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drawings/drawing19.xml" ContentType="application/vnd.openxmlformats-officedocument.drawing+xml"/>
  <Override PartName="/xl/drawings/drawing20.xml" ContentType="application/vnd.openxmlformats-officedocument.drawing+xml"/>
  <Override PartName="/xl/comments4.xml" ContentType="application/vnd.openxmlformats-officedocument.spreadsheetml.comments+xml"/>
  <Override PartName="/xl/drawings/drawing21.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codeName="{37A63EE7-654F-3FA9-A528-636911D70600}"/>
  <workbookPr codeName="ThisWorkbook" defaultThemeVersion="124226"/>
  <mc:AlternateContent xmlns:mc="http://schemas.openxmlformats.org/markup-compatibility/2006">
    <mc:Choice Requires="x15">
      <x15ac:absPath xmlns:x15ac="http://schemas.microsoft.com/office/spreadsheetml/2010/11/ac" url="C:\Users\shamlin\OneDrive - Environmental Protection Agency (EPA)\RAD Documents\"/>
    </mc:Choice>
  </mc:AlternateContent>
  <xr:revisionPtr revIDLastSave="0" documentId="8_{D7328FA4-2DCA-4EA4-906E-34ACB859F304}" xr6:coauthVersionLast="47" xr6:coauthVersionMax="47" xr10:uidLastSave="{00000000-0000-0000-0000-000000000000}"/>
  <workbookProtection workbookAlgorithmName="SHA-512" workbookHashValue="ye77dwCBLDn/9vn+FolBst/ZKmWzDchnqe4XiAJW6o9ORZJaX8O/vd4eLMS847s7yy0HeLvF8SkJPIODSEHGKQ==" workbookSaltValue="prdh7Npk9xx3QUtxsuavyw==" workbookSpinCount="100000" lockStructure="1"/>
  <bookViews>
    <workbookView xWindow="-110" yWindow="-110" windowWidth="19420" windowHeight="10300" tabRatio="893" xr2:uid="{00000000-000D-0000-FFFF-FFFF00000000}"/>
  </bookViews>
  <sheets>
    <sheet name="Instructions &amp; Definitions" sheetId="1" r:id="rId1"/>
    <sheet name="Step 1-Contact and Program Info" sheetId="2" r:id="rId2"/>
    <sheet name="Step 2-Third Party Information" sheetId="3" r:id="rId3"/>
    <sheet name="Step 3-Refrigerators" sheetId="4" r:id="rId4"/>
    <sheet name="Step 3-Refrigerators (B)" sheetId="26" state="hidden" r:id="rId5"/>
    <sheet name="Step 3-Stand-Alone Freezers" sheetId="5" r:id="rId6"/>
    <sheet name="Step 3-Stand-Alone Freezers (B)" sheetId="27" state="hidden" r:id="rId7"/>
    <sheet name="Step 3-Air-Conditioning Uni (B)" sheetId="16" state="hidden" r:id="rId8"/>
    <sheet name="Step 3-Air-Conditioning Units" sheetId="6" r:id="rId9"/>
    <sheet name="Step 3-Dehumidifiers" sheetId="7" r:id="rId10"/>
    <sheet name="Step 3-Dehumidifiers (B)" sheetId="17" state="hidden" r:id="rId11"/>
    <sheet name="Step 4-Units Jointly Processed" sheetId="28" r:id="rId12"/>
    <sheet name="Step 5-QA_Input Data Summary" sheetId="9" r:id="rId13"/>
    <sheet name="Step 5-Env Benefits" sheetId="10" r:id="rId14"/>
    <sheet name="Step 5-Env Benefits (B)" sheetId="18" state="hidden" r:id="rId15"/>
    <sheet name="Step 5-Energy Impacts " sheetId="11" r:id="rId16"/>
    <sheet name="Step 5 Energy Impacts (B)" sheetId="19" state="hidden" r:id="rId17"/>
    <sheet name="Step 5-Benefits Messaging" sheetId="29" r:id="rId18"/>
    <sheet name="Step 6-Partner Feedback" sheetId="12" r:id="rId19"/>
    <sheet name="Step 7-Confirmation" sheetId="13" r:id="rId20"/>
    <sheet name="OutputLinker" sheetId="21" state="hidden" r:id="rId21"/>
    <sheet name="OutputLinker (B)" sheetId="20" state="hidden" r:id="rId22"/>
    <sheet name="Assumptions" sheetId="22" state="hidden" r:id="rId23"/>
    <sheet name="DOE RUL" sheetId="23" state="hidden" r:id="rId24"/>
  </sheets>
  <externalReferences>
    <externalReference r:id="rId25"/>
    <externalReference r:id="rId26"/>
  </externalReferences>
  <definedNames>
    <definedName name="AC">'Step 1-Contact and Program Info'!$N$29</definedName>
    <definedName name="AC_Refrigerant" localSheetId="4">'Step 3-Air-Conditioning Units'!$F$22:$F$36</definedName>
    <definedName name="AC_Refrigerant" localSheetId="6">'Step 3-Air-Conditioning Units'!$F$22:$F$36</definedName>
    <definedName name="AC_Refrigerant" localSheetId="11">'Step 3-Air-Conditioning Units'!$F$22:$F$36</definedName>
    <definedName name="AC_Refrigerant">'Step 3-Air-Conditioning Units'!$F$22:$F$36</definedName>
    <definedName name="Asheets" localSheetId="4">#REF!</definedName>
    <definedName name="Asheets" localSheetId="6">#REF!</definedName>
    <definedName name="Asheets" localSheetId="11">#REF!</definedName>
    <definedName name="Asheets" localSheetId="17">#REF!</definedName>
    <definedName name="Asheets">#REF!</definedName>
    <definedName name="Bsheets" localSheetId="4">#REF!</definedName>
    <definedName name="Bsheets" localSheetId="6">#REF!</definedName>
    <definedName name="Bsheets" localSheetId="11">#REF!</definedName>
    <definedName name="Bsheets" localSheetId="17">#REF!</definedName>
    <definedName name="Bsheets">#REF!</definedName>
    <definedName name="Dehumid">'Step 1-Contact and Program Info'!$N$30</definedName>
    <definedName name="Dehumidifiers_Refrigerant" localSheetId="4">'Step 3-Dehumidifiers'!$F$24:$F$48</definedName>
    <definedName name="Dehumidifiers_Refrigerant" localSheetId="6">'Step 3-Dehumidifiers'!$F$24:$F$48</definedName>
    <definedName name="Dehumidifiers_Refrigerant" localSheetId="11">'Step 3-Dehumidifiers'!$F$24:$F$48</definedName>
    <definedName name="Dehumidifiers_Refrigerant">'Step 3-Dehumidifiers'!$F$24:$F$48</definedName>
    <definedName name="Destruction_Technology">Assumptions!$C$24</definedName>
    <definedName name="Energy_2a" localSheetId="4">'Step 3-Refrigerators (B)'!$65:$71</definedName>
    <definedName name="Energy_2a" localSheetId="6">'Step 3-Stand-Alone Freezers (B)'!$72:$78</definedName>
    <definedName name="Energy_2a">'Step 3-Refrigerators'!$68:$73</definedName>
    <definedName name="Energy_2b" localSheetId="6">'Step 3-Stand-Alone Freezers (B)'!$72:$78</definedName>
    <definedName name="Energy_2b">'Step 3-Stand-Alone Freezers'!$75:$80</definedName>
    <definedName name="Energy_2c" localSheetId="10">'Step 3-Dehumidifiers (B)'!$54:$61</definedName>
    <definedName name="Energy_2c">'Step 3-Dehumidifiers'!$55:$61</definedName>
    <definedName name="Energy_2d" localSheetId="7">'Step 3-Air-Conditioning Uni (B)'!$42:$48</definedName>
    <definedName name="Energy_2d" localSheetId="10">'Step 3-Dehumidifiers (B)'!$55:$61</definedName>
    <definedName name="Energy_2d">'Step 3-Air-Conditioning Units'!$43:$49</definedName>
    <definedName name="EnergyN" localSheetId="4">'[1]Step 1-Contact and Program Info'!#REF!</definedName>
    <definedName name="EnergyN" localSheetId="6">'[1]Step 1-Contact and Program Info'!#REF!</definedName>
    <definedName name="EnergyN" localSheetId="11">'[1]Step 1-Contact and Program Info'!#REF!</definedName>
    <definedName name="EnergyN" localSheetId="17">'Step 1-Contact and Program Info'!#REF!</definedName>
    <definedName name="EnergyN">'Step 1-Contact and Program Info'!#REF!</definedName>
    <definedName name="EnergyY">'Step 1-Contact and Program Info'!$N$31</definedName>
    <definedName name="EnergyYN">'Step 1-Contact and Program Info'!$N$31</definedName>
    <definedName name="Foam1">'Step 2-Third Party Information'!$C$74</definedName>
    <definedName name="FoamPtr">'Step 2-Third Party Information'!$A$71</definedName>
    <definedName name="FoamTechs" localSheetId="4">#REF!</definedName>
    <definedName name="FoamTechs" localSheetId="6">#REF!</definedName>
    <definedName name="FoamTechs" localSheetId="11">#REF!</definedName>
    <definedName name="FoamTechs" localSheetId="17">#REF!</definedName>
    <definedName name="FoamTechs">#REF!</definedName>
    <definedName name="Freeze">'Step 1-Contact and Program Info'!$N$28</definedName>
    <definedName name="Freezer_Foam_Total" localSheetId="4">'Step 3-Stand-Alone Freezers'!$F$47:$F$65</definedName>
    <definedName name="Freezer_Foam_Total" localSheetId="6">'Step 3-Stand-Alone Freezers'!$F$47:$F$65</definedName>
    <definedName name="Freezer_Foam_Total" localSheetId="11">'Step 3-Stand-Alone Freezers'!$F$47:$F$65</definedName>
    <definedName name="Freezer_Foam_Total">'Step 3-Stand-Alone Freezers'!$F$47:$F$65</definedName>
    <definedName name="Freezer_Refrig_Total" localSheetId="4">'Step 3-Stand-Alone Freezers'!$F$31:$F$45</definedName>
    <definedName name="Freezer_Refrig_Total" localSheetId="6">'Step 3-Stand-Alone Freezers'!$F$31:$F$45</definedName>
    <definedName name="Freezer_Refrig_Total" localSheetId="11">'Step 3-Stand-Alone Freezers'!$F$31:$F$45</definedName>
    <definedName name="Freezer_Refrig_Total">'Step 3-Stand-Alone Freezers'!$F$31:$F$45</definedName>
    <definedName name="Fridge_Foam_Total" localSheetId="4">'Step 3-Refrigerators'!$F$41:$F$59</definedName>
    <definedName name="Fridge_Foam_Total" localSheetId="6">'Step 3-Refrigerators'!$F$41:$F$59</definedName>
    <definedName name="Fridge_Foam_Total" localSheetId="11">'Step 3-Refrigerators'!$F$41:$F$59</definedName>
    <definedName name="Fridge_Foam_Total">'Step 3-Refrigerators'!$F$41:$F$59</definedName>
    <definedName name="Fridge_Refrig_Total" localSheetId="4">'Step 3-Refrigerators'!$F$30:$F$39</definedName>
    <definedName name="Fridge_Refrig_Total" localSheetId="6">'Step 3-Refrigerators'!$F$30:$F$39</definedName>
    <definedName name="Fridge_Refrig_Total" localSheetId="11">'Step 3-Refrigerators'!$F$30:$F$39</definedName>
    <definedName name="Fridge_Refrig_Total">'Step 3-Refrigerators'!$F$30:$F$39</definedName>
    <definedName name="HaulAway1">'Step 2-Third Party Information'!$C$11</definedName>
    <definedName name="HaulawayPtr">'Step 2-Third Party Information'!$A$27</definedName>
    <definedName name="Hazardous1">'Step 2-Third Party Information'!$C$93</definedName>
    <definedName name="HazardousPtr">'Step 2-Third Party Information'!$A$91</definedName>
    <definedName name="PartnerN">'Step 1-Contact and Program Info'!$N$36</definedName>
    <definedName name="PartnersN">'Step 1-Contact and Program Info'!$N$36</definedName>
    <definedName name="PartnerY">'Step 1-Contact and Program Info'!$N$33</definedName>
    <definedName name="PartnerYN">'Step 1-Contact and Program Info'!$N$33</definedName>
    <definedName name="_xlnm.Print_Area" localSheetId="0">'Instructions &amp; Definitions'!$B$2:$F$60</definedName>
    <definedName name="_xlnm.Print_Area" localSheetId="1">'Step 1-Contact and Program Info'!$B$2:$N$38</definedName>
    <definedName name="_xlnm.Print_Area" localSheetId="2">'Step 2-Third Party Information'!$1:$112</definedName>
    <definedName name="_xlnm.Print_Area" localSheetId="7">'Step 3-Air-Conditioning Uni (B)'!$B$2:$K$58</definedName>
    <definedName name="_xlnm.Print_Area" localSheetId="8">'Step 3-Air-Conditioning Units'!$B$2:$K$59</definedName>
    <definedName name="_xlnm.Print_Area" localSheetId="9">'Step 3-Dehumidifiers'!$B$2:$L$71</definedName>
    <definedName name="_xlnm.Print_Area" localSheetId="10">'Step 3-Dehumidifiers (B)'!$B$2:$K$71</definedName>
    <definedName name="_xlnm.Print_Area" localSheetId="3">'Step 3-Refrigerators'!$B$2:$K$74</definedName>
    <definedName name="_xlnm.Print_Area" localSheetId="4">'Step 3-Refrigerators (B)'!$B$2:$K$81</definedName>
    <definedName name="_xlnm.Print_Area" localSheetId="5">'Step 3-Stand-Alone Freezers'!$B$2:$K$90</definedName>
    <definedName name="_xlnm.Print_Area" localSheetId="6">'Step 3-Stand-Alone Freezers (B)'!$B$2:$K$88</definedName>
    <definedName name="_xlnm.Print_Area" localSheetId="16">'Step 5 Energy Impacts (B)'!$B$2:$H$16</definedName>
    <definedName name="_xlnm.Print_Area" localSheetId="17">'Step 5-Benefits Messaging'!$B$2:$H$52</definedName>
    <definedName name="_xlnm.Print_Area" localSheetId="15">'Step 5-Energy Impacts '!$B$2:$H$16</definedName>
    <definedName name="_xlnm.Print_Area" localSheetId="13">'Step 5-Env Benefits'!$B$2:$I$88</definedName>
    <definedName name="_xlnm.Print_Area" localSheetId="14">'Step 5-Env Benefits (B)'!$B$7:$I$88</definedName>
    <definedName name="_xlnm.Print_Area" localSheetId="12">'Step 5-QA_Input Data Summary'!$B$2:$I$34</definedName>
    <definedName name="_xlnm.Print_Area" localSheetId="19">'Step 7-Confirmation'!$B$2:$J$15</definedName>
    <definedName name="recover" localSheetId="0">'Instructions &amp; Definitions'!#REF!</definedName>
    <definedName name="RefFrez">'Step 1-Contact and Program Info'!$N$27</definedName>
    <definedName name="Refrigerant1">'Step 2-Third Party Information'!$C$31</definedName>
    <definedName name="RefrigerantPtr">'Step 2-Third Party Information'!$A$66</definedName>
    <definedName name="RefTechs" localSheetId="4">#REF!</definedName>
    <definedName name="RefTechs" localSheetId="6">#REF!</definedName>
    <definedName name="RefTechs" localSheetId="11">#REF!</definedName>
    <definedName name="RefTechs" localSheetId="17">#REF!</definedName>
    <definedName name="RefTechs">#REF!</definedName>
    <definedName name="Savings_AC" localSheetId="22">'[2]Step 3-Gross Energy Impact'!$A$11:$IV$11,'[2]Step 3-Gross Energy Impact'!$A$21:$IV$21</definedName>
    <definedName name="Savings_AC" localSheetId="20">'Step 5-Energy Impacts '!$12:$12,'Step 5-Energy Impacts '!#REF!</definedName>
    <definedName name="Savings_AC" localSheetId="21">'Step 5-Energy Impacts '!$12:$12,'Step 5-Energy Impacts '!#REF!</definedName>
    <definedName name="Savings_AC" localSheetId="13">'[2]Step 3-Gross Energy Impact'!$A$11:$IV$11,'[2]Step 3-Gross Energy Impact'!$A$21:$IV$21</definedName>
    <definedName name="Savings_AC" localSheetId="14">'[2]Step 3-Gross Energy Impact'!$A$11:$IV$11,'[2]Step 3-Gross Energy Impact'!$A$21:$IV$21</definedName>
    <definedName name="Savings_Dehumid" localSheetId="22">'[2]Step 3-Gross Energy Impact'!$A$12:$IV$12,'[2]Step 3-Gross Energy Impact'!$A$22:$IV$22</definedName>
    <definedName name="Savings_Dehumid" localSheetId="20">'Step 5-Energy Impacts '!$13:$13,'Step 5-Energy Impacts '!#REF!</definedName>
    <definedName name="Savings_Dehumid" localSheetId="21">'Step 5-Energy Impacts '!$13:$13,'Step 5-Energy Impacts '!#REF!</definedName>
    <definedName name="Savings_Dehumid" localSheetId="13">'[2]Step 3-Gross Energy Impact'!$A$12:$IV$12,'[2]Step 3-Gross Energy Impact'!$A$22:$IV$22</definedName>
    <definedName name="Savings_Dehumid" localSheetId="14">'[2]Step 3-Gross Energy Impact'!$A$12:$IV$12,'[2]Step 3-Gross Energy Impact'!$A$22:$IV$22</definedName>
    <definedName name="Savings_Freeze" localSheetId="22">'[2]Step 3-Gross Energy Impact'!$A$10:$IV$10,'[2]Step 3-Gross Energy Impact'!$A$20:$IV$20</definedName>
    <definedName name="Savings_Freeze" localSheetId="20">'Step 5-Energy Impacts '!$11:$11,'Step 5-Energy Impacts '!#REF!</definedName>
    <definedName name="Savings_Freeze" localSheetId="21">'Step 5-Energy Impacts '!$11:$11,'Step 5-Energy Impacts '!#REF!</definedName>
    <definedName name="Savings_Freeze" localSheetId="13">'[2]Step 3-Gross Energy Impact'!$A$10:$IV$10,'[2]Step 3-Gross Energy Impact'!$A$20:$IV$20</definedName>
    <definedName name="Savings_Freeze" localSheetId="14">'[2]Step 3-Gross Energy Impact'!$A$10:$IV$10,'[2]Step 3-Gross Energy Impact'!$A$20:$IV$20</definedName>
    <definedName name="Savings_Ref" localSheetId="22">'[2]Step 3-Gross Energy Impact'!$A$9:$IV$9,'[2]Step 3-Gross Energy Impact'!$A$19:$IV$19</definedName>
    <definedName name="Savings_Ref" localSheetId="20">'Step 5-Energy Impacts '!$10:$10,'Step 5-Energy Impacts '!#REF!</definedName>
    <definedName name="Savings_Ref" localSheetId="21">'Step 5-Energy Impacts '!$10:$10,'Step 5-Energy Impacts '!#REF!</definedName>
    <definedName name="Savings_Ref" localSheetId="13">'[2]Step 3-Gross Energy Impact'!$A$9:$IV$9,'[2]Step 3-Gross Energy Impact'!$A$19:$IV$19</definedName>
    <definedName name="Savings_Ref" localSheetId="14">'[2]Step 3-Gross Energy Impact'!$A$9:$IV$9,'[2]Step 3-Gross Energy Impact'!$A$19:$IV$19</definedName>
    <definedName name="Unistrack" localSheetId="4">#REF!</definedName>
    <definedName name="Unistrack" localSheetId="6">#REF!</definedName>
    <definedName name="Unistrack" localSheetId="11">#REF!</definedName>
    <definedName name="Unistrack" localSheetId="17">#REF!</definedName>
    <definedName name="Unistrack">#REF!</definedName>
    <definedName name="Unit" localSheetId="4">#REF!</definedName>
    <definedName name="Unit" localSheetId="6">#REF!</definedName>
    <definedName name="Unit" localSheetId="11">#REF!</definedName>
    <definedName name="Unit" localSheetId="17">#REF!</definedName>
    <definedName name="Unit">#REF!</definedName>
    <definedName name="Unitstrack" localSheetId="4">#REF!</definedName>
    <definedName name="Unitstrack" localSheetId="6">#REF!</definedName>
    <definedName name="Unitstrack" localSheetId="11">#REF!</definedName>
    <definedName name="Unitstrack" localSheetId="17">#REF!</definedName>
    <definedName name="Unitstrack">#REF!</definedName>
    <definedName name="Z_7A34E1A7_91A1_4CD4_B377_1F35FFBCE4D8_.wvu.Cols" localSheetId="22" hidden="1">Assumptions!$M:$IV</definedName>
    <definedName name="Z_7A34E1A7_91A1_4CD4_B377_1F35FFBCE4D8_.wvu.Cols" localSheetId="0" hidden="1">'Instructions &amp; Definitions'!$I:$IV</definedName>
    <definedName name="Z_7A34E1A7_91A1_4CD4_B377_1F35FFBCE4D8_.wvu.Cols" localSheetId="20" hidden="1">OutputLinker!$J:$IV</definedName>
    <definedName name="Z_7A34E1A7_91A1_4CD4_B377_1F35FFBCE4D8_.wvu.Cols" localSheetId="21" hidden="1">'OutputLinker (B)'!$G:$IV</definedName>
    <definedName name="Z_7A34E1A7_91A1_4CD4_B377_1F35FFBCE4D8_.wvu.Cols" localSheetId="1" hidden="1">'Step 1-Contact and Program Info'!$P:$IV</definedName>
    <definedName name="Z_7A34E1A7_91A1_4CD4_B377_1F35FFBCE4D8_.wvu.Cols" localSheetId="2" hidden="1">'Step 2-Third Party Information'!$P:$IV</definedName>
    <definedName name="Z_7A34E1A7_91A1_4CD4_B377_1F35FFBCE4D8_.wvu.Cols" localSheetId="8" hidden="1">'Step 3-Air-Conditioning Units'!$M:$IR</definedName>
    <definedName name="Z_7A34E1A7_91A1_4CD4_B377_1F35FFBCE4D8_.wvu.Cols" localSheetId="9" hidden="1">'Step 3-Dehumidifiers'!$N:$IS</definedName>
    <definedName name="Z_7A34E1A7_91A1_4CD4_B377_1F35FFBCE4D8_.wvu.Cols" localSheetId="10" hidden="1">'Step 3-Dehumidifiers (B)'!$M:$IR</definedName>
    <definedName name="Z_7A34E1A7_91A1_4CD4_B377_1F35FFBCE4D8_.wvu.Cols" localSheetId="3" hidden="1">'Step 3-Refrigerators'!$M:$IR</definedName>
    <definedName name="Z_7A34E1A7_91A1_4CD4_B377_1F35FFBCE4D8_.wvu.Cols" localSheetId="4" hidden="1">'Step 3-Refrigerators (B)'!$M:$IR</definedName>
    <definedName name="Z_7A34E1A7_91A1_4CD4_B377_1F35FFBCE4D8_.wvu.Cols" localSheetId="5" hidden="1">'Step 3-Stand-Alone Freezers'!$M:$IR</definedName>
    <definedName name="Z_7A34E1A7_91A1_4CD4_B377_1F35FFBCE4D8_.wvu.Cols" localSheetId="11" hidden="1">'Step 4-Units Jointly Processed'!$AM:$JU</definedName>
    <definedName name="Z_7A34E1A7_91A1_4CD4_B377_1F35FFBCE4D8_.wvu.Cols" localSheetId="16" hidden="1">'Step 5 Energy Impacts (B)'!$J:$IV</definedName>
    <definedName name="Z_7A34E1A7_91A1_4CD4_B377_1F35FFBCE4D8_.wvu.Cols" localSheetId="17" hidden="1">'Step 5-Benefits Messaging'!$J:$IU</definedName>
    <definedName name="Z_7A34E1A7_91A1_4CD4_B377_1F35FFBCE4D8_.wvu.Cols" localSheetId="15" hidden="1">'Step 5-Energy Impacts '!$J:$IU</definedName>
    <definedName name="Z_7A34E1A7_91A1_4CD4_B377_1F35FFBCE4D8_.wvu.Cols" localSheetId="13" hidden="1">'Step 5-Env Benefits'!$K:$IV</definedName>
    <definedName name="Z_7A34E1A7_91A1_4CD4_B377_1F35FFBCE4D8_.wvu.Cols" localSheetId="14" hidden="1">'Step 5-Env Benefits (B)'!$K:$IV</definedName>
    <definedName name="Z_7A34E1A7_91A1_4CD4_B377_1F35FFBCE4D8_.wvu.Cols" localSheetId="12" hidden="1">'Step 5-QA_Input Data Summary'!$K:$IV</definedName>
    <definedName name="Z_7A34E1A7_91A1_4CD4_B377_1F35FFBCE4D8_.wvu.Cols" localSheetId="18" hidden="1">'Step 6-Partner Feedback'!$K:$IV</definedName>
    <definedName name="Z_7A34E1A7_91A1_4CD4_B377_1F35FFBCE4D8_.wvu.Cols" localSheetId="19" hidden="1">'Step 7-Confirmation'!$L:$IV</definedName>
    <definedName name="Z_7A34E1A7_91A1_4CD4_B377_1F35FFBCE4D8_.wvu.PrintArea" localSheetId="0" hidden="1">'Instructions &amp; Definitions'!$B$2:$F$60</definedName>
    <definedName name="Z_7A34E1A7_91A1_4CD4_B377_1F35FFBCE4D8_.wvu.PrintArea" localSheetId="1" hidden="1">'Step 1-Contact and Program Info'!$B$2:$N$38</definedName>
    <definedName name="Z_7A34E1A7_91A1_4CD4_B377_1F35FFBCE4D8_.wvu.PrintArea" localSheetId="2" hidden="1">'Step 2-Third Party Information'!$B$2:$N$108</definedName>
    <definedName name="Z_7A34E1A7_91A1_4CD4_B377_1F35FFBCE4D8_.wvu.PrintArea" localSheetId="7" hidden="1">'Step 3-Air-Conditioning Uni (B)'!$B$2:$K$58</definedName>
    <definedName name="Z_7A34E1A7_91A1_4CD4_B377_1F35FFBCE4D8_.wvu.PrintArea" localSheetId="8" hidden="1">'Step 3-Air-Conditioning Units'!$B$2:$K$59</definedName>
    <definedName name="Z_7A34E1A7_91A1_4CD4_B377_1F35FFBCE4D8_.wvu.PrintArea" localSheetId="9" hidden="1">'Step 3-Dehumidifiers'!$B$2:$L$71</definedName>
    <definedName name="Z_7A34E1A7_91A1_4CD4_B377_1F35FFBCE4D8_.wvu.PrintArea" localSheetId="10" hidden="1">'Step 3-Dehumidifiers (B)'!$B$2:$K$71</definedName>
    <definedName name="Z_7A34E1A7_91A1_4CD4_B377_1F35FFBCE4D8_.wvu.PrintArea" localSheetId="3" hidden="1">'Step 3-Refrigerators'!$B$2:$K$74</definedName>
    <definedName name="Z_7A34E1A7_91A1_4CD4_B377_1F35FFBCE4D8_.wvu.PrintArea" localSheetId="4" hidden="1">'Step 3-Refrigerators (B)'!$B$2:$K$81</definedName>
    <definedName name="Z_7A34E1A7_91A1_4CD4_B377_1F35FFBCE4D8_.wvu.PrintArea" localSheetId="5" hidden="1">'Step 3-Stand-Alone Freezers'!$B$2:$K$90</definedName>
    <definedName name="Z_7A34E1A7_91A1_4CD4_B377_1F35FFBCE4D8_.wvu.PrintArea" localSheetId="6" hidden="1">'Step 3-Stand-Alone Freezers (B)'!$B$2:$K$88</definedName>
    <definedName name="Z_7A34E1A7_91A1_4CD4_B377_1F35FFBCE4D8_.wvu.PrintArea" localSheetId="16" hidden="1">'Step 5 Energy Impacts (B)'!$B$2:$H$16</definedName>
    <definedName name="Z_7A34E1A7_91A1_4CD4_B377_1F35FFBCE4D8_.wvu.PrintArea" localSheetId="17" hidden="1">'Step 5-Benefits Messaging'!$B$2:$H$52</definedName>
    <definedName name="Z_7A34E1A7_91A1_4CD4_B377_1F35FFBCE4D8_.wvu.PrintArea" localSheetId="15" hidden="1">'Step 5-Energy Impacts '!$B$2:$H$16</definedName>
    <definedName name="Z_7A34E1A7_91A1_4CD4_B377_1F35FFBCE4D8_.wvu.PrintArea" localSheetId="13" hidden="1">'Step 5-Env Benefits'!$B$2:$I$88</definedName>
    <definedName name="Z_7A34E1A7_91A1_4CD4_B377_1F35FFBCE4D8_.wvu.PrintArea" localSheetId="14" hidden="1">'Step 5-Env Benefits (B)'!$B$7:$I$88</definedName>
    <definedName name="Z_7A34E1A7_91A1_4CD4_B377_1F35FFBCE4D8_.wvu.PrintArea" localSheetId="12" hidden="1">'Step 5-QA_Input Data Summary'!$B$2:$I$34</definedName>
    <definedName name="Z_7A34E1A7_91A1_4CD4_B377_1F35FFBCE4D8_.wvu.PrintArea" localSheetId="19" hidden="1">'Step 7-Confirmation'!$B$2:$J$15</definedName>
    <definedName name="Z_7A34E1A7_91A1_4CD4_B377_1F35FFBCE4D8_.wvu.Rows" localSheetId="22" hidden="1">Assumptions!$52:$65533</definedName>
    <definedName name="Z_7A34E1A7_91A1_4CD4_B377_1F35FFBCE4D8_.wvu.Rows" localSheetId="0" hidden="1">'Instructions &amp; Definitions'!$113:$65550,'Instructions &amp; Definitions'!$64:$111</definedName>
    <definedName name="Z_7A34E1A7_91A1_4CD4_B377_1F35FFBCE4D8_.wvu.Rows" localSheetId="20" hidden="1">OutputLinker!#REF!,OutputLinker!$904:$933</definedName>
    <definedName name="Z_7A34E1A7_91A1_4CD4_B377_1F35FFBCE4D8_.wvu.Rows" localSheetId="21" hidden="1">'OutputLinker (B)'!#REF!</definedName>
    <definedName name="Z_7A34E1A7_91A1_4CD4_B377_1F35FFBCE4D8_.wvu.Rows" localSheetId="1" hidden="1">'Step 1-Contact and Program Info'!$277:$65537,'Step 1-Contact and Program Info'!$40:$276</definedName>
    <definedName name="Z_7A34E1A7_91A1_4CD4_B377_1F35FFBCE4D8_.wvu.Rows" localSheetId="2" hidden="1">'Step 2-Third Party Information'!#REF!,'Step 2-Third Party Information'!#REF!</definedName>
    <definedName name="Z_7A34E1A7_91A1_4CD4_B377_1F35FFBCE4D8_.wvu.Rows" localSheetId="8" hidden="1">'Step 3-Air-Conditioning Units'!$182:$65540,'Step 3-Air-Conditioning Units'!$63:$181</definedName>
    <definedName name="Z_7A34E1A7_91A1_4CD4_B377_1F35FFBCE4D8_.wvu.Rows" localSheetId="9" hidden="1">'Step 3-Dehumidifiers'!$194:$65552,'Step 3-Dehumidifiers'!$74:$193</definedName>
    <definedName name="Z_7A34E1A7_91A1_4CD4_B377_1F35FFBCE4D8_.wvu.Rows" localSheetId="10" hidden="1">'Step 3-Dehumidifiers (B)'!$194:$65552,'Step 3-Dehumidifiers (B)'!$73:$193</definedName>
    <definedName name="Z_7A34E1A7_91A1_4CD4_B377_1F35FFBCE4D8_.wvu.Rows" localSheetId="3" hidden="1">'Step 3-Refrigerators'!$298:$65543,'Step 3-Refrigerators'!$86:$297</definedName>
    <definedName name="Z_7A34E1A7_91A1_4CD4_B377_1F35FFBCE4D8_.wvu.Rows" localSheetId="4" hidden="1">'Step 3-Refrigerators (B)'!$296:$65544,'Step 3-Refrigerators (B)'!$83:$295</definedName>
    <definedName name="Z_7A34E1A7_91A1_4CD4_B377_1F35FFBCE4D8_.wvu.Rows" localSheetId="5" hidden="1">'Step 3-Stand-Alone Freezers'!$305:$65549,'Step 3-Stand-Alone Freezers'!$93:$304</definedName>
    <definedName name="Z_7A34E1A7_91A1_4CD4_B377_1F35FFBCE4D8_.wvu.Rows" localSheetId="11" hidden="1">'Step 4-Units Jointly Processed'!#REF!,'Step 4-Units Jointly Processed'!$78:$291</definedName>
    <definedName name="Z_7A34E1A7_91A1_4CD4_B377_1F35FFBCE4D8_.wvu.Rows" localSheetId="16" hidden="1">'Step 5 Energy Impacts (B)'!$159:$65536,'Step 5 Energy Impacts (B)'!$18:$158</definedName>
    <definedName name="Z_7A34E1A7_91A1_4CD4_B377_1F35FFBCE4D8_.wvu.Rows" localSheetId="17" hidden="1">'Step 5-Benefits Messaging'!$56:$65413,'Step 5-Benefits Messaging'!$55:$55</definedName>
    <definedName name="Z_7A34E1A7_91A1_4CD4_B377_1F35FFBCE4D8_.wvu.Rows" localSheetId="15" hidden="1">'Step 5-Energy Impacts '!$159:$65536,'Step 5-Energy Impacts '!$19:$158</definedName>
    <definedName name="Z_7A34E1A7_91A1_4CD4_B377_1F35FFBCE4D8_.wvu.Rows" localSheetId="13" hidden="1">'Step 5-Env Benefits'!$398:$65561,'Step 5-Env Benefits'!$89:$391,'Step 5-Env Benefits'!$393:$397</definedName>
    <definedName name="Z_7A34E1A7_91A1_4CD4_B377_1F35FFBCE4D8_.wvu.Rows" localSheetId="14" hidden="1">'Step 5-Env Benefits (B)'!$404:$65558,'Step 5-Env Benefits (B)'!$90:$403</definedName>
    <definedName name="Z_7A34E1A7_91A1_4CD4_B377_1F35FFBCE4D8_.wvu.Rows" localSheetId="12" hidden="1">'Step 5-QA_Input Data Summary'!$124:$65537,'Step 5-QA_Input Data Summary'!$36:$123</definedName>
    <definedName name="Z_7A34E1A7_91A1_4CD4_B377_1F35FFBCE4D8_.wvu.Rows" localSheetId="18" hidden="1">'Step 6-Partner Feedback'!#REF!,'Step 6-Partner Feedback'!$42:$65543</definedName>
    <definedName name="Z_7A34E1A7_91A1_4CD4_B377_1F35FFBCE4D8_.wvu.Rows" localSheetId="19" hidden="1">'Step 7-Confirmation'!$32:$65536,'Step 7-Confirmation'!$19:$31</definedName>
    <definedName name="Z_DD9D0D41_5D22_4202_9EF9_254DD6E28480_.wvu.Cols" localSheetId="22" hidden="1">Assumptions!$M:$IV</definedName>
    <definedName name="Z_DD9D0D41_5D22_4202_9EF9_254DD6E28480_.wvu.Cols" localSheetId="0" hidden="1">'Instructions &amp; Definitions'!$I:$IV</definedName>
    <definedName name="Z_DD9D0D41_5D22_4202_9EF9_254DD6E28480_.wvu.Cols" localSheetId="20" hidden="1">OutputLinker!$J:$IV</definedName>
    <definedName name="Z_DD9D0D41_5D22_4202_9EF9_254DD6E28480_.wvu.Cols" localSheetId="21" hidden="1">'OutputLinker (B)'!$G:$IV</definedName>
    <definedName name="Z_DD9D0D41_5D22_4202_9EF9_254DD6E28480_.wvu.Cols" localSheetId="1" hidden="1">'Step 1-Contact and Program Info'!$P:$IV</definedName>
    <definedName name="Z_DD9D0D41_5D22_4202_9EF9_254DD6E28480_.wvu.Cols" localSheetId="2" hidden="1">'Step 2-Third Party Information'!$P:$IV</definedName>
    <definedName name="Z_DD9D0D41_5D22_4202_9EF9_254DD6E28480_.wvu.Cols" localSheetId="8" hidden="1">'Step 3-Air-Conditioning Units'!$M:$IR</definedName>
    <definedName name="Z_DD9D0D41_5D22_4202_9EF9_254DD6E28480_.wvu.Cols" localSheetId="9" hidden="1">'Step 3-Dehumidifiers'!$N:$IS</definedName>
    <definedName name="Z_DD9D0D41_5D22_4202_9EF9_254DD6E28480_.wvu.Cols" localSheetId="10" hidden="1">'Step 3-Dehumidifiers (B)'!$M:$IR</definedName>
    <definedName name="Z_DD9D0D41_5D22_4202_9EF9_254DD6E28480_.wvu.Cols" localSheetId="3" hidden="1">'Step 3-Refrigerators'!$M:$IR</definedName>
    <definedName name="Z_DD9D0D41_5D22_4202_9EF9_254DD6E28480_.wvu.Cols" localSheetId="4" hidden="1">'Step 3-Refrigerators (B)'!$M:$IR</definedName>
    <definedName name="Z_DD9D0D41_5D22_4202_9EF9_254DD6E28480_.wvu.Cols" localSheetId="5" hidden="1">'Step 3-Stand-Alone Freezers'!$M:$IR</definedName>
    <definedName name="Z_DD9D0D41_5D22_4202_9EF9_254DD6E28480_.wvu.Cols" localSheetId="11" hidden="1">'Step 4-Units Jointly Processed'!$AM:$JU</definedName>
    <definedName name="Z_DD9D0D41_5D22_4202_9EF9_254DD6E28480_.wvu.Cols" localSheetId="16" hidden="1">'Step 5 Energy Impacts (B)'!$J:$IV</definedName>
    <definedName name="Z_DD9D0D41_5D22_4202_9EF9_254DD6E28480_.wvu.Cols" localSheetId="17" hidden="1">'Step 5-Benefits Messaging'!$J:$IU</definedName>
    <definedName name="Z_DD9D0D41_5D22_4202_9EF9_254DD6E28480_.wvu.Cols" localSheetId="15" hidden="1">'Step 5-Energy Impacts '!$J:$IU</definedName>
    <definedName name="Z_DD9D0D41_5D22_4202_9EF9_254DD6E28480_.wvu.Cols" localSheetId="13" hidden="1">'Step 5-Env Benefits'!$K:$IV</definedName>
    <definedName name="Z_DD9D0D41_5D22_4202_9EF9_254DD6E28480_.wvu.Cols" localSheetId="14" hidden="1">'Step 5-Env Benefits (B)'!$K:$IV</definedName>
    <definedName name="Z_DD9D0D41_5D22_4202_9EF9_254DD6E28480_.wvu.Cols" localSheetId="12" hidden="1">'Step 5-QA_Input Data Summary'!$K:$IV</definedName>
    <definedName name="Z_DD9D0D41_5D22_4202_9EF9_254DD6E28480_.wvu.Cols" localSheetId="18" hidden="1">'Step 6-Partner Feedback'!$K:$IV</definedName>
    <definedName name="Z_DD9D0D41_5D22_4202_9EF9_254DD6E28480_.wvu.Cols" localSheetId="19" hidden="1">'Step 7-Confirmation'!$L:$IV</definedName>
    <definedName name="Z_DD9D0D41_5D22_4202_9EF9_254DD6E28480_.wvu.PrintArea" localSheetId="0" hidden="1">'Instructions &amp; Definitions'!$B$2:$F$60</definedName>
    <definedName name="Z_DD9D0D41_5D22_4202_9EF9_254DD6E28480_.wvu.PrintArea" localSheetId="1" hidden="1">'Step 1-Contact and Program Info'!$B$2:$N$38</definedName>
    <definedName name="Z_DD9D0D41_5D22_4202_9EF9_254DD6E28480_.wvu.PrintArea" localSheetId="2" hidden="1">'Step 2-Third Party Information'!$B$2:$N$108</definedName>
    <definedName name="Z_DD9D0D41_5D22_4202_9EF9_254DD6E28480_.wvu.PrintArea" localSheetId="7" hidden="1">'Step 3-Air-Conditioning Uni (B)'!$B$2:$K$58</definedName>
    <definedName name="Z_DD9D0D41_5D22_4202_9EF9_254DD6E28480_.wvu.PrintArea" localSheetId="8" hidden="1">'Step 3-Air-Conditioning Units'!$B$2:$K$59</definedName>
    <definedName name="Z_DD9D0D41_5D22_4202_9EF9_254DD6E28480_.wvu.PrintArea" localSheetId="9" hidden="1">'Step 3-Dehumidifiers'!$B$2:$L$71</definedName>
    <definedName name="Z_DD9D0D41_5D22_4202_9EF9_254DD6E28480_.wvu.PrintArea" localSheetId="10" hidden="1">'Step 3-Dehumidifiers (B)'!$B$2:$K$71</definedName>
    <definedName name="Z_DD9D0D41_5D22_4202_9EF9_254DD6E28480_.wvu.PrintArea" localSheetId="3" hidden="1">'Step 3-Refrigerators'!$B$2:$K$74</definedName>
    <definedName name="Z_DD9D0D41_5D22_4202_9EF9_254DD6E28480_.wvu.PrintArea" localSheetId="4" hidden="1">'Step 3-Refrigerators (B)'!$B$2:$K$81</definedName>
    <definedName name="Z_DD9D0D41_5D22_4202_9EF9_254DD6E28480_.wvu.PrintArea" localSheetId="5" hidden="1">'Step 3-Stand-Alone Freezers'!$B$2:$K$90</definedName>
    <definedName name="Z_DD9D0D41_5D22_4202_9EF9_254DD6E28480_.wvu.PrintArea" localSheetId="6" hidden="1">'Step 3-Stand-Alone Freezers (B)'!$B$2:$K$88</definedName>
    <definedName name="Z_DD9D0D41_5D22_4202_9EF9_254DD6E28480_.wvu.PrintArea" localSheetId="16" hidden="1">'Step 5 Energy Impacts (B)'!$B$2:$H$16</definedName>
    <definedName name="Z_DD9D0D41_5D22_4202_9EF9_254DD6E28480_.wvu.PrintArea" localSheetId="17" hidden="1">'Step 5-Benefits Messaging'!$B$2:$H$52</definedName>
    <definedName name="Z_DD9D0D41_5D22_4202_9EF9_254DD6E28480_.wvu.PrintArea" localSheetId="15" hidden="1">'Step 5-Energy Impacts '!$B$2:$H$16</definedName>
    <definedName name="Z_DD9D0D41_5D22_4202_9EF9_254DD6E28480_.wvu.PrintArea" localSheetId="13" hidden="1">'Step 5-Env Benefits'!$B$2:$I$88</definedName>
    <definedName name="Z_DD9D0D41_5D22_4202_9EF9_254DD6E28480_.wvu.PrintArea" localSheetId="14" hidden="1">'Step 5-Env Benefits (B)'!$B$7:$I$88</definedName>
    <definedName name="Z_DD9D0D41_5D22_4202_9EF9_254DD6E28480_.wvu.PrintArea" localSheetId="12" hidden="1">'Step 5-QA_Input Data Summary'!$B$2:$I$34</definedName>
    <definedName name="Z_DD9D0D41_5D22_4202_9EF9_254DD6E28480_.wvu.PrintArea" localSheetId="19" hidden="1">'Step 7-Confirmation'!$B$2:$J$15</definedName>
    <definedName name="Z_DD9D0D41_5D22_4202_9EF9_254DD6E28480_.wvu.Rows" localSheetId="22" hidden="1">Assumptions!$52:$65533</definedName>
    <definedName name="Z_DD9D0D41_5D22_4202_9EF9_254DD6E28480_.wvu.Rows" localSheetId="0" hidden="1">'Instructions &amp; Definitions'!$113:$65550,'Instructions &amp; Definitions'!$64:$111</definedName>
    <definedName name="Z_DD9D0D41_5D22_4202_9EF9_254DD6E28480_.wvu.Rows" localSheetId="20" hidden="1">OutputLinker!#REF!,OutputLinker!$904:$933</definedName>
    <definedName name="Z_DD9D0D41_5D22_4202_9EF9_254DD6E28480_.wvu.Rows" localSheetId="21" hidden="1">'OutputLinker (B)'!#REF!</definedName>
    <definedName name="Z_DD9D0D41_5D22_4202_9EF9_254DD6E28480_.wvu.Rows" localSheetId="1" hidden="1">'Step 1-Contact and Program Info'!$277:$65537,'Step 1-Contact and Program Info'!$40:$276</definedName>
    <definedName name="Z_DD9D0D41_5D22_4202_9EF9_254DD6E28480_.wvu.Rows" localSheetId="2" hidden="1">'Step 2-Third Party Information'!#REF!,'Step 2-Third Party Information'!#REF!</definedName>
    <definedName name="Z_DD9D0D41_5D22_4202_9EF9_254DD6E28480_.wvu.Rows" localSheetId="8" hidden="1">'Step 3-Air-Conditioning Units'!$182:$65540,'Step 3-Air-Conditioning Units'!$63:$181</definedName>
    <definedName name="Z_DD9D0D41_5D22_4202_9EF9_254DD6E28480_.wvu.Rows" localSheetId="9" hidden="1">'Step 3-Dehumidifiers'!$194:$65552,'Step 3-Dehumidifiers'!$74:$193</definedName>
    <definedName name="Z_DD9D0D41_5D22_4202_9EF9_254DD6E28480_.wvu.Rows" localSheetId="10" hidden="1">'Step 3-Dehumidifiers (B)'!$194:$65552,'Step 3-Dehumidifiers (B)'!$73:$193</definedName>
    <definedName name="Z_DD9D0D41_5D22_4202_9EF9_254DD6E28480_.wvu.Rows" localSheetId="3" hidden="1">'Step 3-Refrigerators'!$298:$65543,'Step 3-Refrigerators'!$86:$297</definedName>
    <definedName name="Z_DD9D0D41_5D22_4202_9EF9_254DD6E28480_.wvu.Rows" localSheetId="4" hidden="1">'Step 3-Refrigerators (B)'!$296:$65544,'Step 3-Refrigerators (B)'!$83:$295</definedName>
    <definedName name="Z_DD9D0D41_5D22_4202_9EF9_254DD6E28480_.wvu.Rows" localSheetId="5" hidden="1">'Step 3-Stand-Alone Freezers'!$305:$65549,'Step 3-Stand-Alone Freezers'!$93:$304</definedName>
    <definedName name="Z_DD9D0D41_5D22_4202_9EF9_254DD6E28480_.wvu.Rows" localSheetId="11" hidden="1">'Step 4-Units Jointly Processed'!#REF!,'Step 4-Units Jointly Processed'!$78:$291</definedName>
    <definedName name="Z_DD9D0D41_5D22_4202_9EF9_254DD6E28480_.wvu.Rows" localSheetId="16" hidden="1">'Step 5 Energy Impacts (B)'!$159:$65536,'Step 5 Energy Impacts (B)'!$18:$158</definedName>
    <definedName name="Z_DD9D0D41_5D22_4202_9EF9_254DD6E28480_.wvu.Rows" localSheetId="17" hidden="1">'Step 5-Benefits Messaging'!$56:$65413,'Step 5-Benefits Messaging'!$55:$55</definedName>
    <definedName name="Z_DD9D0D41_5D22_4202_9EF9_254DD6E28480_.wvu.Rows" localSheetId="15" hidden="1">'Step 5-Energy Impacts '!$159:$65536,'Step 5-Energy Impacts '!$19:$158</definedName>
    <definedName name="Z_DD9D0D41_5D22_4202_9EF9_254DD6E28480_.wvu.Rows" localSheetId="13" hidden="1">'Step 5-Env Benefits'!$398:$65561,'Step 5-Env Benefits'!$89:$391,'Step 5-Env Benefits'!$393:$397</definedName>
    <definedName name="Z_DD9D0D41_5D22_4202_9EF9_254DD6E28480_.wvu.Rows" localSheetId="14" hidden="1">'Step 5-Env Benefits (B)'!$404:$65558,'Step 5-Env Benefits (B)'!$90:$403</definedName>
    <definedName name="Z_DD9D0D41_5D22_4202_9EF9_254DD6E28480_.wvu.Rows" localSheetId="12" hidden="1">'Step 5-QA_Input Data Summary'!$124:$65537,'Step 5-QA_Input Data Summary'!$36:$123</definedName>
    <definedName name="Z_DD9D0D41_5D22_4202_9EF9_254DD6E28480_.wvu.Rows" localSheetId="18" hidden="1">'Step 6-Partner Feedback'!#REF!,'Step 6-Partner Feedback'!$42:$65543</definedName>
    <definedName name="Z_DD9D0D41_5D22_4202_9EF9_254DD6E28480_.wvu.Rows" localSheetId="19" hidden="1">'Step 7-Confirmation'!$32:$65536,'Step 7-Confirmation'!$19:$31</definedName>
  </definedNames>
  <calcPr calcId="191028"/>
  <customWorkbookViews>
    <customWorkbookView name="Jessica Renny - Personal View" guid="{7A34E1A7-91A1-4CD4-B377-1F35FFBCE4D8}" mergeInterval="0" personalView="1" maximized="1" xWindow="1" yWindow="1" windowWidth="1440" windowHeight="709" tabRatio="927" activeSheetId="3"/>
    <customWorkbookView name="Jenny Tanphanich - Personal View" guid="{DD9D0D41-5D22-4202-9EF9-254DD6E28480}" mergeInterval="0" personalView="1" maximized="1" windowWidth="1600" windowHeight="655" tabRatio="927" activeSheetId="1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22" l="1"/>
  <c r="D14" i="22"/>
  <c r="D13" i="22"/>
  <c r="C24" i="2" l="1"/>
  <c r="D19" i="9" l="1"/>
  <c r="D21" i="9"/>
  <c r="D12" i="22" l="1"/>
  <c r="C75" i="28" l="1"/>
  <c r="D16" i="28" l="1"/>
  <c r="C56" i="17" l="1"/>
  <c r="C44" i="16"/>
  <c r="C67" i="26"/>
  <c r="C25" i="26"/>
  <c r="C74" i="27"/>
  <c r="C26" i="27"/>
  <c r="C6" i="27"/>
  <c r="C37" i="29"/>
  <c r="C33" i="29"/>
  <c r="D85" i="10"/>
  <c r="D86" i="10"/>
  <c r="D805" i="21" s="1"/>
  <c r="D83" i="10"/>
  <c r="C45" i="29" s="1"/>
  <c r="D81" i="10"/>
  <c r="C44" i="29" s="1"/>
  <c r="D65" i="10"/>
  <c r="C42" i="29" s="1"/>
  <c r="D64" i="10"/>
  <c r="C41" i="29" s="1"/>
  <c r="D63" i="10"/>
  <c r="E63" i="10" s="1"/>
  <c r="D62" i="10"/>
  <c r="C39" i="29" s="1"/>
  <c r="D10" i="11"/>
  <c r="D521" i="21" s="1"/>
  <c r="E71" i="4"/>
  <c r="D11" i="11"/>
  <c r="D522" i="21" s="1"/>
  <c r="E78" i="5"/>
  <c r="D330" i="21" s="1"/>
  <c r="D12" i="10"/>
  <c r="E12" i="10" s="1"/>
  <c r="D10" i="10"/>
  <c r="E10" i="10" s="1"/>
  <c r="D24" i="10"/>
  <c r="E24" i="10" s="1"/>
  <c r="D26" i="10"/>
  <c r="D563" i="21" s="1"/>
  <c r="D17" i="10"/>
  <c r="E17" i="10" s="1"/>
  <c r="D607" i="21" s="1"/>
  <c r="D19" i="10"/>
  <c r="E19" i="10" s="1"/>
  <c r="D31" i="10"/>
  <c r="D568" i="21" s="1"/>
  <c r="D33" i="10"/>
  <c r="E33" i="10" s="1"/>
  <c r="D50" i="10"/>
  <c r="E50" i="10" s="1"/>
  <c r="D53" i="10"/>
  <c r="E53" i="10" s="1"/>
  <c r="D51" i="10"/>
  <c r="E51" i="10" s="1"/>
  <c r="H51" i="10" s="1"/>
  <c r="D750" i="21" s="1"/>
  <c r="D40" i="10"/>
  <c r="E40" i="10" s="1"/>
  <c r="D43" i="10"/>
  <c r="E43" i="10" s="1"/>
  <c r="D41" i="10"/>
  <c r="E41" i="10" s="1"/>
  <c r="D45" i="10"/>
  <c r="D48" i="10"/>
  <c r="E48" i="10" s="1"/>
  <c r="D46" i="10"/>
  <c r="E46" i="10" s="1"/>
  <c r="H46" i="10" s="1"/>
  <c r="D745" i="21" s="1"/>
  <c r="D55" i="10"/>
  <c r="D592" i="21" s="1"/>
  <c r="D58" i="10"/>
  <c r="D595" i="21" s="1"/>
  <c r="D56" i="10"/>
  <c r="E56" i="10" s="1"/>
  <c r="F30" i="29"/>
  <c r="F28" i="29"/>
  <c r="F20" i="29"/>
  <c r="F18" i="29"/>
  <c r="F16" i="29"/>
  <c r="D11" i="10"/>
  <c r="E11" i="10" s="1"/>
  <c r="H11" i="10" s="1"/>
  <c r="D710" i="21" s="1"/>
  <c r="D13" i="10"/>
  <c r="E13" i="10" s="1"/>
  <c r="F13" i="10" s="1"/>
  <c r="D657" i="21" s="1"/>
  <c r="D14" i="10"/>
  <c r="E14" i="10" s="1"/>
  <c r="F14" i="10" s="1"/>
  <c r="D658" i="21" s="1"/>
  <c r="D15" i="10"/>
  <c r="E15" i="10" s="1"/>
  <c r="D18" i="10"/>
  <c r="E18" i="10" s="1"/>
  <c r="D20" i="10"/>
  <c r="E20" i="10"/>
  <c r="F20" i="10" s="1"/>
  <c r="D664" i="21" s="1"/>
  <c r="D21" i="10"/>
  <c r="D558" i="21" s="1"/>
  <c r="D22" i="10"/>
  <c r="E22" i="10" s="1"/>
  <c r="D25" i="10"/>
  <c r="E25" i="10" s="1"/>
  <c r="F25" i="10" s="1"/>
  <c r="D669" i="21" s="1"/>
  <c r="D27" i="10"/>
  <c r="E27" i="10" s="1"/>
  <c r="D28" i="10"/>
  <c r="E28" i="10" s="1"/>
  <c r="H28" i="10" s="1"/>
  <c r="D727" i="21" s="1"/>
  <c r="D29" i="10"/>
  <c r="E29" i="10" s="1"/>
  <c r="D32" i="10"/>
  <c r="E32" i="10" s="1"/>
  <c r="D34" i="10"/>
  <c r="E34" i="10" s="1"/>
  <c r="D35" i="10"/>
  <c r="D572" i="21" s="1"/>
  <c r="D36" i="10"/>
  <c r="E36" i="10" s="1"/>
  <c r="D42" i="10"/>
  <c r="D579" i="21" s="1"/>
  <c r="D47" i="10"/>
  <c r="E47" i="10" s="1"/>
  <c r="D52" i="10"/>
  <c r="D589" i="21" s="1"/>
  <c r="D57" i="10"/>
  <c r="E57" i="10" s="1"/>
  <c r="C29" i="22"/>
  <c r="B33" i="22" s="1"/>
  <c r="D8" i="9"/>
  <c r="D810" i="21" s="1"/>
  <c r="E8" i="9"/>
  <c r="C52" i="29"/>
  <c r="D117" i="21"/>
  <c r="C216" i="20"/>
  <c r="C72" i="20"/>
  <c r="C54" i="21"/>
  <c r="F19" i="27"/>
  <c r="D221" i="20" s="1"/>
  <c r="F22" i="27"/>
  <c r="F21" i="27"/>
  <c r="F20" i="27"/>
  <c r="F18" i="27"/>
  <c r="D220" i="20" s="1"/>
  <c r="F17" i="27"/>
  <c r="D219" i="20" s="1"/>
  <c r="F16" i="27"/>
  <c r="D218" i="20" s="1"/>
  <c r="F15" i="27"/>
  <c r="F10" i="27"/>
  <c r="G14" i="26"/>
  <c r="F10" i="26"/>
  <c r="F14" i="26"/>
  <c r="F15" i="26"/>
  <c r="D73" i="20" s="1"/>
  <c r="F21" i="26"/>
  <c r="F20" i="26"/>
  <c r="F19" i="26"/>
  <c r="F18" i="26"/>
  <c r="D76" i="20" s="1"/>
  <c r="F17" i="26"/>
  <c r="D75" i="20" s="1"/>
  <c r="F16" i="26"/>
  <c r="D74" i="20" s="1"/>
  <c r="D476" i="21"/>
  <c r="E60" i="17"/>
  <c r="D22" i="9"/>
  <c r="D823" i="20" s="1"/>
  <c r="F16" i="9"/>
  <c r="D863" i="21" s="1"/>
  <c r="H40" i="17"/>
  <c r="D495" i="20" s="1"/>
  <c r="F24" i="17"/>
  <c r="F16" i="17"/>
  <c r="F15" i="17"/>
  <c r="D474" i="20" s="1"/>
  <c r="F14" i="17"/>
  <c r="D473" i="20" s="1"/>
  <c r="F13" i="17"/>
  <c r="F12" i="17"/>
  <c r="G11" i="17"/>
  <c r="D476" i="20" s="1"/>
  <c r="F11" i="17"/>
  <c r="D470" i="20" s="1"/>
  <c r="D50" i="16"/>
  <c r="D80" i="27"/>
  <c r="D334" i="20" s="1"/>
  <c r="F14" i="16"/>
  <c r="D382" i="20" s="1"/>
  <c r="F13" i="16"/>
  <c r="D381" i="20" s="1"/>
  <c r="F12" i="16"/>
  <c r="D380" i="20" s="1"/>
  <c r="G11" i="16"/>
  <c r="F11" i="16"/>
  <c r="F60" i="27"/>
  <c r="D256" i="20" s="1"/>
  <c r="F63" i="27"/>
  <c r="D259" i="20" s="1"/>
  <c r="F62" i="27"/>
  <c r="D258" i="20" s="1"/>
  <c r="F61" i="27"/>
  <c r="D257" i="20" s="1"/>
  <c r="F55" i="27"/>
  <c r="D251" i="20" s="1"/>
  <c r="F58" i="27"/>
  <c r="D254" i="20" s="1"/>
  <c r="F57" i="27"/>
  <c r="D253" i="20" s="1"/>
  <c r="F51" i="26"/>
  <c r="D104" i="20" s="1"/>
  <c r="F56" i="27"/>
  <c r="D252" i="20" s="1"/>
  <c r="G22" i="27"/>
  <c r="D283" i="20" s="1"/>
  <c r="G21" i="27"/>
  <c r="D282" i="20" s="1"/>
  <c r="G20" i="27"/>
  <c r="D281" i="20" s="1"/>
  <c r="G19" i="27"/>
  <c r="D280" i="20" s="1"/>
  <c r="G18" i="27"/>
  <c r="D279" i="20" s="1"/>
  <c r="G17" i="27"/>
  <c r="D278" i="20" s="1"/>
  <c r="H16" i="27"/>
  <c r="G16" i="27"/>
  <c r="D277" i="20" s="1"/>
  <c r="F14" i="27"/>
  <c r="D274" i="20" s="1"/>
  <c r="F13" i="27"/>
  <c r="D273" i="20" s="1"/>
  <c r="F12" i="27"/>
  <c r="D272" i="20" s="1"/>
  <c r="G11" i="27"/>
  <c r="D275" i="20" s="1"/>
  <c r="F11" i="27"/>
  <c r="D271" i="20" s="1"/>
  <c r="D73" i="26"/>
  <c r="D177" i="20"/>
  <c r="C334" i="20"/>
  <c r="C332" i="20"/>
  <c r="C331" i="20"/>
  <c r="C330" i="20"/>
  <c r="C328" i="20"/>
  <c r="C327" i="20"/>
  <c r="C326" i="20"/>
  <c r="C325" i="20"/>
  <c r="C324" i="20"/>
  <c r="C323" i="20"/>
  <c r="C322" i="20"/>
  <c r="C321" i="20"/>
  <c r="C319" i="20"/>
  <c r="C317" i="20"/>
  <c r="C316" i="20"/>
  <c r="C314" i="20"/>
  <c r="C312" i="20"/>
  <c r="C311" i="20"/>
  <c r="C309" i="20"/>
  <c r="C307" i="20"/>
  <c r="C306" i="20"/>
  <c r="C304" i="20"/>
  <c r="C302" i="20"/>
  <c r="C301" i="20"/>
  <c r="C299" i="20"/>
  <c r="C297" i="20"/>
  <c r="C296" i="20"/>
  <c r="C294" i="20"/>
  <c r="C292" i="20"/>
  <c r="C291" i="20"/>
  <c r="C289" i="20"/>
  <c r="C287" i="20"/>
  <c r="C286" i="20"/>
  <c r="C283" i="20"/>
  <c r="C282" i="20"/>
  <c r="C281" i="20"/>
  <c r="C280" i="20"/>
  <c r="C279" i="20"/>
  <c r="C278" i="20"/>
  <c r="C277" i="20"/>
  <c r="C276" i="20"/>
  <c r="C274" i="20"/>
  <c r="C273" i="20"/>
  <c r="C272" i="20"/>
  <c r="C271" i="20"/>
  <c r="C270" i="20"/>
  <c r="C215" i="20"/>
  <c r="C224" i="20" s="1"/>
  <c r="C132" i="20"/>
  <c r="C131" i="20"/>
  <c r="C130" i="20"/>
  <c r="C129" i="20"/>
  <c r="C128" i="20"/>
  <c r="C127" i="20"/>
  <c r="C126" i="20"/>
  <c r="C125" i="20"/>
  <c r="C123" i="20"/>
  <c r="C122" i="20"/>
  <c r="C121" i="20"/>
  <c r="C120" i="20"/>
  <c r="C79" i="20"/>
  <c r="D35" i="20"/>
  <c r="AJ3" i="28"/>
  <c r="AH3" i="28"/>
  <c r="AI3" i="28" s="1"/>
  <c r="H3" i="28"/>
  <c r="AG63" i="28"/>
  <c r="AF63" i="28"/>
  <c r="AE63" i="28"/>
  <c r="AD63" i="28"/>
  <c r="AC63" i="28"/>
  <c r="AB63" i="28"/>
  <c r="AA63" i="28"/>
  <c r="Z63" i="28"/>
  <c r="Y63" i="28"/>
  <c r="X63" i="28"/>
  <c r="W63" i="28"/>
  <c r="V63" i="28"/>
  <c r="U63" i="28"/>
  <c r="T63" i="28"/>
  <c r="S63" i="28"/>
  <c r="R63" i="28"/>
  <c r="Q63" i="28"/>
  <c r="P63" i="28"/>
  <c r="O63" i="28"/>
  <c r="N63" i="28"/>
  <c r="M63" i="28"/>
  <c r="L63" i="28"/>
  <c r="K63" i="28"/>
  <c r="J63" i="28"/>
  <c r="I63" i="28"/>
  <c r="H63" i="28"/>
  <c r="G63" i="28"/>
  <c r="F63" i="28"/>
  <c r="E63" i="28"/>
  <c r="D63" i="28"/>
  <c r="AH62" i="28"/>
  <c r="AH61" i="28"/>
  <c r="D15" i="17" s="1"/>
  <c r="D425" i="20" s="1"/>
  <c r="AH60" i="28"/>
  <c r="D14" i="17" s="1"/>
  <c r="D424" i="20" s="1"/>
  <c r="AH59" i="28"/>
  <c r="D13" i="17"/>
  <c r="D423" i="20" s="1"/>
  <c r="AH58" i="28"/>
  <c r="AH57" i="28"/>
  <c r="E11" i="17" s="1"/>
  <c r="D429" i="20" s="1"/>
  <c r="AH55" i="28"/>
  <c r="D8" i="17"/>
  <c r="D13" i="19" s="1"/>
  <c r="H54" i="28"/>
  <c r="G54" i="28"/>
  <c r="F54" i="28"/>
  <c r="E54" i="28"/>
  <c r="D54" i="28"/>
  <c r="AG52" i="28"/>
  <c r="AF52" i="28"/>
  <c r="AE52" i="28"/>
  <c r="AD52" i="28"/>
  <c r="AC52" i="28"/>
  <c r="AB52" i="28"/>
  <c r="AA52" i="28"/>
  <c r="Z52" i="28"/>
  <c r="Y52" i="28"/>
  <c r="X52" i="28"/>
  <c r="W52" i="28"/>
  <c r="V52" i="28"/>
  <c r="U52" i="28"/>
  <c r="T52" i="28"/>
  <c r="S52" i="28"/>
  <c r="R52" i="28"/>
  <c r="Q52" i="28"/>
  <c r="P52" i="28"/>
  <c r="O52" i="28"/>
  <c r="N52" i="28"/>
  <c r="M52" i="28"/>
  <c r="L52" i="28"/>
  <c r="K52" i="28"/>
  <c r="J52" i="28"/>
  <c r="I52" i="28"/>
  <c r="H52" i="28"/>
  <c r="G52" i="28"/>
  <c r="F52" i="28"/>
  <c r="E52" i="28"/>
  <c r="D52" i="28"/>
  <c r="AH51" i="28"/>
  <c r="AH50" i="28"/>
  <c r="D13" i="16" s="1"/>
  <c r="D346" i="20" s="1"/>
  <c r="AH49" i="28"/>
  <c r="D12" i="16" s="1"/>
  <c r="D345" i="20" s="1"/>
  <c r="AH48" i="28"/>
  <c r="AH46" i="28"/>
  <c r="D8" i="16" s="1"/>
  <c r="D12" i="19" s="1"/>
  <c r="H45" i="28"/>
  <c r="G45" i="28"/>
  <c r="F45" i="28"/>
  <c r="E45" i="28"/>
  <c r="D45" i="28"/>
  <c r="AG43" i="28"/>
  <c r="AF43" i="28"/>
  <c r="AE43" i="28"/>
  <c r="AD43" i="28"/>
  <c r="AC43" i="28"/>
  <c r="AB43" i="28"/>
  <c r="AA43" i="28"/>
  <c r="Z43" i="28"/>
  <c r="Y43" i="28"/>
  <c r="X43" i="28"/>
  <c r="W43" i="28"/>
  <c r="V43" i="28"/>
  <c r="U43" i="28"/>
  <c r="T43" i="28"/>
  <c r="S43" i="28"/>
  <c r="R43" i="28"/>
  <c r="Q43" i="28"/>
  <c r="P43" i="28"/>
  <c r="O43" i="28"/>
  <c r="N43" i="28"/>
  <c r="M43" i="28"/>
  <c r="L43" i="28"/>
  <c r="K43" i="28"/>
  <c r="J43" i="28"/>
  <c r="I43" i="28"/>
  <c r="H43" i="28"/>
  <c r="G43" i="28"/>
  <c r="F43" i="28"/>
  <c r="E43" i="28"/>
  <c r="D43" i="28"/>
  <c r="AH42" i="28"/>
  <c r="E22" i="27" s="1"/>
  <c r="D215" i="20" s="1"/>
  <c r="AH41" i="28"/>
  <c r="E21" i="27" s="1"/>
  <c r="D214" i="20" s="1"/>
  <c r="AH40" i="28"/>
  <c r="D20" i="27" s="1"/>
  <c r="D203" i="20" s="1"/>
  <c r="AH39" i="28"/>
  <c r="D19" i="27" s="1"/>
  <c r="D202" i="20" s="1"/>
  <c r="AH38" i="28"/>
  <c r="D18" i="27" s="1"/>
  <c r="D201" i="20" s="1"/>
  <c r="AH37" i="28"/>
  <c r="E17" i="27" s="1"/>
  <c r="F53" i="27" s="1"/>
  <c r="D249" i="20" s="1"/>
  <c r="AH36" i="28"/>
  <c r="AG34" i="28"/>
  <c r="AF34" i="28"/>
  <c r="AE34" i="28"/>
  <c r="AD34" i="28"/>
  <c r="AC34" i="28"/>
  <c r="AB34" i="28"/>
  <c r="AA34" i="28"/>
  <c r="Z34" i="28"/>
  <c r="Y34" i="28"/>
  <c r="X34" i="28"/>
  <c r="W34" i="28"/>
  <c r="V34" i="28"/>
  <c r="U34" i="28"/>
  <c r="T34" i="28"/>
  <c r="S34" i="28"/>
  <c r="R34" i="28"/>
  <c r="Q34" i="28"/>
  <c r="P34" i="28"/>
  <c r="O34" i="28"/>
  <c r="N34" i="28"/>
  <c r="M34" i="28"/>
  <c r="L34" i="28"/>
  <c r="K34" i="28"/>
  <c r="J34" i="28"/>
  <c r="I34" i="28"/>
  <c r="H34" i="28"/>
  <c r="G34" i="28"/>
  <c r="F34" i="28"/>
  <c r="E34" i="28"/>
  <c r="D34" i="28"/>
  <c r="AH33" i="28"/>
  <c r="D14" i="27" s="1"/>
  <c r="D190" i="20" s="1"/>
  <c r="AH32" i="28"/>
  <c r="AH31" i="28"/>
  <c r="D12" i="27" s="1"/>
  <c r="D188" i="20" s="1"/>
  <c r="AH30" i="28"/>
  <c r="E11" i="27" s="1"/>
  <c r="AH28" i="28"/>
  <c r="D8" i="27" s="1"/>
  <c r="H27" i="28"/>
  <c r="G27" i="28"/>
  <c r="F27" i="28"/>
  <c r="E27" i="28"/>
  <c r="D27" i="28"/>
  <c r="AG25" i="28"/>
  <c r="AF25" i="28"/>
  <c r="AE25" i="28"/>
  <c r="AD25" i="28"/>
  <c r="AC25" i="28"/>
  <c r="AB25" i="28"/>
  <c r="AA25" i="28"/>
  <c r="Z25" i="28"/>
  <c r="Y25" i="28"/>
  <c r="X25" i="28"/>
  <c r="W25" i="28"/>
  <c r="V25" i="28"/>
  <c r="U25" i="28"/>
  <c r="T25" i="28"/>
  <c r="S25" i="28"/>
  <c r="R25" i="28"/>
  <c r="Q25" i="28"/>
  <c r="P25" i="28"/>
  <c r="O25" i="28"/>
  <c r="N25" i="28"/>
  <c r="M25" i="28"/>
  <c r="L25" i="28"/>
  <c r="K25" i="28"/>
  <c r="J25" i="28"/>
  <c r="I25" i="28"/>
  <c r="H25" i="28"/>
  <c r="G25" i="28"/>
  <c r="F25" i="28"/>
  <c r="E25" i="28"/>
  <c r="D25" i="28"/>
  <c r="AH24" i="28"/>
  <c r="D21" i="26" s="1"/>
  <c r="D61" i="20" s="1"/>
  <c r="AH23" i="28"/>
  <c r="E20" i="26" s="1"/>
  <c r="D69" i="20" s="1"/>
  <c r="AH22" i="28"/>
  <c r="AH21" i="28"/>
  <c r="AH20" i="28"/>
  <c r="E17" i="26" s="1"/>
  <c r="D66" i="20" s="1"/>
  <c r="F50" i="26"/>
  <c r="AH19" i="28"/>
  <c r="D16" i="26" s="1"/>
  <c r="D56" i="20" s="1"/>
  <c r="AH18" i="28"/>
  <c r="D15" i="26" s="1"/>
  <c r="D55" i="20" s="1"/>
  <c r="AG16" i="28"/>
  <c r="AF16" i="28"/>
  <c r="AE16" i="28"/>
  <c r="AD16" i="28"/>
  <c r="AC16" i="28"/>
  <c r="AB16" i="28"/>
  <c r="AA16" i="28"/>
  <c r="Z16" i="28"/>
  <c r="Y16" i="28"/>
  <c r="X16" i="28"/>
  <c r="W16" i="28"/>
  <c r="V16" i="28"/>
  <c r="U16" i="28"/>
  <c r="T16" i="28"/>
  <c r="S16" i="28"/>
  <c r="R16" i="28"/>
  <c r="Q16" i="28"/>
  <c r="P16" i="28"/>
  <c r="O16" i="28"/>
  <c r="N16" i="28"/>
  <c r="M16" i="28"/>
  <c r="L16" i="28"/>
  <c r="K16" i="28"/>
  <c r="J16" i="28"/>
  <c r="I16" i="28"/>
  <c r="H16" i="28"/>
  <c r="G16" i="28"/>
  <c r="F16" i="28"/>
  <c r="E16" i="28"/>
  <c r="AH15" i="28"/>
  <c r="E13" i="26" s="1"/>
  <c r="D52" i="20" s="1"/>
  <c r="AH14" i="28"/>
  <c r="AH13" i="28"/>
  <c r="E11" i="26" s="1"/>
  <c r="F29" i="26" s="1"/>
  <c r="AH11" i="28"/>
  <c r="D8" i="26" s="1"/>
  <c r="F60" i="26" s="1"/>
  <c r="D113" i="20" s="1"/>
  <c r="E78" i="27"/>
  <c r="D332" i="20" s="1"/>
  <c r="E77" i="27"/>
  <c r="D331" i="20" s="1"/>
  <c r="H71" i="27"/>
  <c r="D328" i="20" s="1"/>
  <c r="H70" i="27"/>
  <c r="D327" i="20" s="1"/>
  <c r="H69" i="27"/>
  <c r="D326" i="20" s="1"/>
  <c r="H68" i="27"/>
  <c r="D325" i="20" s="1"/>
  <c r="H67" i="27"/>
  <c r="D324" i="20" s="1"/>
  <c r="H66" i="27"/>
  <c r="D323" i="20" s="1"/>
  <c r="H65" i="27"/>
  <c r="D322" i="20" s="1"/>
  <c r="H64" i="27"/>
  <c r="D321" i="20" s="1"/>
  <c r="H63" i="27"/>
  <c r="D320" i="20" s="1"/>
  <c r="H62" i="27"/>
  <c r="D319" i="20" s="1"/>
  <c r="H61" i="27"/>
  <c r="D318" i="20" s="1"/>
  <c r="H60" i="27"/>
  <c r="D317" i="20" s="1"/>
  <c r="H58" i="27"/>
  <c r="D315" i="20"/>
  <c r="H57" i="27"/>
  <c r="D314" i="20" s="1"/>
  <c r="H56" i="27"/>
  <c r="D313" i="20"/>
  <c r="H55" i="27"/>
  <c r="D312" i="20" s="1"/>
  <c r="H53" i="27"/>
  <c r="D310" i="20"/>
  <c r="H52" i="27"/>
  <c r="D309" i="20" s="1"/>
  <c r="H51" i="27"/>
  <c r="D308" i="20" s="1"/>
  <c r="H50" i="27"/>
  <c r="D307" i="20" s="1"/>
  <c r="H48" i="27"/>
  <c r="D305" i="20" s="1"/>
  <c r="H47" i="27"/>
  <c r="D304" i="20" s="1"/>
  <c r="H46" i="27"/>
  <c r="D303" i="20" s="1"/>
  <c r="H45" i="27"/>
  <c r="D302" i="20" s="1"/>
  <c r="H43" i="27"/>
  <c r="D300" i="20" s="1"/>
  <c r="H42" i="27"/>
  <c r="D299" i="20" s="1"/>
  <c r="H41" i="27"/>
  <c r="D298" i="20" s="1"/>
  <c r="H40" i="27"/>
  <c r="D297" i="20" s="1"/>
  <c r="H38" i="27"/>
  <c r="D295" i="20" s="1"/>
  <c r="H37" i="27"/>
  <c r="D294" i="20" s="1"/>
  <c r="H36" i="27"/>
  <c r="D293" i="20" s="1"/>
  <c r="H35" i="27"/>
  <c r="D292" i="20" s="1"/>
  <c r="H33" i="27"/>
  <c r="D290" i="20" s="1"/>
  <c r="H32" i="27"/>
  <c r="D289" i="20" s="1"/>
  <c r="H31" i="27"/>
  <c r="D288" i="20" s="1"/>
  <c r="H30" i="27"/>
  <c r="D287" i="20" s="1"/>
  <c r="D284" i="20"/>
  <c r="D9" i="27"/>
  <c r="D185" i="20" s="1"/>
  <c r="G3" i="27"/>
  <c r="J3" i="27"/>
  <c r="H3" i="27"/>
  <c r="E71" i="26"/>
  <c r="D175" i="20" s="1"/>
  <c r="E70" i="26"/>
  <c r="D174" i="20" s="1"/>
  <c r="H64" i="26"/>
  <c r="D171" i="20" s="1"/>
  <c r="H63" i="26"/>
  <c r="D170" i="20" s="1"/>
  <c r="H62" i="26"/>
  <c r="D169" i="20" s="1"/>
  <c r="H61" i="26"/>
  <c r="D168" i="20" s="1"/>
  <c r="H60" i="26"/>
  <c r="D167" i="20" s="1"/>
  <c r="H59" i="26"/>
  <c r="D166" i="20" s="1"/>
  <c r="H58" i="26"/>
  <c r="D165" i="20" s="1"/>
  <c r="H57" i="26"/>
  <c r="D164" i="20" s="1"/>
  <c r="H56" i="26"/>
  <c r="D163" i="20" s="1"/>
  <c r="H55" i="26"/>
  <c r="D162" i="20" s="1"/>
  <c r="H54" i="26"/>
  <c r="D161" i="20" s="1"/>
  <c r="H52" i="26"/>
  <c r="D159" i="20" s="1"/>
  <c r="H51" i="26"/>
  <c r="D158" i="20" s="1"/>
  <c r="H50" i="26"/>
  <c r="D157" i="20" s="1"/>
  <c r="H49" i="26"/>
  <c r="D156" i="20" s="1"/>
  <c r="H47" i="26"/>
  <c r="D154" i="20" s="1"/>
  <c r="H46" i="26"/>
  <c r="D153" i="20" s="1"/>
  <c r="H45" i="26"/>
  <c r="D152" i="20" s="1"/>
  <c r="H44" i="26"/>
  <c r="D151" i="20" s="1"/>
  <c r="H42" i="26"/>
  <c r="D149" i="20" s="1"/>
  <c r="H41" i="26"/>
  <c r="D148" i="20" s="1"/>
  <c r="H40" i="26"/>
  <c r="D147" i="20" s="1"/>
  <c r="H39" i="26"/>
  <c r="D146" i="20" s="1"/>
  <c r="H37" i="26"/>
  <c r="D144" i="20" s="1"/>
  <c r="H36" i="26"/>
  <c r="D143" i="20" s="1"/>
  <c r="H35" i="26"/>
  <c r="D142" i="20" s="1"/>
  <c r="H34" i="26"/>
  <c r="D141" i="20" s="1"/>
  <c r="H32" i="26"/>
  <c r="D139" i="20" s="1"/>
  <c r="H31" i="26"/>
  <c r="D138" i="20" s="1"/>
  <c r="H30" i="26"/>
  <c r="D137" i="20" s="1"/>
  <c r="H29" i="26"/>
  <c r="D136" i="20" s="1"/>
  <c r="F54" i="26"/>
  <c r="D107" i="20" s="1"/>
  <c r="H15" i="26"/>
  <c r="D133" i="20" s="1"/>
  <c r="G11" i="26"/>
  <c r="D124" i="20" s="1"/>
  <c r="C6" i="26"/>
  <c r="H3" i="26"/>
  <c r="J3" i="26"/>
  <c r="G3" i="26"/>
  <c r="G21" i="26"/>
  <c r="D132" i="20" s="1"/>
  <c r="G20" i="26"/>
  <c r="D131" i="20" s="1"/>
  <c r="G19" i="26"/>
  <c r="D130" i="20" s="1"/>
  <c r="G18" i="26"/>
  <c r="D129" i="20" s="1"/>
  <c r="G17" i="26"/>
  <c r="D128" i="20" s="1"/>
  <c r="G16" i="26"/>
  <c r="D127" i="20" s="1"/>
  <c r="G15" i="26"/>
  <c r="D126" i="20" s="1"/>
  <c r="F13" i="26"/>
  <c r="D123" i="20" s="1"/>
  <c r="F12" i="26"/>
  <c r="D122" i="20" s="1"/>
  <c r="F11" i="26"/>
  <c r="D121" i="20" s="1"/>
  <c r="D9" i="26"/>
  <c r="D43" i="20" s="1"/>
  <c r="E14" i="17"/>
  <c r="D432" i="20" s="1"/>
  <c r="E15" i="17"/>
  <c r="D433" i="20" s="1"/>
  <c r="D22" i="27"/>
  <c r="D205" i="20" s="1"/>
  <c r="E13" i="17"/>
  <c r="F40" i="16"/>
  <c r="D374" i="20" s="1"/>
  <c r="F38" i="16"/>
  <c r="D372" i="20" s="1"/>
  <c r="F37" i="16"/>
  <c r="D371" i="20" s="1"/>
  <c r="F39" i="16"/>
  <c r="D373" i="20" s="1"/>
  <c r="F36" i="16"/>
  <c r="D370" i="20" s="1"/>
  <c r="F41" i="16"/>
  <c r="E12" i="16"/>
  <c r="D351" i="20" s="1"/>
  <c r="D11" i="27"/>
  <c r="D187" i="20" s="1"/>
  <c r="F55" i="26"/>
  <c r="D108" i="20" s="1"/>
  <c r="F56" i="26"/>
  <c r="D109" i="20" s="1"/>
  <c r="E16" i="26"/>
  <c r="F46" i="26" s="1"/>
  <c r="F57" i="26"/>
  <c r="D58" i="18" s="1"/>
  <c r="F49" i="26"/>
  <c r="D102" i="20" s="1"/>
  <c r="F52" i="26"/>
  <c r="F33" i="16"/>
  <c r="F32" i="16"/>
  <c r="D366" i="20" s="1"/>
  <c r="F35" i="16"/>
  <c r="F34" i="16"/>
  <c r="D368" i="20" s="1"/>
  <c r="F27" i="16"/>
  <c r="D14" i="18" s="1"/>
  <c r="F30" i="16"/>
  <c r="D35" i="18" s="1"/>
  <c r="E35" i="18" s="1"/>
  <c r="F29" i="16"/>
  <c r="D28" i="18" s="1"/>
  <c r="E28" i="18" s="1"/>
  <c r="F28" i="16"/>
  <c r="D21" i="18" s="1"/>
  <c r="F22" i="16"/>
  <c r="F36" i="27"/>
  <c r="D232" i="20" s="1"/>
  <c r="F38" i="27"/>
  <c r="F37" i="27"/>
  <c r="D233" i="20" s="1"/>
  <c r="F35" i="27"/>
  <c r="D231" i="20" s="1"/>
  <c r="F7" i="11"/>
  <c r="D7" i="11"/>
  <c r="E7" i="11" s="1"/>
  <c r="K3" i="7"/>
  <c r="I3" i="7"/>
  <c r="J3" i="7" s="1"/>
  <c r="J3" i="6"/>
  <c r="H3" i="6"/>
  <c r="I3" i="6" s="1"/>
  <c r="J3" i="5"/>
  <c r="H3" i="5"/>
  <c r="I3" i="5" s="1"/>
  <c r="J3" i="4"/>
  <c r="H3" i="4"/>
  <c r="I3" i="4" s="1"/>
  <c r="D29" i="21"/>
  <c r="D218" i="21"/>
  <c r="D219" i="21"/>
  <c r="D220" i="21"/>
  <c r="D217" i="21"/>
  <c r="C223" i="21"/>
  <c r="C79" i="21"/>
  <c r="C216" i="21"/>
  <c r="D74" i="21"/>
  <c r="D75" i="21"/>
  <c r="D76" i="21"/>
  <c r="D73" i="21"/>
  <c r="C72" i="21"/>
  <c r="D35" i="21"/>
  <c r="D901" i="20"/>
  <c r="C901" i="20"/>
  <c r="C900" i="20"/>
  <c r="D899" i="20"/>
  <c r="C899" i="20"/>
  <c r="C898" i="20"/>
  <c r="C897" i="20"/>
  <c r="C896" i="20"/>
  <c r="C895" i="20"/>
  <c r="C894" i="20"/>
  <c r="D893" i="20"/>
  <c r="C893" i="20"/>
  <c r="D892" i="20"/>
  <c r="C892" i="20"/>
  <c r="D891" i="20"/>
  <c r="C891" i="20"/>
  <c r="D890" i="20"/>
  <c r="C890" i="20"/>
  <c r="D889" i="20"/>
  <c r="C889" i="20"/>
  <c r="C888" i="20"/>
  <c r="C887" i="20"/>
  <c r="C886" i="20"/>
  <c r="D885" i="20"/>
  <c r="C885" i="20"/>
  <c r="C884" i="20"/>
  <c r="C883" i="20"/>
  <c r="C882" i="20"/>
  <c r="C881" i="20"/>
  <c r="C880" i="20"/>
  <c r="C879" i="20"/>
  <c r="D877" i="20"/>
  <c r="C877" i="20"/>
  <c r="C876" i="20"/>
  <c r="D875" i="20"/>
  <c r="C875" i="20"/>
  <c r="C874" i="20"/>
  <c r="C873" i="20"/>
  <c r="C872" i="20"/>
  <c r="C871" i="20"/>
  <c r="C870" i="20"/>
  <c r="D869" i="20"/>
  <c r="C869" i="20"/>
  <c r="D868" i="20"/>
  <c r="C868" i="20"/>
  <c r="D867" i="20"/>
  <c r="C867" i="20"/>
  <c r="D866" i="20"/>
  <c r="C866" i="20"/>
  <c r="D865" i="20"/>
  <c r="C865" i="20"/>
  <c r="C864" i="20"/>
  <c r="C863" i="20"/>
  <c r="C862" i="20"/>
  <c r="C861" i="20"/>
  <c r="D860" i="20"/>
  <c r="C860" i="20"/>
  <c r="C859" i="20"/>
  <c r="D858" i="20"/>
  <c r="C858" i="20"/>
  <c r="C857" i="20"/>
  <c r="C856" i="20"/>
  <c r="C854" i="20"/>
  <c r="C853" i="20"/>
  <c r="D852" i="20"/>
  <c r="C852" i="20"/>
  <c r="C851" i="20"/>
  <c r="C850" i="20"/>
  <c r="C849" i="20"/>
  <c r="C848" i="20"/>
  <c r="C847" i="20"/>
  <c r="C846" i="20"/>
  <c r="C845" i="20"/>
  <c r="C844" i="20"/>
  <c r="C843" i="20"/>
  <c r="C842" i="20"/>
  <c r="C841" i="20"/>
  <c r="C840" i="20"/>
  <c r="D839" i="20"/>
  <c r="C839" i="20"/>
  <c r="D838" i="20"/>
  <c r="C838" i="20"/>
  <c r="C837" i="20"/>
  <c r="C836" i="20"/>
  <c r="C835" i="20"/>
  <c r="C834" i="20"/>
  <c r="C833" i="20"/>
  <c r="C832" i="20"/>
  <c r="D831" i="20"/>
  <c r="C831" i="20"/>
  <c r="C830" i="20"/>
  <c r="C829" i="20"/>
  <c r="C828" i="20"/>
  <c r="C827" i="20"/>
  <c r="C826" i="20"/>
  <c r="C825" i="20"/>
  <c r="C824" i="20"/>
  <c r="C823" i="20"/>
  <c r="C822" i="20"/>
  <c r="C821" i="20"/>
  <c r="C820" i="20"/>
  <c r="C819" i="20"/>
  <c r="C818" i="20"/>
  <c r="C817" i="20"/>
  <c r="D816" i="20"/>
  <c r="C816" i="20"/>
  <c r="D815" i="20"/>
  <c r="C815" i="20"/>
  <c r="C814" i="20"/>
  <c r="D813" i="20"/>
  <c r="C813" i="20"/>
  <c r="C812" i="20"/>
  <c r="C811" i="20"/>
  <c r="C810" i="20"/>
  <c r="C805" i="20"/>
  <c r="C804" i="20"/>
  <c r="C803" i="20"/>
  <c r="C802" i="20"/>
  <c r="C801" i="20"/>
  <c r="C800" i="20"/>
  <c r="D799" i="20"/>
  <c r="C799" i="20"/>
  <c r="C795" i="20"/>
  <c r="C794" i="20"/>
  <c r="D793" i="20"/>
  <c r="C793" i="20"/>
  <c r="D792" i="20"/>
  <c r="C792" i="20"/>
  <c r="C791" i="20"/>
  <c r="D788" i="20"/>
  <c r="D782" i="20"/>
  <c r="D781" i="20"/>
  <c r="D779" i="20"/>
  <c r="D778" i="20"/>
  <c r="D772" i="20"/>
  <c r="D771" i="20"/>
  <c r="D769" i="20"/>
  <c r="D768" i="20"/>
  <c r="D762" i="20"/>
  <c r="D761" i="20"/>
  <c r="C761" i="20"/>
  <c r="D708" i="20"/>
  <c r="C708" i="20"/>
  <c r="D707" i="20"/>
  <c r="D653" i="20"/>
  <c r="C653" i="20"/>
  <c r="D652" i="20"/>
  <c r="C599" i="20"/>
  <c r="C574" i="20"/>
  <c r="C573" i="20"/>
  <c r="C572" i="20"/>
  <c r="C571" i="20"/>
  <c r="C570" i="20"/>
  <c r="C569" i="20"/>
  <c r="C568" i="20"/>
  <c r="C560" i="20"/>
  <c r="C559" i="20"/>
  <c r="C558" i="20"/>
  <c r="C557" i="20"/>
  <c r="C556" i="20"/>
  <c r="C555" i="20"/>
  <c r="C554" i="20"/>
  <c r="D546" i="20"/>
  <c r="C546" i="20"/>
  <c r="D545" i="20"/>
  <c r="D544" i="20"/>
  <c r="C544" i="20"/>
  <c r="D532" i="20"/>
  <c r="D526" i="20"/>
  <c r="C525" i="20"/>
  <c r="C524" i="20"/>
  <c r="C523" i="20"/>
  <c r="C522" i="20"/>
  <c r="C521" i="20"/>
  <c r="D520" i="20"/>
  <c r="C520" i="20"/>
  <c r="C514" i="20"/>
  <c r="C512" i="20"/>
  <c r="C511" i="20"/>
  <c r="C510" i="20"/>
  <c r="C498" i="20"/>
  <c r="D493" i="20"/>
  <c r="C493" i="20"/>
  <c r="C488" i="20"/>
  <c r="D483" i="20"/>
  <c r="C483" i="20"/>
  <c r="D478" i="20"/>
  <c r="C478" i="20"/>
  <c r="C475" i="20"/>
  <c r="C474" i="20"/>
  <c r="C473" i="20"/>
  <c r="C472" i="20"/>
  <c r="C471" i="20"/>
  <c r="C470" i="20"/>
  <c r="C469" i="20"/>
  <c r="C456" i="20"/>
  <c r="C451" i="20"/>
  <c r="C447" i="20"/>
  <c r="C446" i="20"/>
  <c r="C444" i="20"/>
  <c r="C442" i="20"/>
  <c r="C441" i="20"/>
  <c r="C439" i="20"/>
  <c r="C437" i="20"/>
  <c r="C436" i="20"/>
  <c r="C426" i="20"/>
  <c r="C434" i="20" s="1"/>
  <c r="C425" i="20"/>
  <c r="C433" i="20" s="1"/>
  <c r="C424" i="20"/>
  <c r="C432" i="20" s="1"/>
  <c r="C423" i="20"/>
  <c r="C431" i="20" s="1"/>
  <c r="C422" i="20"/>
  <c r="C430" i="20"/>
  <c r="C421" i="20"/>
  <c r="C429" i="20" s="1"/>
  <c r="C420" i="20"/>
  <c r="C419" i="20"/>
  <c r="C418" i="20"/>
  <c r="C411" i="20"/>
  <c r="C409" i="20"/>
  <c r="C408" i="20"/>
  <c r="C407" i="20"/>
  <c r="C382" i="20"/>
  <c r="C381" i="20"/>
  <c r="C380" i="20"/>
  <c r="C379" i="20"/>
  <c r="C378" i="20"/>
  <c r="C353" i="20"/>
  <c r="D349" i="20"/>
  <c r="C346" i="20"/>
  <c r="C352" i="20" s="1"/>
  <c r="C345" i="20"/>
  <c r="C351" i="20" s="1"/>
  <c r="C344" i="20"/>
  <c r="C350" i="20" s="1"/>
  <c r="C343" i="20"/>
  <c r="C342" i="20"/>
  <c r="C341" i="20"/>
  <c r="C204" i="20"/>
  <c r="C214" i="20"/>
  <c r="C223" i="20" s="1"/>
  <c r="C203" i="20"/>
  <c r="C213" i="20" s="1"/>
  <c r="C222" i="20" s="1"/>
  <c r="C202" i="20"/>
  <c r="C212" i="20" s="1"/>
  <c r="C221" i="20" s="1"/>
  <c r="C201" i="20"/>
  <c r="C211" i="20" s="1"/>
  <c r="C220" i="20" s="1"/>
  <c r="C200" i="20"/>
  <c r="C210" i="20" s="1"/>
  <c r="C219" i="20" s="1"/>
  <c r="C199" i="20"/>
  <c r="C209" i="20" s="1"/>
  <c r="C218" i="20" s="1"/>
  <c r="C198" i="20"/>
  <c r="C208" i="20" s="1"/>
  <c r="C217" i="20" s="1"/>
  <c r="C196" i="20"/>
  <c r="C189" i="20"/>
  <c r="C195" i="20" s="1"/>
  <c r="C188" i="20"/>
  <c r="C194" i="20" s="1"/>
  <c r="C187" i="20"/>
  <c r="C193" i="20" s="1"/>
  <c r="C186" i="20"/>
  <c r="C185" i="20"/>
  <c r="C184" i="20"/>
  <c r="C177" i="20"/>
  <c r="C175" i="20"/>
  <c r="C174" i="20"/>
  <c r="C173" i="20"/>
  <c r="C70" i="20"/>
  <c r="C63" i="20"/>
  <c r="C60" i="20"/>
  <c r="C59" i="20"/>
  <c r="C58" i="20"/>
  <c r="C57" i="20"/>
  <c r="C66" i="20" s="1"/>
  <c r="C56" i="20"/>
  <c r="C55" i="20"/>
  <c r="C73" i="20" s="1"/>
  <c r="C54" i="20"/>
  <c r="C52" i="20"/>
  <c r="C46" i="20"/>
  <c r="C51" i="20"/>
  <c r="C45" i="20"/>
  <c r="C50" i="20" s="1"/>
  <c r="C44" i="20"/>
  <c r="C43" i="20"/>
  <c r="C42" i="20"/>
  <c r="D34" i="20"/>
  <c r="D33" i="20"/>
  <c r="D32" i="20"/>
  <c r="D31" i="20"/>
  <c r="D29" i="20"/>
  <c r="D28" i="20"/>
  <c r="D27" i="20"/>
  <c r="C27" i="20"/>
  <c r="D26" i="20"/>
  <c r="C26" i="20"/>
  <c r="D25" i="20"/>
  <c r="C25" i="20"/>
  <c r="D24" i="20"/>
  <c r="C24" i="20"/>
  <c r="D22" i="20"/>
  <c r="C22" i="20"/>
  <c r="D21" i="20"/>
  <c r="C21" i="20"/>
  <c r="D20" i="20"/>
  <c r="C20" i="20"/>
  <c r="D19" i="20"/>
  <c r="D18" i="20"/>
  <c r="D17" i="20"/>
  <c r="C17" i="20"/>
  <c r="D16" i="20"/>
  <c r="C16" i="20"/>
  <c r="C15" i="20"/>
  <c r="D14" i="20"/>
  <c r="C14" i="20"/>
  <c r="D13" i="20"/>
  <c r="C13" i="20"/>
  <c r="D12" i="20"/>
  <c r="C12" i="20"/>
  <c r="D11" i="20"/>
  <c r="D10" i="20"/>
  <c r="D9" i="20"/>
  <c r="C9" i="20"/>
  <c r="D8" i="20"/>
  <c r="C8" i="20"/>
  <c r="C7" i="20"/>
  <c r="D6" i="20"/>
  <c r="C6" i="20"/>
  <c r="D5" i="20"/>
  <c r="C5" i="20"/>
  <c r="D4" i="20"/>
  <c r="C4" i="20"/>
  <c r="D901" i="21"/>
  <c r="C901" i="21"/>
  <c r="C900" i="21"/>
  <c r="D899" i="21"/>
  <c r="C899" i="21"/>
  <c r="C898" i="21"/>
  <c r="C897" i="21"/>
  <c r="C896" i="21"/>
  <c r="C895" i="21"/>
  <c r="C894" i="21"/>
  <c r="D893" i="21"/>
  <c r="C893" i="21"/>
  <c r="D892" i="21"/>
  <c r="C892" i="21"/>
  <c r="D891" i="21"/>
  <c r="C891" i="21"/>
  <c r="D890" i="21"/>
  <c r="C890" i="21"/>
  <c r="D889" i="21"/>
  <c r="C889" i="21"/>
  <c r="C888" i="21"/>
  <c r="C887" i="21"/>
  <c r="C886" i="21"/>
  <c r="D885" i="21"/>
  <c r="C885" i="21"/>
  <c r="C884" i="21"/>
  <c r="C883" i="21"/>
  <c r="C882" i="21"/>
  <c r="C881" i="21"/>
  <c r="C880" i="21"/>
  <c r="C879" i="21"/>
  <c r="D877" i="21"/>
  <c r="C877" i="21"/>
  <c r="C876" i="21"/>
  <c r="D875" i="21"/>
  <c r="C875" i="21"/>
  <c r="C874" i="21"/>
  <c r="C873" i="21"/>
  <c r="C872" i="21"/>
  <c r="C871" i="21"/>
  <c r="C870" i="21"/>
  <c r="D869" i="21"/>
  <c r="C869" i="21"/>
  <c r="D868" i="21"/>
  <c r="C868" i="21"/>
  <c r="D867" i="21"/>
  <c r="C867" i="21"/>
  <c r="D866" i="21"/>
  <c r="C866" i="21"/>
  <c r="D865" i="21"/>
  <c r="C865" i="21"/>
  <c r="C864" i="21"/>
  <c r="C863" i="21"/>
  <c r="C862" i="21"/>
  <c r="C861" i="21"/>
  <c r="D860" i="21"/>
  <c r="C860" i="21"/>
  <c r="C859" i="21"/>
  <c r="D858" i="21"/>
  <c r="C858" i="21"/>
  <c r="C857" i="21"/>
  <c r="C856" i="21"/>
  <c r="C854" i="21"/>
  <c r="C853" i="21"/>
  <c r="D852" i="21"/>
  <c r="C852" i="21"/>
  <c r="C851" i="21"/>
  <c r="C850" i="21"/>
  <c r="C849" i="21"/>
  <c r="C848" i="21"/>
  <c r="C847" i="21"/>
  <c r="C846" i="21"/>
  <c r="C845" i="21"/>
  <c r="C844" i="21"/>
  <c r="C843" i="21"/>
  <c r="C842" i="21"/>
  <c r="C841" i="21"/>
  <c r="C840" i="21"/>
  <c r="D839" i="21"/>
  <c r="C839" i="21"/>
  <c r="D838" i="21"/>
  <c r="C838" i="21"/>
  <c r="C837" i="21"/>
  <c r="C836" i="21"/>
  <c r="C835" i="21"/>
  <c r="C834" i="21"/>
  <c r="C833" i="21"/>
  <c r="C832" i="21"/>
  <c r="D831" i="21"/>
  <c r="C831" i="21"/>
  <c r="C830" i="21"/>
  <c r="C829" i="21"/>
  <c r="C828" i="21"/>
  <c r="C827" i="21"/>
  <c r="C826" i="21"/>
  <c r="C825" i="21"/>
  <c r="C824" i="21"/>
  <c r="C823" i="21"/>
  <c r="C822" i="21"/>
  <c r="C821" i="21"/>
  <c r="C820" i="21"/>
  <c r="C819" i="21"/>
  <c r="C818" i="21"/>
  <c r="C817" i="21"/>
  <c r="D816" i="21"/>
  <c r="C816" i="21"/>
  <c r="D815" i="21"/>
  <c r="C815" i="21"/>
  <c r="C814" i="21"/>
  <c r="D813" i="21"/>
  <c r="C813" i="21"/>
  <c r="C812" i="21"/>
  <c r="C811" i="21"/>
  <c r="C810" i="21"/>
  <c r="C805" i="21"/>
  <c r="C804" i="21"/>
  <c r="C803" i="21"/>
  <c r="C802" i="21"/>
  <c r="C801" i="21"/>
  <c r="C800" i="21"/>
  <c r="D799" i="21"/>
  <c r="C799" i="21"/>
  <c r="C795" i="21"/>
  <c r="C794" i="21"/>
  <c r="D793" i="21"/>
  <c r="C793" i="21"/>
  <c r="D792" i="21"/>
  <c r="C792" i="21"/>
  <c r="C791" i="21"/>
  <c r="D788" i="21"/>
  <c r="D782" i="21"/>
  <c r="D781" i="21"/>
  <c r="D779" i="21"/>
  <c r="D778" i="21"/>
  <c r="D772" i="21"/>
  <c r="D771" i="21"/>
  <c r="D769" i="21"/>
  <c r="D768" i="21"/>
  <c r="D762" i="21"/>
  <c r="D761" i="21"/>
  <c r="C761" i="21"/>
  <c r="C758" i="21"/>
  <c r="C757" i="21"/>
  <c r="C756" i="21"/>
  <c r="C755" i="21"/>
  <c r="C754" i="21"/>
  <c r="C753" i="21"/>
  <c r="C752" i="21"/>
  <c r="C751" i="21"/>
  <c r="C750" i="21"/>
  <c r="C749" i="21"/>
  <c r="C748" i="21"/>
  <c r="C747" i="21"/>
  <c r="C746" i="21"/>
  <c r="C745" i="21"/>
  <c r="C744" i="21"/>
  <c r="C743" i="21"/>
  <c r="C742" i="21"/>
  <c r="C741" i="21"/>
  <c r="C740" i="21"/>
  <c r="C739" i="21"/>
  <c r="C738" i="21"/>
  <c r="C737" i="21"/>
  <c r="C736" i="21"/>
  <c r="C735" i="21"/>
  <c r="C734" i="21"/>
  <c r="C733" i="21"/>
  <c r="C732" i="21"/>
  <c r="C731" i="21"/>
  <c r="C730" i="21"/>
  <c r="C729" i="21"/>
  <c r="C728" i="21"/>
  <c r="C727" i="21"/>
  <c r="C726" i="21"/>
  <c r="C725" i="21"/>
  <c r="C724" i="21"/>
  <c r="C723" i="21"/>
  <c r="C722" i="21"/>
  <c r="C721" i="21"/>
  <c r="C720" i="21"/>
  <c r="C719" i="21"/>
  <c r="C718" i="21"/>
  <c r="C717" i="21"/>
  <c r="C716" i="21"/>
  <c r="C715" i="21"/>
  <c r="C714" i="21"/>
  <c r="C713" i="21"/>
  <c r="C712" i="21"/>
  <c r="C711" i="21"/>
  <c r="C710" i="21"/>
  <c r="C709" i="21"/>
  <c r="D708" i="21"/>
  <c r="C708" i="21"/>
  <c r="D707" i="21"/>
  <c r="C704" i="21"/>
  <c r="C703" i="21"/>
  <c r="C702" i="21"/>
  <c r="C701" i="21"/>
  <c r="C700" i="21"/>
  <c r="C699" i="21"/>
  <c r="C698" i="21"/>
  <c r="C697" i="21"/>
  <c r="C696" i="21"/>
  <c r="C695" i="21"/>
  <c r="C694" i="21"/>
  <c r="C693" i="21"/>
  <c r="C692" i="21"/>
  <c r="C691" i="21"/>
  <c r="C690" i="21"/>
  <c r="C689" i="21"/>
  <c r="C688" i="21"/>
  <c r="C687" i="21"/>
  <c r="C686" i="21"/>
  <c r="C685" i="21"/>
  <c r="C684" i="21"/>
  <c r="C683" i="21"/>
  <c r="C682" i="21"/>
  <c r="C681" i="21"/>
  <c r="C680" i="21"/>
  <c r="C679" i="21"/>
  <c r="C678" i="21"/>
  <c r="C677" i="21"/>
  <c r="C676" i="21"/>
  <c r="C675" i="21"/>
  <c r="C674" i="21"/>
  <c r="C673" i="21"/>
  <c r="C672" i="21"/>
  <c r="C671" i="21"/>
  <c r="C670" i="21"/>
  <c r="C669" i="21"/>
  <c r="C668" i="21"/>
  <c r="C667" i="21"/>
  <c r="C666" i="21"/>
  <c r="C665" i="21"/>
  <c r="C664" i="21"/>
  <c r="C663" i="21"/>
  <c r="C662" i="21"/>
  <c r="C661" i="21"/>
  <c r="C660" i="21"/>
  <c r="C659" i="21"/>
  <c r="C658" i="21"/>
  <c r="C657" i="21"/>
  <c r="C656" i="21"/>
  <c r="C655" i="21"/>
  <c r="C654" i="21"/>
  <c r="D653" i="21"/>
  <c r="C653" i="21"/>
  <c r="D652" i="21"/>
  <c r="C650" i="21"/>
  <c r="C649" i="21"/>
  <c r="C648" i="21"/>
  <c r="C647" i="21"/>
  <c r="C646" i="21"/>
  <c r="C645" i="21"/>
  <c r="C644" i="21"/>
  <c r="C643" i="21"/>
  <c r="C642" i="21"/>
  <c r="C641" i="21"/>
  <c r="C640" i="21"/>
  <c r="C639" i="21"/>
  <c r="C638" i="21"/>
  <c r="C637" i="21"/>
  <c r="C636" i="21"/>
  <c r="C635" i="21"/>
  <c r="C634" i="21"/>
  <c r="C633" i="21"/>
  <c r="C632" i="21"/>
  <c r="C631" i="21"/>
  <c r="C630" i="21"/>
  <c r="C629" i="21"/>
  <c r="C628" i="21"/>
  <c r="C627" i="21"/>
  <c r="C626" i="21"/>
  <c r="C625" i="21"/>
  <c r="C624" i="21"/>
  <c r="C623" i="21"/>
  <c r="C622" i="21"/>
  <c r="C621" i="21"/>
  <c r="C620" i="21"/>
  <c r="C619" i="21"/>
  <c r="C618" i="21"/>
  <c r="C617" i="21"/>
  <c r="C616" i="21"/>
  <c r="C615" i="21"/>
  <c r="C614" i="21"/>
  <c r="C613" i="21"/>
  <c r="C612" i="21"/>
  <c r="C611" i="21"/>
  <c r="C610" i="21"/>
  <c r="C609" i="21"/>
  <c r="C608" i="21"/>
  <c r="C607" i="21"/>
  <c r="C606" i="21"/>
  <c r="C605" i="21"/>
  <c r="C604" i="21"/>
  <c r="C603" i="21"/>
  <c r="C602" i="21"/>
  <c r="C601" i="21"/>
  <c r="C600" i="21"/>
  <c r="C599" i="21"/>
  <c r="C596" i="21"/>
  <c r="C595" i="21"/>
  <c r="C594" i="21"/>
  <c r="C593" i="21"/>
  <c r="C592" i="21"/>
  <c r="C591" i="21"/>
  <c r="C590" i="21"/>
  <c r="C589" i="21"/>
  <c r="C588" i="21"/>
  <c r="C587" i="21"/>
  <c r="C586" i="21"/>
  <c r="C585" i="21"/>
  <c r="C584" i="21"/>
  <c r="C583" i="21"/>
  <c r="C582" i="21"/>
  <c r="C581" i="21"/>
  <c r="C580" i="21"/>
  <c r="C579" i="21"/>
  <c r="C578" i="21"/>
  <c r="C577" i="21"/>
  <c r="D576" i="21"/>
  <c r="C576" i="21"/>
  <c r="C575" i="21"/>
  <c r="C574" i="21"/>
  <c r="C573" i="21"/>
  <c r="C572" i="21"/>
  <c r="C571" i="21"/>
  <c r="C570" i="21"/>
  <c r="C569" i="21"/>
  <c r="C568" i="21"/>
  <c r="C567" i="21"/>
  <c r="C566" i="21"/>
  <c r="C565" i="21"/>
  <c r="C564" i="21"/>
  <c r="C563" i="21"/>
  <c r="C562" i="21"/>
  <c r="C561" i="21"/>
  <c r="C560" i="21"/>
  <c r="C559" i="21"/>
  <c r="C558" i="21"/>
  <c r="C557" i="21"/>
  <c r="C556" i="21"/>
  <c r="C555" i="21"/>
  <c r="C554" i="21"/>
  <c r="C553" i="21"/>
  <c r="C552" i="21"/>
  <c r="C551" i="21"/>
  <c r="C550" i="21"/>
  <c r="C549" i="21"/>
  <c r="C548" i="21"/>
  <c r="C547" i="21"/>
  <c r="D546" i="21"/>
  <c r="C546" i="21"/>
  <c r="D545" i="21"/>
  <c r="D544" i="21"/>
  <c r="C544" i="21"/>
  <c r="D532" i="21"/>
  <c r="D526" i="21"/>
  <c r="C525" i="21"/>
  <c r="C524" i="21"/>
  <c r="C523" i="21"/>
  <c r="C522" i="21"/>
  <c r="C521" i="21"/>
  <c r="D520" i="21"/>
  <c r="C520" i="21"/>
  <c r="D514" i="21"/>
  <c r="C514" i="21"/>
  <c r="D512" i="21"/>
  <c r="C512" i="21"/>
  <c r="D511" i="21"/>
  <c r="C511" i="21"/>
  <c r="D510" i="21"/>
  <c r="C510" i="21"/>
  <c r="D508" i="21"/>
  <c r="D507" i="21"/>
  <c r="D506" i="21"/>
  <c r="D505" i="21"/>
  <c r="D504" i="21"/>
  <c r="D503" i="21"/>
  <c r="D502" i="21"/>
  <c r="D501" i="21"/>
  <c r="D500" i="21"/>
  <c r="D499" i="21"/>
  <c r="D497" i="21"/>
  <c r="D496" i="21"/>
  <c r="D495" i="21"/>
  <c r="D494" i="21"/>
  <c r="D493" i="21"/>
  <c r="D492" i="21"/>
  <c r="D491" i="21"/>
  <c r="D490" i="21"/>
  <c r="D489" i="21"/>
  <c r="D487" i="21"/>
  <c r="D486" i="21"/>
  <c r="D485" i="21"/>
  <c r="D484" i="21"/>
  <c r="D483" i="21"/>
  <c r="D482" i="21"/>
  <c r="D481" i="21"/>
  <c r="D480" i="21"/>
  <c r="D479" i="21"/>
  <c r="D478" i="21"/>
  <c r="D475" i="21"/>
  <c r="C475" i="21"/>
  <c r="D474" i="21"/>
  <c r="C474" i="21"/>
  <c r="D473" i="21"/>
  <c r="D472" i="21"/>
  <c r="C472" i="21"/>
  <c r="D471" i="21"/>
  <c r="C471" i="21"/>
  <c r="D470" i="21"/>
  <c r="C469" i="21"/>
  <c r="D466" i="21"/>
  <c r="D465" i="21"/>
  <c r="D464" i="21"/>
  <c r="D463" i="21"/>
  <c r="D462" i="21"/>
  <c r="D461" i="21"/>
  <c r="D460" i="21"/>
  <c r="D459" i="21"/>
  <c r="C459" i="21"/>
  <c r="C501" i="21" s="1"/>
  <c r="D458" i="21"/>
  <c r="D457" i="21"/>
  <c r="C457" i="21"/>
  <c r="C499" i="21" s="1"/>
  <c r="C456" i="21"/>
  <c r="C498" i="21" s="1"/>
  <c r="D455" i="21"/>
  <c r="D454" i="21"/>
  <c r="C454" i="21"/>
  <c r="C496" i="21" s="1"/>
  <c r="D453" i="21"/>
  <c r="D452" i="21"/>
  <c r="C452" i="21"/>
  <c r="C494" i="21" s="1"/>
  <c r="D451" i="21"/>
  <c r="C451" i="21"/>
  <c r="C493" i="21" s="1"/>
  <c r="D450" i="21"/>
  <c r="D449" i="21"/>
  <c r="C449" i="21"/>
  <c r="C491" i="21" s="1"/>
  <c r="D448" i="21"/>
  <c r="D447" i="21"/>
  <c r="C447" i="21"/>
  <c r="C489" i="21" s="1"/>
  <c r="C446" i="21"/>
  <c r="C488" i="21" s="1"/>
  <c r="D445" i="21"/>
  <c r="D444" i="21"/>
  <c r="C444" i="21"/>
  <c r="C486" i="21" s="1"/>
  <c r="D443" i="21"/>
  <c r="D442" i="21"/>
  <c r="C442" i="21"/>
  <c r="C484" i="21" s="1"/>
  <c r="D441" i="21"/>
  <c r="C441" i="21"/>
  <c r="C483" i="21" s="1"/>
  <c r="D440" i="21"/>
  <c r="D439" i="21"/>
  <c r="C439" i="21"/>
  <c r="C481" i="21" s="1"/>
  <c r="D438" i="21"/>
  <c r="D437" i="21"/>
  <c r="C437" i="21"/>
  <c r="C479" i="21" s="1"/>
  <c r="D436" i="21"/>
  <c r="C436" i="21"/>
  <c r="C478" i="21" s="1"/>
  <c r="D434" i="21"/>
  <c r="C434" i="21"/>
  <c r="D433" i="21"/>
  <c r="D432" i="21"/>
  <c r="C432" i="21"/>
  <c r="D431" i="21"/>
  <c r="D430" i="21"/>
  <c r="D429" i="21"/>
  <c r="C429" i="21"/>
  <c r="D426" i="21"/>
  <c r="D425" i="21"/>
  <c r="C425" i="21"/>
  <c r="C433" i="21" s="1"/>
  <c r="D424" i="21"/>
  <c r="D423" i="21"/>
  <c r="C423" i="21"/>
  <c r="C431" i="21" s="1"/>
  <c r="D422" i="21"/>
  <c r="C422" i="21"/>
  <c r="C430" i="21" s="1"/>
  <c r="D421" i="21"/>
  <c r="C420" i="21"/>
  <c r="D419" i="21"/>
  <c r="C419" i="21"/>
  <c r="D418" i="21"/>
  <c r="C418" i="21"/>
  <c r="D411" i="21"/>
  <c r="C411" i="21"/>
  <c r="D409" i="21"/>
  <c r="C409" i="21"/>
  <c r="D408" i="21"/>
  <c r="C408" i="21"/>
  <c r="D407" i="21"/>
  <c r="C407" i="21"/>
  <c r="D405" i="21"/>
  <c r="D404" i="21"/>
  <c r="D403" i="21"/>
  <c r="D402" i="21"/>
  <c r="D401" i="21"/>
  <c r="D400" i="21"/>
  <c r="D399" i="21"/>
  <c r="D398" i="21"/>
  <c r="D397" i="21"/>
  <c r="D396" i="21"/>
  <c r="D394" i="21"/>
  <c r="D393" i="21"/>
  <c r="D392" i="21"/>
  <c r="D391" i="21"/>
  <c r="D389" i="21"/>
  <c r="D388" i="21"/>
  <c r="D387" i="21"/>
  <c r="D386" i="21"/>
  <c r="D383" i="21"/>
  <c r="D382" i="21"/>
  <c r="C382" i="21"/>
  <c r="D381" i="21"/>
  <c r="C381" i="21"/>
  <c r="D380" i="21"/>
  <c r="C380" i="21"/>
  <c r="D379" i="21"/>
  <c r="C379" i="21"/>
  <c r="C378" i="21"/>
  <c r="D375" i="21"/>
  <c r="D374" i="21"/>
  <c r="D373" i="21"/>
  <c r="D372" i="21"/>
  <c r="D371" i="21"/>
  <c r="D370" i="21"/>
  <c r="D369" i="21"/>
  <c r="D368" i="21"/>
  <c r="D367" i="21"/>
  <c r="D366" i="21"/>
  <c r="D364" i="21"/>
  <c r="D363" i="21"/>
  <c r="D362" i="21"/>
  <c r="D361" i="21"/>
  <c r="D359" i="21"/>
  <c r="D358" i="21"/>
  <c r="D357" i="21"/>
  <c r="D356" i="21"/>
  <c r="D353" i="21"/>
  <c r="C353" i="21"/>
  <c r="D352" i="21"/>
  <c r="D351" i="21"/>
  <c r="D350" i="21"/>
  <c r="D347" i="21"/>
  <c r="D346" i="21"/>
  <c r="C346" i="21"/>
  <c r="C352" i="21" s="1"/>
  <c r="D345" i="21"/>
  <c r="C345" i="21"/>
  <c r="C351" i="21" s="1"/>
  <c r="D344" i="21"/>
  <c r="C344" i="21"/>
  <c r="C350" i="21" s="1"/>
  <c r="C343" i="21"/>
  <c r="D342" i="21"/>
  <c r="C342" i="21"/>
  <c r="D341" i="21"/>
  <c r="C341" i="21"/>
  <c r="D334" i="21"/>
  <c r="C334" i="21"/>
  <c r="D332" i="21"/>
  <c r="C332" i="21"/>
  <c r="D331" i="21"/>
  <c r="C331" i="21"/>
  <c r="C330" i="21"/>
  <c r="D328" i="21"/>
  <c r="D327" i="21"/>
  <c r="D326" i="21"/>
  <c r="D325" i="21"/>
  <c r="D324" i="21"/>
  <c r="D323" i="21"/>
  <c r="D322" i="21"/>
  <c r="D321" i="21"/>
  <c r="D320" i="21"/>
  <c r="D319" i="21"/>
  <c r="D318" i="21"/>
  <c r="D317" i="21"/>
  <c r="D315" i="21"/>
  <c r="D314" i="21"/>
  <c r="D313" i="21"/>
  <c r="D312" i="21"/>
  <c r="D310" i="21"/>
  <c r="D309" i="21"/>
  <c r="D308" i="21"/>
  <c r="D307" i="21"/>
  <c r="D305" i="21"/>
  <c r="D304" i="21"/>
  <c r="D303" i="21"/>
  <c r="D302" i="21"/>
  <c r="D300" i="21"/>
  <c r="D299" i="21"/>
  <c r="D298" i="21"/>
  <c r="D297" i="21"/>
  <c r="D295" i="21"/>
  <c r="D294" i="21"/>
  <c r="D293" i="21"/>
  <c r="D292" i="21"/>
  <c r="D290" i="21"/>
  <c r="D289" i="21"/>
  <c r="D288" i="21"/>
  <c r="D287" i="21"/>
  <c r="D284" i="21"/>
  <c r="D283" i="21"/>
  <c r="C283" i="21"/>
  <c r="D282" i="21"/>
  <c r="C282" i="21"/>
  <c r="D281" i="21"/>
  <c r="C281" i="21"/>
  <c r="D280" i="21"/>
  <c r="C280" i="21"/>
  <c r="D279" i="21"/>
  <c r="C279" i="21"/>
  <c r="D278" i="21"/>
  <c r="C278" i="21"/>
  <c r="D277" i="21"/>
  <c r="C277" i="21"/>
  <c r="C276" i="21"/>
  <c r="D275" i="21"/>
  <c r="D274" i="21"/>
  <c r="C274" i="21"/>
  <c r="D273" i="21"/>
  <c r="C273" i="21"/>
  <c r="D272" i="21"/>
  <c r="C272" i="21"/>
  <c r="D271" i="21"/>
  <c r="C271" i="21"/>
  <c r="C270" i="21"/>
  <c r="D267" i="21"/>
  <c r="C267" i="21"/>
  <c r="D266" i="21"/>
  <c r="C266" i="21"/>
  <c r="C265" i="21"/>
  <c r="C264" i="21"/>
  <c r="D263" i="21"/>
  <c r="C263" i="21"/>
  <c r="D262" i="21"/>
  <c r="C262" i="21"/>
  <c r="D261" i="21"/>
  <c r="C261" i="21"/>
  <c r="D260" i="21"/>
  <c r="C260" i="21"/>
  <c r="D259" i="21"/>
  <c r="D258" i="21"/>
  <c r="C258" i="21"/>
  <c r="D257" i="21"/>
  <c r="D256" i="21"/>
  <c r="C256" i="21"/>
  <c r="C255" i="21"/>
  <c r="D254" i="21"/>
  <c r="D253" i="21"/>
  <c r="C253" i="21"/>
  <c r="D252" i="21"/>
  <c r="D251" i="21"/>
  <c r="C251" i="21"/>
  <c r="C250" i="21"/>
  <c r="D249" i="21"/>
  <c r="D248" i="21"/>
  <c r="C248" i="21"/>
  <c r="D247" i="21"/>
  <c r="D246" i="21"/>
  <c r="C246" i="21"/>
  <c r="C245" i="21"/>
  <c r="D244" i="21"/>
  <c r="C243" i="21"/>
  <c r="D242" i="21"/>
  <c r="D241" i="21"/>
  <c r="C241" i="21"/>
  <c r="C240" i="21"/>
  <c r="D239" i="21"/>
  <c r="D238" i="21"/>
  <c r="C238" i="21"/>
  <c r="D237" i="21"/>
  <c r="D236" i="21"/>
  <c r="C236" i="21"/>
  <c r="C235" i="21"/>
  <c r="D234" i="21"/>
  <c r="D233" i="21"/>
  <c r="C233" i="21"/>
  <c r="D232" i="21"/>
  <c r="D231" i="21"/>
  <c r="C231" i="21"/>
  <c r="C230" i="21"/>
  <c r="D229" i="21"/>
  <c r="D228" i="21"/>
  <c r="C228" i="21"/>
  <c r="D227" i="21"/>
  <c r="D226" i="21"/>
  <c r="C226" i="21"/>
  <c r="C225" i="21"/>
  <c r="D214" i="21"/>
  <c r="C214" i="21"/>
  <c r="D213" i="21"/>
  <c r="D212" i="21"/>
  <c r="D211" i="21"/>
  <c r="D210" i="21"/>
  <c r="D209" i="21"/>
  <c r="D208" i="21"/>
  <c r="C207" i="21"/>
  <c r="D205" i="21"/>
  <c r="D204" i="21"/>
  <c r="C204" i="21"/>
  <c r="C222" i="21" s="1"/>
  <c r="D203" i="21"/>
  <c r="C203" i="21"/>
  <c r="C212" i="21" s="1"/>
  <c r="D202" i="21"/>
  <c r="C202" i="21"/>
  <c r="C220" i="21" s="1"/>
  <c r="D201" i="21"/>
  <c r="C201" i="21"/>
  <c r="C210" i="21" s="1"/>
  <c r="D200" i="21"/>
  <c r="C200" i="21"/>
  <c r="C209" i="21" s="1"/>
  <c r="D199" i="21"/>
  <c r="C199" i="21"/>
  <c r="C208" i="21" s="1"/>
  <c r="C198" i="21"/>
  <c r="D196" i="21"/>
  <c r="C196" i="21"/>
  <c r="D195" i="21"/>
  <c r="D194" i="21"/>
  <c r="D193" i="21"/>
  <c r="D190" i="21"/>
  <c r="D189" i="21"/>
  <c r="C189" i="21"/>
  <c r="C195" i="21" s="1"/>
  <c r="D188" i="21"/>
  <c r="C188" i="21"/>
  <c r="C194" i="21" s="1"/>
  <c r="D187" i="21"/>
  <c r="C187" i="21"/>
  <c r="C193" i="21" s="1"/>
  <c r="C186" i="21"/>
  <c r="D185" i="21"/>
  <c r="C185" i="21"/>
  <c r="D184" i="21"/>
  <c r="C184" i="21"/>
  <c r="D177" i="21"/>
  <c r="C177" i="21"/>
  <c r="D175" i="21"/>
  <c r="C175" i="21"/>
  <c r="D174" i="21"/>
  <c r="C174" i="21"/>
  <c r="C173" i="21"/>
  <c r="D171" i="21"/>
  <c r="C171" i="21"/>
  <c r="D170" i="21"/>
  <c r="C170" i="21"/>
  <c r="D169" i="21"/>
  <c r="C169" i="21"/>
  <c r="D168" i="21"/>
  <c r="C168" i="21"/>
  <c r="D167" i="21"/>
  <c r="C167" i="21"/>
  <c r="D166" i="21"/>
  <c r="C166" i="21"/>
  <c r="D165" i="21"/>
  <c r="C165" i="21"/>
  <c r="D164" i="21"/>
  <c r="D163" i="21"/>
  <c r="C163" i="21"/>
  <c r="D162" i="21"/>
  <c r="D161" i="21"/>
  <c r="C161" i="21"/>
  <c r="C160" i="21"/>
  <c r="D159" i="21"/>
  <c r="D158" i="21"/>
  <c r="C158" i="21"/>
  <c r="D157" i="21"/>
  <c r="D156" i="21"/>
  <c r="C156" i="21"/>
  <c r="C155" i="21"/>
  <c r="D154" i="21"/>
  <c r="D153" i="21"/>
  <c r="C153" i="21"/>
  <c r="D152" i="21"/>
  <c r="D151" i="21"/>
  <c r="C151" i="21"/>
  <c r="C150" i="21"/>
  <c r="D149" i="21"/>
  <c r="D148" i="21"/>
  <c r="C148" i="21"/>
  <c r="D147" i="21"/>
  <c r="D146" i="21"/>
  <c r="C146" i="21"/>
  <c r="C145" i="21"/>
  <c r="D144" i="21"/>
  <c r="D143" i="21"/>
  <c r="C143" i="21"/>
  <c r="D142" i="21"/>
  <c r="D141" i="21"/>
  <c r="C141" i="21"/>
  <c r="C140" i="21"/>
  <c r="D139" i="21"/>
  <c r="D138" i="21"/>
  <c r="C138" i="21"/>
  <c r="D137" i="21"/>
  <c r="D136" i="21"/>
  <c r="C136" i="21"/>
  <c r="C135" i="21"/>
  <c r="D133" i="21"/>
  <c r="D132" i="21"/>
  <c r="C132" i="21"/>
  <c r="D131" i="21"/>
  <c r="C131" i="21"/>
  <c r="D130" i="21"/>
  <c r="C130" i="21"/>
  <c r="D129" i="21"/>
  <c r="C129" i="21"/>
  <c r="D128" i="21"/>
  <c r="C128" i="21"/>
  <c r="D127" i="21"/>
  <c r="C127" i="21"/>
  <c r="D126" i="21"/>
  <c r="C126" i="21"/>
  <c r="C125" i="21"/>
  <c r="D124" i="21"/>
  <c r="D123" i="21"/>
  <c r="C123" i="21"/>
  <c r="D122" i="21"/>
  <c r="C122" i="21"/>
  <c r="D121" i="21"/>
  <c r="C121" i="21"/>
  <c r="C120" i="21"/>
  <c r="C117" i="21"/>
  <c r="C116" i="21"/>
  <c r="D115" i="21"/>
  <c r="C115" i="21"/>
  <c r="D114" i="21"/>
  <c r="C114" i="21"/>
  <c r="C113" i="21"/>
  <c r="D112" i="21"/>
  <c r="C112" i="21"/>
  <c r="C111" i="21"/>
  <c r="D110" i="21"/>
  <c r="D109" i="21"/>
  <c r="C109" i="21"/>
  <c r="D108" i="21"/>
  <c r="D107" i="21"/>
  <c r="C107" i="21"/>
  <c r="C106" i="21"/>
  <c r="D105" i="21"/>
  <c r="D104" i="21"/>
  <c r="C104" i="21"/>
  <c r="D103" i="21"/>
  <c r="D102" i="21"/>
  <c r="C102" i="21"/>
  <c r="C101" i="21"/>
  <c r="D100" i="21"/>
  <c r="D99" i="21"/>
  <c r="C99" i="21"/>
  <c r="D98" i="21"/>
  <c r="D97" i="21"/>
  <c r="C97" i="21"/>
  <c r="C96" i="21"/>
  <c r="D95" i="21"/>
  <c r="D94" i="21"/>
  <c r="C94" i="21"/>
  <c r="D93" i="21"/>
  <c r="D92" i="21"/>
  <c r="C92" i="21"/>
  <c r="C91" i="21"/>
  <c r="D90" i="21"/>
  <c r="D89" i="21"/>
  <c r="C89" i="21"/>
  <c r="D88" i="21"/>
  <c r="D87" i="21"/>
  <c r="C87" i="21"/>
  <c r="C86" i="21"/>
  <c r="D85" i="21"/>
  <c r="D84" i="21"/>
  <c r="C84" i="21"/>
  <c r="D83" i="21"/>
  <c r="D82" i="21"/>
  <c r="C82" i="21"/>
  <c r="C81" i="21"/>
  <c r="D70" i="21"/>
  <c r="C70" i="21"/>
  <c r="D69" i="21"/>
  <c r="D68" i="21"/>
  <c r="D67" i="21"/>
  <c r="D66" i="21"/>
  <c r="D65" i="21"/>
  <c r="D64" i="21"/>
  <c r="C63" i="21"/>
  <c r="D61" i="21"/>
  <c r="D60" i="21"/>
  <c r="C60" i="21"/>
  <c r="C69" i="21" s="1"/>
  <c r="D59" i="21"/>
  <c r="C59" i="21"/>
  <c r="C68" i="21" s="1"/>
  <c r="D58" i="21"/>
  <c r="C58" i="21"/>
  <c r="C67" i="21" s="1"/>
  <c r="D57" i="21"/>
  <c r="C57" i="21"/>
  <c r="D56" i="21"/>
  <c r="C56" i="21"/>
  <c r="C65" i="21" s="1"/>
  <c r="D55" i="21"/>
  <c r="C55" i="21"/>
  <c r="D52" i="21"/>
  <c r="C52" i="21"/>
  <c r="D51" i="21"/>
  <c r="D50" i="21"/>
  <c r="C49" i="21"/>
  <c r="D47" i="21"/>
  <c r="D46" i="21"/>
  <c r="C46" i="21"/>
  <c r="C51" i="21"/>
  <c r="D45" i="21"/>
  <c r="C45" i="21"/>
  <c r="C50" i="21" s="1"/>
  <c r="C44" i="21"/>
  <c r="D43" i="21"/>
  <c r="C43" i="21"/>
  <c r="D42" i="21"/>
  <c r="C42" i="21"/>
  <c r="D34" i="21"/>
  <c r="D33" i="21"/>
  <c r="D32" i="21"/>
  <c r="D31" i="21"/>
  <c r="D28" i="21"/>
  <c r="D27" i="21"/>
  <c r="C27" i="21"/>
  <c r="D26" i="21"/>
  <c r="C26" i="21"/>
  <c r="D25" i="21"/>
  <c r="C25" i="21"/>
  <c r="D24" i="21"/>
  <c r="C24" i="21"/>
  <c r="D22" i="21"/>
  <c r="C22" i="21"/>
  <c r="D21" i="21"/>
  <c r="C21" i="21"/>
  <c r="D20" i="21"/>
  <c r="C20" i="21"/>
  <c r="D19" i="21"/>
  <c r="D18" i="21"/>
  <c r="D17" i="21"/>
  <c r="C17" i="21"/>
  <c r="D16" i="21"/>
  <c r="C16" i="21"/>
  <c r="C15" i="21"/>
  <c r="D14" i="21"/>
  <c r="C14" i="21"/>
  <c r="D13" i="21"/>
  <c r="C13" i="21"/>
  <c r="D12" i="21"/>
  <c r="C12" i="21"/>
  <c r="D11" i="21"/>
  <c r="D10" i="21"/>
  <c r="D9" i="21"/>
  <c r="C9" i="21"/>
  <c r="D8" i="21"/>
  <c r="C8" i="21"/>
  <c r="C7" i="21"/>
  <c r="D6" i="21"/>
  <c r="C6" i="21"/>
  <c r="D5" i="21"/>
  <c r="C5" i="21"/>
  <c r="D4" i="21"/>
  <c r="C4" i="21"/>
  <c r="B142" i="23"/>
  <c r="C141" i="23"/>
  <c r="D141" i="23" s="1"/>
  <c r="B76" i="23"/>
  <c r="C75" i="23"/>
  <c r="D75" i="23" s="1"/>
  <c r="A6" i="23"/>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C15" i="13"/>
  <c r="C35" i="12"/>
  <c r="F7" i="19"/>
  <c r="D7" i="19"/>
  <c r="C5" i="19"/>
  <c r="C4" i="19"/>
  <c r="C3" i="19"/>
  <c r="C16" i="11"/>
  <c r="D13" i="11"/>
  <c r="F13" i="11" s="1"/>
  <c r="D12" i="11"/>
  <c r="C7" i="11"/>
  <c r="C7" i="19" s="1"/>
  <c r="C69" i="18"/>
  <c r="C68" i="18"/>
  <c r="C67" i="18"/>
  <c r="C66" i="18"/>
  <c r="C65" i="18"/>
  <c r="C64" i="18"/>
  <c r="C63" i="18"/>
  <c r="C62" i="18"/>
  <c r="C61" i="18"/>
  <c r="C60" i="18"/>
  <c r="C759" i="21" s="1"/>
  <c r="C59" i="18"/>
  <c r="C596" i="20" s="1"/>
  <c r="C58" i="18"/>
  <c r="C595" i="20" s="1"/>
  <c r="C57" i="18"/>
  <c r="C701" i="20" s="1"/>
  <c r="C56" i="18"/>
  <c r="C55" i="18"/>
  <c r="C754" i="20" s="1"/>
  <c r="C54" i="18"/>
  <c r="C644" i="20" s="1"/>
  <c r="C53" i="18"/>
  <c r="C643" i="20" s="1"/>
  <c r="C52" i="18"/>
  <c r="C751" i="20" s="1"/>
  <c r="C51" i="18"/>
  <c r="C588" i="20" s="1"/>
  <c r="C50" i="18"/>
  <c r="C587" i="20" s="1"/>
  <c r="C49" i="18"/>
  <c r="C693" i="20" s="1"/>
  <c r="C48" i="18"/>
  <c r="C47" i="18"/>
  <c r="C691" i="20" s="1"/>
  <c r="C46" i="18"/>
  <c r="C745" i="20" s="1"/>
  <c r="C45" i="18"/>
  <c r="C744" i="20" s="1"/>
  <c r="C44" i="18"/>
  <c r="C688" i="20" s="1"/>
  <c r="C43" i="18"/>
  <c r="C580" i="20" s="1"/>
  <c r="C42" i="18"/>
  <c r="C686" i="20" s="1"/>
  <c r="C41" i="18"/>
  <c r="C685" i="20" s="1"/>
  <c r="C40" i="18"/>
  <c r="C39" i="18"/>
  <c r="C576" i="20" s="1"/>
  <c r="C38" i="18"/>
  <c r="C682" i="20" s="1"/>
  <c r="C37" i="18"/>
  <c r="C627" i="20" s="1"/>
  <c r="C36" i="18"/>
  <c r="C35" i="18"/>
  <c r="C625" i="20" s="1"/>
  <c r="C34" i="18"/>
  <c r="C624" i="20" s="1"/>
  <c r="C33" i="18"/>
  <c r="C32" i="18"/>
  <c r="C31" i="18"/>
  <c r="C675" i="20" s="1"/>
  <c r="C30" i="18"/>
  <c r="C674" i="20" s="1"/>
  <c r="C29" i="18"/>
  <c r="C28" i="18"/>
  <c r="C27" i="18"/>
  <c r="C617" i="20" s="1"/>
  <c r="C26" i="18"/>
  <c r="C670" i="20" s="1"/>
  <c r="C25" i="18"/>
  <c r="C724" i="20" s="1"/>
  <c r="C24" i="18"/>
  <c r="C23" i="18"/>
  <c r="C667" i="20" s="1"/>
  <c r="C22" i="18"/>
  <c r="C721" i="20" s="1"/>
  <c r="C21" i="18"/>
  <c r="C20" i="18"/>
  <c r="C19" i="18"/>
  <c r="C609" i="20" s="1"/>
  <c r="C18" i="18"/>
  <c r="C608" i="20" s="1"/>
  <c r="C17" i="18"/>
  <c r="C661" i="20" s="1"/>
  <c r="C16" i="18"/>
  <c r="C15" i="18"/>
  <c r="C659" i="20" s="1"/>
  <c r="C14" i="18"/>
  <c r="C604" i="20" s="1"/>
  <c r="C13" i="18"/>
  <c r="C12" i="18"/>
  <c r="C11" i="18"/>
  <c r="C710" i="20" s="1"/>
  <c r="C10" i="18"/>
  <c r="C600" i="20" s="1"/>
  <c r="C88" i="10"/>
  <c r="D557" i="21"/>
  <c r="D550" i="21"/>
  <c r="C34" i="9"/>
  <c r="G29" i="9"/>
  <c r="D900" i="21" s="1"/>
  <c r="F29" i="9"/>
  <c r="D876" i="20" s="1"/>
  <c r="D29" i="9"/>
  <c r="D830" i="21" s="1"/>
  <c r="G27" i="9"/>
  <c r="D898" i="20" s="1"/>
  <c r="D27" i="9"/>
  <c r="D828" i="21" s="1"/>
  <c r="G26" i="9"/>
  <c r="D897" i="20" s="1"/>
  <c r="D26" i="9"/>
  <c r="D827" i="20" s="1"/>
  <c r="E25" i="9"/>
  <c r="D849" i="21" s="1"/>
  <c r="D25" i="9"/>
  <c r="D826" i="20" s="1"/>
  <c r="G24" i="9"/>
  <c r="D895" i="20" s="1"/>
  <c r="E21" i="9"/>
  <c r="D845" i="21" s="1"/>
  <c r="D822" i="20"/>
  <c r="E20" i="9"/>
  <c r="D844" i="21" s="1"/>
  <c r="D20" i="9"/>
  <c r="D821" i="20" s="1"/>
  <c r="E19" i="9"/>
  <c r="D843" i="21" s="1"/>
  <c r="D820" i="21"/>
  <c r="D18" i="9"/>
  <c r="D819" i="20" s="1"/>
  <c r="G16" i="9"/>
  <c r="D887" i="20" s="1"/>
  <c r="E16" i="9"/>
  <c r="D840" i="21" s="1"/>
  <c r="G15" i="9"/>
  <c r="D886" i="20" s="1"/>
  <c r="F15" i="9"/>
  <c r="D862" i="20" s="1"/>
  <c r="F14" i="9"/>
  <c r="D861" i="21" s="1"/>
  <c r="G13" i="9"/>
  <c r="D884" i="20" s="1"/>
  <c r="G12" i="9"/>
  <c r="D883" i="20" s="1"/>
  <c r="E12" i="9"/>
  <c r="D837" i="21" s="1"/>
  <c r="D12" i="9"/>
  <c r="D814" i="20" s="1"/>
  <c r="G11" i="9"/>
  <c r="D882" i="20" s="1"/>
  <c r="F11" i="9"/>
  <c r="D859" i="21" s="1"/>
  <c r="E11" i="9"/>
  <c r="D836" i="20" s="1"/>
  <c r="G10" i="9"/>
  <c r="D881" i="20" s="1"/>
  <c r="E10" i="9"/>
  <c r="D835" i="20" s="1"/>
  <c r="G8" i="9"/>
  <c r="D879" i="21" s="1"/>
  <c r="G25" i="9"/>
  <c r="D896" i="21" s="1"/>
  <c r="F8" i="9"/>
  <c r="F27" i="9" s="1"/>
  <c r="D874" i="21" s="1"/>
  <c r="D63" i="17"/>
  <c r="D514" i="20" s="1"/>
  <c r="D512" i="20"/>
  <c r="E59" i="17"/>
  <c r="D511" i="20" s="1"/>
  <c r="E58" i="17"/>
  <c r="D510" i="20" s="1"/>
  <c r="H53" i="17"/>
  <c r="D508" i="20" s="1"/>
  <c r="H52" i="17"/>
  <c r="D507" i="20" s="1"/>
  <c r="H51" i="17"/>
  <c r="D506" i="20" s="1"/>
  <c r="H50" i="17"/>
  <c r="D505" i="20" s="1"/>
  <c r="H49" i="17"/>
  <c r="D504" i="20" s="1"/>
  <c r="H48" i="17"/>
  <c r="D503" i="20" s="1"/>
  <c r="H47" i="17"/>
  <c r="D502" i="20" s="1"/>
  <c r="F47" i="17"/>
  <c r="D460" i="20" s="1"/>
  <c r="H46" i="17"/>
  <c r="D501" i="20" s="1"/>
  <c r="F46" i="17"/>
  <c r="D459" i="20" s="1"/>
  <c r="H45" i="17"/>
  <c r="D500" i="20" s="1"/>
  <c r="F45" i="17"/>
  <c r="D458" i="20" s="1"/>
  <c r="H44" i="17"/>
  <c r="D499" i="20" s="1"/>
  <c r="F44" i="17"/>
  <c r="D457" i="20"/>
  <c r="H42" i="17"/>
  <c r="D497" i="20" s="1"/>
  <c r="F42" i="17"/>
  <c r="D34" i="18" s="1"/>
  <c r="E34" i="18" s="1"/>
  <c r="F34" i="18" s="1"/>
  <c r="D678" i="20" s="1"/>
  <c r="H41" i="17"/>
  <c r="D496" i="20" s="1"/>
  <c r="F41" i="17"/>
  <c r="D27" i="18" s="1"/>
  <c r="E27" i="18" s="1"/>
  <c r="F40" i="17"/>
  <c r="D20" i="18" s="1"/>
  <c r="H39" i="17"/>
  <c r="D494" i="20" s="1"/>
  <c r="F39" i="17"/>
  <c r="D13" i="18" s="1"/>
  <c r="E13" i="18" s="1"/>
  <c r="F13" i="18" s="1"/>
  <c r="D657" i="20" s="1"/>
  <c r="H37" i="17"/>
  <c r="D492" i="20" s="1"/>
  <c r="F37" i="17"/>
  <c r="D450" i="20" s="1"/>
  <c r="H36" i="17"/>
  <c r="D491" i="20" s="1"/>
  <c r="F36" i="17"/>
  <c r="D449" i="20" s="1"/>
  <c r="H35" i="17"/>
  <c r="D490" i="20" s="1"/>
  <c r="F35" i="17"/>
  <c r="H34" i="17"/>
  <c r="D489" i="20" s="1"/>
  <c r="F34" i="17"/>
  <c r="D447" i="20" s="1"/>
  <c r="H32" i="17"/>
  <c r="D487" i="20" s="1"/>
  <c r="F32" i="17"/>
  <c r="D445" i="20" s="1"/>
  <c r="H31" i="17"/>
  <c r="D486" i="20" s="1"/>
  <c r="F31" i="17"/>
  <c r="D444" i="20" s="1"/>
  <c r="H30" i="17"/>
  <c r="D485" i="20" s="1"/>
  <c r="F30" i="17"/>
  <c r="D443" i="20" s="1"/>
  <c r="H29" i="17"/>
  <c r="D484" i="20" s="1"/>
  <c r="F29" i="17"/>
  <c r="D442" i="20" s="1"/>
  <c r="H27" i="17"/>
  <c r="D482" i="20" s="1"/>
  <c r="F27" i="17"/>
  <c r="D440" i="20" s="1"/>
  <c r="H26" i="17"/>
  <c r="D481" i="20" s="1"/>
  <c r="F26" i="17"/>
  <c r="D439" i="20" s="1"/>
  <c r="H25" i="17"/>
  <c r="D480" i="20" s="1"/>
  <c r="F25" i="17"/>
  <c r="D438" i="20" s="1"/>
  <c r="H24" i="17"/>
  <c r="D479" i="20" s="1"/>
  <c r="C20" i="17"/>
  <c r="D475" i="20"/>
  <c r="D472" i="20"/>
  <c r="D431" i="20"/>
  <c r="D471" i="20"/>
  <c r="D9" i="17"/>
  <c r="D419" i="20" s="1"/>
  <c r="C6" i="17"/>
  <c r="C4" i="17"/>
  <c r="J3" i="17"/>
  <c r="H3" i="17"/>
  <c r="G3" i="17"/>
  <c r="C3" i="17"/>
  <c r="C71" i="7"/>
  <c r="E17" i="7"/>
  <c r="D17" i="7"/>
  <c r="J17" i="7" s="1"/>
  <c r="H3" i="7"/>
  <c r="D411" i="20"/>
  <c r="E48" i="16"/>
  <c r="D409" i="20" s="1"/>
  <c r="C48" i="16"/>
  <c r="E47" i="16"/>
  <c r="D408" i="20" s="1"/>
  <c r="C47" i="16"/>
  <c r="E46" i="16"/>
  <c r="D407" i="20" s="1"/>
  <c r="C46" i="16"/>
  <c r="H41" i="16"/>
  <c r="D405" i="20"/>
  <c r="H40" i="16"/>
  <c r="D404" i="20" s="1"/>
  <c r="H39" i="16"/>
  <c r="D403" i="20" s="1"/>
  <c r="H38" i="16"/>
  <c r="D402" i="20" s="1"/>
  <c r="H37" i="16"/>
  <c r="D401" i="20" s="1"/>
  <c r="H36" i="16"/>
  <c r="D400" i="20" s="1"/>
  <c r="H35" i="16"/>
  <c r="D399" i="20" s="1"/>
  <c r="H34" i="16"/>
  <c r="D398" i="20" s="1"/>
  <c r="H33" i="16"/>
  <c r="D397" i="20"/>
  <c r="H32" i="16"/>
  <c r="D396" i="20" s="1"/>
  <c r="D552" i="20"/>
  <c r="E15" i="18"/>
  <c r="D605" i="20" s="1"/>
  <c r="F15" i="18"/>
  <c r="D659" i="20" s="1"/>
  <c r="H30" i="16"/>
  <c r="D394" i="20" s="1"/>
  <c r="H29" i="16"/>
  <c r="D393" i="20" s="1"/>
  <c r="H28" i="16"/>
  <c r="D392" i="20" s="1"/>
  <c r="H27" i="16"/>
  <c r="D391" i="20"/>
  <c r="H25" i="16"/>
  <c r="D389" i="20" s="1"/>
  <c r="H24" i="16"/>
  <c r="D388" i="20" s="1"/>
  <c r="H23" i="16"/>
  <c r="D387" i="20" s="1"/>
  <c r="H22" i="16"/>
  <c r="D386" i="20" s="1"/>
  <c r="C18" i="16"/>
  <c r="D383" i="20"/>
  <c r="D379" i="20"/>
  <c r="D9" i="16"/>
  <c r="D342" i="20" s="1"/>
  <c r="C6" i="16"/>
  <c r="J3" i="16"/>
  <c r="H3" i="16"/>
  <c r="G3" i="16"/>
  <c r="C3" i="16"/>
  <c r="C59" i="6"/>
  <c r="E15" i="6"/>
  <c r="D15" i="6"/>
  <c r="J15" i="6" s="1"/>
  <c r="G3" i="6"/>
  <c r="C90" i="5"/>
  <c r="E24" i="5"/>
  <c r="D24" i="5"/>
  <c r="K24" i="5" s="1"/>
  <c r="E15" i="5"/>
  <c r="D15" i="5"/>
  <c r="K15" i="5" s="1"/>
  <c r="G3" i="5"/>
  <c r="C83" i="4"/>
  <c r="E23" i="4"/>
  <c r="D23" i="4"/>
  <c r="K23" i="4" s="1"/>
  <c r="E14" i="4"/>
  <c r="D14" i="4"/>
  <c r="K14" i="4" s="1"/>
  <c r="G3" i="4"/>
  <c r="C109" i="3"/>
  <c r="C38" i="2"/>
  <c r="I33" i="2"/>
  <c r="I31" i="2"/>
  <c r="I29" i="2"/>
  <c r="I28" i="2"/>
  <c r="I27" i="2"/>
  <c r="I26" i="2"/>
  <c r="F24" i="9"/>
  <c r="D871" i="21" s="1"/>
  <c r="D448" i="20"/>
  <c r="D437" i="20"/>
  <c r="D375" i="20"/>
  <c r="C67" i="20"/>
  <c r="C76" i="20"/>
  <c r="C69" i="20"/>
  <c r="C78" i="20"/>
  <c r="C217" i="21"/>
  <c r="C221" i="21"/>
  <c r="C218" i="21"/>
  <c r="C77" i="21"/>
  <c r="C219" i="21"/>
  <c r="C642" i="20"/>
  <c r="D455" i="20"/>
  <c r="D369" i="20"/>
  <c r="D454" i="20"/>
  <c r="C579" i="20"/>
  <c r="C753" i="20"/>
  <c r="C591" i="20"/>
  <c r="C648" i="20"/>
  <c r="C709" i="20"/>
  <c r="C601" i="20"/>
  <c r="C713" i="20"/>
  <c r="C714" i="20"/>
  <c r="C717" i="20"/>
  <c r="C718" i="20"/>
  <c r="C666" i="20"/>
  <c r="C612" i="20"/>
  <c r="C725" i="20"/>
  <c r="C616" i="20"/>
  <c r="C671" i="20"/>
  <c r="C729" i="20"/>
  <c r="C620" i="20"/>
  <c r="C730" i="20"/>
  <c r="C733" i="20"/>
  <c r="C678" i="20"/>
  <c r="C734" i="20"/>
  <c r="C737" i="20"/>
  <c r="C575" i="20"/>
  <c r="C683" i="20"/>
  <c r="C635" i="20"/>
  <c r="C586" i="20"/>
  <c r="D820" i="20"/>
  <c r="C633" i="20"/>
  <c r="C637" i="20"/>
  <c r="C750" i="20"/>
  <c r="C641" i="20"/>
  <c r="C695" i="20"/>
  <c r="C699" i="20"/>
  <c r="C592" i="20"/>
  <c r="C645" i="20"/>
  <c r="C758" i="20"/>
  <c r="C649" i="20"/>
  <c r="C703" i="20"/>
  <c r="C711" i="20"/>
  <c r="C656" i="20"/>
  <c r="C602" i="20"/>
  <c r="C549" i="20"/>
  <c r="C715" i="20"/>
  <c r="C660" i="20"/>
  <c r="C606" i="20"/>
  <c r="C719" i="20"/>
  <c r="C664" i="20"/>
  <c r="C610" i="20"/>
  <c r="C723" i="20"/>
  <c r="C668" i="20"/>
  <c r="C614" i="20"/>
  <c r="C561" i="20"/>
  <c r="C727" i="20"/>
  <c r="C672" i="20"/>
  <c r="C618" i="20"/>
  <c r="C566" i="20"/>
  <c r="C731" i="20"/>
  <c r="C676" i="20"/>
  <c r="C622" i="20"/>
  <c r="C735" i="20"/>
  <c r="C680" i="20"/>
  <c r="C626" i="20"/>
  <c r="C739" i="20"/>
  <c r="C630" i="20"/>
  <c r="C577" i="20"/>
  <c r="C684" i="20"/>
  <c r="C743" i="20"/>
  <c r="C581" i="20"/>
  <c r="C634" i="20"/>
  <c r="C747" i="20"/>
  <c r="C638" i="20"/>
  <c r="C585" i="20"/>
  <c r="C692" i="20"/>
  <c r="C696" i="20"/>
  <c r="C589" i="20"/>
  <c r="C755" i="20"/>
  <c r="C704" i="20"/>
  <c r="C553" i="20"/>
  <c r="D550" i="20"/>
  <c r="C213" i="21"/>
  <c r="F70" i="27"/>
  <c r="D266" i="20" s="1"/>
  <c r="F69" i="27"/>
  <c r="D265" i="20" s="1"/>
  <c r="F71" i="27"/>
  <c r="D267" i="20" s="1"/>
  <c r="F64" i="27"/>
  <c r="D260" i="20" s="1"/>
  <c r="F66" i="27"/>
  <c r="D262" i="20" s="1"/>
  <c r="D111" i="21"/>
  <c r="D24" i="9"/>
  <c r="D825" i="21" s="1"/>
  <c r="D116" i="21"/>
  <c r="D28" i="9"/>
  <c r="D829" i="21" s="1"/>
  <c r="D243" i="21"/>
  <c r="E22" i="9"/>
  <c r="D846" i="21" s="1"/>
  <c r="E18" i="9"/>
  <c r="D842" i="20" s="1"/>
  <c r="D264" i="21"/>
  <c r="D886" i="21"/>
  <c r="C757" i="20"/>
  <c r="E19" i="26"/>
  <c r="D68" i="20" s="1"/>
  <c r="D16" i="9"/>
  <c r="D817" i="20" s="1"/>
  <c r="D10" i="9"/>
  <c r="D812" i="21" s="1"/>
  <c r="D113" i="21"/>
  <c r="D265" i="21"/>
  <c r="E29" i="9"/>
  <c r="D853" i="20" s="1"/>
  <c r="D16" i="17"/>
  <c r="D426" i="20" s="1"/>
  <c r="F40" i="27"/>
  <c r="D236" i="20" s="1"/>
  <c r="H20" i="10" l="1"/>
  <c r="D719" i="21" s="1"/>
  <c r="D610" i="21"/>
  <c r="D13" i="26"/>
  <c r="D47" i="20" s="1"/>
  <c r="D566" i="21"/>
  <c r="C582" i="20"/>
  <c r="D884" i="21"/>
  <c r="C78" i="21"/>
  <c r="C594" i="20"/>
  <c r="C689" i="20"/>
  <c r="C74" i="21"/>
  <c r="C639" i="20"/>
  <c r="C748" i="20"/>
  <c r="C628" i="20"/>
  <c r="C551" i="20"/>
  <c r="C547" i="20"/>
  <c r="C698" i="20"/>
  <c r="C741" i="20"/>
  <c r="C64" i="20"/>
  <c r="D573" i="21"/>
  <c r="D11" i="17"/>
  <c r="D421" i="20" s="1"/>
  <c r="C702" i="20"/>
  <c r="H15" i="18"/>
  <c r="D714" i="20" s="1"/>
  <c r="D565" i="21"/>
  <c r="C567" i="20"/>
  <c r="C563" i="20"/>
  <c r="C722" i="20"/>
  <c r="C662" i="20"/>
  <c r="C658" i="20"/>
  <c r="C654" i="20"/>
  <c r="D585" i="21"/>
  <c r="D453" i="20"/>
  <c r="C75" i="20"/>
  <c r="D583" i="21"/>
  <c r="E14" i="27"/>
  <c r="D196" i="20" s="1"/>
  <c r="D603" i="20"/>
  <c r="E13" i="16"/>
  <c r="D352" i="20" s="1"/>
  <c r="D452" i="20"/>
  <c r="D36" i="18"/>
  <c r="E36" i="18" s="1"/>
  <c r="F36" i="18" s="1"/>
  <c r="D680" i="20" s="1"/>
  <c r="AH63" i="28"/>
  <c r="H13" i="18"/>
  <c r="D712" i="20" s="1"/>
  <c r="D17" i="27"/>
  <c r="D200" i="20" s="1"/>
  <c r="E20" i="18"/>
  <c r="H20" i="18" s="1"/>
  <c r="D719" i="20" s="1"/>
  <c r="D557" i="20"/>
  <c r="E16" i="17"/>
  <c r="D434" i="20" s="1"/>
  <c r="D883" i="21"/>
  <c r="C211" i="21"/>
  <c r="D571" i="20"/>
  <c r="C759" i="20"/>
  <c r="C742" i="20"/>
  <c r="C647" i="20"/>
  <c r="C738" i="20"/>
  <c r="C621" i="20"/>
  <c r="C564" i="20"/>
  <c r="C613" i="20"/>
  <c r="C605" i="20"/>
  <c r="C655" i="20"/>
  <c r="C632" i="20"/>
  <c r="E21" i="26"/>
  <c r="D70" i="20" s="1"/>
  <c r="E52" i="10"/>
  <c r="F52" i="10" s="1"/>
  <c r="D696" i="21" s="1"/>
  <c r="C650" i="20"/>
  <c r="C687" i="20"/>
  <c r="C756" i="20"/>
  <c r="C629" i="20"/>
  <c r="C679" i="20"/>
  <c r="C726" i="20"/>
  <c r="C663" i="20"/>
  <c r="C552" i="20"/>
  <c r="C548" i="20"/>
  <c r="C690" i="20"/>
  <c r="C583" i="20"/>
  <c r="C76" i="21"/>
  <c r="D879" i="20"/>
  <c r="C597" i="20"/>
  <c r="C636" i="20"/>
  <c r="D20" i="26"/>
  <c r="D60" i="20" s="1"/>
  <c r="E35" i="10"/>
  <c r="F35" i="10" s="1"/>
  <c r="D679" i="21" s="1"/>
  <c r="B77" i="23"/>
  <c r="C76" i="23"/>
  <c r="D76" i="23" s="1"/>
  <c r="E13" i="27"/>
  <c r="F42" i="27" s="1"/>
  <c r="D238" i="20" s="1"/>
  <c r="D13" i="27"/>
  <c r="D189" i="20" s="1"/>
  <c r="C73" i="21"/>
  <c r="C64" i="21"/>
  <c r="C75" i="21"/>
  <c r="C66" i="21"/>
  <c r="C65" i="20"/>
  <c r="C74" i="20"/>
  <c r="D16" i="27"/>
  <c r="D199" i="20" s="1"/>
  <c r="E16" i="27"/>
  <c r="F47" i="27" s="1"/>
  <c r="D243" i="20" s="1"/>
  <c r="AH52" i="28"/>
  <c r="E11" i="16"/>
  <c r="F25" i="16" s="1"/>
  <c r="D359" i="20" s="1"/>
  <c r="E18" i="26"/>
  <c r="D67" i="20" s="1"/>
  <c r="D18" i="26"/>
  <c r="D58" i="20" s="1"/>
  <c r="E30" i="9"/>
  <c r="D854" i="20" s="1"/>
  <c r="D833" i="21"/>
  <c r="D833" i="20"/>
  <c r="D11" i="16"/>
  <c r="D344" i="20" s="1"/>
  <c r="F36" i="10"/>
  <c r="D680" i="21" s="1"/>
  <c r="H36" i="10"/>
  <c r="D735" i="21" s="1"/>
  <c r="C700" i="20"/>
  <c r="C646" i="20"/>
  <c r="C593" i="20"/>
  <c r="F12" i="11"/>
  <c r="D529" i="21" s="1"/>
  <c r="D523" i="21"/>
  <c r="C712" i="20"/>
  <c r="C603" i="20"/>
  <c r="C657" i="20"/>
  <c r="C550" i="20"/>
  <c r="C716" i="20"/>
  <c r="C607" i="20"/>
  <c r="C720" i="20"/>
  <c r="C665" i="20"/>
  <c r="C611" i="20"/>
  <c r="C615" i="20"/>
  <c r="C562" i="20"/>
  <c r="C669" i="20"/>
  <c r="C565" i="20"/>
  <c r="C728" i="20"/>
  <c r="C673" i="20"/>
  <c r="C619" i="20"/>
  <c r="C677" i="20"/>
  <c r="C732" i="20"/>
  <c r="C623" i="20"/>
  <c r="C736" i="20"/>
  <c r="C681" i="20"/>
  <c r="C740" i="20"/>
  <c r="C631" i="20"/>
  <c r="C578" i="20"/>
  <c r="C640" i="20"/>
  <c r="C694" i="20"/>
  <c r="C749" i="20"/>
  <c r="C697" i="20"/>
  <c r="C590" i="20"/>
  <c r="C752" i="20"/>
  <c r="B143" i="23"/>
  <c r="C142" i="23"/>
  <c r="D142" i="23" s="1"/>
  <c r="E12" i="17"/>
  <c r="D430" i="20" s="1"/>
  <c r="D12" i="17"/>
  <c r="D422" i="20" s="1"/>
  <c r="C746" i="20"/>
  <c r="C584" i="20"/>
  <c r="C68" i="20"/>
  <c r="C77" i="20"/>
  <c r="E14" i="16"/>
  <c r="D353" i="20" s="1"/>
  <c r="D14" i="16"/>
  <c r="D347" i="20" s="1"/>
  <c r="D524" i="21"/>
  <c r="D22" i="18"/>
  <c r="D559" i="20" s="1"/>
  <c r="B35" i="22"/>
  <c r="B34" i="22"/>
  <c r="F27" i="18"/>
  <c r="D671" i="20" s="1"/>
  <c r="H27" i="18"/>
  <c r="D726" i="20" s="1"/>
  <c r="D617" i="20"/>
  <c r="F27" i="10"/>
  <c r="D671" i="21" s="1"/>
  <c r="H27" i="10"/>
  <c r="D726" i="21" s="1"/>
  <c r="D617" i="21"/>
  <c r="F34" i="10"/>
  <c r="D678" i="21" s="1"/>
  <c r="D624" i="21"/>
  <c r="H34" i="10"/>
  <c r="D733" i="21" s="1"/>
  <c r="D624" i="20"/>
  <c r="H13" i="10"/>
  <c r="D712" i="21" s="1"/>
  <c r="H34" i="18"/>
  <c r="D733" i="20" s="1"/>
  <c r="D564" i="21"/>
  <c r="D564" i="20"/>
  <c r="D603" i="21"/>
  <c r="D571" i="21"/>
  <c r="F28" i="10"/>
  <c r="D672" i="21" s="1"/>
  <c r="E21" i="10"/>
  <c r="F21" i="10" s="1"/>
  <c r="D665" i="21" s="1"/>
  <c r="D341" i="20"/>
  <c r="D849" i="20"/>
  <c r="E24" i="9"/>
  <c r="D848" i="20" s="1"/>
  <c r="C6" i="29"/>
  <c r="E27" i="9"/>
  <c r="D851" i="21" s="1"/>
  <c r="E26" i="9"/>
  <c r="D850" i="20" s="1"/>
  <c r="D530" i="21"/>
  <c r="G13" i="11"/>
  <c r="D536" i="21" s="1"/>
  <c r="D897" i="21"/>
  <c r="D418" i="20"/>
  <c r="D881" i="21"/>
  <c r="D882" i="21"/>
  <c r="D898" i="21"/>
  <c r="D896" i="20"/>
  <c r="D900" i="20"/>
  <c r="D895" i="21"/>
  <c r="D887" i="21"/>
  <c r="D524" i="20"/>
  <c r="F13" i="19"/>
  <c r="F48" i="17"/>
  <c r="D461" i="20" s="1"/>
  <c r="F49" i="17"/>
  <c r="D462" i="20" s="1"/>
  <c r="F50" i="17"/>
  <c r="D463" i="20" s="1"/>
  <c r="F51" i="17"/>
  <c r="D464" i="20" s="1"/>
  <c r="F52" i="17"/>
  <c r="D465" i="20" s="1"/>
  <c r="F53" i="17"/>
  <c r="D466" i="20" s="1"/>
  <c r="D859" i="20"/>
  <c r="F23" i="16"/>
  <c r="D357" i="20" s="1"/>
  <c r="D856" i="20"/>
  <c r="C46" i="29"/>
  <c r="D47" i="18"/>
  <c r="D584" i="20" s="1"/>
  <c r="D18" i="18"/>
  <c r="E18" i="18" s="1"/>
  <c r="H18" i="18" s="1"/>
  <c r="D717" i="20" s="1"/>
  <c r="E76" i="27"/>
  <c r="D330" i="20" s="1"/>
  <c r="D766" i="21"/>
  <c r="D580" i="21"/>
  <c r="D636" i="21"/>
  <c r="E65" i="10"/>
  <c r="F65" i="10" s="1"/>
  <c r="D786" i="21" s="1"/>
  <c r="E31" i="10"/>
  <c r="H31" i="10" s="1"/>
  <c r="D730" i="21" s="1"/>
  <c r="E26" i="10"/>
  <c r="E30" i="10" s="1"/>
  <c r="D620" i="21" s="1"/>
  <c r="F30" i="26"/>
  <c r="D83" i="20" s="1"/>
  <c r="D830" i="20"/>
  <c r="D828" i="20"/>
  <c r="D810" i="20"/>
  <c r="D14" i="11"/>
  <c r="D525" i="21" s="1"/>
  <c r="D827" i="21"/>
  <c r="F10" i="11"/>
  <c r="G10" i="11" s="1"/>
  <c r="D826" i="21"/>
  <c r="F58" i="26"/>
  <c r="D111" i="20" s="1"/>
  <c r="E18" i="27"/>
  <c r="D211" i="20" s="1"/>
  <c r="D21" i="27"/>
  <c r="D204" i="20" s="1"/>
  <c r="D42" i="18"/>
  <c r="D579" i="20" s="1"/>
  <c r="E20" i="27"/>
  <c r="D213" i="20" s="1"/>
  <c r="E19" i="27"/>
  <c r="D212" i="20" s="1"/>
  <c r="F33" i="27"/>
  <c r="D229" i="20" s="1"/>
  <c r="D193" i="20"/>
  <c r="E12" i="27"/>
  <c r="D194" i="20" s="1"/>
  <c r="F68" i="27"/>
  <c r="D264" i="20" s="1"/>
  <c r="D184" i="20"/>
  <c r="D11" i="19"/>
  <c r="D522" i="20" s="1"/>
  <c r="AH25" i="28"/>
  <c r="D11" i="26"/>
  <c r="D45" i="20" s="1"/>
  <c r="AH16" i="28"/>
  <c r="E12" i="26"/>
  <c r="D876" i="21"/>
  <c r="D552" i="21"/>
  <c r="D29" i="18"/>
  <c r="D363" i="20"/>
  <c r="D364" i="20"/>
  <c r="D551" i="21"/>
  <c r="D562" i="21"/>
  <c r="D350" i="20"/>
  <c r="D565" i="20"/>
  <c r="D362" i="20"/>
  <c r="D856" i="21"/>
  <c r="F26" i="9"/>
  <c r="D873" i="20" s="1"/>
  <c r="F25" i="9"/>
  <c r="D763" i="21"/>
  <c r="D845" i="20"/>
  <c r="D590" i="21"/>
  <c r="D804" i="21"/>
  <c r="D584" i="21"/>
  <c r="D37" i="10"/>
  <c r="D574" i="21" s="1"/>
  <c r="H25" i="10"/>
  <c r="D724" i="21" s="1"/>
  <c r="D569" i="21"/>
  <c r="D554" i="21"/>
  <c r="D844" i="20"/>
  <c r="D57" i="18"/>
  <c r="D594" i="20" s="1"/>
  <c r="D11" i="18"/>
  <c r="E11" i="18" s="1"/>
  <c r="H11" i="18" s="1"/>
  <c r="D710" i="20" s="1"/>
  <c r="F11" i="11"/>
  <c r="G11" i="11" s="1"/>
  <c r="D534" i="21" s="1"/>
  <c r="D853" i="21"/>
  <c r="D86" i="18"/>
  <c r="D805" i="20" s="1"/>
  <c r="D829" i="20"/>
  <c r="D594" i="21"/>
  <c r="D588" i="21"/>
  <c r="D54" i="10"/>
  <c r="D591" i="21" s="1"/>
  <c r="F24" i="10"/>
  <c r="D668" i="21" s="1"/>
  <c r="H24" i="10"/>
  <c r="D723" i="21" s="1"/>
  <c r="D561" i="21"/>
  <c r="D819" i="21"/>
  <c r="D825" i="20"/>
  <c r="AH43" i="28"/>
  <c r="F43" i="27"/>
  <c r="D239" i="20" s="1"/>
  <c r="AH34" i="28"/>
  <c r="F32" i="27"/>
  <c r="D228" i="20" s="1"/>
  <c r="F31" i="27"/>
  <c r="D227" i="20" s="1"/>
  <c r="D85" i="18"/>
  <c r="D804" i="20" s="1"/>
  <c r="F67" i="27"/>
  <c r="D263" i="20" s="1"/>
  <c r="F65" i="27"/>
  <c r="D261" i="20" s="1"/>
  <c r="D19" i="26"/>
  <c r="D59" i="20" s="1"/>
  <c r="D53" i="18"/>
  <c r="E53" i="18" s="1"/>
  <c r="H53" i="18" s="1"/>
  <c r="D752" i="20" s="1"/>
  <c r="D105" i="20"/>
  <c r="D17" i="26"/>
  <c r="D57" i="20" s="1"/>
  <c r="F44" i="26"/>
  <c r="D97" i="20" s="1"/>
  <c r="F47" i="26"/>
  <c r="D100" i="20" s="1"/>
  <c r="F45" i="26"/>
  <c r="D65" i="20"/>
  <c r="E15" i="26"/>
  <c r="F42" i="26" s="1"/>
  <c r="D12" i="26"/>
  <c r="D46" i="20" s="1"/>
  <c r="F35" i="26"/>
  <c r="D88" i="20" s="1"/>
  <c r="D10" i="19"/>
  <c r="D521" i="20" s="1"/>
  <c r="F63" i="26"/>
  <c r="F59" i="26"/>
  <c r="D112" i="20" s="1"/>
  <c r="F61" i="26"/>
  <c r="D114" i="20" s="1"/>
  <c r="F62" i="26"/>
  <c r="D115" i="20" s="1"/>
  <c r="F64" i="26"/>
  <c r="D117" i="20" s="1"/>
  <c r="D42" i="20"/>
  <c r="D874" i="20"/>
  <c r="D871" i="20"/>
  <c r="D626" i="21"/>
  <c r="F29" i="10"/>
  <c r="D673" i="21" s="1"/>
  <c r="D619" i="21"/>
  <c r="H29" i="10"/>
  <c r="D728" i="21" s="1"/>
  <c r="D862" i="21"/>
  <c r="F22" i="10"/>
  <c r="D666" i="21" s="1"/>
  <c r="D612" i="21"/>
  <c r="H22" i="10"/>
  <c r="D721" i="21" s="1"/>
  <c r="D559" i="21"/>
  <c r="D367" i="20"/>
  <c r="H15" i="10"/>
  <c r="D714" i="21" s="1"/>
  <c r="D605" i="21"/>
  <c r="F15" i="10"/>
  <c r="D659" i="21" s="1"/>
  <c r="H35" i="18"/>
  <c r="D734" i="20" s="1"/>
  <c r="D625" i="20"/>
  <c r="D572" i="20"/>
  <c r="H35" i="10"/>
  <c r="D734" i="21" s="1"/>
  <c r="D625" i="21"/>
  <c r="D861" i="20"/>
  <c r="H28" i="18"/>
  <c r="D727" i="20" s="1"/>
  <c r="F28" i="18"/>
  <c r="D672" i="20" s="1"/>
  <c r="D618" i="21"/>
  <c r="D30" i="10"/>
  <c r="D567" i="21" s="1"/>
  <c r="D604" i="21"/>
  <c r="H14" i="10"/>
  <c r="D713" i="21" s="1"/>
  <c r="F32" i="10"/>
  <c r="D676" i="21" s="1"/>
  <c r="H32" i="10"/>
  <c r="D731" i="21" s="1"/>
  <c r="D622" i="21"/>
  <c r="D555" i="21"/>
  <c r="D863" i="20"/>
  <c r="D548" i="21"/>
  <c r="D356" i="20"/>
  <c r="H36" i="18"/>
  <c r="D735" i="20" s="1"/>
  <c r="E14" i="18"/>
  <c r="D551" i="20"/>
  <c r="D558" i="20"/>
  <c r="E21" i="18"/>
  <c r="F35" i="18"/>
  <c r="D679" i="20" s="1"/>
  <c r="D361" i="20"/>
  <c r="D618" i="20"/>
  <c r="F24" i="16"/>
  <c r="F12" i="19"/>
  <c r="D523" i="20"/>
  <c r="D802" i="21"/>
  <c r="D764" i="21"/>
  <c r="C40" i="29"/>
  <c r="D800" i="21"/>
  <c r="D848" i="21"/>
  <c r="E58" i="10"/>
  <c r="H58" i="10" s="1"/>
  <c r="D757" i="21" s="1"/>
  <c r="D43" i="18"/>
  <c r="E43" i="18" s="1"/>
  <c r="H43" i="18" s="1"/>
  <c r="D742" i="20" s="1"/>
  <c r="D52" i="18"/>
  <c r="E52" i="18" s="1"/>
  <c r="E42" i="10"/>
  <c r="F42" i="10" s="1"/>
  <c r="D686" i="21" s="1"/>
  <c r="D593" i="21"/>
  <c r="F46" i="10"/>
  <c r="D690" i="21" s="1"/>
  <c r="D843" i="20"/>
  <c r="D578" i="21"/>
  <c r="E55" i="10"/>
  <c r="F55" i="10" s="1"/>
  <c r="D699" i="21" s="1"/>
  <c r="D59" i="10"/>
  <c r="D596" i="21" s="1"/>
  <c r="D587" i="21"/>
  <c r="D846" i="20"/>
  <c r="D842" i="21"/>
  <c r="D630" i="21"/>
  <c r="H40" i="10"/>
  <c r="D739" i="21" s="1"/>
  <c r="D577" i="21"/>
  <c r="D837" i="20"/>
  <c r="D570" i="21"/>
  <c r="D549" i="21"/>
  <c r="D615" i="21"/>
  <c r="H18" i="10"/>
  <c r="D717" i="21" s="1"/>
  <c r="F18" i="10"/>
  <c r="D662" i="21" s="1"/>
  <c r="D608" i="21"/>
  <c r="D601" i="21"/>
  <c r="F11" i="10"/>
  <c r="D655" i="21" s="1"/>
  <c r="D614" i="21"/>
  <c r="D835" i="21"/>
  <c r="F10" i="10"/>
  <c r="D654" i="21" s="1"/>
  <c r="D600" i="21"/>
  <c r="D547" i="21"/>
  <c r="D840" i="20"/>
  <c r="D16" i="10"/>
  <c r="D553" i="21" s="1"/>
  <c r="F51" i="27"/>
  <c r="D247" i="20" s="1"/>
  <c r="F50" i="27"/>
  <c r="D210" i="20"/>
  <c r="F52" i="27"/>
  <c r="D248" i="20" s="1"/>
  <c r="F46" i="27"/>
  <c r="D242" i="20" s="1"/>
  <c r="F48" i="27"/>
  <c r="D244" i="20" s="1"/>
  <c r="F45" i="27"/>
  <c r="D241" i="20" s="1"/>
  <c r="D195" i="20"/>
  <c r="F41" i="27"/>
  <c r="D237" i="20" s="1"/>
  <c r="D234" i="20"/>
  <c r="D836" i="21"/>
  <c r="F30" i="27"/>
  <c r="D226" i="20" s="1"/>
  <c r="D765" i="21"/>
  <c r="E64" i="10"/>
  <c r="D774" i="21"/>
  <c r="F63" i="10"/>
  <c r="D784" i="21" s="1"/>
  <c r="E62" i="10"/>
  <c r="D66" i="10"/>
  <c r="D767" i="21" s="1"/>
  <c r="D110" i="20"/>
  <c r="F53" i="10"/>
  <c r="D697" i="21" s="1"/>
  <c r="D643" i="21"/>
  <c r="H53" i="10"/>
  <c r="D752" i="21" s="1"/>
  <c r="F48" i="10"/>
  <c r="D692" i="21" s="1"/>
  <c r="D638" i="21"/>
  <c r="H48" i="10"/>
  <c r="D747" i="21" s="1"/>
  <c r="D822" i="21"/>
  <c r="D48" i="18"/>
  <c r="D633" i="21"/>
  <c r="H43" i="10"/>
  <c r="D742" i="21" s="1"/>
  <c r="F43" i="10"/>
  <c r="D687" i="21" s="1"/>
  <c r="H57" i="10"/>
  <c r="D756" i="21" s="1"/>
  <c r="F57" i="10"/>
  <c r="D701" i="21" s="1"/>
  <c r="D647" i="21"/>
  <c r="D821" i="21"/>
  <c r="H52" i="10"/>
  <c r="D751" i="21" s="1"/>
  <c r="D637" i="21"/>
  <c r="F47" i="10"/>
  <c r="D691" i="21" s="1"/>
  <c r="H47" i="10"/>
  <c r="D746" i="21" s="1"/>
  <c r="F56" i="10"/>
  <c r="D700" i="21" s="1"/>
  <c r="D646" i="21"/>
  <c r="H56" i="10"/>
  <c r="D755" i="21" s="1"/>
  <c r="D49" i="10"/>
  <c r="D586" i="21" s="1"/>
  <c r="F41" i="10"/>
  <c r="D685" i="21" s="1"/>
  <c r="H41" i="10"/>
  <c r="D740" i="21" s="1"/>
  <c r="D631" i="21"/>
  <c r="D44" i="10"/>
  <c r="D581" i="21" s="1"/>
  <c r="D823" i="21"/>
  <c r="E45" i="10"/>
  <c r="D582" i="21"/>
  <c r="F40" i="10"/>
  <c r="E37" i="10"/>
  <c r="D627" i="21" s="1"/>
  <c r="D623" i="21"/>
  <c r="F33" i="10"/>
  <c r="D677" i="21" s="1"/>
  <c r="H33" i="10"/>
  <c r="D732" i="21" s="1"/>
  <c r="H19" i="10"/>
  <c r="D718" i="21" s="1"/>
  <c r="F19" i="10"/>
  <c r="D663" i="21" s="1"/>
  <c r="D609" i="21"/>
  <c r="D556" i="21"/>
  <c r="D814" i="21"/>
  <c r="D23" i="10"/>
  <c r="D560" i="21" s="1"/>
  <c r="F31" i="10"/>
  <c r="H17" i="10"/>
  <c r="F17" i="10"/>
  <c r="H10" i="10"/>
  <c r="D709" i="21" s="1"/>
  <c r="F51" i="10"/>
  <c r="D695" i="21" s="1"/>
  <c r="D641" i="21"/>
  <c r="E54" i="10"/>
  <c r="F50" i="10"/>
  <c r="D640" i="21"/>
  <c r="H50" i="10"/>
  <c r="E16" i="10"/>
  <c r="D606" i="21" s="1"/>
  <c r="D602" i="21"/>
  <c r="H12" i="10"/>
  <c r="F12" i="10"/>
  <c r="E58" i="18"/>
  <c r="D595" i="20"/>
  <c r="E47" i="18"/>
  <c r="D103" i="20"/>
  <c r="D99" i="20"/>
  <c r="F40" i="26"/>
  <c r="D82" i="20"/>
  <c r="D812" i="20"/>
  <c r="F32" i="26"/>
  <c r="F31" i="26"/>
  <c r="D817" i="21"/>
  <c r="D50" i="20"/>
  <c r="D173" i="21"/>
  <c r="E69" i="26"/>
  <c r="D642" i="21" l="1"/>
  <c r="D645" i="21"/>
  <c r="D32" i="18"/>
  <c r="D569" i="20" s="1"/>
  <c r="D610" i="20"/>
  <c r="D626" i="20"/>
  <c r="D573" i="20"/>
  <c r="F20" i="18"/>
  <c r="D664" i="20" s="1"/>
  <c r="E42" i="18"/>
  <c r="H42" i="18" s="1"/>
  <c r="D741" i="20" s="1"/>
  <c r="D56" i="18"/>
  <c r="D593" i="20" s="1"/>
  <c r="E22" i="18"/>
  <c r="H22" i="18" s="1"/>
  <c r="D721" i="20" s="1"/>
  <c r="D621" i="21"/>
  <c r="G12" i="11"/>
  <c r="D535" i="21" s="1"/>
  <c r="D648" i="21"/>
  <c r="D854" i="21"/>
  <c r="D776" i="21"/>
  <c r="E23" i="10"/>
  <c r="D613" i="21" s="1"/>
  <c r="D209" i="20"/>
  <c r="C143" i="23"/>
  <c r="D143" i="23" s="1"/>
  <c r="B144" i="23"/>
  <c r="B78" i="23"/>
  <c r="C77" i="23"/>
  <c r="D77" i="23" s="1"/>
  <c r="D611" i="21"/>
  <c r="H26" i="10"/>
  <c r="D725" i="21" s="1"/>
  <c r="H21" i="10"/>
  <c r="D720" i="21" s="1"/>
  <c r="D851" i="20"/>
  <c r="D850" i="21"/>
  <c r="F11" i="19"/>
  <c r="G11" i="19" s="1"/>
  <c r="D534" i="20" s="1"/>
  <c r="D62" i="18"/>
  <c r="E62" i="18" s="1"/>
  <c r="D555" i="20"/>
  <c r="F18" i="18"/>
  <c r="D662" i="20" s="1"/>
  <c r="D608" i="20"/>
  <c r="G13" i="19"/>
  <c r="D536" i="20" s="1"/>
  <c r="D530" i="20"/>
  <c r="F11" i="18"/>
  <c r="D655" i="20" s="1"/>
  <c r="E32" i="18"/>
  <c r="H32" i="18" s="1"/>
  <c r="D731" i="20" s="1"/>
  <c r="D528" i="21"/>
  <c r="E59" i="10"/>
  <c r="D649" i="21" s="1"/>
  <c r="F26" i="10"/>
  <c r="D670" i="21" s="1"/>
  <c r="D616" i="21"/>
  <c r="H42" i="10"/>
  <c r="D741" i="21" s="1"/>
  <c r="F34" i="26"/>
  <c r="D87" i="20" s="1"/>
  <c r="F37" i="26"/>
  <c r="D90" i="20" s="1"/>
  <c r="F36" i="26"/>
  <c r="D89" i="20" s="1"/>
  <c r="F14" i="11"/>
  <c r="F68" i="10" s="1"/>
  <c r="D527" i="21"/>
  <c r="D64" i="18"/>
  <c r="E64" i="18" s="1"/>
  <c r="D81" i="18"/>
  <c r="D800" i="20" s="1"/>
  <c r="D51" i="20"/>
  <c r="D873" i="21"/>
  <c r="D566" i="20"/>
  <c r="E29" i="18"/>
  <c r="D601" i="20"/>
  <c r="D548" i="20"/>
  <c r="D872" i="21"/>
  <c r="D872" i="20"/>
  <c r="F58" i="10"/>
  <c r="D702" i="21" s="1"/>
  <c r="H55" i="10"/>
  <c r="D754" i="21" s="1"/>
  <c r="E57" i="18"/>
  <c r="D647" i="20" s="1"/>
  <c r="D643" i="20"/>
  <c r="D10" i="18"/>
  <c r="D547" i="20" s="1"/>
  <c r="E44" i="10"/>
  <c r="D634" i="21" s="1"/>
  <c r="D632" i="21"/>
  <c r="H30" i="10"/>
  <c r="D729" i="21" s="1"/>
  <c r="D580" i="20"/>
  <c r="D83" i="18"/>
  <c r="D802" i="20" s="1"/>
  <c r="D14" i="19"/>
  <c r="D525" i="20" s="1"/>
  <c r="D633" i="20"/>
  <c r="D589" i="20"/>
  <c r="D46" i="18"/>
  <c r="D583" i="20" s="1"/>
  <c r="D17" i="18"/>
  <c r="D590" i="20"/>
  <c r="F53" i="18"/>
  <c r="D697" i="20" s="1"/>
  <c r="D98" i="20"/>
  <c r="D64" i="20"/>
  <c r="F39" i="26"/>
  <c r="D92" i="20" s="1"/>
  <c r="F41" i="26"/>
  <c r="D19" i="18"/>
  <c r="D556" i="20" s="1"/>
  <c r="D65" i="18"/>
  <c r="D116" i="20"/>
  <c r="D63" i="18"/>
  <c r="D764" i="20" s="1"/>
  <c r="H21" i="18"/>
  <c r="D720" i="20" s="1"/>
  <c r="F21" i="18"/>
  <c r="D665" i="20" s="1"/>
  <c r="D611" i="20"/>
  <c r="D604" i="20"/>
  <c r="F14" i="18"/>
  <c r="D658" i="20" s="1"/>
  <c r="H14" i="18"/>
  <c r="D713" i="20" s="1"/>
  <c r="D25" i="18"/>
  <c r="D358" i="20"/>
  <c r="G12" i="19"/>
  <c r="D535" i="20" s="1"/>
  <c r="D529" i="20"/>
  <c r="F43" i="18"/>
  <c r="D687" i="20" s="1"/>
  <c r="H37" i="10"/>
  <c r="D736" i="21" s="1"/>
  <c r="D246" i="20"/>
  <c r="D41" i="18"/>
  <c r="D51" i="18"/>
  <c r="F64" i="10"/>
  <c r="D785" i="21" s="1"/>
  <c r="D775" i="21"/>
  <c r="F62" i="10"/>
  <c r="D773" i="21"/>
  <c r="E66" i="10"/>
  <c r="D777" i="21" s="1"/>
  <c r="E48" i="18"/>
  <c r="D585" i="20"/>
  <c r="D60" i="10"/>
  <c r="D597" i="21" s="1"/>
  <c r="H45" i="10"/>
  <c r="E49" i="10"/>
  <c r="D639" i="21" s="1"/>
  <c r="F45" i="10"/>
  <c r="D635" i="21"/>
  <c r="F44" i="10"/>
  <c r="D688" i="21" s="1"/>
  <c r="D684" i="21"/>
  <c r="D38" i="10"/>
  <c r="D575" i="21" s="1"/>
  <c r="F37" i="10"/>
  <c r="D681" i="21" s="1"/>
  <c r="D675" i="21"/>
  <c r="D661" i="21"/>
  <c r="F23" i="10"/>
  <c r="D667" i="21" s="1"/>
  <c r="D716" i="21"/>
  <c r="H54" i="10"/>
  <c r="D749" i="21"/>
  <c r="D694" i="21"/>
  <c r="F54" i="10"/>
  <c r="D644" i="21"/>
  <c r="F16" i="10"/>
  <c r="D660" i="21" s="1"/>
  <c r="D656" i="21"/>
  <c r="H16" i="10"/>
  <c r="D715" i="21" s="1"/>
  <c r="D711" i="21"/>
  <c r="H58" i="18"/>
  <c r="D757" i="20" s="1"/>
  <c r="F58" i="18"/>
  <c r="D702" i="20" s="1"/>
  <c r="D648" i="20"/>
  <c r="H47" i="18"/>
  <c r="D746" i="20" s="1"/>
  <c r="D637" i="20"/>
  <c r="F47" i="18"/>
  <c r="D691" i="20" s="1"/>
  <c r="F52" i="18"/>
  <c r="D696" i="20" s="1"/>
  <c r="H52" i="18"/>
  <c r="D751" i="20" s="1"/>
  <c r="D642" i="20"/>
  <c r="D95" i="20"/>
  <c r="D55" i="18"/>
  <c r="D93" i="20"/>
  <c r="D45" i="18"/>
  <c r="D24" i="18"/>
  <c r="D84" i="20"/>
  <c r="D85" i="20"/>
  <c r="D31" i="18"/>
  <c r="F10" i="19"/>
  <c r="D173" i="20"/>
  <c r="D533" i="21"/>
  <c r="G14" i="11"/>
  <c r="E38" i="10" l="1"/>
  <c r="D628" i="21" s="1"/>
  <c r="D632" i="20"/>
  <c r="F42" i="18"/>
  <c r="D686" i="20" s="1"/>
  <c r="E56" i="18"/>
  <c r="F56" i="18" s="1"/>
  <c r="D700" i="20" s="1"/>
  <c r="H23" i="10"/>
  <c r="D722" i="21" s="1"/>
  <c r="F22" i="18"/>
  <c r="D666" i="20" s="1"/>
  <c r="D12" i="18"/>
  <c r="D549" i="20" s="1"/>
  <c r="D612" i="20"/>
  <c r="E46" i="18"/>
  <c r="F46" i="18" s="1"/>
  <c r="D690" i="20" s="1"/>
  <c r="D528" i="20"/>
  <c r="F30" i="10"/>
  <c r="D674" i="21" s="1"/>
  <c r="F57" i="18"/>
  <c r="D701" i="20" s="1"/>
  <c r="C78" i="23"/>
  <c r="D78" i="23" s="1"/>
  <c r="B79" i="23"/>
  <c r="B145" i="23"/>
  <c r="C144" i="23"/>
  <c r="D144" i="23" s="1"/>
  <c r="F59" i="10"/>
  <c r="D703" i="21" s="1"/>
  <c r="D763" i="20"/>
  <c r="D33" i="18"/>
  <c r="E33" i="18" s="1"/>
  <c r="D623" i="20" s="1"/>
  <c r="C57" i="22"/>
  <c r="E22" i="29" s="1"/>
  <c r="D622" i="20"/>
  <c r="D789" i="21"/>
  <c r="F32" i="18"/>
  <c r="D676" i="20" s="1"/>
  <c r="H44" i="10"/>
  <c r="D743" i="21" s="1"/>
  <c r="E10" i="18"/>
  <c r="D600" i="20" s="1"/>
  <c r="D26" i="18"/>
  <c r="E26" i="18" s="1"/>
  <c r="H26" i="18" s="1"/>
  <c r="D725" i="20" s="1"/>
  <c r="D765" i="20"/>
  <c r="D531" i="21"/>
  <c r="E12" i="18"/>
  <c r="H12" i="18" s="1"/>
  <c r="D711" i="20" s="1"/>
  <c r="D16" i="18"/>
  <c r="D553" i="20" s="1"/>
  <c r="D619" i="20"/>
  <c r="F29" i="18"/>
  <c r="D673" i="20" s="1"/>
  <c r="H29" i="18"/>
  <c r="D728" i="20" s="1"/>
  <c r="H57" i="18"/>
  <c r="D756" i="20" s="1"/>
  <c r="H59" i="10"/>
  <c r="D758" i="21" s="1"/>
  <c r="E19" i="18"/>
  <c r="H19" i="18" s="1"/>
  <c r="D718" i="20" s="1"/>
  <c r="H56" i="18"/>
  <c r="D755" i="20" s="1"/>
  <c r="D646" i="20"/>
  <c r="D40" i="18"/>
  <c r="D577" i="20" s="1"/>
  <c r="D23" i="18"/>
  <c r="D560" i="20" s="1"/>
  <c r="D554" i="20"/>
  <c r="E17" i="18"/>
  <c r="D66" i="18"/>
  <c r="D767" i="20" s="1"/>
  <c r="D94" i="20"/>
  <c r="D50" i="18"/>
  <c r="D54" i="18" s="1"/>
  <c r="D591" i="20" s="1"/>
  <c r="E63" i="18"/>
  <c r="D774" i="20" s="1"/>
  <c r="E65" i="18"/>
  <c r="D766" i="20"/>
  <c r="E25" i="18"/>
  <c r="D562" i="20"/>
  <c r="D588" i="20"/>
  <c r="E51" i="18"/>
  <c r="F51" i="18" s="1"/>
  <c r="D695" i="20" s="1"/>
  <c r="E41" i="18"/>
  <c r="D578" i="20"/>
  <c r="F64" i="18"/>
  <c r="D785" i="20" s="1"/>
  <c r="D775" i="20"/>
  <c r="F66" i="10"/>
  <c r="D783" i="21"/>
  <c r="D773" i="20"/>
  <c r="F62" i="18"/>
  <c r="D783" i="20" s="1"/>
  <c r="H48" i="18"/>
  <c r="D747" i="20" s="1"/>
  <c r="D638" i="20"/>
  <c r="F48" i="18"/>
  <c r="D692" i="20" s="1"/>
  <c r="E60" i="10"/>
  <c r="D650" i="21" s="1"/>
  <c r="F49" i="10"/>
  <c r="D693" i="21" s="1"/>
  <c r="D689" i="21"/>
  <c r="D744" i="21"/>
  <c r="H49" i="10"/>
  <c r="D748" i="21" s="1"/>
  <c r="D698" i="21"/>
  <c r="D753" i="21"/>
  <c r="H38" i="10"/>
  <c r="C60" i="22" s="1"/>
  <c r="D592" i="20"/>
  <c r="E55" i="18"/>
  <c r="D59" i="18"/>
  <c r="D596" i="20" s="1"/>
  <c r="E45" i="18"/>
  <c r="D582" i="20"/>
  <c r="D49" i="18"/>
  <c r="D568" i="20"/>
  <c r="D37" i="18"/>
  <c r="D574" i="20" s="1"/>
  <c r="E31" i="18"/>
  <c r="E24" i="18"/>
  <c r="D561" i="20"/>
  <c r="G10" i="19"/>
  <c r="D527" i="20"/>
  <c r="F14" i="19"/>
  <c r="D537" i="21"/>
  <c r="C34" i="29"/>
  <c r="H46" i="18" l="1"/>
  <c r="D745" i="20" s="1"/>
  <c r="F38" i="10"/>
  <c r="C54" i="22" s="1"/>
  <c r="F22" i="29"/>
  <c r="D636" i="20"/>
  <c r="H33" i="18"/>
  <c r="D732" i="20" s="1"/>
  <c r="B80" i="23"/>
  <c r="C79" i="23"/>
  <c r="D79" i="23" s="1"/>
  <c r="F10" i="18"/>
  <c r="D654" i="20" s="1"/>
  <c r="D570" i="20"/>
  <c r="B146" i="23"/>
  <c r="C145" i="23"/>
  <c r="D145" i="23" s="1"/>
  <c r="D602" i="20"/>
  <c r="F33" i="18"/>
  <c r="D677" i="20" s="1"/>
  <c r="H10" i="18"/>
  <c r="D709" i="20" s="1"/>
  <c r="D30" i="18"/>
  <c r="D567" i="20" s="1"/>
  <c r="D563" i="20"/>
  <c r="D616" i="20"/>
  <c r="F26" i="18"/>
  <c r="D670" i="20" s="1"/>
  <c r="E16" i="18"/>
  <c r="D606" i="20" s="1"/>
  <c r="F12" i="18"/>
  <c r="D656" i="20" s="1"/>
  <c r="F19" i="18"/>
  <c r="D663" i="20" s="1"/>
  <c r="E40" i="18"/>
  <c r="E44" i="18" s="1"/>
  <c r="D634" i="20" s="1"/>
  <c r="D44" i="18"/>
  <c r="D581" i="20" s="1"/>
  <c r="H51" i="18"/>
  <c r="D750" i="20" s="1"/>
  <c r="D609" i="20"/>
  <c r="E66" i="18"/>
  <c r="D777" i="20" s="1"/>
  <c r="D641" i="20"/>
  <c r="H17" i="18"/>
  <c r="D716" i="20" s="1"/>
  <c r="D607" i="20"/>
  <c r="F17" i="18"/>
  <c r="D661" i="20" s="1"/>
  <c r="E23" i="18"/>
  <c r="D613" i="20" s="1"/>
  <c r="D587" i="20"/>
  <c r="E50" i="18"/>
  <c r="F63" i="18"/>
  <c r="D784" i="20" s="1"/>
  <c r="D776" i="20"/>
  <c r="F65" i="18"/>
  <c r="D786" i="20" s="1"/>
  <c r="D615" i="20"/>
  <c r="H25" i="18"/>
  <c r="D724" i="20" s="1"/>
  <c r="F25" i="18"/>
  <c r="D669" i="20" s="1"/>
  <c r="H23" i="18"/>
  <c r="D722" i="20" s="1"/>
  <c r="F41" i="18"/>
  <c r="H41" i="18"/>
  <c r="D631" i="20"/>
  <c r="C56" i="22"/>
  <c r="D787" i="21"/>
  <c r="F60" i="10"/>
  <c r="C9" i="29" s="1"/>
  <c r="H60" i="10"/>
  <c r="C61" i="22" s="1"/>
  <c r="D737" i="21"/>
  <c r="D586" i="20"/>
  <c r="E49" i="18"/>
  <c r="D635" i="20"/>
  <c r="F45" i="18"/>
  <c r="H45" i="18"/>
  <c r="H55" i="18"/>
  <c r="D645" i="20"/>
  <c r="F55" i="18"/>
  <c r="E59" i="18"/>
  <c r="D649" i="20" s="1"/>
  <c r="D621" i="20"/>
  <c r="E37" i="18"/>
  <c r="D627" i="20" s="1"/>
  <c r="H31" i="18"/>
  <c r="F31" i="18"/>
  <c r="E30" i="18"/>
  <c r="D620" i="20" s="1"/>
  <c r="D614" i="20"/>
  <c r="F24" i="18"/>
  <c r="H24" i="18"/>
  <c r="D531" i="20"/>
  <c r="F68" i="18"/>
  <c r="D789" i="20" s="1"/>
  <c r="G14" i="19"/>
  <c r="D537" i="20" s="1"/>
  <c r="D533" i="20"/>
  <c r="D682" i="21" l="1"/>
  <c r="D683" i="21"/>
  <c r="B147" i="23"/>
  <c r="C146" i="23"/>
  <c r="D146" i="23" s="1"/>
  <c r="C80" i="23"/>
  <c r="D80" i="23" s="1"/>
  <c r="B81" i="23"/>
  <c r="H16" i="18"/>
  <c r="D715" i="20" s="1"/>
  <c r="D38" i="18"/>
  <c r="D575" i="20" s="1"/>
  <c r="F16" i="18"/>
  <c r="D660" i="20" s="1"/>
  <c r="F40" i="18"/>
  <c r="D684" i="20" s="1"/>
  <c r="D60" i="18"/>
  <c r="D597" i="20" s="1"/>
  <c r="H40" i="18"/>
  <c r="D739" i="20" s="1"/>
  <c r="D630" i="20"/>
  <c r="F23" i="18"/>
  <c r="D667" i="20" s="1"/>
  <c r="F66" i="18"/>
  <c r="D787" i="20" s="1"/>
  <c r="D640" i="20"/>
  <c r="F50" i="18"/>
  <c r="H50" i="18"/>
  <c r="E54" i="18"/>
  <c r="D644" i="20" s="1"/>
  <c r="D740" i="20"/>
  <c r="D685" i="20"/>
  <c r="C55" i="22"/>
  <c r="F56" i="22" s="1"/>
  <c r="D704" i="21"/>
  <c r="F69" i="10"/>
  <c r="C10" i="29" s="1"/>
  <c r="F61" i="22"/>
  <c r="F60" i="22"/>
  <c r="H69" i="10"/>
  <c r="D759" i="21"/>
  <c r="H49" i="18"/>
  <c r="D744" i="20"/>
  <c r="D699" i="20"/>
  <c r="F59" i="18"/>
  <c r="D703" i="20" s="1"/>
  <c r="D689" i="20"/>
  <c r="F49" i="18"/>
  <c r="H59" i="18"/>
  <c r="D758" i="20" s="1"/>
  <c r="D754" i="20"/>
  <c r="D639" i="20"/>
  <c r="H30" i="18"/>
  <c r="D729" i="20" s="1"/>
  <c r="D723" i="20"/>
  <c r="D675" i="20"/>
  <c r="F37" i="18"/>
  <c r="D681" i="20" s="1"/>
  <c r="F30" i="18"/>
  <c r="D674" i="20" s="1"/>
  <c r="D668" i="20"/>
  <c r="H37" i="18"/>
  <c r="D736" i="20" s="1"/>
  <c r="D730" i="20"/>
  <c r="E38" i="18"/>
  <c r="D628" i="20" s="1"/>
  <c r="C12" i="29" l="1"/>
  <c r="C81" i="23"/>
  <c r="D81" i="23" s="1"/>
  <c r="B82" i="23"/>
  <c r="B148" i="23"/>
  <c r="C147" i="23"/>
  <c r="D147" i="23" s="1"/>
  <c r="D795" i="21"/>
  <c r="C25" i="29"/>
  <c r="C11" i="29"/>
  <c r="H44" i="18"/>
  <c r="D743" i="20" s="1"/>
  <c r="F44" i="18"/>
  <c r="D688" i="20" s="1"/>
  <c r="E60" i="18"/>
  <c r="D650" i="20" s="1"/>
  <c r="H54" i="18"/>
  <c r="D753" i="20" s="1"/>
  <c r="D749" i="20"/>
  <c r="D694" i="20"/>
  <c r="F54" i="18"/>
  <c r="D698" i="20" s="1"/>
  <c r="C26" i="29"/>
  <c r="F55" i="22"/>
  <c r="F54" i="22"/>
  <c r="F57" i="22"/>
  <c r="D794" i="21"/>
  <c r="H38" i="18"/>
  <c r="D737" i="20" s="1"/>
  <c r="D693" i="20"/>
  <c r="D748" i="20"/>
  <c r="F38" i="18"/>
  <c r="B83" i="23" l="1"/>
  <c r="C82" i="23"/>
  <c r="D82" i="23" s="1"/>
  <c r="B149" i="23"/>
  <c r="C148" i="23"/>
  <c r="D148" i="23" s="1"/>
  <c r="C14" i="29"/>
  <c r="H60" i="18"/>
  <c r="D759" i="20" s="1"/>
  <c r="F60" i="18"/>
  <c r="D704" i="20" s="1"/>
  <c r="D682" i="20"/>
  <c r="C83" i="23" l="1"/>
  <c r="D83" i="23" s="1"/>
  <c r="B84" i="23"/>
  <c r="C149" i="23"/>
  <c r="D149" i="23" s="1"/>
  <c r="B150" i="23"/>
  <c r="F69" i="18"/>
  <c r="D794" i="20" s="1"/>
  <c r="H69" i="18"/>
  <c r="D795" i="20" s="1"/>
  <c r="B151" i="23" l="1"/>
  <c r="C150" i="23"/>
  <c r="D150" i="23" s="1"/>
  <c r="B85" i="23"/>
  <c r="C84" i="23"/>
  <c r="D84" i="23" s="1"/>
  <c r="C85" i="23" l="1"/>
  <c r="D85" i="23" s="1"/>
  <c r="B86" i="23"/>
  <c r="B152" i="23"/>
  <c r="C151" i="23"/>
  <c r="D151" i="23" s="1"/>
  <c r="C152" i="23" l="1"/>
  <c r="D152" i="23" s="1"/>
  <c r="B153" i="23"/>
  <c r="C86" i="23"/>
  <c r="D86" i="23" s="1"/>
  <c r="B87" i="23"/>
  <c r="C87" i="23" l="1"/>
  <c r="D87" i="23" s="1"/>
  <c r="B88" i="23"/>
  <c r="B154" i="23"/>
  <c r="C153" i="23"/>
  <c r="D153" i="23" s="1"/>
  <c r="C154" i="23" l="1"/>
  <c r="D154" i="23" s="1"/>
  <c r="B155" i="23"/>
  <c r="B89" i="23"/>
  <c r="C88" i="23"/>
  <c r="D88" i="23" s="1"/>
  <c r="C89" i="23" l="1"/>
  <c r="D89" i="23" s="1"/>
  <c r="B90" i="23"/>
  <c r="B156" i="23"/>
  <c r="C155" i="23"/>
  <c r="D155" i="23" s="1"/>
  <c r="B157" i="23" l="1"/>
  <c r="C156" i="23"/>
  <c r="D156" i="23" s="1"/>
  <c r="B91" i="23"/>
  <c r="C90" i="23"/>
  <c r="D90" i="23" s="1"/>
  <c r="B158" i="23" l="1"/>
  <c r="C157" i="23"/>
  <c r="D157" i="23" s="1"/>
  <c r="B92" i="23"/>
  <c r="C91" i="23"/>
  <c r="D91" i="23" s="1"/>
  <c r="B159" i="23" l="1"/>
  <c r="C158" i="23"/>
  <c r="D158" i="23" s="1"/>
  <c r="B93" i="23"/>
  <c r="C92" i="23"/>
  <c r="D92" i="23" s="1"/>
  <c r="C93" i="23" l="1"/>
  <c r="D93" i="23" s="1"/>
  <c r="B94" i="23"/>
  <c r="B160" i="23"/>
  <c r="C159" i="23"/>
  <c r="D159" i="23" s="1"/>
  <c r="B95" i="23" l="1"/>
  <c r="C94" i="23"/>
  <c r="D94" i="23" s="1"/>
  <c r="C160" i="23"/>
  <c r="D160" i="23" s="1"/>
  <c r="B161" i="23"/>
  <c r="B162" i="23" l="1"/>
  <c r="C161" i="23"/>
  <c r="D161" i="23" s="1"/>
  <c r="C95" i="23"/>
  <c r="D95" i="23" s="1"/>
  <c r="B96" i="23"/>
  <c r="C96" i="23" l="1"/>
  <c r="D96" i="23" s="1"/>
  <c r="B97" i="23"/>
  <c r="C162" i="23"/>
  <c r="D162" i="23" s="1"/>
  <c r="B163" i="23"/>
  <c r="B164" i="23" l="1"/>
  <c r="C163" i="23"/>
  <c r="D163" i="23" s="1"/>
  <c r="B98" i="23"/>
  <c r="C97" i="23"/>
  <c r="D97" i="23" s="1"/>
  <c r="C164" i="23" l="1"/>
  <c r="D164" i="23" s="1"/>
  <c r="B165" i="23"/>
  <c r="B99" i="23"/>
  <c r="C98" i="23"/>
  <c r="D98" i="23" s="1"/>
  <c r="B100" i="23" l="1"/>
  <c r="C99" i="23"/>
  <c r="D99" i="23" s="1"/>
  <c r="B166" i="23"/>
  <c r="C165" i="23"/>
  <c r="D165" i="23" s="1"/>
  <c r="B101" i="23" l="1"/>
  <c r="C100" i="23"/>
  <c r="D100" i="23" s="1"/>
  <c r="C166" i="23"/>
  <c r="D166" i="23" s="1"/>
  <c r="B167" i="23"/>
  <c r="B168" i="23" l="1"/>
  <c r="C167" i="23"/>
  <c r="D167" i="23" s="1"/>
  <c r="C101" i="23"/>
  <c r="D101" i="23" s="1"/>
  <c r="B102" i="23"/>
  <c r="B103" i="23" l="1"/>
  <c r="C102" i="23"/>
  <c r="D102" i="23" s="1"/>
  <c r="C168" i="23"/>
  <c r="D168" i="23" s="1"/>
  <c r="B169" i="23"/>
  <c r="C103" i="23" l="1"/>
  <c r="D103" i="23" s="1"/>
  <c r="B104" i="23"/>
  <c r="B170" i="23"/>
  <c r="C169" i="23"/>
  <c r="D169" i="23" s="1"/>
  <c r="B171" i="23" l="1"/>
  <c r="C170" i="23"/>
  <c r="D170" i="23" s="1"/>
  <c r="C104" i="23"/>
  <c r="D104" i="23" s="1"/>
  <c r="B105" i="23"/>
  <c r="C105" i="23" l="1"/>
  <c r="D105" i="23" s="1"/>
  <c r="B106" i="23"/>
  <c r="B172" i="23"/>
  <c r="C171" i="23"/>
  <c r="D171" i="23" s="1"/>
  <c r="B173" i="23" l="1"/>
  <c r="C172" i="23"/>
  <c r="D172" i="23" s="1"/>
  <c r="B107" i="23"/>
  <c r="C106" i="23"/>
  <c r="D106" i="23" s="1"/>
  <c r="C173" i="23" l="1"/>
  <c r="D173" i="23" s="1"/>
  <c r="B174" i="23"/>
  <c r="C107" i="23"/>
  <c r="D107" i="23" s="1"/>
  <c r="B108" i="23"/>
  <c r="B175" i="23" l="1"/>
  <c r="C174" i="23"/>
  <c r="D174" i="23" s="1"/>
  <c r="B109" i="23"/>
  <c r="C108" i="23"/>
  <c r="D108" i="23" s="1"/>
  <c r="B110" i="23" l="1"/>
  <c r="C109" i="23"/>
  <c r="D109" i="23" s="1"/>
  <c r="B176" i="23"/>
  <c r="C175" i="23"/>
  <c r="D175" i="23" s="1"/>
  <c r="C176" i="23" l="1"/>
  <c r="D176" i="23" s="1"/>
  <c r="B177" i="23"/>
  <c r="B111" i="23"/>
  <c r="C110" i="23"/>
  <c r="D110" i="23" s="1"/>
  <c r="B178" i="23" l="1"/>
  <c r="C177" i="23"/>
  <c r="D177" i="23" s="1"/>
  <c r="B112" i="23"/>
  <c r="C111" i="23"/>
  <c r="D111" i="23" s="1"/>
  <c r="B113" i="23" l="1"/>
  <c r="C112" i="23"/>
  <c r="D112" i="23" s="1"/>
  <c r="C178" i="23"/>
  <c r="D178" i="23" s="1"/>
  <c r="B179" i="23"/>
  <c r="B180" i="23" l="1"/>
  <c r="C179" i="23"/>
  <c r="D179" i="23" s="1"/>
  <c r="C113" i="23"/>
  <c r="D113" i="23" s="1"/>
  <c r="B114" i="23"/>
  <c r="B115" i="23" l="1"/>
  <c r="C114" i="23"/>
  <c r="D114" i="23" s="1"/>
  <c r="B181" i="23"/>
  <c r="C180" i="23"/>
  <c r="D180" i="23" s="1"/>
  <c r="B116" i="23" l="1"/>
  <c r="C115" i="23"/>
  <c r="D115" i="23" s="1"/>
  <c r="B182" i="23"/>
  <c r="C181" i="23"/>
  <c r="D181" i="23" s="1"/>
  <c r="B183" i="23" l="1"/>
  <c r="C182" i="23"/>
  <c r="D182" i="23" s="1"/>
  <c r="C116" i="23"/>
  <c r="D116" i="23" s="1"/>
  <c r="B117" i="23"/>
  <c r="B118" i="23" l="1"/>
  <c r="C117" i="23"/>
  <c r="D117" i="23" s="1"/>
  <c r="B184" i="23"/>
  <c r="C183" i="23"/>
  <c r="D183" i="23" s="1"/>
  <c r="B119" i="23" l="1"/>
  <c r="C118" i="23"/>
  <c r="D118" i="23" s="1"/>
  <c r="B185" i="23"/>
  <c r="C184" i="23"/>
  <c r="D184" i="23" s="1"/>
  <c r="C185" i="23" l="1"/>
  <c r="D185" i="23" s="1"/>
  <c r="B186" i="23"/>
  <c r="B120" i="23"/>
  <c r="C119" i="23"/>
  <c r="D119" i="23" s="1"/>
  <c r="B121" i="23" l="1"/>
  <c r="C120" i="23"/>
  <c r="D120" i="23" s="1"/>
  <c r="C186" i="23"/>
  <c r="D186" i="23" s="1"/>
  <c r="B187" i="23"/>
  <c r="B122" i="23" l="1"/>
  <c r="C121" i="23"/>
  <c r="D121" i="23" s="1"/>
  <c r="B188" i="23"/>
  <c r="C187" i="23"/>
  <c r="D187" i="23" s="1"/>
  <c r="C122" i="23" l="1"/>
  <c r="D122" i="23" s="1"/>
  <c r="B123" i="23"/>
  <c r="C188" i="23"/>
  <c r="D188" i="23" s="1"/>
  <c r="B189" i="23"/>
  <c r="B190" i="23" l="1"/>
  <c r="C189" i="23"/>
  <c r="D189" i="23" s="1"/>
  <c r="B124" i="23"/>
  <c r="C123" i="23"/>
  <c r="D123" i="23" s="1"/>
  <c r="C190" i="23" l="1"/>
  <c r="D190" i="23" s="1"/>
  <c r="B191" i="23"/>
  <c r="B125" i="23"/>
  <c r="C124" i="23"/>
  <c r="D124" i="23" s="1"/>
  <c r="C191" i="23" l="1"/>
  <c r="D191" i="23" s="1"/>
  <c r="B192" i="23"/>
  <c r="B126" i="23"/>
  <c r="C125" i="23"/>
  <c r="D125" i="23" s="1"/>
  <c r="C192" i="23" l="1"/>
  <c r="D192" i="23" s="1"/>
  <c r="B193" i="23"/>
  <c r="B127" i="23"/>
  <c r="C126" i="23"/>
  <c r="D126" i="23" s="1"/>
  <c r="B194" i="23" l="1"/>
  <c r="C193" i="23"/>
  <c r="D193" i="23" s="1"/>
  <c r="C127" i="23"/>
  <c r="D127" i="23" s="1"/>
  <c r="B128" i="23"/>
  <c r="C128" i="23" l="1"/>
  <c r="D128" i="23" s="1"/>
  <c r="B129" i="23"/>
  <c r="C194" i="23"/>
  <c r="D194" i="23" s="1"/>
  <c r="B195" i="23"/>
  <c r="C195" i="23" l="1"/>
  <c r="D195" i="23" s="1"/>
  <c r="B196" i="23"/>
  <c r="B130" i="23"/>
  <c r="C129" i="23"/>
  <c r="D129" i="23" s="1"/>
  <c r="C196" i="23" l="1"/>
  <c r="D196" i="23" s="1"/>
  <c r="B197" i="23"/>
  <c r="B131" i="23"/>
  <c r="C130" i="23"/>
  <c r="D130" i="23" s="1"/>
  <c r="C131" i="23" l="1"/>
  <c r="D131" i="23" s="1"/>
  <c r="B132" i="23"/>
  <c r="C197" i="23"/>
  <c r="D197" i="23" s="1"/>
  <c r="B198" i="23"/>
  <c r="C198" i="23" l="1"/>
  <c r="D198" i="23" s="1"/>
  <c r="B199" i="23"/>
  <c r="B133" i="23"/>
  <c r="C132" i="23"/>
  <c r="D132" i="23" s="1"/>
  <c r="B134" i="23" l="1"/>
  <c r="C133" i="23"/>
  <c r="D133" i="23" s="1"/>
  <c r="B200" i="23"/>
  <c r="C199" i="23"/>
  <c r="D199" i="23" s="1"/>
  <c r="C134" i="23" l="1"/>
  <c r="D134" i="23" s="1"/>
  <c r="B135" i="23"/>
  <c r="B201" i="23"/>
  <c r="C200" i="23"/>
  <c r="D200" i="23" s="1"/>
  <c r="C135" i="23" l="1"/>
  <c r="D135" i="23" s="1"/>
  <c r="B136" i="23"/>
  <c r="B202" i="23"/>
  <c r="C201" i="23"/>
  <c r="D201" i="23" s="1"/>
  <c r="C202" i="23" l="1"/>
  <c r="D202" i="23" s="1"/>
  <c r="B203" i="23"/>
  <c r="C203" i="23" s="1"/>
  <c r="D203" i="23" s="1"/>
  <c r="C136" i="23"/>
  <c r="D136" i="23" s="1"/>
  <c r="B137" i="23"/>
  <c r="C137" i="23" s="1"/>
  <c r="D137" i="23" s="1"/>
  <c r="E136" i="23" l="1"/>
  <c r="F136" i="23" s="1"/>
  <c r="E135" i="23"/>
  <c r="F135" i="23" s="1"/>
  <c r="B65" i="23" s="1"/>
  <c r="E133" i="23"/>
  <c r="F133" i="23" s="1"/>
  <c r="B63" i="23" s="1"/>
  <c r="E137" i="23"/>
  <c r="F137" i="23" s="1"/>
  <c r="E76" i="23"/>
  <c r="F76" i="23" s="1"/>
  <c r="B6" i="23" s="1"/>
  <c r="E80" i="23"/>
  <c r="F80" i="23" s="1"/>
  <c r="B10" i="23" s="1"/>
  <c r="E77" i="23"/>
  <c r="F77" i="23" s="1"/>
  <c r="B7" i="23" s="1"/>
  <c r="E75" i="23"/>
  <c r="F75" i="23" s="1"/>
  <c r="B5" i="23" s="1"/>
  <c r="E79" i="23"/>
  <c r="F79" i="23" s="1"/>
  <c r="B9" i="23" s="1"/>
  <c r="E78" i="23"/>
  <c r="F78" i="23" s="1"/>
  <c r="B8" i="23" s="1"/>
  <c r="E81" i="23"/>
  <c r="F81" i="23" s="1"/>
  <c r="B11" i="23" s="1"/>
  <c r="E82" i="23"/>
  <c r="F82" i="23" s="1"/>
  <c r="B12" i="23" s="1"/>
  <c r="E83" i="23"/>
  <c r="F83" i="23" s="1"/>
  <c r="B13" i="23" s="1"/>
  <c r="E84" i="23"/>
  <c r="F84" i="23" s="1"/>
  <c r="B14" i="23" s="1"/>
  <c r="E86" i="23"/>
  <c r="F86" i="23" s="1"/>
  <c r="B16" i="23" s="1"/>
  <c r="E87" i="23"/>
  <c r="F87" i="23" s="1"/>
  <c r="B17" i="23" s="1"/>
  <c r="E85" i="23"/>
  <c r="F85" i="23" s="1"/>
  <c r="B15" i="23" s="1"/>
  <c r="E88" i="23"/>
  <c r="F88" i="23" s="1"/>
  <c r="B18" i="23" s="1"/>
  <c r="E90" i="23"/>
  <c r="F90" i="23" s="1"/>
  <c r="B20" i="23" s="1"/>
  <c r="E89" i="23"/>
  <c r="F89" i="23" s="1"/>
  <c r="B19" i="23" s="1"/>
  <c r="E91" i="23"/>
  <c r="F91" i="23" s="1"/>
  <c r="B21" i="23" s="1"/>
  <c r="E92" i="23"/>
  <c r="F92" i="23" s="1"/>
  <c r="B22" i="23" s="1"/>
  <c r="E93" i="23"/>
  <c r="F93" i="23" s="1"/>
  <c r="B23" i="23" s="1"/>
  <c r="E96" i="23"/>
  <c r="F96" i="23" s="1"/>
  <c r="B26" i="23" s="1"/>
  <c r="E94" i="23"/>
  <c r="F94" i="23" s="1"/>
  <c r="B24" i="23" s="1"/>
  <c r="E97" i="23"/>
  <c r="F97" i="23" s="1"/>
  <c r="B27" i="23" s="1"/>
  <c r="E95" i="23"/>
  <c r="F95" i="23" s="1"/>
  <c r="B25" i="23" s="1"/>
  <c r="E99" i="23"/>
  <c r="F99" i="23" s="1"/>
  <c r="B29" i="23" s="1"/>
  <c r="E98" i="23"/>
  <c r="F98" i="23" s="1"/>
  <c r="B28" i="23" s="1"/>
  <c r="E100" i="23"/>
  <c r="F100" i="23" s="1"/>
  <c r="B30" i="23" s="1"/>
  <c r="E101" i="23"/>
  <c r="F101" i="23" s="1"/>
  <c r="B31" i="23" s="1"/>
  <c r="E104" i="23"/>
  <c r="F104" i="23" s="1"/>
  <c r="B34" i="23" s="1"/>
  <c r="E105" i="23"/>
  <c r="F105" i="23" s="1"/>
  <c r="B35" i="23" s="1"/>
  <c r="E102" i="23"/>
  <c r="F102" i="23" s="1"/>
  <c r="B32" i="23" s="1"/>
  <c r="E103" i="23"/>
  <c r="F103" i="23" s="1"/>
  <c r="B33" i="23" s="1"/>
  <c r="E107" i="23"/>
  <c r="F107" i="23" s="1"/>
  <c r="B37" i="23" s="1"/>
  <c r="E106" i="23"/>
  <c r="F106" i="23" s="1"/>
  <c r="B36" i="23" s="1"/>
  <c r="E108" i="23"/>
  <c r="F108" i="23" s="1"/>
  <c r="B38" i="23" s="1"/>
  <c r="E110" i="23"/>
  <c r="F110" i="23" s="1"/>
  <c r="B40" i="23" s="1"/>
  <c r="E109" i="23"/>
  <c r="F109" i="23" s="1"/>
  <c r="B39" i="23" s="1"/>
  <c r="E111" i="23"/>
  <c r="F111" i="23" s="1"/>
  <c r="B41" i="23" s="1"/>
  <c r="E114" i="23"/>
  <c r="F114" i="23" s="1"/>
  <c r="B44" i="23" s="1"/>
  <c r="E113" i="23"/>
  <c r="F113" i="23" s="1"/>
  <c r="B43" i="23" s="1"/>
  <c r="E112" i="23"/>
  <c r="F112" i="23" s="1"/>
  <c r="B42" i="23" s="1"/>
  <c r="E115" i="23"/>
  <c r="F115" i="23" s="1"/>
  <c r="B45" i="23" s="1"/>
  <c r="E117" i="23"/>
  <c r="F117" i="23" s="1"/>
  <c r="B47" i="23" s="1"/>
  <c r="E116" i="23"/>
  <c r="F116" i="23" s="1"/>
  <c r="B46" i="23" s="1"/>
  <c r="E118" i="23"/>
  <c r="F118" i="23" s="1"/>
  <c r="B48" i="23" s="1"/>
  <c r="E119" i="23"/>
  <c r="F119" i="23" s="1"/>
  <c r="B49" i="23" s="1"/>
  <c r="E120" i="23"/>
  <c r="F120" i="23" s="1"/>
  <c r="B50" i="23" s="1"/>
  <c r="E121" i="23"/>
  <c r="F121" i="23" s="1"/>
  <c r="B51" i="23" s="1"/>
  <c r="E122" i="23"/>
  <c r="F122" i="23" s="1"/>
  <c r="B52" i="23" s="1"/>
  <c r="E123" i="23"/>
  <c r="F123" i="23" s="1"/>
  <c r="B53" i="23" s="1"/>
  <c r="E126" i="23"/>
  <c r="F126" i="23" s="1"/>
  <c r="B56" i="23" s="1"/>
  <c r="E124" i="23"/>
  <c r="F124" i="23" s="1"/>
  <c r="B54" i="23" s="1"/>
  <c r="E125" i="23"/>
  <c r="F125" i="23" s="1"/>
  <c r="B55" i="23" s="1"/>
  <c r="E128" i="23"/>
  <c r="F128" i="23" s="1"/>
  <c r="B58" i="23" s="1"/>
  <c r="E129" i="23"/>
  <c r="F129" i="23" s="1"/>
  <c r="B59" i="23" s="1"/>
  <c r="E127" i="23"/>
  <c r="F127" i="23" s="1"/>
  <c r="B57" i="23" s="1"/>
  <c r="E130" i="23"/>
  <c r="F130" i="23" s="1"/>
  <c r="B60" i="23" s="1"/>
  <c r="E132" i="23"/>
  <c r="F132" i="23" s="1"/>
  <c r="B62" i="23" s="1"/>
  <c r="E131" i="23"/>
  <c r="F131" i="23" s="1"/>
  <c r="B61" i="23" s="1"/>
  <c r="E203" i="23"/>
  <c r="F203" i="23" s="1"/>
  <c r="E144" i="23"/>
  <c r="F144" i="23" s="1"/>
  <c r="C8" i="23" s="1"/>
  <c r="E142" i="23"/>
  <c r="F142" i="23" s="1"/>
  <c r="C6" i="23" s="1"/>
  <c r="E143" i="23"/>
  <c r="F143" i="23" s="1"/>
  <c r="C7" i="23" s="1"/>
  <c r="E141" i="23"/>
  <c r="F141" i="23" s="1"/>
  <c r="C5" i="23" s="1"/>
  <c r="E148" i="23"/>
  <c r="F148" i="23" s="1"/>
  <c r="C12" i="23" s="1"/>
  <c r="E145" i="23"/>
  <c r="F145" i="23" s="1"/>
  <c r="C9" i="23" s="1"/>
  <c r="E146" i="23"/>
  <c r="F146" i="23" s="1"/>
  <c r="C10" i="23" s="1"/>
  <c r="E147" i="23"/>
  <c r="F147" i="23" s="1"/>
  <c r="C11" i="23" s="1"/>
  <c r="E149" i="23"/>
  <c r="F149" i="23" s="1"/>
  <c r="C13" i="23" s="1"/>
  <c r="E152" i="23"/>
  <c r="F152" i="23" s="1"/>
  <c r="C16" i="23" s="1"/>
  <c r="E150" i="23"/>
  <c r="F150" i="23" s="1"/>
  <c r="C14" i="23" s="1"/>
  <c r="E151" i="23"/>
  <c r="F151" i="23" s="1"/>
  <c r="C15" i="23" s="1"/>
  <c r="E154" i="23"/>
  <c r="F154" i="23" s="1"/>
  <c r="C18" i="23" s="1"/>
  <c r="E153" i="23"/>
  <c r="F153" i="23" s="1"/>
  <c r="C17" i="23" s="1"/>
  <c r="E155" i="23"/>
  <c r="F155" i="23" s="1"/>
  <c r="C19" i="23" s="1"/>
  <c r="E156" i="23"/>
  <c r="F156" i="23" s="1"/>
  <c r="C20" i="23" s="1"/>
  <c r="E157" i="23"/>
  <c r="F157" i="23" s="1"/>
  <c r="C21" i="23" s="1"/>
  <c r="E160" i="23"/>
  <c r="F160" i="23" s="1"/>
  <c r="C24" i="23" s="1"/>
  <c r="E159" i="23"/>
  <c r="F159" i="23" s="1"/>
  <c r="C23" i="23" s="1"/>
  <c r="E158" i="23"/>
  <c r="F158" i="23" s="1"/>
  <c r="C22" i="23" s="1"/>
  <c r="E161" i="23"/>
  <c r="F161" i="23" s="1"/>
  <c r="C25" i="23" s="1"/>
  <c r="E162" i="23"/>
  <c r="F162" i="23" s="1"/>
  <c r="C26" i="23" s="1"/>
  <c r="E163" i="23"/>
  <c r="F163" i="23" s="1"/>
  <c r="C27" i="23" s="1"/>
  <c r="E164" i="23"/>
  <c r="F164" i="23" s="1"/>
  <c r="C28" i="23" s="1"/>
  <c r="E165" i="23"/>
  <c r="F165" i="23" s="1"/>
  <c r="C29" i="23" s="1"/>
  <c r="E166" i="23"/>
  <c r="F166" i="23" s="1"/>
  <c r="C30" i="23" s="1"/>
  <c r="E167" i="23"/>
  <c r="F167" i="23" s="1"/>
  <c r="C31" i="23" s="1"/>
  <c r="E168" i="23"/>
  <c r="F168" i="23" s="1"/>
  <c r="C32" i="23" s="1"/>
  <c r="E169" i="23"/>
  <c r="F169" i="23" s="1"/>
  <c r="C33" i="23" s="1"/>
  <c r="E171" i="23"/>
  <c r="F171" i="23" s="1"/>
  <c r="C35" i="23" s="1"/>
  <c r="E170" i="23"/>
  <c r="F170" i="23" s="1"/>
  <c r="C34" i="23" s="1"/>
  <c r="E172" i="23"/>
  <c r="F172" i="23" s="1"/>
  <c r="C36" i="23" s="1"/>
  <c r="E174" i="23"/>
  <c r="F174" i="23" s="1"/>
  <c r="C38" i="23" s="1"/>
  <c r="E176" i="23"/>
  <c r="F176" i="23" s="1"/>
  <c r="C40" i="23" s="1"/>
  <c r="E173" i="23"/>
  <c r="F173" i="23" s="1"/>
  <c r="C37" i="23" s="1"/>
  <c r="E175" i="23"/>
  <c r="F175" i="23" s="1"/>
  <c r="C39" i="23" s="1"/>
  <c r="E179" i="23"/>
  <c r="F179" i="23" s="1"/>
  <c r="C43" i="23" s="1"/>
  <c r="E177" i="23"/>
  <c r="F177" i="23" s="1"/>
  <c r="C41" i="23" s="1"/>
  <c r="E178" i="23"/>
  <c r="F178" i="23" s="1"/>
  <c r="C42" i="23" s="1"/>
  <c r="E181" i="23"/>
  <c r="F181" i="23" s="1"/>
  <c r="C45" i="23" s="1"/>
  <c r="E180" i="23"/>
  <c r="F180" i="23" s="1"/>
  <c r="C44" i="23" s="1"/>
  <c r="E182" i="23"/>
  <c r="F182" i="23" s="1"/>
  <c r="C46" i="23" s="1"/>
  <c r="E183" i="23"/>
  <c r="F183" i="23" s="1"/>
  <c r="C47" i="23" s="1"/>
  <c r="E185" i="23"/>
  <c r="F185" i="23" s="1"/>
  <c r="C49" i="23" s="1"/>
  <c r="E184" i="23"/>
  <c r="F184" i="23" s="1"/>
  <c r="C48" i="23" s="1"/>
  <c r="E186" i="23"/>
  <c r="F186" i="23" s="1"/>
  <c r="C50" i="23" s="1"/>
  <c r="E187" i="23"/>
  <c r="F187" i="23" s="1"/>
  <c r="C51" i="23" s="1"/>
  <c r="E188" i="23"/>
  <c r="F188" i="23" s="1"/>
  <c r="C52" i="23" s="1"/>
  <c r="E189" i="23"/>
  <c r="F189" i="23" s="1"/>
  <c r="C53" i="23" s="1"/>
  <c r="E190" i="23"/>
  <c r="F190" i="23" s="1"/>
  <c r="C54" i="23" s="1"/>
  <c r="E191" i="23"/>
  <c r="F191" i="23" s="1"/>
  <c r="C55" i="23" s="1"/>
  <c r="E192" i="23"/>
  <c r="F192" i="23" s="1"/>
  <c r="C56" i="23" s="1"/>
  <c r="E195" i="23"/>
  <c r="F195" i="23" s="1"/>
  <c r="C59" i="23" s="1"/>
  <c r="E193" i="23"/>
  <c r="F193" i="23" s="1"/>
  <c r="C57" i="23" s="1"/>
  <c r="E194" i="23"/>
  <c r="F194" i="23" s="1"/>
  <c r="C58" i="23" s="1"/>
  <c r="E198" i="23"/>
  <c r="F198" i="23" s="1"/>
  <c r="C62" i="23" s="1"/>
  <c r="E196" i="23"/>
  <c r="F196" i="23" s="1"/>
  <c r="C60" i="23" s="1"/>
  <c r="E134" i="23"/>
  <c r="F134" i="23" s="1"/>
  <c r="B64" i="23" s="1"/>
  <c r="E197" i="23"/>
  <c r="F197" i="23" s="1"/>
  <c r="C61" i="23" s="1"/>
  <c r="E202" i="23"/>
  <c r="F202" i="23" s="1"/>
  <c r="E199" i="23"/>
  <c r="F199" i="23" s="1"/>
  <c r="C63" i="23" s="1"/>
  <c r="E201" i="23"/>
  <c r="F201" i="23" s="1"/>
  <c r="C65" i="23" s="1"/>
  <c r="E200" i="23"/>
  <c r="F200" i="23" s="1"/>
  <c r="C64"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Becca Shopiro</author>
  </authors>
  <commentList>
    <comment ref="E71" authorId="0" shapeId="0" xr:uid="{00000000-0006-0000-0300-000001000000}">
      <text>
        <r>
          <rPr>
            <b/>
            <sz val="9"/>
            <color indexed="81"/>
            <rFont val="Tahoma"/>
            <family val="2"/>
          </rPr>
          <t>Source:</t>
        </r>
        <r>
          <rPr>
            <sz val="9"/>
            <color indexed="81"/>
            <rFont val="Tahoma"/>
            <family val="2"/>
          </rPr>
          <t xml:space="preserve">
Department of Energy (DOE). 2009.Technical Support Document for the Final Rule on Residential Refrigerators, Refrigerator-Freezers and Freezers. Available online at www1.eere.energy.gov/buildings/appliance_standards/pdfs/refrig_finalrule_tsd.pdf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Becca Shopiro</author>
  </authors>
  <commentList>
    <comment ref="E78" authorId="0" shapeId="0" xr:uid="{00000000-0006-0000-0500-000001000000}">
      <text>
        <r>
          <rPr>
            <b/>
            <sz val="9"/>
            <color indexed="81"/>
            <rFont val="Tahoma"/>
            <family val="2"/>
          </rPr>
          <t>Source:</t>
        </r>
        <r>
          <rPr>
            <sz val="9"/>
            <color indexed="81"/>
            <rFont val="Tahoma"/>
            <family val="2"/>
          </rPr>
          <t xml:space="preserve">
Department of Energy (DOE). 2009.Technical Support Document for the Final Rule on Residential Refrigerators, Refrigerator-Freezers and Freezers. Available online at www1.eere.energy.gov/buildings/appliance_standards/pdfs/refrig_finalrule_tsd.pdf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Jenny Tanphanich</author>
    <author>Becca Shopiro</author>
  </authors>
  <commentList>
    <comment ref="D10" authorId="0" shapeId="0" xr:uid="{00000000-0006-0000-0C00-000001000000}">
      <text>
        <r>
          <rPr>
            <sz val="9"/>
            <color indexed="81"/>
            <rFont val="Tahoma"/>
            <family val="2"/>
          </rPr>
          <t>0.2-0.5</t>
        </r>
      </text>
    </comment>
    <comment ref="E10" authorId="1" shapeId="0" xr:uid="{00000000-0006-0000-0C00-000002000000}">
      <text>
        <r>
          <rPr>
            <sz val="9"/>
            <color indexed="81"/>
            <rFont val="Tahoma"/>
            <family val="2"/>
          </rPr>
          <t>0.1-0.5</t>
        </r>
      </text>
    </comment>
    <comment ref="G10" authorId="0" shapeId="0" xr:uid="{00000000-0006-0000-0C00-000003000000}">
      <text>
        <r>
          <rPr>
            <sz val="9"/>
            <color indexed="81"/>
            <rFont val="Tahoma"/>
            <family val="2"/>
          </rPr>
          <t>0.1-0.2</t>
        </r>
      </text>
    </comment>
    <comment ref="E11" authorId="1" shapeId="0" xr:uid="{00000000-0006-0000-0C00-000004000000}">
      <text>
        <r>
          <rPr>
            <sz val="9"/>
            <color indexed="81"/>
            <rFont val="Tahoma"/>
            <family val="2"/>
          </rPr>
          <t>0.4-0.9</t>
        </r>
      </text>
    </comment>
    <comment ref="F11" authorId="1" shapeId="0" xr:uid="{00000000-0006-0000-0C00-000005000000}">
      <text>
        <r>
          <rPr>
            <sz val="9"/>
            <color indexed="81"/>
            <rFont val="Tahoma"/>
            <family val="2"/>
          </rPr>
          <t>0.5-4.0</t>
        </r>
      </text>
    </comment>
    <comment ref="G11" authorId="1" shapeId="0" xr:uid="{00000000-0006-0000-0C00-000006000000}">
      <text>
        <r>
          <rPr>
            <sz val="9"/>
            <color indexed="81"/>
            <rFont val="Tahoma"/>
            <family val="2"/>
          </rPr>
          <t>0.2-0.5</t>
        </r>
      </text>
    </comment>
    <comment ref="D12" authorId="0" shapeId="0" xr:uid="{00000000-0006-0000-0C00-000007000000}">
      <text>
        <r>
          <rPr>
            <sz val="9"/>
            <color indexed="81"/>
            <rFont val="Tahoma"/>
            <family val="2"/>
          </rPr>
          <t>0.1-0.4</t>
        </r>
      </text>
    </comment>
    <comment ref="E12" authorId="1" shapeId="0" xr:uid="{00000000-0006-0000-0C00-000008000000}">
      <text>
        <r>
          <rPr>
            <sz val="9"/>
            <color indexed="81"/>
            <rFont val="Tahoma"/>
            <family val="2"/>
          </rPr>
          <t>0.2-0.4</t>
        </r>
      </text>
    </comment>
    <comment ref="G12" authorId="1" shapeId="0" xr:uid="{00000000-0006-0000-0C00-000009000000}">
      <text>
        <r>
          <rPr>
            <sz val="9"/>
            <color indexed="81"/>
            <rFont val="Tahoma"/>
            <family val="2"/>
          </rPr>
          <t>0.2-0.5</t>
        </r>
      </text>
    </comment>
    <comment ref="G13" authorId="0" shapeId="0" xr:uid="{00000000-0006-0000-0C00-00000A000000}">
      <text>
        <r>
          <rPr>
            <sz val="9"/>
            <color indexed="81"/>
            <rFont val="Tahoma"/>
            <family val="2"/>
          </rPr>
          <t>0.1-0.2</t>
        </r>
      </text>
    </comment>
    <comment ref="F14" authorId="0" shapeId="0" xr:uid="{00000000-0006-0000-0C00-00000B000000}">
      <text>
        <r>
          <rPr>
            <sz val="9"/>
            <color indexed="81"/>
            <rFont val="Tahoma"/>
            <family val="2"/>
          </rPr>
          <t>0.2-0.6</t>
        </r>
      </text>
    </comment>
    <comment ref="F15" authorId="1" shapeId="0" xr:uid="{00000000-0006-0000-0C00-00000C000000}">
      <text>
        <r>
          <rPr>
            <sz val="9"/>
            <color indexed="81"/>
            <rFont val="Tahoma"/>
            <family val="2"/>
          </rPr>
          <t>0.2-0.6</t>
        </r>
      </text>
    </comment>
    <comment ref="G15" authorId="1" shapeId="0" xr:uid="{00000000-0006-0000-0C00-00000D000000}">
      <text>
        <r>
          <rPr>
            <sz val="9"/>
            <color indexed="81"/>
            <rFont val="Tahoma"/>
            <family val="2"/>
          </rPr>
          <t>0.2-0.5</t>
        </r>
      </text>
    </comment>
    <comment ref="D18" authorId="0" shapeId="0" xr:uid="{00000000-0006-0000-0C00-00000E000000}">
      <text>
        <r>
          <rPr>
            <sz val="9"/>
            <color indexed="81"/>
            <rFont val="Tahoma"/>
            <family val="2"/>
          </rPr>
          <t>0.6-1.4</t>
        </r>
      </text>
    </comment>
    <comment ref="E18" authorId="1" shapeId="0" xr:uid="{00000000-0006-0000-0C00-00000F000000}">
      <text>
        <r>
          <rPr>
            <sz val="9"/>
            <color indexed="81"/>
            <rFont val="Tahoma"/>
            <family val="2"/>
          </rPr>
          <t>0.6-1.2</t>
        </r>
      </text>
    </comment>
    <comment ref="D19" authorId="1" shapeId="0" xr:uid="{00000000-0006-0000-0C00-000010000000}">
      <text>
        <r>
          <rPr>
            <sz val="9"/>
            <color indexed="81"/>
            <rFont val="Tahoma"/>
            <family val="2"/>
          </rPr>
          <t>0.6-1.4</t>
        </r>
      </text>
    </comment>
    <comment ref="E19" authorId="1" shapeId="0" xr:uid="{00000000-0006-0000-0C00-000011000000}">
      <text>
        <r>
          <rPr>
            <sz val="9"/>
            <color indexed="81"/>
            <rFont val="Tahoma"/>
            <family val="2"/>
          </rPr>
          <t>0.6-1.2</t>
        </r>
      </text>
    </comment>
    <comment ref="D20" authorId="0" shapeId="0" xr:uid="{00000000-0006-0000-0C00-000012000000}">
      <text>
        <r>
          <rPr>
            <sz val="9"/>
            <color indexed="81"/>
            <rFont val="Tahoma"/>
            <family val="2"/>
          </rPr>
          <t>0.6-1.8</t>
        </r>
      </text>
    </comment>
    <comment ref="E20" authorId="0" shapeId="0" xr:uid="{00000000-0006-0000-0C00-000013000000}">
      <text>
        <r>
          <rPr>
            <sz val="9"/>
            <color indexed="81"/>
            <rFont val="Tahoma"/>
            <family val="2"/>
          </rPr>
          <t>0.6-1.8</t>
        </r>
      </text>
    </comment>
    <comment ref="D21" authorId="1" shapeId="0" xr:uid="{00000000-0006-0000-0C00-000014000000}">
      <text>
        <r>
          <rPr>
            <sz val="9"/>
            <color indexed="81"/>
            <rFont val="Tahoma"/>
            <family val="2"/>
          </rPr>
          <t>0.6-1.4</t>
        </r>
      </text>
    </comment>
    <comment ref="E21" authorId="1" shapeId="0" xr:uid="{00000000-0006-0000-0C00-000015000000}">
      <text>
        <r>
          <rPr>
            <sz val="9"/>
            <color indexed="81"/>
            <rFont val="Tahoma"/>
            <family val="2"/>
          </rPr>
          <t>0.6-1.2</t>
        </r>
      </text>
    </comment>
    <comment ref="D24" authorId="1" shapeId="0" xr:uid="{00000000-0006-0000-0C00-000016000000}">
      <text>
        <r>
          <rPr>
            <sz val="9"/>
            <color indexed="81"/>
            <rFont val="Tahoma"/>
            <family val="2"/>
          </rPr>
          <t>0.06-0.09</t>
        </r>
      </text>
    </comment>
    <comment ref="E24" authorId="1" shapeId="0" xr:uid="{00000000-0006-0000-0C00-000017000000}">
      <text>
        <r>
          <rPr>
            <sz val="9"/>
            <color indexed="81"/>
            <rFont val="Tahoma"/>
            <family val="2"/>
          </rPr>
          <t>0.06-0.08</t>
        </r>
      </text>
    </comment>
    <comment ref="F24" authorId="1" shapeId="0" xr:uid="{00000000-0006-0000-0C00-000018000000}">
      <text>
        <r>
          <rPr>
            <sz val="9"/>
            <color indexed="81"/>
            <rFont val="Tahoma"/>
            <family val="2"/>
          </rPr>
          <t>0.1-0.4</t>
        </r>
      </text>
    </comment>
    <comment ref="G24" authorId="1" shapeId="0" xr:uid="{00000000-0006-0000-0C00-000019000000}">
      <text>
        <r>
          <rPr>
            <sz val="9"/>
            <color indexed="81"/>
            <rFont val="Tahoma"/>
            <family val="2"/>
          </rPr>
          <t>0.03-0.4</t>
        </r>
      </text>
    </comment>
    <comment ref="D25" authorId="1" shapeId="0" xr:uid="{00000000-0006-0000-0C00-00001A000000}">
      <text>
        <r>
          <rPr>
            <sz val="9"/>
            <color indexed="81"/>
            <rFont val="Tahoma"/>
            <family val="2"/>
          </rPr>
          <t>103-140</t>
        </r>
      </text>
    </comment>
    <comment ref="E25" authorId="1" shapeId="0" xr:uid="{00000000-0006-0000-0C00-00001B000000}">
      <text>
        <r>
          <rPr>
            <sz val="9"/>
            <color indexed="81"/>
            <rFont val="Tahoma"/>
            <family val="2"/>
          </rPr>
          <t>99-140</t>
        </r>
      </text>
    </comment>
    <comment ref="F25" authorId="1" shapeId="0" xr:uid="{00000000-0006-0000-0C00-00001C000000}">
      <text>
        <r>
          <rPr>
            <sz val="9"/>
            <color indexed="81"/>
            <rFont val="Tahoma"/>
            <family val="2"/>
          </rPr>
          <t>30-75</t>
        </r>
      </text>
    </comment>
    <comment ref="G25" authorId="1" shapeId="0" xr:uid="{00000000-0006-0000-0C00-00001D000000}">
      <text>
        <r>
          <rPr>
            <sz val="9"/>
            <color indexed="81"/>
            <rFont val="Tahoma"/>
            <family val="2"/>
          </rPr>
          <t>18-28</t>
        </r>
      </text>
    </comment>
    <comment ref="D26" authorId="1" shapeId="0" xr:uid="{00000000-0006-0000-0C00-00001E000000}">
      <text>
        <r>
          <rPr>
            <sz val="9"/>
            <color indexed="81"/>
            <rFont val="Tahoma"/>
            <family val="2"/>
          </rPr>
          <t>5.0-7.7</t>
        </r>
      </text>
    </comment>
    <comment ref="E26" authorId="1" shapeId="0" xr:uid="{00000000-0006-0000-0C00-00001F000000}">
      <text>
        <r>
          <rPr>
            <sz val="9"/>
            <color indexed="81"/>
            <rFont val="Tahoma"/>
            <family val="2"/>
          </rPr>
          <t>5-8</t>
        </r>
      </text>
    </comment>
    <comment ref="F26" authorId="1" shapeId="0" xr:uid="{00000000-0006-0000-0C00-000020000000}">
      <text>
        <r>
          <rPr>
            <sz val="9"/>
            <color indexed="81"/>
            <rFont val="Tahoma"/>
            <family val="2"/>
          </rPr>
          <t>3-15</t>
        </r>
      </text>
    </comment>
    <comment ref="G26" authorId="1" shapeId="0" xr:uid="{00000000-0006-0000-0C00-000021000000}">
      <text>
        <r>
          <rPr>
            <sz val="9"/>
            <color indexed="81"/>
            <rFont val="Tahoma"/>
            <family val="2"/>
          </rPr>
          <t>3-7</t>
        </r>
      </text>
    </comment>
    <comment ref="D27" authorId="1" shapeId="0" xr:uid="{00000000-0006-0000-0C00-000022000000}">
      <text>
        <r>
          <rPr>
            <sz val="9"/>
            <color indexed="81"/>
            <rFont val="Tahoma"/>
            <family val="2"/>
          </rPr>
          <t>13-46</t>
        </r>
      </text>
    </comment>
    <comment ref="E27" authorId="1" shapeId="0" xr:uid="{00000000-0006-0000-0C00-000023000000}">
      <text>
        <r>
          <rPr>
            <sz val="9"/>
            <color indexed="81"/>
            <rFont val="Tahoma"/>
            <family val="2"/>
          </rPr>
          <t>13-45</t>
        </r>
      </text>
    </comment>
    <comment ref="F27" authorId="1" shapeId="0" xr:uid="{00000000-0006-0000-0C00-000024000000}">
      <text>
        <r>
          <rPr>
            <sz val="9"/>
            <color indexed="81"/>
            <rFont val="Tahoma"/>
            <family val="2"/>
          </rPr>
          <t>2-20</t>
        </r>
      </text>
    </comment>
    <comment ref="G27" authorId="1" shapeId="0" xr:uid="{00000000-0006-0000-0C00-000025000000}">
      <text>
        <r>
          <rPr>
            <sz val="9"/>
            <color indexed="81"/>
            <rFont val="Tahoma"/>
            <family val="2"/>
          </rPr>
          <t>4-25</t>
        </r>
      </text>
    </comment>
    <comment ref="D28" authorId="1" shapeId="0" xr:uid="{00000000-0006-0000-0C00-000026000000}">
      <text>
        <r>
          <rPr>
            <sz val="9"/>
            <color indexed="81"/>
            <rFont val="Tahoma"/>
            <family val="2"/>
          </rPr>
          <t>3.0-7.7</t>
        </r>
      </text>
    </comment>
    <comment ref="D29" authorId="1" shapeId="0" xr:uid="{00000000-0006-0000-0C00-000027000000}">
      <text>
        <r>
          <rPr>
            <sz val="9"/>
            <color indexed="81"/>
            <rFont val="Tahoma"/>
            <family val="2"/>
          </rPr>
          <t>0.001-0.06</t>
        </r>
      </text>
    </comment>
    <comment ref="E29" authorId="1" shapeId="0" xr:uid="{00000000-0006-0000-0C00-000028000000}">
      <text>
        <r>
          <rPr>
            <sz val="9"/>
            <color indexed="81"/>
            <rFont val="Tahoma"/>
            <family val="2"/>
          </rPr>
          <t>0.0-0.03</t>
        </r>
      </text>
    </comment>
    <comment ref="F29" authorId="1" shapeId="0" xr:uid="{00000000-0006-0000-0C00-000029000000}">
      <text>
        <r>
          <rPr>
            <sz val="9"/>
            <color indexed="81"/>
            <rFont val="Tahoma"/>
            <family val="2"/>
          </rPr>
          <t>0.0-0.25</t>
        </r>
      </text>
    </comment>
    <comment ref="G29" authorId="1" shapeId="0" xr:uid="{00000000-0006-0000-0C00-00002A000000}">
      <text>
        <r>
          <rPr>
            <sz val="9"/>
            <color indexed="81"/>
            <rFont val="Tahoma"/>
            <family val="2"/>
          </rPr>
          <t>0.0-0.2</t>
        </r>
      </text>
    </comment>
    <comment ref="E30" authorId="1" shapeId="0" xr:uid="{00000000-0006-0000-0C00-00002B000000}">
      <text>
        <r>
          <rPr>
            <sz val="9"/>
            <color indexed="81"/>
            <rFont val="Tahoma"/>
            <family val="2"/>
          </rPr>
          <t>0.1-0.5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Jenny Tanphanich</author>
    <author>ICF</author>
    <author>Julia Forgie</author>
    <author>Jessica Renny</author>
    <author>Gajewski, Christine</author>
  </authors>
  <commentList>
    <comment ref="B12" authorId="0" shapeId="0" xr:uid="{00000000-0006-0000-1600-000001000000}">
      <text>
        <r>
          <rPr>
            <b/>
            <sz val="9"/>
            <color indexed="81"/>
            <rFont val="Tahoma"/>
            <family val="2"/>
          </rPr>
          <t xml:space="preserve">ICF:
</t>
        </r>
        <r>
          <rPr>
            <sz val="9"/>
            <color indexed="81"/>
            <rFont val="Tahoma"/>
            <family val="2"/>
          </rPr>
          <t>73.8% CFC-12, 26.2% 152a</t>
        </r>
        <r>
          <rPr>
            <b/>
            <sz val="9"/>
            <color indexed="81"/>
            <rFont val="Tahoma"/>
            <family val="2"/>
          </rPr>
          <t xml:space="preserve">
</t>
        </r>
      </text>
    </comment>
    <comment ref="B13" authorId="1" shapeId="0" xr:uid="{00000000-0006-0000-1600-000002000000}">
      <text>
        <r>
          <rPr>
            <b/>
            <sz val="9"/>
            <color indexed="81"/>
            <rFont val="Tahoma"/>
            <family val="2"/>
          </rPr>
          <t>ICF:</t>
        </r>
        <r>
          <rPr>
            <sz val="9"/>
            <color indexed="81"/>
            <rFont val="Tahoma"/>
            <family val="2"/>
          </rPr>
          <t xml:space="preserve">
HFC-32/125 (50%/50%) </t>
        </r>
      </text>
    </comment>
    <comment ref="B14" authorId="1" shapeId="0" xr:uid="{00000000-0006-0000-1600-000003000000}">
      <text>
        <r>
          <rPr>
            <b/>
            <sz val="9"/>
            <color indexed="81"/>
            <rFont val="Tahoma"/>
            <family val="2"/>
          </rPr>
          <t>ICF:</t>
        </r>
        <r>
          <rPr>
            <sz val="9"/>
            <color indexed="81"/>
            <rFont val="Tahoma"/>
            <family val="2"/>
          </rPr>
          <t xml:space="preserve">
HFC-32/125/134a (23%/25%/52%)
</t>
        </r>
      </text>
    </comment>
    <comment ref="D16" authorId="1" shapeId="0" xr:uid="{00000000-0006-0000-1600-000004000000}">
      <text>
        <r>
          <rPr>
            <b/>
            <sz val="9"/>
            <color indexed="81"/>
            <rFont val="Tahoma"/>
            <family val="2"/>
          </rPr>
          <t>ICF:</t>
        </r>
        <r>
          <rPr>
            <sz val="9"/>
            <color indexed="81"/>
            <rFont val="Tahoma"/>
            <family val="2"/>
          </rPr>
          <t xml:space="preserve">
&lt;1, taken from WMO 2018 Scientific Assessment: https://csl.noaa.gov/assessments/ozone/2018/downloads/2018OzoneAssessment.pdf
updated on 12/13/2021</t>
        </r>
      </text>
    </comment>
    <comment ref="B23" authorId="1" shapeId="0" xr:uid="{00000000-0006-0000-1600-000005000000}">
      <text>
        <r>
          <rPr>
            <b/>
            <sz val="9"/>
            <color indexed="81"/>
            <rFont val="Tahoma"/>
            <family val="2"/>
          </rPr>
          <t>ICF:</t>
        </r>
        <r>
          <rPr>
            <sz val="9"/>
            <color indexed="81"/>
            <rFont val="Tahoma"/>
            <family val="2"/>
          </rPr>
          <t xml:space="preserve">
Assumed emissions would be the same for 245fa, 134a, and cyclopentane</t>
        </r>
      </text>
    </comment>
    <comment ref="B32" authorId="2" shapeId="0" xr:uid="{00000000-0006-0000-1600-000006000000}">
      <text>
        <r>
          <rPr>
            <b/>
            <sz val="9"/>
            <color indexed="81"/>
            <rFont val="Tahoma"/>
            <family val="2"/>
          </rPr>
          <t>ICF:</t>
        </r>
        <r>
          <rPr>
            <sz val="9"/>
            <color indexed="81"/>
            <rFont val="Tahoma"/>
            <family val="2"/>
          </rPr>
          <t xml:space="preserve">
updated on 12/13/2021 to reflect revised EPA GHG equivalencies calculator: https://www.epa.gov/energy/greenhouse-gas-equivalencies-calculator
Value is the emissions factor for electricity use: 7.09 x 10^-4 metric tons of CO2/kWh multiplied by 100,000 kWh (B31)</t>
        </r>
      </text>
    </comment>
    <comment ref="E40" authorId="3" shapeId="0" xr:uid="{00000000-0006-0000-1600-000007000000}">
      <text>
        <r>
          <rPr>
            <b/>
            <sz val="9"/>
            <color indexed="81"/>
            <rFont val="Tahoma"/>
            <family val="2"/>
          </rPr>
          <t>ICF:</t>
        </r>
        <r>
          <rPr>
            <sz val="9"/>
            <color indexed="81"/>
            <rFont val="Tahoma"/>
            <family val="2"/>
          </rPr>
          <t xml:space="preserve">
Methodology revised per memo: 'Updated Durable Goods Emission Factors' delivered in December 2016.
WARMv15 released in May 2019 and updated in November 2020 and September 2022 available online at: https://www.epa.gov/warm/versions-waste-reduction-model-warm#15
Calculations can be found in 'WARM Durable Goods factors_12-20-2022' spreadsheet on Teams</t>
        </r>
      </text>
    </comment>
    <comment ref="B48" authorId="4" shapeId="0" xr:uid="{00000000-0006-0000-1600-000008000000}">
      <text>
        <r>
          <rPr>
            <b/>
            <sz val="9"/>
            <color indexed="81"/>
            <rFont val="Tahoma"/>
            <family val="2"/>
          </rPr>
          <t xml:space="preserve">ICF: </t>
        </r>
        <r>
          <rPr>
            <sz val="9"/>
            <color indexed="81"/>
            <rFont val="Tahoma"/>
            <family val="2"/>
          </rPr>
          <t>Update annually from EPAs GHG Equivalencies Calculator: https://www.epa.gov/energy/greenhouse-gas-equivalencies-calculator
Last updated: 12/20/2022</t>
        </r>
      </text>
    </comment>
  </commentList>
</comments>
</file>

<file path=xl/sharedStrings.xml><?xml version="1.0" encoding="utf-8"?>
<sst xmlns="http://schemas.openxmlformats.org/spreadsheetml/2006/main" count="2091" uniqueCount="469">
  <si>
    <t xml:space="preserve">  </t>
  </si>
  <si>
    <t>United States</t>
  </si>
  <si>
    <t>ENVIRONMENTAL PROTECTION AGENCY</t>
  </si>
  <si>
    <t>Washington, DC 20460</t>
  </si>
  <si>
    <t>Responsible Appliance Disposal (RAD) Program Annual Reporting Form</t>
  </si>
  <si>
    <t>Office of Air &amp; Radiation</t>
  </si>
  <si>
    <t>BURDEN STATEMENT</t>
  </si>
  <si>
    <t>This collection of information is approved by OMB under the Paperwork Reduction Act, 44 U.S.C. 3501 et seq. (OMB Control No.2060-0703). Responses to this collection of information are voluntary (40 CFR 82.155). An agency may not conduct or sponsor, and a person is not required to respond to, a collection of information unless it displays a currently valid OMB control number. The public reporting and recordkeeping burden for this collection of information is estimated to be six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</si>
  <si>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INTRODUCTION</t>
  </si>
  <si>
    <r>
      <t>The U.S. EPA’s Responsible Appliance Disposal (RAD) program for utilities,</t>
    </r>
    <r>
      <rPr>
        <sz val="10"/>
        <color indexed="17"/>
        <rFont val="Arial"/>
        <family val="2"/>
      </rPr>
      <t xml:space="preserve"> </t>
    </r>
    <r>
      <rPr>
        <sz val="10"/>
        <rFont val="Arial"/>
        <family val="2"/>
      </rPr>
      <t>manufacturers, retailers, state and local governments, waste removal service providers, and other qualifying organizations is a voluntary program that helps protect the ozone layer and reduce emissions of greenhouse gases.  Through the Program, partners dispose of old refrigerators, freezers, dehumidifiers, and window air-conditioning units using the best environmental practices available and going beyond what is required by federal law.</t>
    </r>
  </si>
  <si>
    <t>This reporting form will allow EPA to track and quantify the environmental benefits achieved by your program, and ultimately, those achieved by the RAD program as a whole.</t>
  </si>
  <si>
    <t>CONFIDENTIALITY</t>
  </si>
  <si>
    <t>All information submitted to EPA will be treated in accordance with the EPA regulations at 40 CFR Part 2, including the provisions on protecting confidential business information (CBI). For information to be treated as CBI, it must be designated as CBI at the time of submittal. EPA will protect CBI to the maximum extent of the law.</t>
  </si>
  <si>
    <t>INSTRUCTIONS</t>
  </si>
  <si>
    <t xml:space="preserve">Please complete all worksheets that are applicable to your program. Within each worksheet, please provide information for all fields requested. The purpose of each worksheet and the type of information requested in each is outlined below. Please ensure that all of the following steps have been completed before submitting the reporting form. </t>
  </si>
  <si>
    <r>
      <rPr>
        <b/>
        <u/>
        <sz val="10"/>
        <rFont val="Arial"/>
        <family val="2"/>
      </rPr>
      <t>Step 1: Contact and Program Information</t>
    </r>
    <r>
      <rPr>
        <sz val="10"/>
        <rFont val="Arial"/>
        <family val="2"/>
      </rPr>
      <t xml:space="preserve"> 
   Provide your contact and program information.  </t>
    </r>
  </si>
  <si>
    <r>
      <rPr>
        <b/>
        <u/>
        <sz val="10"/>
        <rFont val="Arial"/>
        <family val="2"/>
      </rPr>
      <t>Step 2: Third-Party Information</t>
    </r>
    <r>
      <rPr>
        <sz val="10"/>
        <rFont val="Arial"/>
        <family val="2"/>
      </rPr>
      <t xml:space="preserve">
   Enter contact information for and details about all companies providing appliance collection and processing services under your program.</t>
    </r>
  </si>
  <si>
    <r>
      <rPr>
        <b/>
        <u/>
        <sz val="10"/>
        <rFont val="Arial"/>
        <family val="2"/>
      </rPr>
      <t>Step 3: Activity Data on Processed Units</t>
    </r>
    <r>
      <rPr>
        <sz val="10"/>
        <rFont val="Arial"/>
        <family val="2"/>
      </rPr>
      <t xml:space="preserve">
   Complete a Step 3 worksheet for each appliance type included in your program. 
   There are separate worksheets for Refrigerators, Stand-Alone Freezers, Air Conditioning Units, and Dehumidifiers.  For each type of   
   appliance processed by your program, complete the worksheet to provide the number of units processed and the amounts of 
   materials/components recovered from those units.</t>
    </r>
  </si>
  <si>
    <r>
      <rPr>
        <b/>
        <u/>
        <sz val="10"/>
        <rFont val="Arial"/>
        <family val="2"/>
      </rPr>
      <t>Step 4:  Units Handled Jointly by Your Organization and Another RAD Partner</t>
    </r>
    <r>
      <rPr>
        <sz val="10"/>
        <rFont val="Arial"/>
        <family val="2"/>
      </rPr>
      <t xml:space="preserve">
   Complete this worksheet if any appliances were jointly processed by your organization and another RAD partner. When reporting the             
   units by refrigerant type and blowing agent type, report only the units processed with refrigerant recovery and foam recovery, respectively.</t>
    </r>
  </si>
  <si>
    <r>
      <rPr>
        <b/>
        <u/>
        <sz val="10"/>
        <rFont val="Arial"/>
        <family val="2"/>
      </rPr>
      <t xml:space="preserve">Step 5: Summary of Input Data for Quality Assurance and Program Benefits </t>
    </r>
    <r>
      <rPr>
        <sz val="10"/>
        <rFont val="Arial"/>
        <family val="2"/>
      </rPr>
      <t xml:space="preserve">
    a) Review Step 5 Summary of Input Data for Quality Assurance worksheet to ensure that the information entered in the Step 3 
        worksheets is accurate. This worksheet is used for quality assurance purposes and does not require any data input.
    b) Review Step 5 Summary of Program's Environmental Benefits and Step 5 Summary of Program's Gross Energy Impacts from 
        Removal of Old Units worksheets to learn about the environmental and/or energy impacts associated with your program.
    c) Review Step 5 Key Messages and Figures to Promote Program's Benefits worksheet to access key messages and figures that can 
        help you promote the benefits achieved by your program.</t>
    </r>
  </si>
  <si>
    <r>
      <rPr>
        <b/>
        <u/>
        <sz val="10"/>
        <rFont val="Arial"/>
        <family val="2"/>
      </rPr>
      <t>Step 6: Partner Feedback</t>
    </r>
    <r>
      <rPr>
        <sz val="10"/>
        <rFont val="Arial"/>
        <family val="2"/>
      </rPr>
      <t xml:space="preserve">
   Provide qualitative information on your program and any input on the RAD program.</t>
    </r>
  </si>
  <si>
    <r>
      <t xml:space="preserve">  </t>
    </r>
    <r>
      <rPr>
        <sz val="10"/>
        <rFont val="Arial"/>
        <family val="2"/>
      </rPr>
      <t xml:space="preserve">
</t>
    </r>
    <r>
      <rPr>
        <b/>
        <sz val="10"/>
        <rFont val="Arial"/>
        <family val="2"/>
      </rPr>
      <t xml:space="preserve">   </t>
    </r>
    <r>
      <rPr>
        <b/>
        <u/>
        <sz val="10"/>
        <rFont val="Arial"/>
        <family val="2"/>
      </rPr>
      <t/>
    </r>
  </si>
  <si>
    <r>
      <rPr>
        <b/>
        <u/>
        <sz val="10"/>
        <rFont val="Arial"/>
        <family val="2"/>
      </rPr>
      <t>Step 7: Confirmation</t>
    </r>
    <r>
      <rPr>
        <sz val="10"/>
        <rFont val="Arial"/>
        <family val="2"/>
      </rPr>
      <t xml:space="preserve">
   Check and sign a statement confirming that all information provided in this form is accurate, to the best of your knowledge.</t>
    </r>
  </si>
  <si>
    <t>DEFINITIONS</t>
  </si>
  <si>
    <r>
      <t>Recover:</t>
    </r>
    <r>
      <rPr>
        <sz val="10"/>
        <rFont val="Arial"/>
        <family val="2"/>
      </rPr>
      <t xml:space="preserve"> To remove a material (in any condition) from an appliance and then store it externally without necessarily testing or processing it in any way.</t>
    </r>
  </si>
  <si>
    <r>
      <t>Reclaim:</t>
    </r>
    <r>
      <rPr>
        <sz val="10"/>
        <rFont val="Arial"/>
        <family val="2"/>
      </rPr>
      <t xml:space="preserve"> To reprocess ODS and ODS substitutes using specialized machinery to all of the specifications in appendix A to 40 CFR part 82, subpart F (based on ARI Standard 700-1995, Specification for Fluorocarbons and Other Refrigerants), and to verify using the analytical methodology prescribed in section 5 of appendix A of 40 CFR part 82, subpart F. </t>
    </r>
  </si>
  <si>
    <r>
      <t xml:space="preserve">Stockpiling with Intent to Reclaim: </t>
    </r>
    <r>
      <rPr>
        <sz val="10"/>
        <rFont val="Arial"/>
        <family val="2"/>
      </rPr>
      <t>To store refrigerant or foam-blowing agent on-site at the recycling facility where the unit was processed with the intent of later reclaiming the substance(s).</t>
    </r>
  </si>
  <si>
    <r>
      <t xml:space="preserve">Recycle: </t>
    </r>
    <r>
      <rPr>
        <sz val="10"/>
        <rFont val="Arial"/>
        <family val="2"/>
      </rPr>
      <t>To extract material from an appliance and process it for reuse.  Recycling durable components, such as metals, rubber, plastic, and glass, entails reprocessing them for future use in other manufactured products, and not reuse of the appliance itself.  When recycling used oil, refrigerants must be recovered from the used oil to the fullest extent possible, and the used oil cannot be mixed with used oil from sources other than refrigeration units.</t>
    </r>
  </si>
  <si>
    <r>
      <t>Destroy:</t>
    </r>
    <r>
      <rPr>
        <sz val="10"/>
        <rFont val="Arial"/>
        <family val="2"/>
      </rPr>
      <t xml:space="preserve"> To cause the expiration of a controlled substance.  Destruction does not result in a commercially useful end product.  For refrigerant or foam-blowing agent, destruction must be performed in accordance with the guidelines in 40 CFR §82.3.  For PCBs, which are found in capacitors manufactured before 1980, destruction must be in accordance with 40 CFR §761.</t>
    </r>
  </si>
  <si>
    <r>
      <t xml:space="preserve">Stockpiling with Intent to Destroy: </t>
    </r>
    <r>
      <rPr>
        <sz val="10"/>
        <rFont val="Arial"/>
        <family val="2"/>
      </rPr>
      <t>To store refrigerant or foam-blowing agent on-site at the recycling facility where the unit was processed with the intent of later destroying the substance(s).</t>
    </r>
  </si>
  <si>
    <r>
      <t>Dispose:</t>
    </r>
    <r>
      <rPr>
        <sz val="10"/>
        <rFont val="Arial"/>
        <family val="2"/>
      </rPr>
      <t xml:space="preserve"> Mercury waste, such as switches and relays, must be recovered from appliances prior to disposal or shredding, sent to a qualified recovery facility that has appropriate hazardous waste management permits, and managed in accordance with applicable federal, state, and local hazardous waste regulations (e.g., waste must be properly packaged prior to transport).  The federal hazardous waste regulations under the Resource Conservation and Recovery Act (RCRA) can be found in 40 CFR §260 - 279.  Used oil must be disposed in accordance with 40 CFR §279.81.</t>
    </r>
  </si>
  <si>
    <r>
      <t xml:space="preserve">Energy Cost for Residential Consumers ($/kWh): </t>
    </r>
    <r>
      <rPr>
        <sz val="10"/>
        <rFont val="Arial"/>
        <family val="2"/>
      </rPr>
      <t>The energy cost paid by consumers, which may include a customer charge, distribution charge, transmission charge, transition charge, generation service charge, or other charges based on the electricity pricing scheme in your region.</t>
    </r>
  </si>
  <si>
    <r>
      <t xml:space="preserve">SEND COMPLETED FORMS VIA EMAIL TO: </t>
    </r>
    <r>
      <rPr>
        <sz val="10"/>
        <color indexed="9"/>
        <rFont val="Arial"/>
        <family val="2"/>
      </rPr>
      <t xml:space="preserve">
</t>
    </r>
  </si>
  <si>
    <t>EPA Form Number: 5900-482</t>
  </si>
  <si>
    <r>
      <t xml:space="preserve">United States
</t>
    </r>
    <r>
      <rPr>
        <b/>
        <sz val="18"/>
        <rFont val="Arial"/>
        <family val="2"/>
      </rPr>
      <t>ENVIRONMENTAL PROTECTION AGENCY</t>
    </r>
    <r>
      <rPr>
        <b/>
        <sz val="10"/>
        <rFont val="Arial"/>
        <family val="2"/>
      </rPr>
      <t xml:space="preserve">
</t>
    </r>
    <r>
      <rPr>
        <b/>
        <sz val="12"/>
        <rFont val="Arial"/>
        <family val="2"/>
      </rPr>
      <t>Washington, DC 20460</t>
    </r>
  </si>
  <si>
    <t>Step 1: Contact and Program Information</t>
  </si>
  <si>
    <r>
      <rPr>
        <b/>
        <sz val="10"/>
        <rFont val="Arial"/>
        <family val="2"/>
      </rPr>
      <t>Instructions:</t>
    </r>
    <r>
      <rPr>
        <sz val="10"/>
        <rFont val="Arial"/>
        <family val="2"/>
      </rPr>
      <t xml:space="preserve"> Provide your contact and program information (Tables A and B) on this page.</t>
    </r>
  </si>
  <si>
    <t>A. Contact Information</t>
  </si>
  <si>
    <t xml:space="preserve">  Name of RAD Partner:</t>
  </si>
  <si>
    <t>Reporting Period:</t>
  </si>
  <si>
    <t>MM/DD/YYYY</t>
  </si>
  <si>
    <t>to</t>
  </si>
  <si>
    <r>
      <rPr>
        <b/>
        <u/>
        <sz val="10"/>
        <rFont val="Arial Narrow"/>
        <family val="2"/>
      </rPr>
      <t>Primary Contact</t>
    </r>
    <r>
      <rPr>
        <b/>
        <sz val="10"/>
        <rFont val="Arial Narrow"/>
        <family val="2"/>
      </rPr>
      <t xml:space="preserve">: </t>
    </r>
  </si>
  <si>
    <r>
      <t>Alternate Contact</t>
    </r>
    <r>
      <rPr>
        <b/>
        <sz val="10"/>
        <rFont val="Arial Narrow"/>
        <family val="2"/>
      </rPr>
      <t xml:space="preserve">: </t>
    </r>
  </si>
  <si>
    <t xml:space="preserve">  Contact Name </t>
  </si>
  <si>
    <t xml:space="preserve">Contact Name </t>
  </si>
  <si>
    <t xml:space="preserve">  Address </t>
  </si>
  <si>
    <t xml:space="preserve">Address </t>
  </si>
  <si>
    <t xml:space="preserve">  Phone </t>
  </si>
  <si>
    <t xml:space="preserve">Phone </t>
  </si>
  <si>
    <t xml:space="preserve">  Fax </t>
  </si>
  <si>
    <t xml:space="preserve">Fax </t>
  </si>
  <si>
    <t xml:space="preserve">  E-mail Address </t>
  </si>
  <si>
    <t xml:space="preserve">E-mail Address </t>
  </si>
  <si>
    <t>B. Program Information</t>
  </si>
  <si>
    <t>Please select the RAD partner category your program falls under:</t>
  </si>
  <si>
    <t>Indicate which appliance types are included in your program:</t>
  </si>
  <si>
    <t>Refrigerators</t>
  </si>
  <si>
    <t>Stand-Alone Freezers</t>
  </si>
  <si>
    <t>Air-Conditioning Units</t>
  </si>
  <si>
    <t>Dehumidifiers</t>
  </si>
  <si>
    <t>Does your program jointly process/administer some appliances with another RAD partner?</t>
  </si>
  <si>
    <t>Does your program provide an incentive (e.g., financial) to encourage disposal of old, 
working refrigerated appliances?</t>
  </si>
  <si>
    <t>Step 2: Third-Party Information</t>
  </si>
  <si>
    <r>
      <rPr>
        <b/>
        <sz val="10"/>
        <rFont val="Arial"/>
        <family val="2"/>
      </rPr>
      <t>Instructions:</t>
    </r>
    <r>
      <rPr>
        <sz val="10"/>
        <rFont val="Arial"/>
        <family val="2"/>
      </rPr>
      <t xml:space="preserve"> In Tables A-E below, please indicate the contact information for all companies used by your program to collect/treat appliances and recovered materials in order to fulfill the requirements of the RAD program. Indicate an "x" for the role fulfilled by each company. Note that you may need to contact third-party providers in order to obtain the names and addresses of the companies that provide the services specified.  Please add additional rows if needed.</t>
    </r>
  </si>
  <si>
    <t>A. Haul-Away and Demanufacturing Companies</t>
  </si>
  <si>
    <t>Company Name</t>
  </si>
  <si>
    <t>Contact Name</t>
  </si>
  <si>
    <t>Phone Number</t>
  </si>
  <si>
    <t>Address</t>
  </si>
  <si>
    <t>Company Role</t>
  </si>
  <si>
    <t>Appliance Haul-Away</t>
  </si>
  <si>
    <t>Refrigerant Recovery</t>
  </si>
  <si>
    <t>Foam/Blowing Agent Recovery</t>
  </si>
  <si>
    <t>Mercury Recovery</t>
  </si>
  <si>
    <t>Used Oil Recovery</t>
  </si>
  <si>
    <t>PCBs Recovery</t>
  </si>
  <si>
    <t>Example Company A</t>
  </si>
  <si>
    <t>John Smith</t>
  </si>
  <si>
    <t>123-456-7890</t>
  </si>
  <si>
    <t>123 Street Name
City, State, Zipcode</t>
  </si>
  <si>
    <t>x</t>
  </si>
  <si>
    <t>B. Refrigerant Reclamation and Destruction Facilities</t>
  </si>
  <si>
    <t>Facility Role</t>
  </si>
  <si>
    <t xml:space="preserve">Type of Destruction Technology (if applicable) </t>
  </si>
  <si>
    <t>Reclamation</t>
  </si>
  <si>
    <t>Destruction</t>
  </si>
  <si>
    <t>C. Foam/Blowing Agent Recovery Process</t>
  </si>
  <si>
    <t>Please use an "x" in the appropriate column to indicate the appliance items from which foam is recovered and the foam recovery process used.</t>
  </si>
  <si>
    <t>Foam Recovery Items</t>
  </si>
  <si>
    <t>Foam/Blowing Agent Recovery Process</t>
  </si>
  <si>
    <t xml:space="preserve">Doors </t>
  </si>
  <si>
    <t>Case</t>
  </si>
  <si>
    <r>
      <t>Manual 
(saw and scrape/filet)</t>
    </r>
    <r>
      <rPr>
        <b/>
        <vertAlign val="superscript"/>
        <sz val="10"/>
        <rFont val="Arial Narrow"/>
        <family val="2"/>
      </rPr>
      <t>a</t>
    </r>
  </si>
  <si>
    <r>
      <t>Semi-Automated 
(saw, scrape/filet, and process to recover blowing agent)</t>
    </r>
    <r>
      <rPr>
        <b/>
        <vertAlign val="superscript"/>
        <sz val="10"/>
        <rFont val="Arial Narrow"/>
        <family val="2"/>
      </rPr>
      <t>b</t>
    </r>
  </si>
  <si>
    <r>
      <t>Fully Automated (appliance processed whole to recover blowing agent)</t>
    </r>
    <r>
      <rPr>
        <b/>
        <vertAlign val="superscript"/>
        <sz val="10"/>
        <rFont val="Arial Narrow"/>
        <family val="2"/>
      </rPr>
      <t>c</t>
    </r>
  </si>
  <si>
    <t>Other: please describe</t>
  </si>
  <si>
    <r>
      <t>Name of Automated Technology/Equipment Type 
(if an automated technology is selected)</t>
    </r>
    <r>
      <rPr>
        <b/>
        <vertAlign val="superscript"/>
        <sz val="10"/>
        <rFont val="Arial Narrow"/>
        <family val="2"/>
      </rPr>
      <t>d</t>
    </r>
  </si>
  <si>
    <t>Example Company B</t>
  </si>
  <si>
    <t>SEG</t>
  </si>
  <si>
    <r>
      <t>a</t>
    </r>
    <r>
      <rPr>
        <sz val="8"/>
        <rFont val="Arial"/>
        <family val="2"/>
      </rPr>
      <t xml:space="preserve"> Manual: The appliance is deconstructed with the use of hand or electric saws; foam is removed manually by scraping or fileting. The foam is then destroyed with the blowing agent intact.</t>
    </r>
  </si>
  <si>
    <r>
      <t xml:space="preserve">b </t>
    </r>
    <r>
      <rPr>
        <sz val="8"/>
        <rFont val="Arial"/>
        <family val="2"/>
      </rPr>
      <t>Semi-Automated: The appliance is deconstructed with the use of hand or electric saws; the intact foam panels are then processed using an automated technology to recover the blowing agent.</t>
    </r>
  </si>
  <si>
    <r>
      <t>c</t>
    </r>
    <r>
      <rPr>
        <sz val="8"/>
        <rFont val="Arial"/>
        <family val="2"/>
      </rPr>
      <t xml:space="preserve"> Fully Automated: The whole appliance is processed using an automated technology to recover the blowing agent.</t>
    </r>
  </si>
  <si>
    <r>
      <t xml:space="preserve">d </t>
    </r>
    <r>
      <rPr>
        <sz val="8"/>
        <rFont val="Arial"/>
        <family val="2"/>
      </rPr>
      <t xml:space="preserve">For example, Adelmann, SEG, and URT. </t>
    </r>
  </si>
  <si>
    <t>D. Foam/Blowing Agent Reclamation and Destruction Facilities</t>
  </si>
  <si>
    <t>Facility Name</t>
  </si>
  <si>
    <t>E. Hazardous Materials Recycling and Disposal Facilities</t>
  </si>
  <si>
    <t>Recycling/ Disposal of Used Oil</t>
  </si>
  <si>
    <t>Disposal of PCBs</t>
  </si>
  <si>
    <t>Disposal of Mercury</t>
  </si>
  <si>
    <t>Step 3: Activity Data on Refrigerators</t>
  </si>
  <si>
    <r>
      <rPr>
        <b/>
        <sz val="10"/>
        <rFont val="Arial"/>
        <family val="2"/>
      </rPr>
      <t xml:space="preserve">Instructions: </t>
    </r>
    <r>
      <rPr>
        <sz val="10"/>
        <rFont val="Arial"/>
        <family val="2"/>
      </rPr>
      <t xml:space="preserve">All partners should complete Tables A and B. If your program provides an incentive (e.g., financial) to encourage the disposal of old, working refrigerated appliances, please also complete Table C. When populating cells, please use the units provided; do not add text to specify units. This form only recognizes numbers. </t>
    </r>
  </si>
  <si>
    <t>A. Units Processed</t>
  </si>
  <si>
    <t>Please complete the gray cells below. Enter the total number of units processed by your program by refrigerant type and insulating material type in column D. Specify the number of units processed with refrigerant recovery and foam recovery in cells E11 to E13 and cells E16 to E22, respectively, and whether foam was recovered from appliance doors (cells F16 to F19). Also, provide the average age of appliances collected (cell D9), and whether the information on refrigerant and blowing agent types is based on assumptions or data (cells F11 to F13 and cells G16 to G22, respectively).  If any of the units reported in column D were jointly processed/administered with another RAD Utility, Retailer, Manufacturer, State/Local Government, or Waste Removal Service Provider Partner, please indicate the number of these units in Step 4 - Units Jointly Processed; the units reported in this table should be inclusive of the units reported in Step 4. If you wish to provide additional information (e.g., regarding types of refrigerants or insulating materials not listed below) or highlight uncertainties in your reporting, please do so in the “Comments” box.</t>
  </si>
  <si>
    <t>Total Number of Units Processed</t>
  </si>
  <si>
    <t>Average Age of Appliances Collected (yrs)</t>
  </si>
  <si>
    <t>Refrigerant Type</t>
  </si>
  <si>
    <t xml:space="preserve">Total Number of Units Processed </t>
  </si>
  <si>
    <t>Number of Units Processed with Refrigerant Recovery</t>
  </si>
  <si>
    <t xml:space="preserve">Refrigerant Type Based On: </t>
  </si>
  <si>
    <t>Comments:</t>
  </si>
  <si>
    <t>CFC-12</t>
  </si>
  <si>
    <t>HFC-134a</t>
  </si>
  <si>
    <t>Other</t>
  </si>
  <si>
    <t>Total</t>
  </si>
  <si>
    <t>Insulating Material Type</t>
  </si>
  <si>
    <t>Number of Units Processed with Foam Recovery</t>
  </si>
  <si>
    <t>Was Foam Recovered From Appliance Doors?</t>
  </si>
  <si>
    <t xml:space="preserve">Insulating Material Type Based On: </t>
  </si>
  <si>
    <t>CFC-11 Blowing Agent</t>
  </si>
  <si>
    <t>HCFC-141b Blowing Agent</t>
  </si>
  <si>
    <t>HFC-134a Blowing Agent</t>
  </si>
  <si>
    <t>HFC-245fa Blowing Agent</t>
  </si>
  <si>
    <t>Cyclopentane Blowing Agent</t>
  </si>
  <si>
    <t>Fiberglass</t>
  </si>
  <si>
    <t>B. Fate and Quantity of Substances Recovered</t>
  </si>
  <si>
    <r>
      <t>Please complete the table below to provide the total amount of appliance components recovered by your program during the current reporting period. If any substances recovered during the current reporting period are currently in storage, please report on the</t>
    </r>
    <r>
      <rPr>
        <i/>
        <sz val="10"/>
        <rFont val="Arial"/>
        <family val="2"/>
      </rPr>
      <t xml:space="preserve"> intended</t>
    </r>
    <r>
      <rPr>
        <sz val="10"/>
        <rFont val="Arial"/>
        <family val="2"/>
      </rPr>
      <t xml:space="preserve"> fate of the substance (e.g., stockpiling with intent to reclaim/destroy). Refer back to the Instructions &amp; Definitions tab for definitions of the fates for each component.  For any fields that do not apply to your program, please enter "0" under "Total Amount" in column F.  For every non-zero value entered in column F, indicate whether the quantity specified is based on actual measurements or on assumptions by selecting the appropriate option in column H. If you wish to clarify uncertainties about the data provided, or wish to provide further information, please use the space for “Additional Comments” at the bottom of this worksheet.</t>
    </r>
  </si>
  <si>
    <t>Appliance Component</t>
  </si>
  <si>
    <t>Fate of Component</t>
  </si>
  <si>
    <t>Total Amount</t>
  </si>
  <si>
    <t xml:space="preserve">Total Amount Based On: </t>
  </si>
  <si>
    <t>Refrigerant (including that recovered from compressor oil)</t>
  </si>
  <si>
    <t xml:space="preserve">CFC-12 </t>
  </si>
  <si>
    <t>Reclaimed</t>
  </si>
  <si>
    <t>(lb)</t>
  </si>
  <si>
    <t>Stockpiling with Intent to Reclaim</t>
  </si>
  <si>
    <t>Destroyed</t>
  </si>
  <si>
    <t>Stockpiling with Intent to Destroy</t>
  </si>
  <si>
    <t xml:space="preserve">HFC-134a </t>
  </si>
  <si>
    <t>Foam-Blowing Agent*</t>
  </si>
  <si>
    <t>CFC-11</t>
  </si>
  <si>
    <t>HCFC-141b</t>
  </si>
  <si>
    <t>HFC-245fa</t>
  </si>
  <si>
    <t>Used Oil</t>
  </si>
  <si>
    <t>Recycled</t>
  </si>
  <si>
    <t>(gal)</t>
  </si>
  <si>
    <t>Disposed</t>
  </si>
  <si>
    <t>Metal</t>
  </si>
  <si>
    <t>Ferrous Metal Recycled</t>
  </si>
  <si>
    <t>Non-Ferrous Metal Recycled</t>
  </si>
  <si>
    <t>Plastic</t>
  </si>
  <si>
    <t>Glass</t>
  </si>
  <si>
    <t>PCB-Containing Capacitors</t>
  </si>
  <si>
    <t>(# of capacitors)</t>
  </si>
  <si>
    <t>*Foam-blowing agent typically represents only 10% of the total foam weight.</t>
  </si>
  <si>
    <t>C. Energy Savings</t>
  </si>
  <si>
    <t xml:space="preserve">Please complete the table below if your program provides an incentive (e.g., financial) to encourage the disposal (i.e., without replacement) of old, working refrigerated appliances. </t>
  </si>
  <si>
    <t>Average Number of Remaining Years of Useful Life</t>
  </si>
  <si>
    <t>Average Energy Consumed/Year/Unit (kWh)</t>
  </si>
  <si>
    <r>
      <t xml:space="preserve">Average Energy Cost for Residential Consumers ($/kWh)  
</t>
    </r>
    <r>
      <rPr>
        <i/>
        <sz val="10"/>
        <rFont val="Arial Narrow"/>
        <family val="2"/>
      </rPr>
      <t xml:space="preserve">[please provide the average cost during the current program period] </t>
    </r>
  </si>
  <si>
    <t>Additional Comments:</t>
  </si>
  <si>
    <t>Activity Data: Refrigerators</t>
  </si>
  <si>
    <t>Units Processed</t>
  </si>
  <si>
    <t>Total Number of Units Processed (excluding units processed by other RAD utilities)</t>
  </si>
  <si>
    <t>Number of Units Processed Containing the Following Refrigerants</t>
  </si>
  <si>
    <t>Number of Units Processed Containing the Following Insulating Materials</t>
  </si>
  <si>
    <t>Cyclopentane  Blowing Agent</t>
  </si>
  <si>
    <t>Fate and Quantity of Substances Recovered</t>
  </si>
  <si>
    <t>(capacitors)</t>
  </si>
  <si>
    <t>Energy Savings</t>
  </si>
  <si>
    <t/>
  </si>
  <si>
    <r>
      <t xml:space="preserve">Average Energy Cost for Residential Consumers ($/kWh)  </t>
    </r>
    <r>
      <rPr>
        <i/>
        <sz val="10"/>
        <rFont val="Arial Narrow"/>
        <family val="2"/>
      </rPr>
      <t>[please provide the average cost during the current program period]</t>
    </r>
  </si>
  <si>
    <t>Step 3: Activity Data on Stand-Alone Freezers</t>
  </si>
  <si>
    <t>Please complete the gray cells below. Enter the total number of units processed by your program by refrigerant type and insulating material type in column D. Specify the number of units processed with refrigerant recovery and foam recovery in cells E11 to E14 and cells E17 to E23, respectively, and whether foam was recovered from appliance doors (cells F17 to F20). Also, provide the average age of appliances collected (cell D9), and whether the information on refrigerant and blowing agent types is based on assumptions or data (cells F11 to F14 and cells G17 to G23, respectively).  If any of the units reported in column D were jointly processed/administered with another RAD Utility, Retailer, Manufacturer, State/Local Government, or Waste Removal Service Provider Partner, please indicate the number of these units in Step 4 - Units Jointly Processed; the units reported in this table should be inclusive of the units reported in Step 4. If you wish to provide additional information (e.g., regarding types of refrigerants or insulating materials not listed below) or highlight uncertainties in your reporting, please do so in the “Comments” box.</t>
  </si>
  <si>
    <t>HCFC-22</t>
  </si>
  <si>
    <r>
      <t xml:space="preserve">Please complete the table below to provide the total amount of appliance components recovered by your program during the current reporting period. If any substances recovered during the current reporting period are currently in storage, please report on the </t>
    </r>
    <r>
      <rPr>
        <i/>
        <sz val="10"/>
        <rFont val="Arial"/>
        <family val="2"/>
      </rPr>
      <t>intended</t>
    </r>
    <r>
      <rPr>
        <sz val="10"/>
        <rFont val="Arial"/>
        <family val="2"/>
      </rPr>
      <t xml:space="preserve"> fate of the substance (e.g., stockpiling with intent to reclaim/destroy). Refer back to the Instructions &amp; Definitions tab for definitions of the fates for each component.  For any fields that do not apply to your program, please enter "0" under "Total Amount" in column F.  For every non-zero value entered in column F, indicate whether the quantity specified is based on actual measurements or on assumptions by selecting the appropriate option in column H. If you wish to clarify uncertainties about the data provided, or wish to provide further information, please use the space for “Additional Comments” at the bottom of this worksheet.</t>
    </r>
  </si>
  <si>
    <t>Mercury-Containing Components</t>
  </si>
  <si>
    <t>(# of components)</t>
  </si>
  <si>
    <t>Please complete the table below if your program provides an incentive (e.g., financial) to encourage the disposal (i.e., without replacement) of old, working refrigerated appliances.</t>
  </si>
  <si>
    <r>
      <t xml:space="preserve">Average Energy Cost for Residential Consumers ($/kWh)  
</t>
    </r>
    <r>
      <rPr>
        <i/>
        <sz val="10"/>
        <rFont val="Arial Narrow"/>
        <family val="2"/>
      </rPr>
      <t>[please provide the average cost during the current program period]</t>
    </r>
  </si>
  <si>
    <t>Activity Data: Stand Alone Freezers</t>
  </si>
  <si>
    <t>Insulating MaterialType</t>
  </si>
  <si>
    <t xml:space="preserve">Based On: </t>
  </si>
  <si>
    <t>(components)</t>
  </si>
  <si>
    <r>
      <rPr>
        <b/>
        <sz val="10"/>
        <rFont val="Arial"/>
        <family val="2"/>
      </rPr>
      <t xml:space="preserve">Instructions: </t>
    </r>
    <r>
      <rPr>
        <sz val="10"/>
        <rFont val="Arial"/>
        <family val="2"/>
      </rPr>
      <t xml:space="preserve">All partners should complete Tables A and B. If your program provides an incentive (e.g., financial) to encourage the disposal of old, 
working refrigerated appliances, please also complete Table C. When populating cells, please use the units provided; do not add text to specify units. This form only recognizes numbers. </t>
    </r>
  </si>
  <si>
    <t>R-407C</t>
  </si>
  <si>
    <t>R-410A</t>
  </si>
  <si>
    <t xml:space="preserve">R-407C </t>
  </si>
  <si>
    <t xml:space="preserve">R-410A </t>
  </si>
  <si>
    <t>Step 3: Activity Data on Air-Conditioning Units</t>
  </si>
  <si>
    <t>Please complete the gray cells below. Enter the total number of units processed by your program by refrigerant type in column D. Specify the number of units processed with refrigerant recovery in cells E11 to E14.  Also, provide the average age of appliances collected (cell D9), and whether the information on refrigerant types is based on assumptions or data (cells F11 to F14).  If any of the units reported in column D were jointly processed/administered with another RAD Utility, Retailer, Manufacturer, State/Local Government, or Waste Removal Service Provider Partner, please indicate the number of these units in Step 4 - Units Jointly Processed; the units reported in this table should be inclusive of the units reported in Step 4. If you wish to provide additional information (e.g., regarding types of refrigerants or insulating materials not listed below) or highlight uncertainties in your reporting, please do so in the “Comments” box.</t>
  </si>
  <si>
    <t>Please complete the table below if your program provides an incentive (e.g., financial) to encourage the disposal (i.e., without replacement) of old, working refrigerated appliances. The estimates provided should be consistent with that specified in your jurisdiction's deemed savings database, technical reference manual (TRM), or third-party ARP evaluation, as appropriate.</t>
  </si>
  <si>
    <r>
      <t xml:space="preserve">Average Energy Cost for Residential Consumers ($/kWh) 
</t>
    </r>
    <r>
      <rPr>
        <i/>
        <sz val="10"/>
        <rFont val="Arial Narrow"/>
        <family val="2"/>
      </rPr>
      <t>[please provide the average cost during the current program period]</t>
    </r>
  </si>
  <si>
    <t>Step 3: Activity Data on Dehumidifiers</t>
  </si>
  <si>
    <t>Please complete the gray cells below. Enter the total number of units processed by your program by refrigerant type in column D. Specify the number of units processed with refrigerant recovery in cells E11 to E16. Also, provide the average age of appliances collected (cell D9), and whether the information on refrigerant types is based on assumptions or data (cells F11 to F16). If any of the units reported in column D were jointly processed/administered with another RAD Utility, Retailer, Manufacturer, State/Local Government, or Waste Removal Service Provider Partner, please indicate the number of these units in Step 4 - Units Jointly Processed; the units reported in this table should be inclusive of the units reported in Step 4. If you wish to provide additional information (e.g., regarding types of refrigerants or insulating materials not listed below) or highlight uncertainties in your reporting, please do so in the “Comments” box.</t>
  </si>
  <si>
    <t>R-500</t>
  </si>
  <si>
    <r>
      <t>Please complete the table below to provide the total amount of appliance components recovered by your program during the current reporting period.  If any substances recovered during the current reporting period are currently in storage, please report on the</t>
    </r>
    <r>
      <rPr>
        <i/>
        <sz val="10"/>
        <rFont val="Arial"/>
        <family val="2"/>
      </rPr>
      <t xml:space="preserve"> intended</t>
    </r>
    <r>
      <rPr>
        <sz val="10"/>
        <rFont val="Arial"/>
        <family val="2"/>
      </rPr>
      <t xml:space="preserve"> fate of the substance (e.g., stockpiling with intent to reclaim/destroy). Refer back to the Instructions &amp; Definitions tab for definitions of the fates for each component.  For any fields that do not apply to your program, please enter "0" under "Total Amount" in column F.  For every non-zero value entered in column F, indicate whether the quantity specified is based on actual measurements or on assumptions by selecting the appropriate option in column H. If you wish to clarify uncertainties about the data provided, or wish to provide further information, please use the space for “Additional Comments” at the bottom of this worksheet.</t>
    </r>
  </si>
  <si>
    <t xml:space="preserve">HCFC-22 </t>
  </si>
  <si>
    <r>
      <t>Average Energy Cost for Residential Consumers ($/kWh)</t>
    </r>
    <r>
      <rPr>
        <b/>
        <i/>
        <sz val="10"/>
        <rFont val="Arial Narrow"/>
        <family val="2"/>
      </rPr>
      <t xml:space="preserve"> 
</t>
    </r>
    <r>
      <rPr>
        <i/>
        <sz val="10"/>
        <rFont val="Arial Narrow"/>
        <family val="2"/>
      </rPr>
      <t>[please provide the average cost during the current program period]</t>
    </r>
  </si>
  <si>
    <t>Step 4: Units Handled Jointly by Your Organization and Another RAD Partner</t>
  </si>
  <si>
    <r>
      <rPr>
        <b/>
        <sz val="10"/>
        <rFont val="Arial"/>
        <family val="2"/>
      </rPr>
      <t xml:space="preserve">Instructions: </t>
    </r>
    <r>
      <rPr>
        <sz val="10"/>
        <rFont val="Arial"/>
        <family val="2"/>
      </rPr>
      <t>Complete this page if you partner with another RAD Utility, Retailer, Manufacturer, State/Local Government, or Waste Removal Service Provider Partner to jointly process/administer any of your units. The number of units should be reported by partner, in columns D through H. When reporting the units by refrigerant type and blowing agent type, report only the units processed with refrigerant recovery and foam recovery, respectively. If your program jointly processed units with more than five partners, please click on the button below to add additional partner columns. This information is important for ensuring that no units are double-counted when calculating aggregate nationwide benefits achieved by RAD partners.  When populating cells, please use the units provided; do not add text to specify units. If you wish to provide further information, please use the space for "Additional Comments" at the bottom of this worksheet.</t>
    </r>
  </si>
  <si>
    <t xml:space="preserve">Refrigerators </t>
  </si>
  <si>
    <t>Partner #1</t>
  </si>
  <si>
    <t>Partner #2</t>
  </si>
  <si>
    <t>Partner #3</t>
  </si>
  <si>
    <t>Partner #4</t>
  </si>
  <si>
    <t>Partner #5</t>
  </si>
  <si>
    <t>Partner #6</t>
  </si>
  <si>
    <t>Partner #7</t>
  </si>
  <si>
    <t>Partner #8</t>
  </si>
  <si>
    <t>Partner #9</t>
  </si>
  <si>
    <t>Partner #10</t>
  </si>
  <si>
    <t>Partner #11</t>
  </si>
  <si>
    <t>Partner #12</t>
  </si>
  <si>
    <t>Partner #13</t>
  </si>
  <si>
    <t>Partner #14</t>
  </si>
  <si>
    <t>Partner #15</t>
  </si>
  <si>
    <t>Partner #16</t>
  </si>
  <si>
    <t>Partner #17</t>
  </si>
  <si>
    <t>Partner #18</t>
  </si>
  <si>
    <t>Partner #19</t>
  </si>
  <si>
    <t>Partner #20</t>
  </si>
  <si>
    <t>Partner #21</t>
  </si>
  <si>
    <t>Partner #22</t>
  </si>
  <si>
    <t>Partner #23</t>
  </si>
  <si>
    <t>Partner #24</t>
  </si>
  <si>
    <t>Partner #25</t>
  </si>
  <si>
    <t>Partner #26</t>
  </si>
  <si>
    <t>Partner #27</t>
  </si>
  <si>
    <t>Partner #28</t>
  </si>
  <si>
    <t>Partner #29</t>
  </si>
  <si>
    <t>Partner #30</t>
  </si>
  <si>
    <t>Name of RAD Partner that Jointly Processes Your Units</t>
  </si>
  <si>
    <t>Total Number Jointly Processed</t>
  </si>
  <si>
    <t>Total Number of Units Jointly Processed</t>
  </si>
  <si>
    <t>Number of Units Jointly Processed with Refrigerant Recovery</t>
  </si>
  <si>
    <t>Number of Units Jointly Processed with Foam Recovery</t>
  </si>
  <si>
    <t xml:space="preserve">Stand-Alone Freezers </t>
  </si>
  <si>
    <t xml:space="preserve">Air-Conditioning Units </t>
  </si>
  <si>
    <t>Step 5: Summary of Input Data for Quality Assurance</t>
  </si>
  <si>
    <r>
      <rPr>
        <b/>
        <sz val="10"/>
        <rFont val="Arial"/>
        <family val="2"/>
      </rPr>
      <t>Instructions:</t>
    </r>
    <r>
      <rPr>
        <sz val="10"/>
        <rFont val="Arial"/>
        <family val="2"/>
      </rPr>
      <t xml:space="preserve"> Review the input data summarized in the table below to ensure that the data entered in the Step 3 worksheets are error-free. The table below presents the calculated average quantities of refrigerant, foam-blowing agent, and durable materials recovered per appliance and is self-populated based on the activity data reported in the Step 3 worksheet(s). The typical range reported by partners in previous years can be displayed in comments by holding your cursor over each cell, and should be used as guidance to identify potential reporting errors in the Step 3 worksheet(s).</t>
    </r>
  </si>
  <si>
    <t>Average Quantity Recovered Per Unit, Calculated Based on Reported Total Quantity and Number of Units Processed</t>
  </si>
  <si>
    <t>Appliance Type</t>
  </si>
  <si>
    <t>Number of Units</t>
  </si>
  <si>
    <t>Refrigerant (lb)*</t>
  </si>
  <si>
    <t>NA</t>
  </si>
  <si>
    <t>R-500A</t>
  </si>
  <si>
    <t>Average across all units</t>
  </si>
  <si>
    <t>Foam-Blowing Agent (lb)**</t>
  </si>
  <si>
    <t>Durable Materials</t>
  </si>
  <si>
    <t>Used oil (gal)</t>
  </si>
  <si>
    <t>Ferrous metals (lb)</t>
  </si>
  <si>
    <t>Non-ferrous metals (lb)</t>
  </si>
  <si>
    <t>Plastic (lb)</t>
  </si>
  <si>
    <t>Glass (lb)</t>
  </si>
  <si>
    <t>Number of PCB-containing capacitors</t>
  </si>
  <si>
    <t>Number of Mercury-containing components</t>
  </si>
  <si>
    <t>*Average calculated based on reported number of units processed with refrigerant recovery.</t>
  </si>
  <si>
    <t>**Average calculated based on reported number of units processed with foam recovery.</t>
  </si>
  <si>
    <t>Step 5: Summary of Program's Environmental Benefits</t>
  </si>
  <si>
    <r>
      <t xml:space="preserve">Instructions: </t>
    </r>
    <r>
      <rPr>
        <sz val="10"/>
        <rFont val="Arial"/>
        <family val="2"/>
      </rPr>
      <t xml:space="preserve">No action is required. The tables below are for reference only and are self-populated based on the activity data reported in the Step 3 worksheet(s). </t>
    </r>
  </si>
  <si>
    <t>Emissions Avoided</t>
  </si>
  <si>
    <r>
      <t xml:space="preserve">The table below presents the cumulative avoided emissions of greenhouse gas and ozone depleting substances resulting from your program. It is calculated based on assumptions of destruction and reclamation efficiencies developed by the U.S. EPA.  
</t>
    </r>
    <r>
      <rPr>
        <i/>
        <sz val="10"/>
        <rFont val="Arial"/>
        <family val="2"/>
      </rPr>
      <t>Note: It is assumed that removing units from the electricity grid will only result in environmental benefits if your program offers an incentive to retire old, working appliances. In addition, the estimated ozone and greenhouse gas benefits associated with avoided releases of refrigerant and foam-blowing agent are subject to change as more information becomes available (e.g., regarding loss rates associated with various recovery technologies and practices, baseline emissions, global warming potentials [GWPs], etc.).</t>
    </r>
  </si>
  <si>
    <t>Total Amount Prevented from Being Emitted</t>
  </si>
  <si>
    <r>
      <t>Greenhouse Gas (GHG) Emissions Avoided (MTCO</t>
    </r>
    <r>
      <rPr>
        <b/>
        <vertAlign val="subscript"/>
        <sz val="10"/>
        <rFont val="Arial Narrow"/>
        <family val="2"/>
      </rPr>
      <t>2</t>
    </r>
    <r>
      <rPr>
        <b/>
        <sz val="10"/>
        <rFont val="Arial Narrow"/>
        <family val="2"/>
      </rPr>
      <t>eq)</t>
    </r>
    <r>
      <rPr>
        <b/>
        <vertAlign val="superscript"/>
        <sz val="10"/>
        <rFont val="Arial Narrow"/>
        <family val="2"/>
      </rPr>
      <t>a</t>
    </r>
  </si>
  <si>
    <r>
      <t>Ozone Depleting Substances (ODS) Emissions Avoided (ODP-Weighted kg)</t>
    </r>
    <r>
      <rPr>
        <b/>
        <vertAlign val="superscript"/>
        <sz val="10"/>
        <rFont val="Arial Narrow"/>
        <family val="2"/>
      </rPr>
      <t>b</t>
    </r>
  </si>
  <si>
    <t>(kg)</t>
  </si>
  <si>
    <r>
      <t>Refrigerant</t>
    </r>
    <r>
      <rPr>
        <vertAlign val="superscript"/>
        <sz val="10"/>
        <color indexed="9"/>
        <rFont val="Arial Narrow"/>
        <family val="2"/>
      </rPr>
      <t>c</t>
    </r>
  </si>
  <si>
    <t>CFC-12 Reclaimed</t>
  </si>
  <si>
    <t>HCFC-22 Reclaimed</t>
  </si>
  <si>
    <t>HFC-134a Reclaimed</t>
  </si>
  <si>
    <t>R-500 Reclaimed</t>
  </si>
  <si>
    <t>R-407C Reclaimed</t>
  </si>
  <si>
    <t>R-410A Reclaimed</t>
  </si>
  <si>
    <t>CFC-12 Stockpiling with Intent to Reclaim</t>
  </si>
  <si>
    <t>HCFC-22 Stockpiling with Intent to Reclaim</t>
  </si>
  <si>
    <t>HFC-134a Stockpiling with Intent to Reclaim</t>
  </si>
  <si>
    <t>R-500 Stockpiling with Intent to Reclaim</t>
  </si>
  <si>
    <t>R-407C Stockpiling with Intent to Reclaim</t>
  </si>
  <si>
    <t>R-410A Stockpiling with Intent to Reclaim</t>
  </si>
  <si>
    <t>CFC-12 Destroyed</t>
  </si>
  <si>
    <t>HCFC-22 Destroyed</t>
  </si>
  <si>
    <t>HFC-134a Destroyed</t>
  </si>
  <si>
    <t>R-500 Destroyed</t>
  </si>
  <si>
    <t>R-407C Destroyed</t>
  </si>
  <si>
    <t>R-410A Destroyed</t>
  </si>
  <si>
    <t>CFC-12 Stockpiling with Intent to Destroy</t>
  </si>
  <si>
    <t>HCFC-22 Stockpiling with Intent to Destroy</t>
  </si>
  <si>
    <t>HFC-134a Stockpiling with Intent to Destroy</t>
  </si>
  <si>
    <t>R-500 Stockpiling with Intent to Destroy</t>
  </si>
  <si>
    <t>R-407C Stockpiling with Intent to Destroy</t>
  </si>
  <si>
    <t>R-410A Stockpiling with Intent to Destroy</t>
  </si>
  <si>
    <t>Subtotal</t>
  </si>
  <si>
    <r>
      <t>Foam-Blowing Agent</t>
    </r>
    <r>
      <rPr>
        <vertAlign val="superscript"/>
        <sz val="10"/>
        <color indexed="9"/>
        <rFont val="Arial Narrow"/>
        <family val="2"/>
      </rPr>
      <t>d</t>
    </r>
  </si>
  <si>
    <t>CFC-11 Reclaimed</t>
  </si>
  <si>
    <t>HCFC-141b Reclaimed</t>
  </si>
  <si>
    <t>HFC-245fa Reclaimed</t>
  </si>
  <si>
    <t>CFC-11 Stockpiling with Intent to Reclaim</t>
  </si>
  <si>
    <t>HCFC-141b Stockpiling with Intent to Reclaim</t>
  </si>
  <si>
    <t>HFC-245fa Stockpiling with Intent to Reclaim</t>
  </si>
  <si>
    <t>CFC-11 Destroyed</t>
  </si>
  <si>
    <t>HCFC-141b Destroyed</t>
  </si>
  <si>
    <t>HFC-245fa Destroyed</t>
  </si>
  <si>
    <t>CFC-11 Stockpiling with Intent to Destroy</t>
  </si>
  <si>
    <t>HCFC-141b Stockpiling with Intent to Destroy</t>
  </si>
  <si>
    <t>HFC-245fa Stockpiling with Intent to Destroy</t>
  </si>
  <si>
    <t>Plastic Recycled</t>
  </si>
  <si>
    <t>Glass Recycled</t>
  </si>
  <si>
    <t>Removing Units from the Grid</t>
  </si>
  <si>
    <t>Subtotal Energy Savings</t>
  </si>
  <si>
    <t>TOTAL</t>
  </si>
  <si>
    <t>NA = not applicable.</t>
  </si>
  <si>
    <r>
      <t>a</t>
    </r>
    <r>
      <rPr>
        <sz val="8"/>
        <rFont val="Arial Narrow"/>
        <family val="2"/>
      </rPr>
      <t>GWP = global warming potential; the ratio of heat trapped by one unit mass of a gas to that of one unit mass of carbon dioxide. Calculations are based on the direct 100-year GWPs provided in the Intergovernmental Panel on Climate Change Fourth Assessment Report: Climate Change 2007.</t>
    </r>
  </si>
  <si>
    <r>
      <t>b</t>
    </r>
    <r>
      <rPr>
        <sz val="8"/>
        <rFont val="Arial Narrow"/>
        <family val="2"/>
      </rPr>
      <t>ODP = ozone depleting potential; the ratio of calculated ozone column change for each mass unit of a gas emitted into the atmosphere relative to the calculated depletion for the reference gas CFC-11 (ODP = 1.0). For calculation purposes, ODPs defined in the Montreal Protocol are used.</t>
    </r>
  </si>
  <si>
    <r>
      <t>c</t>
    </r>
    <r>
      <rPr>
        <sz val="8"/>
        <rFont val="Arial Narrow"/>
        <family val="2"/>
      </rPr>
      <t>Refrigerant assumptions: destruction results in emissions of 0.01% (assuming destruction occurs using a TEAP-approved technology, with DRE of 99.99%); the reclamation process results in emissions of 1.5%.</t>
    </r>
  </si>
  <si>
    <r>
      <t>d</t>
    </r>
    <r>
      <rPr>
        <sz val="8"/>
        <rFont val="Arial Narrow"/>
        <family val="2"/>
      </rPr>
      <t>Foam-blowing agent assumptions: destruction results in emissions of 0.09% (assuming destruction occurs in a municipal solid waste incinerator or waste-to-energy facility with a DRE of 99.91%); the reclamation process results in emissions of 1.5%; baseline emissions are assumed to be 100% (i.e., no anaerobic degradation of CFC blowing agent in landfills is assumed).</t>
    </r>
  </si>
  <si>
    <t>Hazardous Materials Recovered</t>
  </si>
  <si>
    <t>The table below presents the amounts of hazardous materials avoided from being released to the environment as a result of your program.</t>
  </si>
  <si>
    <t>Properly Recovered Component</t>
  </si>
  <si>
    <t>Used Oil Recycled or Properly Disposed (gal)</t>
  </si>
  <si>
    <t>Number Destroyed</t>
  </si>
  <si>
    <t>Number Recycled</t>
  </si>
  <si>
    <t>Number Disposed</t>
  </si>
  <si>
    <t>Step 4: Summary of Program's Environmental Benefits</t>
  </si>
  <si>
    <r>
      <t xml:space="preserve">The table below presents the cumulative avoided emissions of greenhouse gas and ozone depleting substances resulting from your program. It is calculated based on assumptions of destruction and reclamation efficiencies developed by the U.S. EPA.  
</t>
    </r>
    <r>
      <rPr>
        <i/>
        <sz val="10"/>
        <rFont val="Arial"/>
        <family val="2"/>
      </rPr>
      <t>Note: It is assumed that removing units from the electricity grid will only result in environmental benefits if your program offers an incentive to retire old, working appliances.  In addition, the estimated ozone and greenhouse gas benefits associated with avoided releases of refrigerant and foam-blowing agent are subject to change as more information becomes available (e.g., regarding loss rates associated with various recovery technologies and practices, baseline emissions, global warming potentials [GWPs], etc.).</t>
    </r>
  </si>
  <si>
    <r>
      <t>Greenhouse Gas (GHG) Emissions Avoided (MtCO</t>
    </r>
    <r>
      <rPr>
        <b/>
        <vertAlign val="subscript"/>
        <sz val="10"/>
        <rFont val="Arial Narrow"/>
        <family val="2"/>
      </rPr>
      <t>2</t>
    </r>
    <r>
      <rPr>
        <b/>
        <sz val="10"/>
        <rFont val="Arial Narrow"/>
        <family val="2"/>
      </rPr>
      <t>eq)</t>
    </r>
    <r>
      <rPr>
        <b/>
        <vertAlign val="superscript"/>
        <sz val="10"/>
        <rFont val="Arial Narrow"/>
        <family val="2"/>
      </rPr>
      <t>a</t>
    </r>
  </si>
  <si>
    <t>Step 5: Summary of Program's Gross Energy Impacts from Removal of Old Units</t>
  </si>
  <si>
    <t>(Current Period Dollars)</t>
  </si>
  <si>
    <r>
      <rPr>
        <b/>
        <sz val="10"/>
        <rFont val="Arial"/>
        <family val="2"/>
      </rPr>
      <t>Instructions:</t>
    </r>
    <r>
      <rPr>
        <sz val="10"/>
        <rFont val="Arial"/>
        <family val="2"/>
      </rPr>
      <t xml:space="preserve"> No action is required. The table below is for reference only and is self-populated if data are entered in the Step 3 worksheet Energy Savings tables. Data in the table below apply to the current reporting period.</t>
    </r>
  </si>
  <si>
    <t>Total # of Units Processed</t>
  </si>
  <si>
    <t>Total Saved Energy (kWh)</t>
  </si>
  <si>
    <t>Total Savings to Residential Consumers ($)</t>
  </si>
  <si>
    <t>Stand Alone Freezers</t>
  </si>
  <si>
    <t>Step 5: Key Messages and Figures to Promote Program's Benefits</t>
  </si>
  <si>
    <r>
      <rPr>
        <b/>
        <sz val="10"/>
        <rFont val="Arial"/>
        <family val="2"/>
      </rPr>
      <t>Instructions:</t>
    </r>
    <r>
      <rPr>
        <sz val="10"/>
        <rFont val="Arial"/>
        <family val="2"/>
      </rPr>
      <t xml:space="preserve"> No action is required. The information below is for reference only and is self-populated based on data entered in the Step 3 worksheets. The purpose of this worksheet is for EPA to provide RAD partners with key messages and figures to promote the benefits of their appliance disposal program.</t>
    </r>
  </si>
  <si>
    <t>RAD Results</t>
  </si>
  <si>
    <t>Climate Benefits</t>
  </si>
  <si>
    <t>Stratospheric Ozone Benefits</t>
  </si>
  <si>
    <t>Environmental Benefits for Communities</t>
  </si>
  <si>
    <t>Materials prevented from going to a landfill:</t>
  </si>
  <si>
    <t>If released into the environment, used oil can leak into groundwater and major waterways and pollute drinking water sources. In addition to used oil, appliances may contain toxic chemicals and heavy metals—namely PCBs from capacitors and mercury from thermostatic switches. PCBs are regulated by EPA as toxic substances; they may cause cancer and liver damage and can have negative impacts on the neurological development of children, the human reproductive system, the immune system, and the endocrine system. Mercury is toxic and causes a variety of adverse health effects, including tremors, headaches, respiratory failure, reproductive and developmental abnormalities, and potentially, cancers.</t>
  </si>
  <si>
    <t>Step 6: Partner Feedback</t>
  </si>
  <si>
    <r>
      <rPr>
        <b/>
        <sz val="10"/>
        <rFont val="Arial"/>
        <family val="2"/>
      </rPr>
      <t xml:space="preserve">Instructions: </t>
    </r>
    <r>
      <rPr>
        <sz val="10"/>
        <rFont val="Arial"/>
        <family val="2"/>
      </rPr>
      <t xml:space="preserve">The U.S. EPA is interested in learning more about your program and receiving feedback on the RAD program. Please take a moment to answer the following three questions. </t>
    </r>
  </si>
  <si>
    <t>Question #1</t>
  </si>
  <si>
    <t>As a RAD Partner, would you be willing to provide a quote or testimonial about the RAD partnership for the RAD website? If so, please provide draft text.</t>
  </si>
  <si>
    <t>Question #2</t>
  </si>
  <si>
    <t>As part of your appliance recycling program, have you undertaken any innovative activities during the year to promote the safe disposal of appliances and/or raise consumer awareness? Please describe. You may also send any photos along with this reporting form at the time of submission.</t>
  </si>
  <si>
    <t>Question #3</t>
  </si>
  <si>
    <t>As a RAD Partner, what are the greatest benefits that you’ve realized through the Program?</t>
  </si>
  <si>
    <t>Question #4</t>
  </si>
  <si>
    <t xml:space="preserve">Do you have any suggestions for how the RAD program can be improved? </t>
  </si>
  <si>
    <t>Step 7: Confirmation</t>
  </si>
  <si>
    <r>
      <rPr>
        <b/>
        <sz val="10"/>
        <rFont val="Arial"/>
        <family val="2"/>
      </rPr>
      <t xml:space="preserve">Instructions: </t>
    </r>
    <r>
      <rPr>
        <sz val="10"/>
        <rFont val="Arial"/>
        <family val="2"/>
      </rPr>
      <t>Prior to submitting this form, please review all Step 3 worksheet(s) and Step 5 QA Input Data Summary worksheet and confirm below that the information is accurate, to the best of your knowledge. Your name and date must be entered into the cells below in order for this form to be considered complete.</t>
    </r>
  </si>
  <si>
    <t>I certify that I have personally examined and am familiar with the information submitted in this report, and that based on my inquiry of those individuals immediately responsible for obtaining the information, I believe that the submitted information is true, accurate, and complete.</t>
  </si>
  <si>
    <t>Name</t>
  </si>
  <si>
    <t>Date</t>
  </si>
  <si>
    <t>Step 1 - Contact and Program Info</t>
  </si>
  <si>
    <t>Jointly Proccessed Units?</t>
  </si>
  <si>
    <t>Incentive offered?</t>
  </si>
  <si>
    <t>Partner Type</t>
  </si>
  <si>
    <t># of Households Served</t>
  </si>
  <si>
    <t># of Stores Served</t>
  </si>
  <si>
    <t># of States Served</t>
  </si>
  <si>
    <t># of Facilities Served</t>
  </si>
  <si>
    <t>Step 3 - Refrigerators-Freezers</t>
  </si>
  <si>
    <t>Actual Measurement or Assumptions</t>
  </si>
  <si>
    <t>Step 3 - Stand Alone Freezers</t>
  </si>
  <si>
    <t>Number of Units with Refrigerant Recovery</t>
  </si>
  <si>
    <t>Foam Blowing Agent</t>
  </si>
  <si>
    <t>Capacitors</t>
  </si>
  <si>
    <t>Step 3 - Air-Conditioning Units</t>
  </si>
  <si>
    <t>Units with Refrigerant Recovery</t>
  </si>
  <si>
    <t>Comments</t>
  </si>
  <si>
    <t>Step 3 - Dehumidifiers</t>
  </si>
  <si>
    <t xml:space="preserve">Summary of Gross Energy Impacts </t>
  </si>
  <si>
    <t>Refrigerator-Freezers</t>
  </si>
  <si>
    <t>Air Conditioning Units</t>
  </si>
  <si>
    <t>Summary of Environmental Benefits</t>
  </si>
  <si>
    <t>Refrigerant and Foam Reclamation and Destruction</t>
  </si>
  <si>
    <t>kg</t>
  </si>
  <si>
    <t>Non-ferrous Metal Recycled</t>
  </si>
  <si>
    <t>Hazardous Components</t>
  </si>
  <si>
    <t>Summary of Input Data</t>
  </si>
  <si>
    <t>Refrigerators/ Freezers</t>
  </si>
  <si>
    <t>Step 3 - Refrigerators-Freezers (B)</t>
  </si>
  <si>
    <t>Units Processed with Refrigerant Recovery</t>
  </si>
  <si>
    <t>Step 3 - Stand Alone Freezers (B)</t>
  </si>
  <si>
    <t>Step 3 - Air-Conditioning Units (B)</t>
  </si>
  <si>
    <t>Step 3 - Dehumidifiers (B)</t>
  </si>
  <si>
    <t xml:space="preserve">Summary of Gross Energy Impacts (B) </t>
  </si>
  <si>
    <t>Summary of Environmental Benefits (B)</t>
  </si>
  <si>
    <t>Summary of Input Data (Original)</t>
  </si>
  <si>
    <t>Assumptions</t>
  </si>
  <si>
    <t>ODS</t>
  </si>
  <si>
    <t>ODP</t>
  </si>
  <si>
    <t>Direct GWP</t>
  </si>
  <si>
    <t>HFC-152a</t>
  </si>
  <si>
    <t>R-410a</t>
  </si>
  <si>
    <t>Cyclopentane</t>
  </si>
  <si>
    <t>GWP Source: IPCC AR4 (GWPs listed at http://www.epa.gov/ozone/geninfo/gwps.html), unless otherwise noted</t>
  </si>
  <si>
    <t>ODP Source: Montreal Protocol</t>
  </si>
  <si>
    <t>Refrigerant Emissions:</t>
  </si>
  <si>
    <t>Destruction (R-12)</t>
  </si>
  <si>
    <t>Reclamation (R-12, R-134a, R-22, R-410a)</t>
  </si>
  <si>
    <t>Foam Emissions:</t>
  </si>
  <si>
    <t>Foam Destruction: 99.99% DRE for rotary kiln incineration (RCRA regulations). 99.9999% DRE for PCB rotary kiln incineration (TSCA regulations). 99.91% DRE for MSW incineration based on the minimum DRE achieved in studies discussed in the TEAP 2002 Report of the Rigid and Flexible Foams Technical Options Committee 2002 Assessment p. A4-9. Available at: http://ozone.unep.org/Assessment_Panels/TEAP/Reports/FTOC/FTOC-2002-Assessment-Report.pdf</t>
  </si>
  <si>
    <t>Reclamation (R-11, R-141, R-245fa, R-134a, cyclopentane)</t>
  </si>
  <si>
    <t>Conversions</t>
  </si>
  <si>
    <t>MTCE</t>
  </si>
  <si>
    <t>From GHG Equivalencies Calculator:</t>
  </si>
  <si>
    <t>kWh</t>
  </si>
  <si>
    <t>MTCO2</t>
  </si>
  <si>
    <t>MTCE/kWh</t>
  </si>
  <si>
    <t>kWh/MTCE</t>
  </si>
  <si>
    <t>kg/lb</t>
  </si>
  <si>
    <t>Emission Factors (from WARMv15) in MTCE/MT material</t>
  </si>
  <si>
    <t>Recycle</t>
  </si>
  <si>
    <t>Landfill</t>
  </si>
  <si>
    <t>2020 Revised: Recycle - Landfill</t>
  </si>
  <si>
    <t xml:space="preserve">Ferrous </t>
  </si>
  <si>
    <t>Nonferrous</t>
  </si>
  <si>
    <t>Rubber</t>
  </si>
  <si>
    <t>These factors are multiplied by the weight (in tonnes) of the unit to calculate emissions in MTCE.</t>
  </si>
  <si>
    <t>Greenhouse Gas Equivalencies Calculator (for Benefits Messaging)</t>
  </si>
  <si>
    <t>Passenger vehicles driven for one year</t>
  </si>
  <si>
    <t>Homes' energy use for one year</t>
  </si>
  <si>
    <t>Incandescent lamps switched to LEDs</t>
  </si>
  <si>
    <t>Climate Benefits (for Benefits Messaging)</t>
  </si>
  <si>
    <t>Reclaiming or destroying refrigerants</t>
  </si>
  <si>
    <t>Reclaiming or destroying foam-blowing agents</t>
  </si>
  <si>
    <t>Recycling durable materials</t>
  </si>
  <si>
    <t>Removing old units from the grid</t>
  </si>
  <si>
    <t>Ozone Benefits (for Benefits Messaging)</t>
  </si>
  <si>
    <t xml:space="preserve">Source: DOE Technical Support Document, REFRIGERATORS, REFRIGERATOR-FREEZERS, AND FREEZERS, November 2009
</t>
  </si>
  <si>
    <t>Primary data from 5 RECS surveys: 1990, 1993,1997,2001,2005</t>
  </si>
  <si>
    <t>Age</t>
  </si>
  <si>
    <t xml:space="preserve">DOE RUL Schedule (REF) </t>
  </si>
  <si>
    <t>DOE RUL Schedule (FRZ)</t>
  </si>
  <si>
    <t>Weibull Regression Results</t>
  </si>
  <si>
    <t xml:space="preserve">Appliance </t>
  </si>
  <si>
    <r>
      <t>Shape Factor (</t>
    </r>
    <r>
      <rPr>
        <b/>
        <sz val="10"/>
        <color theme="0"/>
        <rFont val="Calibri"/>
        <family val="2"/>
      </rPr>
      <t>β</t>
    </r>
    <r>
      <rPr>
        <b/>
        <sz val="10"/>
        <color theme="0"/>
        <rFont val="Arial"/>
        <family val="2"/>
      </rPr>
      <t>)</t>
    </r>
  </si>
  <si>
    <r>
      <t>Scale parameter (</t>
    </r>
    <r>
      <rPr>
        <b/>
        <sz val="10"/>
        <color theme="0"/>
        <rFont val="Calibri"/>
        <family val="2"/>
      </rPr>
      <t>α</t>
    </r>
    <r>
      <rPr>
        <b/>
        <sz val="10"/>
        <color theme="0"/>
        <rFont val="Arial"/>
        <family val="2"/>
      </rPr>
      <t>)</t>
    </r>
  </si>
  <si>
    <t>DOE TSD EUL*</t>
  </si>
  <si>
    <t>Column1</t>
  </si>
  <si>
    <t>Column12</t>
  </si>
  <si>
    <t>Column2</t>
  </si>
  <si>
    <t>Column3</t>
  </si>
  <si>
    <t>Column4</t>
  </si>
  <si>
    <t>Refrigerator</t>
  </si>
  <si>
    <t>Freezer</t>
  </si>
  <si>
    <t xml:space="preserve">Refrigerator </t>
  </si>
  <si>
    <t>Age for Weibull Calculation</t>
  </si>
  <si>
    <t>Age - DOE</t>
  </si>
  <si>
    <t>Survival Probability</t>
  </si>
  <si>
    <t>Intermediate step</t>
  </si>
  <si>
    <t>RUL Normalized</t>
  </si>
  <si>
    <t xml:space="preserve">Freezer </t>
  </si>
  <si>
    <t>AGE</t>
  </si>
  <si>
    <t xml:space="preserve">OMB Control Number: 2060-0703
Expiration Date: XX/XX/XXXX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</si>
</sst>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0.0"/>
    <numFmt numFmtId="166" formatCode="&quot;$&quot;#,##0.00"/>
    <numFmt numFmtId="167" formatCode="0.0000%"/>
    <numFmt numFmtId="168" formatCode="_(* #,##0_);_(* \(#,##0\);_(* &quot;-&quot;??_);_(@_)"/>
    <numFmt numFmtId="169" formatCode="0.00000"/>
    <numFmt numFmtId="170" formatCode="0.000"/>
    <numFmt numFmtId="171" formatCode="#,##0.000"/>
    <numFmt numFmtId="172" formatCode="0.0%"/>
  </numFmts>
  <fonts count="85">
    <font>
      <sz val="10"/>
      <name val="Arial"/>
    </font>
    <font>
      <sz val="11"/>
      <color theme="1"/>
      <name val="Calibri"/>
      <family val="2"/>
      <scheme val="minor"/>
    </font>
    <font>
      <sz val="10"/>
      <name val="Arial"/>
      <family val="2"/>
    </font>
    <font>
      <sz val="8"/>
      <name val="Arial"/>
      <family val="2"/>
    </font>
    <font>
      <sz val="10"/>
      <name val="Arial Narrow"/>
      <family val="2"/>
    </font>
    <font>
      <b/>
      <sz val="10"/>
      <name val="Arial Narrow"/>
      <family val="2"/>
    </font>
    <font>
      <u/>
      <sz val="10"/>
      <color indexed="12"/>
      <name val="Arial"/>
      <family val="2"/>
    </font>
    <font>
      <b/>
      <u/>
      <sz val="10"/>
      <name val="Arial Narrow"/>
      <family val="2"/>
    </font>
    <font>
      <u/>
      <sz val="10"/>
      <color indexed="12"/>
      <name val="Arial Narrow"/>
      <family val="2"/>
    </font>
    <font>
      <sz val="8"/>
      <name val="Arial Narrow"/>
      <family val="2"/>
    </font>
    <font>
      <b/>
      <sz val="22"/>
      <color indexed="12"/>
      <name val="Arial Narrow"/>
      <family val="2"/>
    </font>
    <font>
      <b/>
      <sz val="10"/>
      <name val="Arial"/>
      <family val="2"/>
    </font>
    <font>
      <sz val="10"/>
      <color indexed="10"/>
      <name val="Arial Narrow"/>
      <family val="2"/>
    </font>
    <font>
      <sz val="10"/>
      <color indexed="8"/>
      <name val="Arial Narrow"/>
      <family val="2"/>
    </font>
    <font>
      <sz val="10"/>
      <name val="Arial"/>
      <family val="2"/>
    </font>
    <font>
      <i/>
      <sz val="10"/>
      <name val="Arial Narrow"/>
      <family val="2"/>
    </font>
    <font>
      <b/>
      <sz val="18"/>
      <name val="Arial"/>
      <family val="2"/>
    </font>
    <font>
      <sz val="10"/>
      <color indexed="9"/>
      <name val="Arial Narrow"/>
      <family val="2"/>
    </font>
    <font>
      <b/>
      <sz val="14"/>
      <color indexed="8"/>
      <name val="Arial Narrow"/>
      <family val="2"/>
    </font>
    <font>
      <sz val="10"/>
      <color indexed="60"/>
      <name val="Arial Narrow"/>
      <family val="2"/>
    </font>
    <font>
      <sz val="10"/>
      <color indexed="60"/>
      <name val="Arial"/>
      <family val="2"/>
    </font>
    <font>
      <sz val="10"/>
      <color indexed="8"/>
      <name val="Arial"/>
      <family val="2"/>
    </font>
    <font>
      <b/>
      <sz val="9.5"/>
      <name val="Arial Narrow"/>
      <family val="2"/>
    </font>
    <font>
      <b/>
      <sz val="9.75"/>
      <name val="Arial Narrow"/>
      <family val="2"/>
    </font>
    <font>
      <sz val="9.5"/>
      <name val="Arial Narrow"/>
      <family val="2"/>
    </font>
    <font>
      <sz val="18"/>
      <name val="Arial"/>
      <family val="2"/>
    </font>
    <font>
      <b/>
      <i/>
      <sz val="14"/>
      <name val="Arial"/>
      <family val="2"/>
    </font>
    <font>
      <sz val="10"/>
      <color indexed="10"/>
      <name val="Arial"/>
      <family val="2"/>
    </font>
    <font>
      <sz val="10"/>
      <color indexed="23"/>
      <name val="Arial"/>
      <family val="2"/>
    </font>
    <font>
      <sz val="10"/>
      <color indexed="23"/>
      <name val="Arial Narrow"/>
      <family val="2"/>
    </font>
    <font>
      <b/>
      <sz val="8"/>
      <name val="Arial"/>
      <family val="2"/>
    </font>
    <font>
      <b/>
      <sz val="10"/>
      <color indexed="9"/>
      <name val="Arial Narrow"/>
      <family val="2"/>
    </font>
    <font>
      <sz val="10"/>
      <name val="Arial"/>
      <family val="2"/>
    </font>
    <font>
      <sz val="8"/>
      <color indexed="9"/>
      <name val="Arial Narrow"/>
      <family val="2"/>
    </font>
    <font>
      <b/>
      <vertAlign val="superscript"/>
      <sz val="10"/>
      <name val="Arial Narrow"/>
      <family val="2"/>
    </font>
    <font>
      <vertAlign val="superscript"/>
      <sz val="10"/>
      <name val="Arial Narrow"/>
      <family val="2"/>
    </font>
    <font>
      <b/>
      <sz val="8"/>
      <name val="Arial Narrow"/>
      <family val="2"/>
    </font>
    <font>
      <vertAlign val="superscript"/>
      <sz val="8"/>
      <name val="Arial Narrow"/>
      <family val="2"/>
    </font>
    <font>
      <b/>
      <vertAlign val="subscript"/>
      <sz val="10"/>
      <name val="Arial Narrow"/>
      <family val="2"/>
    </font>
    <font>
      <i/>
      <sz val="10"/>
      <name val="Arial"/>
      <family val="2"/>
    </font>
    <font>
      <b/>
      <sz val="12"/>
      <name val="Arial"/>
      <family val="2"/>
    </font>
    <font>
      <b/>
      <sz val="14"/>
      <name val="Arial"/>
      <family val="2"/>
    </font>
    <font>
      <b/>
      <sz val="10"/>
      <color indexed="9"/>
      <name val="Arial"/>
      <family val="2"/>
    </font>
    <font>
      <sz val="10"/>
      <color indexed="9"/>
      <name val="Arial"/>
      <family val="2"/>
    </font>
    <font>
      <b/>
      <sz val="12"/>
      <name val="Arial Narrow"/>
      <family val="2"/>
    </font>
    <font>
      <sz val="9"/>
      <name val="Arial Narrow"/>
      <family val="2"/>
    </font>
    <font>
      <b/>
      <sz val="8"/>
      <color indexed="9"/>
      <name val="Arial Narrow"/>
      <family val="2"/>
    </font>
    <font>
      <i/>
      <sz val="9"/>
      <name val="Arial"/>
      <family val="2"/>
    </font>
    <font>
      <b/>
      <sz val="14"/>
      <color indexed="8"/>
      <name val="Arial"/>
      <family val="2"/>
    </font>
    <font>
      <vertAlign val="superscript"/>
      <sz val="10"/>
      <color indexed="9"/>
      <name val="Arial Narrow"/>
      <family val="2"/>
    </font>
    <font>
      <b/>
      <sz val="12"/>
      <color indexed="8"/>
      <name val="Arial"/>
      <family val="2"/>
    </font>
    <font>
      <b/>
      <sz val="10"/>
      <color indexed="10"/>
      <name val="Arial"/>
      <family val="2"/>
    </font>
    <font>
      <sz val="8"/>
      <name val="Arial"/>
      <family val="2"/>
    </font>
    <font>
      <b/>
      <sz val="14"/>
      <name val="Arial Narrow"/>
      <family val="2"/>
    </font>
    <font>
      <vertAlign val="superscript"/>
      <sz val="8"/>
      <name val="Arial"/>
      <family val="2"/>
    </font>
    <font>
      <sz val="9"/>
      <color indexed="81"/>
      <name val="Tahoma"/>
      <family val="2"/>
    </font>
    <font>
      <b/>
      <sz val="9"/>
      <color indexed="81"/>
      <name val="Tahoma"/>
      <family val="2"/>
    </font>
    <font>
      <b/>
      <i/>
      <sz val="10"/>
      <name val="Arial Narrow"/>
      <family val="2"/>
    </font>
    <font>
      <b/>
      <u/>
      <sz val="10"/>
      <name val="Arial"/>
      <family val="2"/>
    </font>
    <font>
      <sz val="10"/>
      <color indexed="17"/>
      <name val="Arial"/>
      <family val="2"/>
    </font>
    <font>
      <sz val="14"/>
      <name val="Arial"/>
      <family val="2"/>
    </font>
    <font>
      <b/>
      <sz val="14"/>
      <color indexed="9"/>
      <name val="Arial Narrow"/>
      <family val="2"/>
    </font>
    <font>
      <sz val="10"/>
      <name val="Arial "/>
    </font>
    <font>
      <b/>
      <sz val="12"/>
      <name val="Arial "/>
    </font>
    <font>
      <sz val="10"/>
      <name val="Arial"/>
      <family val="2"/>
    </font>
    <font>
      <sz val="8"/>
      <color rgb="FFFF0000"/>
      <name val="Arial"/>
      <family val="2"/>
    </font>
    <font>
      <sz val="10"/>
      <color rgb="FFFF0000"/>
      <name val="Arial"/>
      <family val="2"/>
    </font>
    <font>
      <sz val="10"/>
      <color rgb="FFFF0000"/>
      <name val="Arial Narrow"/>
      <family val="2"/>
    </font>
    <font>
      <sz val="10"/>
      <color theme="0"/>
      <name val="Arial"/>
      <family val="2"/>
    </font>
    <font>
      <sz val="10"/>
      <color theme="0"/>
      <name val="Arial Narrow"/>
      <family val="2"/>
    </font>
    <font>
      <sz val="10"/>
      <color rgb="FFFFFFFF"/>
      <name val="Arial Narrow"/>
      <family val="2"/>
    </font>
    <font>
      <sz val="8"/>
      <color theme="0"/>
      <name val="Arial Narrow"/>
      <family val="2"/>
    </font>
    <font>
      <sz val="8"/>
      <color rgb="FFFFFFFF"/>
      <name val="Arial Narrow"/>
      <family val="2"/>
    </font>
    <font>
      <b/>
      <sz val="8"/>
      <color rgb="FFFFFFFF"/>
      <name val="Arial Narrow"/>
      <family val="2"/>
    </font>
    <font>
      <sz val="8"/>
      <color rgb="FFFF0000"/>
      <name val="Arial Narrow"/>
      <family val="2"/>
    </font>
    <font>
      <b/>
      <sz val="10"/>
      <color rgb="FFFF0000"/>
      <name val="Arial"/>
      <family val="2"/>
    </font>
    <font>
      <sz val="10"/>
      <name val="Arial"/>
      <family val="2"/>
    </font>
    <font>
      <sz val="10"/>
      <color theme="1"/>
      <name val="Arial"/>
      <family val="2"/>
    </font>
    <font>
      <sz val="11"/>
      <name val="Times New Roman"/>
      <family val="1"/>
    </font>
    <font>
      <b/>
      <sz val="10"/>
      <color theme="0"/>
      <name val="Arial"/>
      <family val="2"/>
    </font>
    <font>
      <b/>
      <sz val="10"/>
      <color theme="0"/>
      <name val="Calibri"/>
      <family val="2"/>
    </font>
    <font>
      <b/>
      <sz val="12"/>
      <color theme="1"/>
      <name val="Arial"/>
      <family val="2"/>
    </font>
    <font>
      <sz val="11"/>
      <name val="Arial"/>
      <family val="2"/>
    </font>
    <font>
      <sz val="10"/>
      <color theme="7"/>
      <name val="Arial"/>
      <family val="2"/>
    </font>
    <font>
      <b/>
      <sz val="10"/>
      <color rgb="FF000000"/>
      <name val="Arial"/>
      <family val="2"/>
    </font>
  </fonts>
  <fills count="26">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1"/>
        <bgColor indexed="64"/>
      </patternFill>
    </fill>
    <fill>
      <patternFill patternType="solid">
        <fgColor rgb="FF000000"/>
        <bgColor indexed="64"/>
      </patternFill>
    </fill>
    <fill>
      <patternFill patternType="solid">
        <fgColor rgb="FFFFFFFF"/>
        <bgColor indexed="64"/>
      </patternFill>
    </fill>
    <fill>
      <patternFill patternType="solid">
        <fgColor rgb="FF99CCFF"/>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2"/>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rgb="FFC0C0C0"/>
        <bgColor indexed="64"/>
      </patternFill>
    </fill>
  </fills>
  <borders count="158">
    <border>
      <left/>
      <right/>
      <top/>
      <bottom/>
      <diagonal/>
    </border>
    <border>
      <left/>
      <right/>
      <top style="thick">
        <color indexed="64"/>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double">
        <color indexed="64"/>
      </right>
      <top/>
      <bottom/>
      <diagonal/>
    </border>
    <border>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medium">
        <color indexed="64"/>
      </top>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medium">
        <color indexed="64"/>
      </left>
      <right style="double">
        <color indexed="64"/>
      </right>
      <top style="thin">
        <color indexed="64"/>
      </top>
      <bottom/>
      <diagonal/>
    </border>
    <border>
      <left/>
      <right style="double">
        <color indexed="64"/>
      </right>
      <top style="medium">
        <color indexed="64"/>
      </top>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rgb="FFFF0000"/>
      </left>
      <right style="thin">
        <color indexed="64"/>
      </right>
      <top style="medium">
        <color indexed="64"/>
      </top>
      <bottom style="thin">
        <color rgb="FFFF0000"/>
      </bottom>
      <diagonal/>
    </border>
    <border>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theme="0"/>
      </left>
      <right style="thin">
        <color theme="0"/>
      </right>
      <top/>
      <bottom/>
      <diagonal/>
    </border>
    <border>
      <left style="thin">
        <color theme="0"/>
      </left>
      <right/>
      <top style="medium">
        <color indexed="64"/>
      </top>
      <bottom/>
      <diagonal/>
    </border>
    <border>
      <left style="thin">
        <color theme="0"/>
      </left>
      <right style="thin">
        <color theme="0"/>
      </right>
      <top style="medium">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theme="0"/>
      </right>
      <top/>
      <bottom style="medium">
        <color indexed="64"/>
      </bottom>
      <diagonal/>
    </border>
    <border>
      <left style="thin">
        <color theme="0"/>
      </left>
      <right/>
      <top style="medium">
        <color indexed="64"/>
      </top>
      <bottom style="thin">
        <color indexed="64"/>
      </bottom>
      <diagonal/>
    </border>
    <border>
      <left style="medium">
        <color indexed="64"/>
      </left>
      <right style="thin">
        <color theme="0"/>
      </right>
      <top style="medium">
        <color indexed="64"/>
      </top>
      <bottom style="thin">
        <color indexed="64"/>
      </bottom>
      <diagonal/>
    </border>
    <border>
      <left style="thin">
        <color theme="0"/>
      </left>
      <right/>
      <top/>
      <bottom/>
      <diagonal/>
    </border>
    <border>
      <left style="medium">
        <color indexed="64"/>
      </left>
      <right style="thin">
        <color theme="0"/>
      </right>
      <top style="medium">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thin">
        <color indexed="64"/>
      </top>
      <bottom/>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style="medium">
        <color indexed="64"/>
      </right>
      <top style="double">
        <color indexed="64"/>
      </top>
      <bottom style="double">
        <color indexed="64"/>
      </bottom>
      <diagonal/>
    </border>
    <border>
      <left/>
      <right style="medium">
        <color indexed="64"/>
      </right>
      <top style="double">
        <color indexed="64"/>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double">
        <color indexed="64"/>
      </bottom>
      <diagonal/>
    </border>
    <border>
      <left/>
      <right style="double">
        <color indexed="64"/>
      </right>
      <top style="medium">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double">
        <color indexed="64"/>
      </top>
      <bottom style="double">
        <color indexed="64"/>
      </bottom>
      <diagonal/>
    </border>
    <border>
      <left style="medium">
        <color indexed="64"/>
      </left>
      <right style="double">
        <color indexed="64"/>
      </right>
      <top style="double">
        <color indexed="64"/>
      </top>
      <bottom style="thin">
        <color indexed="64"/>
      </bottom>
      <diagonal/>
    </border>
    <border>
      <left/>
      <right style="double">
        <color indexed="64"/>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s>
  <cellStyleXfs count="11">
    <xf numFmtId="0" fontId="0" fillId="0" borderId="0"/>
    <xf numFmtId="44" fontId="64" fillId="0" borderId="0" applyFont="0" applyFill="0" applyBorder="0" applyAlignment="0" applyProtection="0"/>
    <xf numFmtId="0" fontId="6" fillId="0" borderId="0" applyNumberFormat="0" applyFill="0" applyBorder="0" applyAlignment="0" applyProtection="0">
      <alignment vertical="top"/>
      <protection locked="0"/>
    </xf>
    <xf numFmtId="0" fontId="14" fillId="0" borderId="0"/>
    <xf numFmtId="9" fontId="2" fillId="0" borderId="0" applyFont="0" applyFill="0" applyBorder="0" applyAlignment="0" applyProtection="0"/>
    <xf numFmtId="9" fontId="14" fillId="0" borderId="0" applyFont="0" applyFill="0" applyBorder="0" applyAlignment="0" applyProtection="0"/>
    <xf numFmtId="43" fontId="76" fillId="0" borderId="0" applyFont="0" applyFill="0" applyBorder="0" applyAlignment="0" applyProtection="0"/>
    <xf numFmtId="0" fontId="1" fillId="0" borderId="0"/>
    <xf numFmtId="0" fontId="2" fillId="0" borderId="0"/>
    <xf numFmtId="0" fontId="2" fillId="0" borderId="0"/>
    <xf numFmtId="43" fontId="2" fillId="0" borderId="0" applyFont="0" applyFill="0" applyBorder="0" applyAlignment="0" applyProtection="0"/>
  </cellStyleXfs>
  <cellXfs count="1990">
    <xf numFmtId="0" fontId="0" fillId="0" borderId="0" xfId="0"/>
    <xf numFmtId="0" fontId="4" fillId="0" borderId="0" xfId="0" applyFont="1"/>
    <xf numFmtId="0" fontId="5" fillId="0" borderId="0" xfId="0" applyFont="1"/>
    <xf numFmtId="0" fontId="4" fillId="0" borderId="1" xfId="0" applyFont="1" applyBorder="1"/>
    <xf numFmtId="0" fontId="5" fillId="0" borderId="0" xfId="0" applyFont="1" applyAlignment="1">
      <alignment horizontal="right" vertical="center"/>
    </xf>
    <xf numFmtId="0" fontId="4" fillId="0" borderId="0" xfId="0" applyFont="1" applyAlignment="1">
      <alignment horizontal="center"/>
    </xf>
    <xf numFmtId="49" fontId="5" fillId="0" borderId="0" xfId="0" applyNumberFormat="1" applyFont="1" applyAlignment="1">
      <alignment horizontal="center" vertical="center"/>
    </xf>
    <xf numFmtId="49" fontId="5" fillId="0" borderId="0" xfId="0" applyNumberFormat="1" applyFont="1" applyAlignment="1">
      <alignment horizontal="right"/>
    </xf>
    <xf numFmtId="0" fontId="8" fillId="0" borderId="0" xfId="2" applyFont="1" applyBorder="1" applyAlignment="1" applyProtection="1">
      <alignment horizontal="left"/>
    </xf>
    <xf numFmtId="0" fontId="4" fillId="0" borderId="0" xfId="0" applyFont="1" applyAlignment="1">
      <alignment horizontal="left"/>
    </xf>
    <xf numFmtId="0" fontId="4" fillId="0" borderId="0" xfId="0" applyFont="1" applyAlignment="1">
      <alignment horizontal="right" vertical="center"/>
    </xf>
    <xf numFmtId="0" fontId="5" fillId="0" borderId="0" xfId="0" applyFont="1" applyAlignment="1">
      <alignment horizontal="center"/>
    </xf>
    <xf numFmtId="0" fontId="4" fillId="0" borderId="2" xfId="0" applyFont="1" applyBorder="1"/>
    <xf numFmtId="0" fontId="11" fillId="0" borderId="0" xfId="0" applyFont="1"/>
    <xf numFmtId="2" fontId="4" fillId="0" borderId="3" xfId="0" applyNumberFormat="1" applyFont="1" applyBorder="1" applyAlignment="1">
      <alignment horizontal="center"/>
    </xf>
    <xf numFmtId="0" fontId="4" fillId="0" borderId="4" xfId="0" applyFont="1" applyBorder="1" applyAlignment="1">
      <alignment horizontal="center"/>
    </xf>
    <xf numFmtId="0" fontId="4" fillId="0" borderId="3" xfId="0" applyFont="1" applyBorder="1"/>
    <xf numFmtId="0" fontId="5" fillId="0" borderId="5" xfId="0" applyFont="1" applyBorder="1" applyAlignment="1">
      <alignment vertical="justify"/>
    </xf>
    <xf numFmtId="0" fontId="0" fillId="2" borderId="0" xfId="0" applyFill="1"/>
    <xf numFmtId="0" fontId="4" fillId="2" borderId="0" xfId="0" applyFont="1" applyFill="1"/>
    <xf numFmtId="0" fontId="0" fillId="2" borderId="6" xfId="0" applyFill="1" applyBorder="1"/>
    <xf numFmtId="0" fontId="0" fillId="0" borderId="7" xfId="0" applyBorder="1"/>
    <xf numFmtId="0" fontId="4" fillId="0" borderId="7" xfId="0" applyFont="1" applyBorder="1"/>
    <xf numFmtId="0" fontId="0" fillId="0" borderId="8" xfId="0" applyBorder="1"/>
    <xf numFmtId="0" fontId="16" fillId="0" borderId="0" xfId="0" applyFont="1"/>
    <xf numFmtId="0" fontId="0" fillId="0" borderId="2" xfId="0" applyBorder="1"/>
    <xf numFmtId="0" fontId="0" fillId="0" borderId="9" xfId="0" applyBorder="1"/>
    <xf numFmtId="0" fontId="0" fillId="0" borderId="10" xfId="0" applyBorder="1"/>
    <xf numFmtId="0" fontId="16" fillId="0" borderId="11" xfId="0" applyFont="1" applyBorder="1"/>
    <xf numFmtId="0" fontId="0" fillId="0" borderId="12" xfId="0" applyBorder="1"/>
    <xf numFmtId="0" fontId="10" fillId="0" borderId="0" xfId="0" applyFont="1"/>
    <xf numFmtId="0" fontId="4" fillId="0" borderId="10" xfId="0" applyFont="1" applyBorder="1"/>
    <xf numFmtId="0" fontId="4" fillId="0" borderId="11" xfId="0" applyFont="1" applyBorder="1"/>
    <xf numFmtId="0" fontId="4" fillId="0" borderId="9" xfId="0" applyFont="1" applyBorder="1"/>
    <xf numFmtId="0" fontId="4" fillId="0" borderId="6" xfId="0" applyFont="1" applyBorder="1"/>
    <xf numFmtId="0" fontId="4" fillId="0" borderId="0" xfId="0" applyFont="1" applyAlignment="1">
      <alignment horizontal="left" vertical="center"/>
    </xf>
    <xf numFmtId="0" fontId="9" fillId="0" borderId="0" xfId="0" applyFont="1"/>
    <xf numFmtId="49" fontId="5" fillId="0" borderId="0" xfId="0" applyNumberFormat="1" applyFont="1"/>
    <xf numFmtId="0" fontId="4" fillId="3" borderId="0" xfId="0" applyFont="1" applyFill="1"/>
    <xf numFmtId="0" fontId="5" fillId="0" borderId="13" xfId="0" applyFont="1" applyBorder="1" applyAlignment="1">
      <alignment horizontal="left"/>
    </xf>
    <xf numFmtId="14" fontId="4" fillId="0" borderId="14" xfId="0" applyNumberFormat="1" applyFont="1" applyBorder="1" applyAlignment="1">
      <alignment horizontal="center"/>
    </xf>
    <xf numFmtId="0" fontId="4" fillId="0" borderId="14" xfId="0" applyFont="1" applyBorder="1" applyAlignment="1">
      <alignment horizontal="center"/>
    </xf>
    <xf numFmtId="14" fontId="4" fillId="0" borderId="15" xfId="0" applyNumberFormat="1" applyFont="1" applyBorder="1" applyAlignment="1">
      <alignment horizontal="center"/>
    </xf>
    <xf numFmtId="0" fontId="5" fillId="0" borderId="16" xfId="0" applyFont="1" applyBorder="1"/>
    <xf numFmtId="165" fontId="4" fillId="0" borderId="17" xfId="0" applyNumberFormat="1" applyFont="1" applyBorder="1" applyAlignment="1">
      <alignment horizontal="center"/>
    </xf>
    <xf numFmtId="14" fontId="4" fillId="0" borderId="16" xfId="0" applyNumberFormat="1" applyFont="1" applyBorder="1" applyAlignment="1">
      <alignment horizontal="center"/>
    </xf>
    <xf numFmtId="0" fontId="13" fillId="0" borderId="0" xfId="0" applyFont="1"/>
    <xf numFmtId="0" fontId="20" fillId="2" borderId="0" xfId="0" applyFont="1" applyFill="1"/>
    <xf numFmtId="0" fontId="19" fillId="0" borderId="2" xfId="0" applyFont="1" applyBorder="1"/>
    <xf numFmtId="0" fontId="19" fillId="2" borderId="0" xfId="0" applyFont="1" applyFill="1"/>
    <xf numFmtId="0" fontId="19" fillId="0" borderId="0" xfId="0" applyFont="1"/>
    <xf numFmtId="165" fontId="4" fillId="0" borderId="18" xfId="0" applyNumberFormat="1" applyFont="1" applyBorder="1" applyAlignment="1">
      <alignment horizontal="center"/>
    </xf>
    <xf numFmtId="166" fontId="4" fillId="0" borderId="19" xfId="0" applyNumberFormat="1" applyFont="1" applyBorder="1" applyAlignment="1">
      <alignment horizontal="center"/>
    </xf>
    <xf numFmtId="166" fontId="4" fillId="0" borderId="20" xfId="0" applyNumberFormat="1" applyFont="1" applyBorder="1" applyAlignment="1">
      <alignment horizontal="center"/>
    </xf>
    <xf numFmtId="0" fontId="21" fillId="0" borderId="2" xfId="0" applyFont="1" applyBorder="1"/>
    <xf numFmtId="0" fontId="21" fillId="0" borderId="7" xfId="0" applyFont="1" applyBorder="1"/>
    <xf numFmtId="0" fontId="21" fillId="0" borderId="0" xfId="0" applyFont="1"/>
    <xf numFmtId="0" fontId="4" fillId="0" borderId="2" xfId="0" applyFont="1" applyBorder="1" applyProtection="1">
      <protection locked="0"/>
    </xf>
    <xf numFmtId="0" fontId="4" fillId="0" borderId="0" xfId="0" applyFont="1" applyProtection="1">
      <protection locked="0"/>
    </xf>
    <xf numFmtId="0" fontId="4" fillId="0" borderId="21" xfId="0" applyFont="1" applyBorder="1" applyProtection="1">
      <protection locked="0"/>
    </xf>
    <xf numFmtId="0" fontId="26" fillId="0" borderId="0" xfId="0" applyFont="1" applyAlignment="1">
      <alignment horizontal="left"/>
    </xf>
    <xf numFmtId="0" fontId="5" fillId="0" borderId="15" xfId="0" applyFont="1" applyBorder="1" applyAlignment="1">
      <alignment horizontal="center"/>
    </xf>
    <xf numFmtId="0" fontId="5" fillId="0" borderId="22" xfId="0" applyFont="1" applyBorder="1" applyAlignment="1">
      <alignment horizontal="center"/>
    </xf>
    <xf numFmtId="4" fontId="4" fillId="3" borderId="7" xfId="0" applyNumberFormat="1" applyFont="1" applyFill="1" applyBorder="1" applyAlignment="1">
      <alignment horizontal="center"/>
    </xf>
    <xf numFmtId="0" fontId="17" fillId="4" borderId="6" xfId="0" applyFont="1" applyFill="1" applyBorder="1" applyAlignment="1">
      <alignment horizontal="left"/>
    </xf>
    <xf numFmtId="4" fontId="4" fillId="3" borderId="25" xfId="0" applyNumberFormat="1" applyFont="1" applyFill="1" applyBorder="1" applyAlignment="1">
      <alignment horizontal="center"/>
    </xf>
    <xf numFmtId="4" fontId="4" fillId="3" borderId="8" xfId="0" applyNumberFormat="1" applyFont="1" applyFill="1" applyBorder="1" applyAlignment="1">
      <alignment horizontal="center"/>
    </xf>
    <xf numFmtId="4" fontId="4" fillId="3" borderId="26" xfId="0" applyNumberFormat="1" applyFont="1" applyFill="1" applyBorder="1" applyAlignment="1">
      <alignment horizontal="center"/>
    </xf>
    <xf numFmtId="0" fontId="11" fillId="0" borderId="27" xfId="0" applyFont="1" applyBorder="1" applyAlignment="1">
      <alignment horizontal="center"/>
    </xf>
    <xf numFmtId="0" fontId="11" fillId="0" borderId="28" xfId="0" applyFont="1" applyBorder="1" applyAlignment="1">
      <alignment horizontal="center"/>
    </xf>
    <xf numFmtId="0" fontId="30" fillId="0" borderId="29" xfId="0" applyFont="1" applyBorder="1"/>
    <xf numFmtId="0" fontId="0" fillId="0" borderId="17" xfId="0" applyBorder="1"/>
    <xf numFmtId="0" fontId="11" fillId="0" borderId="5" xfId="0" applyFont="1" applyBorder="1" applyAlignment="1">
      <alignment wrapText="1"/>
    </xf>
    <xf numFmtId="10" fontId="0" fillId="0" borderId="30" xfId="0" applyNumberFormat="1" applyBorder="1"/>
    <xf numFmtId="0" fontId="11" fillId="0" borderId="4" xfId="0" applyFont="1" applyBorder="1" applyAlignment="1">
      <alignment wrapText="1"/>
    </xf>
    <xf numFmtId="0" fontId="0" fillId="0" borderId="31" xfId="0" applyBorder="1"/>
    <xf numFmtId="0" fontId="0" fillId="0" borderId="3" xfId="0" applyBorder="1"/>
    <xf numFmtId="0" fontId="0" fillId="0" borderId="32" xfId="0" applyBorder="1"/>
    <xf numFmtId="0" fontId="0" fillId="0" borderId="11" xfId="0" applyBorder="1"/>
    <xf numFmtId="0" fontId="4" fillId="0" borderId="29" xfId="0" applyFont="1" applyBorder="1"/>
    <xf numFmtId="3" fontId="4" fillId="0" borderId="0" xfId="0" applyNumberFormat="1" applyFont="1"/>
    <xf numFmtId="10" fontId="0" fillId="0" borderId="33" xfId="0" applyNumberFormat="1" applyBorder="1"/>
    <xf numFmtId="0" fontId="17" fillId="4" borderId="3" xfId="0" applyFont="1" applyFill="1" applyBorder="1"/>
    <xf numFmtId="0" fontId="2" fillId="0" borderId="2" xfId="0" applyFont="1" applyBorder="1"/>
    <xf numFmtId="0" fontId="32" fillId="0" borderId="0" xfId="0" applyFont="1"/>
    <xf numFmtId="4" fontId="4" fillId="0" borderId="6" xfId="0" applyNumberFormat="1" applyFont="1" applyBorder="1"/>
    <xf numFmtId="0" fontId="13" fillId="0" borderId="0" xfId="0" applyFont="1" applyAlignment="1">
      <alignment horizontal="left" wrapText="1"/>
    </xf>
    <xf numFmtId="0" fontId="9" fillId="2" borderId="0" xfId="0" applyFont="1" applyFill="1"/>
    <xf numFmtId="0" fontId="9" fillId="0" borderId="7" xfId="0" applyFont="1" applyBorder="1"/>
    <xf numFmtId="4" fontId="4" fillId="3" borderId="35" xfId="0" applyNumberFormat="1" applyFont="1" applyFill="1" applyBorder="1" applyAlignment="1">
      <alignment horizontal="center"/>
    </xf>
    <xf numFmtId="4" fontId="4" fillId="3" borderId="36" xfId="0" applyNumberFormat="1" applyFont="1" applyFill="1" applyBorder="1" applyAlignment="1">
      <alignment horizontal="center"/>
    </xf>
    <xf numFmtId="3" fontId="4" fillId="3" borderId="37" xfId="0" applyNumberFormat="1" applyFont="1" applyFill="1" applyBorder="1" applyAlignment="1">
      <alignment horizontal="center"/>
    </xf>
    <xf numFmtId="4" fontId="4" fillId="3" borderId="12" xfId="0" applyNumberFormat="1" applyFont="1" applyFill="1" applyBorder="1" applyAlignment="1">
      <alignment horizontal="center"/>
    </xf>
    <xf numFmtId="4" fontId="4" fillId="3" borderId="37" xfId="0" applyNumberFormat="1" applyFont="1" applyFill="1" applyBorder="1" applyAlignment="1">
      <alignment horizontal="center"/>
    </xf>
    <xf numFmtId="0" fontId="30" fillId="0" borderId="38" xfId="0" applyFont="1" applyBorder="1"/>
    <xf numFmtId="0" fontId="4" fillId="2" borderId="0" xfId="0" applyFont="1" applyFill="1" applyAlignment="1">
      <alignment horizontal="left"/>
    </xf>
    <xf numFmtId="3" fontId="4" fillId="0" borderId="0" xfId="0" applyNumberFormat="1" applyFont="1" applyAlignment="1">
      <alignment horizontal="center"/>
    </xf>
    <xf numFmtId="0" fontId="4" fillId="0" borderId="38" xfId="0" applyFont="1" applyBorder="1"/>
    <xf numFmtId="10" fontId="0" fillId="0" borderId="0" xfId="0" applyNumberFormat="1"/>
    <xf numFmtId="0" fontId="11" fillId="0" borderId="0" xfId="0" applyFont="1" applyAlignment="1">
      <alignment horizontal="center"/>
    </xf>
    <xf numFmtId="0" fontId="39" fillId="0" borderId="0" xfId="0" applyFont="1"/>
    <xf numFmtId="49" fontId="5" fillId="0" borderId="2" xfId="0" applyNumberFormat="1" applyFont="1" applyBorder="1" applyAlignment="1">
      <alignment horizontal="center" vertical="center"/>
    </xf>
    <xf numFmtId="0" fontId="4" fillId="0" borderId="0" xfId="0" applyFont="1" applyAlignment="1">
      <alignment horizontal="right"/>
    </xf>
    <xf numFmtId="0" fontId="5" fillId="0" borderId="0" xfId="0" applyFont="1" applyAlignment="1">
      <alignment horizontal="center" vertical="center"/>
    </xf>
    <xf numFmtId="49" fontId="5" fillId="0" borderId="2" xfId="0" applyNumberFormat="1" applyFont="1" applyBorder="1" applyAlignment="1">
      <alignment horizontal="right" vertical="center"/>
    </xf>
    <xf numFmtId="49" fontId="5" fillId="0" borderId="2" xfId="0" applyNumberFormat="1" applyFont="1" applyBorder="1" applyAlignment="1">
      <alignment vertical="center"/>
    </xf>
    <xf numFmtId="0" fontId="5" fillId="0" borderId="0" xfId="0" applyFont="1" applyAlignment="1">
      <alignment horizontal="left" wrapText="1"/>
    </xf>
    <xf numFmtId="0" fontId="41" fillId="0" borderId="0" xfId="0" applyFont="1"/>
    <xf numFmtId="0" fontId="30" fillId="0" borderId="0" xfId="0" applyFont="1"/>
    <xf numFmtId="0" fontId="5" fillId="0" borderId="1" xfId="0" applyFont="1" applyBorder="1" applyAlignment="1">
      <alignment horizontal="left" wrapText="1"/>
    </xf>
    <xf numFmtId="0" fontId="5" fillId="0" borderId="16" xfId="0" applyFont="1" applyBorder="1" applyAlignment="1">
      <alignment horizontal="center"/>
    </xf>
    <xf numFmtId="0" fontId="5" fillId="0" borderId="39" xfId="0" applyFont="1" applyBorder="1" applyAlignment="1">
      <alignment horizontal="center"/>
    </xf>
    <xf numFmtId="0" fontId="0" fillId="3" borderId="10" xfId="0" applyFill="1" applyBorder="1"/>
    <xf numFmtId="0" fontId="0" fillId="3" borderId="11" xfId="0" applyFill="1" applyBorder="1"/>
    <xf numFmtId="0" fontId="31" fillId="4" borderId="0" xfId="0" applyFont="1" applyFill="1" applyAlignment="1">
      <alignment horizontal="left" wrapText="1"/>
    </xf>
    <xf numFmtId="0" fontId="31" fillId="4" borderId="0" xfId="0" applyFont="1" applyFill="1"/>
    <xf numFmtId="0" fontId="9" fillId="0" borderId="6" xfId="0" applyFont="1" applyBorder="1"/>
    <xf numFmtId="0" fontId="3" fillId="0" borderId="0" xfId="0" applyFont="1" applyAlignment="1">
      <alignment horizontal="left" wrapText="1"/>
    </xf>
    <xf numFmtId="0" fontId="0" fillId="6" borderId="0" xfId="0" applyFill="1"/>
    <xf numFmtId="0" fontId="0" fillId="3" borderId="0" xfId="0" applyFill="1"/>
    <xf numFmtId="0" fontId="16" fillId="3" borderId="0" xfId="0" applyFont="1" applyFill="1" applyAlignment="1">
      <alignment horizontal="left"/>
    </xf>
    <xf numFmtId="0" fontId="0" fillId="3" borderId="2" xfId="0" applyFill="1" applyBorder="1"/>
    <xf numFmtId="0" fontId="0" fillId="3" borderId="7" xfId="0" applyFill="1" applyBorder="1"/>
    <xf numFmtId="0" fontId="4" fillId="3" borderId="9" xfId="0" applyFont="1" applyFill="1" applyBorder="1"/>
    <xf numFmtId="0" fontId="4" fillId="3" borderId="6" xfId="0" applyFont="1" applyFill="1" applyBorder="1"/>
    <xf numFmtId="0" fontId="4" fillId="3" borderId="8" xfId="0" applyFont="1" applyFill="1" applyBorder="1"/>
    <xf numFmtId="0" fontId="16" fillId="3" borderId="11" xfId="0" applyFont="1" applyFill="1" applyBorder="1"/>
    <xf numFmtId="0" fontId="16" fillId="3" borderId="0" xfId="0" applyFont="1" applyFill="1"/>
    <xf numFmtId="3" fontId="4" fillId="3" borderId="0" xfId="0" applyNumberFormat="1" applyFont="1" applyFill="1"/>
    <xf numFmtId="10" fontId="15" fillId="3" borderId="0" xfId="0" applyNumberFormat="1" applyFont="1" applyFill="1" applyAlignment="1">
      <alignment horizontal="left" wrapText="1"/>
    </xf>
    <xf numFmtId="0" fontId="4" fillId="3" borderId="0" xfId="0" applyFont="1" applyFill="1" applyAlignment="1">
      <alignment wrapText="1"/>
    </xf>
    <xf numFmtId="0" fontId="0" fillId="0" borderId="0" xfId="0" applyAlignment="1">
      <alignment wrapText="1"/>
    </xf>
    <xf numFmtId="0" fontId="17" fillId="4" borderId="23" xfId="0" applyFont="1" applyFill="1" applyBorder="1"/>
    <xf numFmtId="0" fontId="17" fillId="4" borderId="24" xfId="0" applyFont="1" applyFill="1" applyBorder="1"/>
    <xf numFmtId="0" fontId="4" fillId="0" borderId="0" xfId="0" applyFont="1" applyAlignment="1">
      <alignment vertical="center"/>
    </xf>
    <xf numFmtId="4" fontId="4" fillId="0" borderId="0" xfId="0" applyNumberFormat="1" applyFont="1" applyAlignment="1">
      <alignment horizontal="center" vertical="center"/>
    </xf>
    <xf numFmtId="0" fontId="4" fillId="0" borderId="0" xfId="0" applyFont="1" applyAlignment="1">
      <alignment vertical="center" wrapText="1"/>
    </xf>
    <xf numFmtId="9" fontId="4" fillId="0" borderId="0" xfId="0" applyNumberFormat="1" applyFont="1" applyAlignment="1">
      <alignment horizontal="center"/>
    </xf>
    <xf numFmtId="4" fontId="4" fillId="0" borderId="0" xfId="0" applyNumberFormat="1" applyFont="1" applyAlignment="1">
      <alignment horizontal="center" vertical="center" wrapText="1"/>
    </xf>
    <xf numFmtId="4" fontId="4" fillId="0" borderId="0" xfId="0" applyNumberFormat="1" applyFont="1" applyAlignment="1">
      <alignment horizontal="left" vertical="center"/>
    </xf>
    <xf numFmtId="4" fontId="4" fillId="0" borderId="0" xfId="0" applyNumberFormat="1" applyFont="1" applyAlignment="1">
      <alignment horizontal="left"/>
    </xf>
    <xf numFmtId="0" fontId="0" fillId="3" borderId="6" xfId="0" applyFill="1" applyBorder="1"/>
    <xf numFmtId="0" fontId="4" fillId="3" borderId="7" xfId="0" applyFont="1" applyFill="1" applyBorder="1" applyAlignment="1">
      <alignment wrapText="1"/>
    </xf>
    <xf numFmtId="0" fontId="4" fillId="3" borderId="7" xfId="0" applyFont="1" applyFill="1" applyBorder="1"/>
    <xf numFmtId="0" fontId="0" fillId="6" borderId="0" xfId="0" applyFill="1" applyAlignment="1">
      <alignment wrapText="1"/>
    </xf>
    <xf numFmtId="0" fontId="0" fillId="6" borderId="6" xfId="0" applyFill="1" applyBorder="1"/>
    <xf numFmtId="0" fontId="0" fillId="3" borderId="2" xfId="0" applyFill="1" applyBorder="1" applyAlignment="1">
      <alignment wrapText="1"/>
    </xf>
    <xf numFmtId="0" fontId="4" fillId="3" borderId="0" xfId="0" applyFont="1" applyFill="1" applyAlignment="1">
      <alignment horizontal="left" wrapText="1"/>
    </xf>
    <xf numFmtId="0" fontId="17" fillId="4" borderId="40" xfId="0" applyFont="1" applyFill="1" applyBorder="1"/>
    <xf numFmtId="0" fontId="17" fillId="4" borderId="9" xfId="0" applyFont="1" applyFill="1" applyBorder="1"/>
    <xf numFmtId="0" fontId="17" fillId="4" borderId="6" xfId="0" applyFont="1" applyFill="1" applyBorder="1"/>
    <xf numFmtId="0" fontId="17" fillId="4" borderId="41" xfId="0" applyFont="1" applyFill="1" applyBorder="1"/>
    <xf numFmtId="0" fontId="11" fillId="0" borderId="11" xfId="0" applyFont="1" applyBorder="1" applyAlignment="1">
      <alignment horizontal="center" vertical="top" wrapText="1"/>
    </xf>
    <xf numFmtId="0" fontId="4" fillId="0" borderId="2" xfId="0" applyFont="1" applyBorder="1" applyAlignment="1">
      <alignment wrapText="1"/>
    </xf>
    <xf numFmtId="0" fontId="4" fillId="0" borderId="0" xfId="0" applyFont="1" applyAlignment="1">
      <alignment wrapText="1"/>
    </xf>
    <xf numFmtId="0" fontId="17" fillId="3" borderId="0" xfId="0" applyFont="1" applyFill="1" applyAlignment="1">
      <alignment wrapText="1"/>
    </xf>
    <xf numFmtId="0" fontId="4" fillId="3" borderId="42" xfId="0" applyFont="1" applyFill="1" applyBorder="1" applyAlignment="1">
      <alignment horizontal="left" wrapText="1" indent="2"/>
    </xf>
    <xf numFmtId="0" fontId="0" fillId="6" borderId="11" xfId="0" applyFill="1" applyBorder="1"/>
    <xf numFmtId="0" fontId="4" fillId="6" borderId="11" xfId="0" applyFont="1" applyFill="1" applyBorder="1"/>
    <xf numFmtId="0" fontId="4" fillId="4" borderId="16" xfId="0" applyFont="1" applyFill="1" applyBorder="1" applyAlignment="1">
      <alignment horizontal="left" wrapText="1"/>
    </xf>
    <xf numFmtId="0" fontId="0" fillId="3" borderId="9" xfId="0" applyFill="1" applyBorder="1" applyAlignment="1">
      <alignment wrapText="1"/>
    </xf>
    <xf numFmtId="0" fontId="4" fillId="3" borderId="6" xfId="0" applyFont="1" applyFill="1" applyBorder="1" applyAlignment="1">
      <alignment wrapText="1"/>
    </xf>
    <xf numFmtId="0" fontId="4" fillId="3" borderId="8" xfId="0" applyFont="1" applyFill="1" applyBorder="1" applyAlignment="1">
      <alignment wrapText="1"/>
    </xf>
    <xf numFmtId="0" fontId="37" fillId="0" borderId="0" xfId="0" applyFont="1" applyAlignment="1">
      <alignment horizontal="left" wrapText="1"/>
    </xf>
    <xf numFmtId="0" fontId="9" fillId="0" borderId="0" xfId="0" applyFont="1" applyAlignment="1">
      <alignment horizontal="left" wrapText="1"/>
    </xf>
    <xf numFmtId="0" fontId="14" fillId="0" borderId="0" xfId="0" applyFont="1"/>
    <xf numFmtId="0" fontId="11" fillId="0" borderId="0" xfId="0" applyFont="1" applyAlignment="1">
      <alignment vertical="center"/>
    </xf>
    <xf numFmtId="0" fontId="41" fillId="0" borderId="0" xfId="0" applyFont="1" applyAlignment="1">
      <alignment vertical="center"/>
    </xf>
    <xf numFmtId="0" fontId="9" fillId="6" borderId="0" xfId="0" applyFont="1" applyFill="1"/>
    <xf numFmtId="0" fontId="4" fillId="6" borderId="0" xfId="0" applyFont="1" applyFill="1"/>
    <xf numFmtId="0" fontId="2" fillId="6" borderId="0" xfId="0" applyFont="1" applyFill="1"/>
    <xf numFmtId="0" fontId="4" fillId="0" borderId="27" xfId="0" applyFont="1" applyBorder="1"/>
    <xf numFmtId="3" fontId="4" fillId="6" borderId="44" xfId="0" applyNumberFormat="1" applyFont="1" applyFill="1" applyBorder="1" applyAlignment="1" applyProtection="1">
      <alignment horizontal="center"/>
      <protection locked="0"/>
    </xf>
    <xf numFmtId="3" fontId="4" fillId="6" borderId="20" xfId="0" applyNumberFormat="1" applyFont="1" applyFill="1" applyBorder="1" applyAlignment="1" applyProtection="1">
      <alignment horizontal="center"/>
      <protection locked="0"/>
    </xf>
    <xf numFmtId="0" fontId="0" fillId="6" borderId="0" xfId="0" applyFill="1" applyAlignment="1">
      <alignment vertical="top"/>
    </xf>
    <xf numFmtId="0" fontId="0" fillId="0" borderId="7" xfId="0" applyBorder="1" applyAlignment="1">
      <alignment vertical="top"/>
    </xf>
    <xf numFmtId="0" fontId="0" fillId="2" borderId="0" xfId="0" applyFill="1" applyAlignment="1">
      <alignment vertical="top"/>
    </xf>
    <xf numFmtId="0" fontId="0" fillId="0" borderId="0" xfId="0" applyAlignment="1">
      <alignment vertical="top"/>
    </xf>
    <xf numFmtId="0" fontId="9" fillId="3" borderId="0" xfId="0" applyFont="1" applyFill="1"/>
    <xf numFmtId="2" fontId="9" fillId="0" borderId="0" xfId="0" applyNumberFormat="1" applyFont="1" applyAlignment="1">
      <alignment horizontal="center"/>
    </xf>
    <xf numFmtId="0" fontId="9" fillId="0" borderId="0" xfId="0" applyFont="1" applyAlignment="1">
      <alignment horizontal="center"/>
    </xf>
    <xf numFmtId="4" fontId="17" fillId="4" borderId="32" xfId="0" applyNumberFormat="1" applyFont="1" applyFill="1" applyBorder="1"/>
    <xf numFmtId="0" fontId="4" fillId="0" borderId="43" xfId="0" applyFont="1" applyBorder="1"/>
    <xf numFmtId="165" fontId="5" fillId="0" borderId="47" xfId="0" applyNumberFormat="1" applyFont="1" applyBorder="1" applyAlignment="1">
      <alignment horizontal="center"/>
    </xf>
    <xf numFmtId="166" fontId="5" fillId="0" borderId="39" xfId="0" applyNumberFormat="1" applyFont="1" applyBorder="1" applyAlignment="1">
      <alignment horizontal="center"/>
    </xf>
    <xf numFmtId="10" fontId="3" fillId="0" borderId="0" xfId="0" applyNumberFormat="1" applyFont="1" applyAlignment="1">
      <alignment horizontal="left" vertical="top" wrapText="1"/>
    </xf>
    <xf numFmtId="0" fontId="67" fillId="2" borderId="0" xfId="0" applyFont="1" applyFill="1"/>
    <xf numFmtId="0" fontId="66" fillId="0" borderId="0" xfId="0" applyFont="1"/>
    <xf numFmtId="0" fontId="66" fillId="0" borderId="0" xfId="0" applyFont="1" applyAlignment="1">
      <alignment horizontal="left" wrapText="1"/>
    </xf>
    <xf numFmtId="0" fontId="67" fillId="0" borderId="0" xfId="0" applyFont="1" applyProtection="1">
      <protection locked="0"/>
    </xf>
    <xf numFmtId="0" fontId="4" fillId="0" borderId="50" xfId="0" applyFont="1" applyBorder="1" applyAlignment="1">
      <alignment horizontal="left" indent="2"/>
    </xf>
    <xf numFmtId="0" fontId="67" fillId="0" borderId="0" xfId="0" applyFont="1"/>
    <xf numFmtId="0" fontId="67" fillId="0" borderId="0" xfId="0" applyFont="1" applyAlignment="1">
      <alignment vertical="center" wrapText="1"/>
    </xf>
    <xf numFmtId="0" fontId="67" fillId="0" borderId="6" xfId="0" applyFont="1" applyBorder="1"/>
    <xf numFmtId="0" fontId="4" fillId="0" borderId="2" xfId="0" applyFont="1" applyBorder="1" applyAlignment="1">
      <alignment vertical="top"/>
    </xf>
    <xf numFmtId="0" fontId="45" fillId="0" borderId="0" xfId="0" applyFont="1" applyAlignment="1">
      <alignment vertical="top"/>
    </xf>
    <xf numFmtId="0" fontId="4" fillId="0" borderId="0" xfId="0" applyFont="1" applyAlignment="1">
      <alignment vertical="top"/>
    </xf>
    <xf numFmtId="0" fontId="17" fillId="4" borderId="52" xfId="0" applyFont="1" applyFill="1" applyBorder="1" applyAlignment="1">
      <alignment horizontal="left"/>
    </xf>
    <xf numFmtId="0" fontId="4" fillId="8" borderId="42" xfId="0" applyFont="1" applyFill="1" applyBorder="1" applyAlignment="1">
      <alignment horizontal="left" indent="2"/>
    </xf>
    <xf numFmtId="165" fontId="4" fillId="8" borderId="17" xfId="0" applyNumberFormat="1" applyFont="1" applyFill="1" applyBorder="1" applyAlignment="1">
      <alignment horizontal="center"/>
    </xf>
    <xf numFmtId="166" fontId="4" fillId="8" borderId="19" xfId="0" applyNumberFormat="1" applyFont="1" applyFill="1" applyBorder="1" applyAlignment="1">
      <alignment horizontal="center"/>
    </xf>
    <xf numFmtId="0" fontId="5" fillId="0" borderId="45" xfId="0" applyFont="1" applyBorder="1" applyAlignment="1">
      <alignment horizontal="left"/>
    </xf>
    <xf numFmtId="0" fontId="0" fillId="0" borderId="19" xfId="0" applyBorder="1"/>
    <xf numFmtId="0" fontId="0" fillId="0" borderId="46" xfId="0" applyBorder="1"/>
    <xf numFmtId="0" fontId="4" fillId="4" borderId="52" xfId="0" applyFont="1" applyFill="1" applyBorder="1" applyAlignment="1">
      <alignment horizontal="center"/>
    </xf>
    <xf numFmtId="0" fontId="4" fillId="4" borderId="54" xfId="0" applyFont="1" applyFill="1" applyBorder="1" applyAlignment="1">
      <alignment horizontal="center"/>
    </xf>
    <xf numFmtId="0" fontId="14" fillId="0" borderId="0" xfId="0" applyFont="1" applyAlignment="1">
      <alignment horizontal="center"/>
    </xf>
    <xf numFmtId="0" fontId="4" fillId="4" borderId="53" xfId="0" applyFont="1" applyFill="1" applyBorder="1" applyAlignment="1">
      <alignment horizontal="center"/>
    </xf>
    <xf numFmtId="0" fontId="4" fillId="0" borderId="0" xfId="0" applyFont="1" applyAlignment="1">
      <alignment horizontal="center" vertical="top"/>
    </xf>
    <xf numFmtId="0" fontId="4" fillId="0" borderId="6" xfId="0" applyFont="1" applyBorder="1" applyAlignment="1">
      <alignment horizontal="center"/>
    </xf>
    <xf numFmtId="0" fontId="41" fillId="0" borderId="0" xfId="0" applyFont="1" applyAlignment="1">
      <alignment horizontal="center"/>
    </xf>
    <xf numFmtId="0" fontId="4" fillId="8" borderId="7" xfId="0" applyFont="1" applyFill="1" applyBorder="1" applyAlignment="1">
      <alignment horizontal="left" indent="3"/>
    </xf>
    <xf numFmtId="0" fontId="0" fillId="9" borderId="0" xfId="0" applyFill="1"/>
    <xf numFmtId="165" fontId="4" fillId="6" borderId="10" xfId="0" applyNumberFormat="1" applyFont="1" applyFill="1" applyBorder="1" applyAlignment="1" applyProtection="1">
      <alignment horizontal="center"/>
      <protection locked="0"/>
    </xf>
    <xf numFmtId="165" fontId="17" fillId="4" borderId="6" xfId="0" applyNumberFormat="1" applyFont="1" applyFill="1" applyBorder="1"/>
    <xf numFmtId="165" fontId="4" fillId="6" borderId="41" xfId="0" applyNumberFormat="1" applyFont="1" applyFill="1" applyBorder="1" applyAlignment="1" applyProtection="1">
      <alignment horizontal="center"/>
      <protection locked="0"/>
    </xf>
    <xf numFmtId="165" fontId="17" fillId="4" borderId="24" xfId="0" applyNumberFormat="1" applyFont="1" applyFill="1" applyBorder="1"/>
    <xf numFmtId="0" fontId="4" fillId="8" borderId="7" xfId="0" applyFont="1" applyFill="1" applyBorder="1" applyAlignment="1">
      <alignment wrapText="1"/>
    </xf>
    <xf numFmtId="0" fontId="0" fillId="10" borderId="0" xfId="0" applyFill="1"/>
    <xf numFmtId="0" fontId="4" fillId="0" borderId="31" xfId="0" applyFont="1" applyBorder="1"/>
    <xf numFmtId="0" fontId="4" fillId="0" borderId="30" xfId="0" applyFont="1" applyBorder="1"/>
    <xf numFmtId="0" fontId="4" fillId="0" borderId="32" xfId="0" applyFont="1" applyBorder="1"/>
    <xf numFmtId="0" fontId="4" fillId="0" borderId="3" xfId="0" applyFont="1" applyBorder="1" applyAlignment="1">
      <alignment horizontal="right" vertical="center"/>
    </xf>
    <xf numFmtId="49" fontId="5" fillId="0" borderId="32" xfId="0" applyNumberFormat="1" applyFont="1" applyBorder="1"/>
    <xf numFmtId="0" fontId="5" fillId="0" borderId="3" xfId="0" applyFont="1" applyBorder="1" applyAlignment="1">
      <alignment horizontal="left" vertical="center"/>
    </xf>
    <xf numFmtId="0" fontId="4" fillId="0" borderId="4" xfId="0" applyFont="1" applyBorder="1"/>
    <xf numFmtId="0" fontId="4" fillId="0" borderId="56" xfId="0" applyFont="1" applyBorder="1"/>
    <xf numFmtId="0" fontId="4" fillId="0" borderId="33" xfId="0" applyFont="1" applyBorder="1"/>
    <xf numFmtId="0" fontId="5" fillId="0" borderId="3" xfId="0" applyFont="1" applyBorder="1" applyAlignment="1">
      <alignment horizontal="left" vertical="center" indent="2"/>
    </xf>
    <xf numFmtId="0" fontId="5" fillId="0" borderId="3" xfId="0" applyFont="1" applyBorder="1" applyAlignment="1">
      <alignment horizontal="left" indent="2"/>
    </xf>
    <xf numFmtId="0" fontId="16" fillId="0" borderId="5" xfId="0" applyFont="1" applyBorder="1"/>
    <xf numFmtId="0" fontId="8" fillId="0" borderId="31" xfId="2" applyFont="1" applyBorder="1" applyAlignment="1" applyProtection="1">
      <alignment horizontal="left"/>
    </xf>
    <xf numFmtId="0" fontId="4" fillId="0" borderId="31" xfId="0" applyFont="1" applyBorder="1" applyAlignment="1">
      <alignment horizontal="left"/>
    </xf>
    <xf numFmtId="49" fontId="5" fillId="0" borderId="31" xfId="0" applyNumberFormat="1" applyFont="1" applyBorder="1" applyAlignment="1">
      <alignment horizontal="right"/>
    </xf>
    <xf numFmtId="0" fontId="5" fillId="0" borderId="31" xfId="0" applyFont="1" applyBorder="1"/>
    <xf numFmtId="0" fontId="4" fillId="0" borderId="30" xfId="0" applyFont="1" applyBorder="1" applyAlignment="1">
      <alignment horizontal="center"/>
    </xf>
    <xf numFmtId="3" fontId="4" fillId="8" borderId="0" xfId="0" applyNumberFormat="1" applyFont="1" applyFill="1" applyAlignment="1" applyProtection="1">
      <alignment horizontal="center"/>
      <protection locked="0"/>
    </xf>
    <xf numFmtId="14" fontId="4" fillId="6" borderId="6" xfId="0" applyNumberFormat="1" applyFont="1" applyFill="1" applyBorder="1" applyAlignment="1" applyProtection="1">
      <alignment horizontal="center" vertical="center"/>
      <protection locked="0"/>
    </xf>
    <xf numFmtId="0" fontId="4" fillId="0" borderId="32" xfId="0" applyFont="1" applyBorder="1" applyAlignment="1">
      <alignment horizontal="center"/>
    </xf>
    <xf numFmtId="0" fontId="5" fillId="0" borderId="0" xfId="0" applyFont="1" applyAlignment="1">
      <alignment wrapText="1"/>
    </xf>
    <xf numFmtId="0" fontId="5" fillId="0" borderId="32" xfId="0" applyFont="1" applyBorder="1" applyAlignment="1">
      <alignment wrapText="1"/>
    </xf>
    <xf numFmtId="0" fontId="4" fillId="0" borderId="5" xfId="0" applyFont="1" applyBorder="1" applyAlignment="1">
      <alignment horizontal="right" vertical="center"/>
    </xf>
    <xf numFmtId="0" fontId="5" fillId="0" borderId="3" xfId="0" applyFont="1" applyBorder="1" applyAlignment="1">
      <alignment horizontal="right" vertical="center" wrapText="1"/>
    </xf>
    <xf numFmtId="49" fontId="5" fillId="0" borderId="4" xfId="0" applyNumberFormat="1" applyFont="1" applyBorder="1" applyAlignment="1">
      <alignment vertical="center"/>
    </xf>
    <xf numFmtId="49" fontId="5" fillId="0" borderId="56" xfId="0" applyNumberFormat="1" applyFont="1" applyBorder="1" applyAlignment="1">
      <alignment vertical="center"/>
    </xf>
    <xf numFmtId="49" fontId="5" fillId="0" borderId="33" xfId="0" applyNumberFormat="1" applyFont="1" applyBorder="1" applyAlignment="1">
      <alignment vertical="center"/>
    </xf>
    <xf numFmtId="0" fontId="5" fillId="0" borderId="5" xfId="0" applyFont="1" applyBorder="1" applyAlignment="1">
      <alignment horizontal="right" vertical="center"/>
    </xf>
    <xf numFmtId="0" fontId="7" fillId="0" borderId="31" xfId="0" applyFont="1" applyBorder="1" applyAlignment="1">
      <alignment horizontal="right" vertical="center"/>
    </xf>
    <xf numFmtId="0" fontId="5" fillId="0" borderId="3" xfId="0" applyFont="1" applyBorder="1" applyAlignment="1">
      <alignment horizontal="right" vertical="center"/>
    </xf>
    <xf numFmtId="49" fontId="5" fillId="0" borderId="3" xfId="0" applyNumberFormat="1" applyFont="1" applyBorder="1" applyAlignment="1">
      <alignment horizontal="right" vertical="center"/>
    </xf>
    <xf numFmtId="0" fontId="5" fillId="0" borderId="4" xfId="0" applyFont="1" applyBorder="1" applyAlignment="1">
      <alignment horizontal="right" vertical="center"/>
    </xf>
    <xf numFmtId="0" fontId="8" fillId="0" borderId="56" xfId="2" applyFont="1" applyBorder="1" applyAlignment="1" applyProtection="1">
      <alignment horizontal="left"/>
    </xf>
    <xf numFmtId="0" fontId="4" fillId="0" borderId="56" xfId="0" applyFont="1" applyBorder="1" applyAlignment="1">
      <alignment horizontal="left"/>
    </xf>
    <xf numFmtId="49" fontId="5" fillId="0" borderId="56" xfId="0" applyNumberFormat="1" applyFont="1" applyBorder="1" applyAlignment="1">
      <alignment horizontal="right"/>
    </xf>
    <xf numFmtId="0" fontId="5" fillId="0" borderId="56" xfId="0" applyFont="1" applyBorder="1"/>
    <xf numFmtId="0" fontId="4" fillId="0" borderId="56" xfId="0" applyFont="1" applyBorder="1" applyAlignment="1">
      <alignment horizontal="right" vertical="center"/>
    </xf>
    <xf numFmtId="0" fontId="4" fillId="0" borderId="33" xfId="0" applyFont="1" applyBorder="1" applyAlignment="1">
      <alignment horizontal="center"/>
    </xf>
    <xf numFmtId="0" fontId="5" fillId="3" borderId="42" xfId="0" applyFont="1" applyFill="1" applyBorder="1" applyAlignment="1">
      <alignment horizontal="left" wrapText="1" indent="1"/>
    </xf>
    <xf numFmtId="0" fontId="0" fillId="0" borderId="30" xfId="0" applyBorder="1"/>
    <xf numFmtId="0" fontId="69" fillId="0" borderId="7" xfId="0" applyFont="1" applyBorder="1"/>
    <xf numFmtId="0" fontId="69" fillId="0" borderId="8" xfId="0" applyFont="1" applyBorder="1"/>
    <xf numFmtId="0" fontId="69" fillId="0" borderId="0" xfId="0" applyFont="1"/>
    <xf numFmtId="0" fontId="4" fillId="9" borderId="6" xfId="0" applyFont="1" applyFill="1" applyBorder="1" applyAlignment="1" applyProtection="1">
      <alignment horizontal="center"/>
      <protection locked="0"/>
    </xf>
    <xf numFmtId="0" fontId="5" fillId="0" borderId="56" xfId="0" applyFont="1" applyBorder="1" applyAlignment="1">
      <alignment horizontal="left" wrapText="1"/>
    </xf>
    <xf numFmtId="0" fontId="11" fillId="0" borderId="5" xfId="0" applyFont="1" applyBorder="1" applyAlignment="1">
      <alignment horizontal="left"/>
    </xf>
    <xf numFmtId="0" fontId="11" fillId="0" borderId="31" xfId="0" applyFont="1" applyBorder="1" applyAlignment="1">
      <alignment horizontal="left"/>
    </xf>
    <xf numFmtId="0" fontId="4" fillId="0" borderId="30" xfId="0" applyFont="1" applyBorder="1" applyAlignment="1">
      <alignment horizontal="left" wrapText="1"/>
    </xf>
    <xf numFmtId="0" fontId="5" fillId="0" borderId="33" xfId="0" applyFont="1" applyBorder="1" applyAlignment="1">
      <alignment horizontal="left" wrapText="1"/>
    </xf>
    <xf numFmtId="0" fontId="11" fillId="0" borderId="5" xfId="0" applyFont="1" applyBorder="1"/>
    <xf numFmtId="0" fontId="13" fillId="0" borderId="31" xfId="0" applyFont="1" applyBorder="1" applyAlignment="1">
      <alignment horizontal="left" wrapText="1"/>
    </xf>
    <xf numFmtId="0" fontId="13" fillId="0" borderId="30" xfId="0" applyFont="1" applyBorder="1" applyAlignment="1">
      <alignment horizontal="left" wrapText="1"/>
    </xf>
    <xf numFmtId="0" fontId="13" fillId="0" borderId="3" xfId="0" applyFont="1" applyBorder="1" applyAlignment="1">
      <alignment horizontal="left" wrapText="1"/>
    </xf>
    <xf numFmtId="0" fontId="13" fillId="0" borderId="32" xfId="0" applyFont="1" applyBorder="1" applyAlignment="1">
      <alignment horizontal="left" wrapText="1"/>
    </xf>
    <xf numFmtId="0" fontId="13" fillId="0" borderId="56" xfId="0" applyFont="1" applyBorder="1"/>
    <xf numFmtId="0" fontId="13" fillId="0" borderId="33" xfId="0" applyFont="1" applyBorder="1"/>
    <xf numFmtId="0" fontId="0" fillId="11" borderId="0" xfId="0" applyFill="1"/>
    <xf numFmtId="0" fontId="4" fillId="9" borderId="44" xfId="0" applyFont="1" applyFill="1" applyBorder="1" applyAlignment="1" applyProtection="1">
      <alignment horizontal="center" vertical="center" wrapText="1"/>
      <protection locked="0"/>
    </xf>
    <xf numFmtId="3" fontId="4" fillId="3" borderId="36" xfId="0" applyNumberFormat="1" applyFont="1" applyFill="1" applyBorder="1" applyAlignment="1">
      <alignment horizontal="center"/>
    </xf>
    <xf numFmtId="3" fontId="4" fillId="0" borderId="19" xfId="0" applyNumberFormat="1" applyFont="1" applyBorder="1" applyAlignment="1">
      <alignment horizontal="center"/>
    </xf>
    <xf numFmtId="3" fontId="17" fillId="4" borderId="32" xfId="0" applyNumberFormat="1" applyFont="1" applyFill="1" applyBorder="1" applyAlignment="1">
      <alignment horizontal="center"/>
    </xf>
    <xf numFmtId="165" fontId="4" fillId="0" borderId="59" xfId="0" applyNumberFormat="1" applyFont="1" applyBorder="1" applyAlignment="1">
      <alignment horizontal="center"/>
    </xf>
    <xf numFmtId="3" fontId="4" fillId="3" borderId="0" xfId="0" applyNumberFormat="1" applyFont="1" applyFill="1" applyAlignment="1">
      <alignment horizontal="center"/>
    </xf>
    <xf numFmtId="0" fontId="4" fillId="3" borderId="0" xfId="0" applyFont="1" applyFill="1" applyAlignment="1">
      <alignment horizontal="center"/>
    </xf>
    <xf numFmtId="0" fontId="4" fillId="0" borderId="47" xfId="0" applyFont="1" applyBorder="1"/>
    <xf numFmtId="0" fontId="67" fillId="3" borderId="7" xfId="0" applyFont="1" applyFill="1" applyBorder="1" applyAlignment="1">
      <alignment vertical="top"/>
    </xf>
    <xf numFmtId="0" fontId="67" fillId="3" borderId="7" xfId="0" applyFont="1" applyFill="1" applyBorder="1"/>
    <xf numFmtId="0" fontId="66" fillId="0" borderId="7" xfId="0" applyFont="1" applyBorder="1"/>
    <xf numFmtId="0" fontId="67" fillId="3" borderId="8" xfId="0" applyFont="1" applyFill="1" applyBorder="1"/>
    <xf numFmtId="0" fontId="4" fillId="0" borderId="7" xfId="0" applyFont="1" applyBorder="1" applyAlignment="1">
      <alignment wrapText="1"/>
    </xf>
    <xf numFmtId="0" fontId="54" fillId="8" borderId="0" xfId="0" applyFont="1" applyFill="1"/>
    <xf numFmtId="0" fontId="35" fillId="3" borderId="0" xfId="0" applyFont="1" applyFill="1" applyAlignment="1">
      <alignment horizontal="left" wrapText="1"/>
    </xf>
    <xf numFmtId="3" fontId="4" fillId="6" borderId="17" xfId="0" applyNumberFormat="1" applyFont="1" applyFill="1" applyBorder="1" applyAlignment="1" applyProtection="1">
      <alignment horizontal="center"/>
      <protection locked="0"/>
    </xf>
    <xf numFmtId="3" fontId="4" fillId="8" borderId="19" xfId="0" applyNumberFormat="1" applyFont="1" applyFill="1" applyBorder="1" applyAlignment="1">
      <alignment horizontal="center"/>
    </xf>
    <xf numFmtId="0" fontId="4" fillId="11" borderId="0" xfId="0" applyFont="1" applyFill="1"/>
    <xf numFmtId="0" fontId="15" fillId="0" borderId="0" xfId="0" applyFont="1"/>
    <xf numFmtId="49" fontId="57" fillId="0" borderId="0" xfId="0" applyNumberFormat="1" applyFont="1"/>
    <xf numFmtId="0" fontId="65" fillId="3" borderId="0" xfId="0" applyFont="1" applyFill="1" applyAlignment="1">
      <alignment horizontal="right" vertical="top" wrapText="1"/>
    </xf>
    <xf numFmtId="0" fontId="11" fillId="3" borderId="0" xfId="0" applyFont="1" applyFill="1" applyAlignment="1">
      <alignment horizontal="center" wrapText="1"/>
    </xf>
    <xf numFmtId="0" fontId="65" fillId="3" borderId="7" xfId="0" applyFont="1" applyFill="1" applyBorder="1" applyAlignment="1">
      <alignment horizontal="right" vertical="top" wrapText="1"/>
    </xf>
    <xf numFmtId="0" fontId="21" fillId="0" borderId="3" xfId="0" applyFont="1" applyBorder="1"/>
    <xf numFmtId="0" fontId="21" fillId="0" borderId="32" xfId="0" applyFont="1" applyBorder="1"/>
    <xf numFmtId="0" fontId="3" fillId="0" borderId="0" xfId="0" applyFont="1" applyAlignment="1">
      <alignment horizontal="left" vertical="top" wrapText="1"/>
    </xf>
    <xf numFmtId="0" fontId="60" fillId="3" borderId="2" xfId="0" applyFont="1" applyFill="1" applyBorder="1"/>
    <xf numFmtId="0" fontId="60" fillId="3" borderId="0" xfId="0" applyFont="1" applyFill="1"/>
    <xf numFmtId="0" fontId="60" fillId="3" borderId="7" xfId="0" applyFont="1" applyFill="1" applyBorder="1"/>
    <xf numFmtId="0" fontId="4" fillId="0" borderId="0" xfId="0" applyFont="1" applyAlignment="1">
      <alignment horizontal="left" indent="1"/>
    </xf>
    <xf numFmtId="0" fontId="15" fillId="6" borderId="29" xfId="0" applyFont="1" applyFill="1" applyBorder="1" applyAlignment="1" applyProtection="1">
      <alignment wrapText="1"/>
      <protection locked="0"/>
    </xf>
    <xf numFmtId="0" fontId="15" fillId="6" borderId="48" xfId="0" applyFont="1" applyFill="1" applyBorder="1" applyAlignment="1" applyProtection="1">
      <alignment wrapText="1"/>
      <protection locked="0"/>
    </xf>
    <xf numFmtId="0" fontId="4" fillId="6" borderId="48" xfId="0" applyFont="1" applyFill="1" applyBorder="1" applyAlignment="1" applyProtection="1">
      <alignment wrapText="1"/>
      <protection locked="0"/>
    </xf>
    <xf numFmtId="0" fontId="4" fillId="6" borderId="61" xfId="0" applyFont="1" applyFill="1" applyBorder="1" applyAlignment="1" applyProtection="1">
      <alignment wrapText="1"/>
      <protection locked="0"/>
    </xf>
    <xf numFmtId="0" fontId="57" fillId="12" borderId="29" xfId="0" applyFont="1" applyFill="1" applyBorder="1" applyAlignment="1" applyProtection="1">
      <alignment horizontal="center" wrapText="1"/>
      <protection locked="0"/>
    </xf>
    <xf numFmtId="0" fontId="57" fillId="12" borderId="24" xfId="0" applyFont="1" applyFill="1" applyBorder="1" applyAlignment="1" applyProtection="1">
      <alignment horizontal="center" wrapText="1"/>
      <protection locked="0"/>
    </xf>
    <xf numFmtId="0" fontId="5" fillId="12" borderId="29" xfId="0" applyFont="1" applyFill="1" applyBorder="1" applyAlignment="1" applyProtection="1">
      <alignment horizontal="center" wrapText="1"/>
      <protection locked="0"/>
    </xf>
    <xf numFmtId="0" fontId="5" fillId="12" borderId="24" xfId="0" applyFont="1" applyFill="1" applyBorder="1" applyAlignment="1" applyProtection="1">
      <alignment horizontal="center" wrapText="1"/>
      <protection locked="0"/>
    </xf>
    <xf numFmtId="0" fontId="5" fillId="12" borderId="38" xfId="0" applyFont="1" applyFill="1" applyBorder="1" applyAlignment="1" applyProtection="1">
      <alignment horizontal="center" wrapText="1"/>
      <protection locked="0"/>
    </xf>
    <xf numFmtId="0" fontId="5" fillId="12" borderId="62" xfId="0" applyFont="1" applyFill="1" applyBorder="1" applyAlignment="1" applyProtection="1">
      <alignment horizontal="center" wrapText="1"/>
      <protection locked="0"/>
    </xf>
    <xf numFmtId="0" fontId="0" fillId="8" borderId="0" xfId="0" applyFill="1"/>
    <xf numFmtId="0" fontId="60" fillId="8" borderId="0" xfId="0" applyFont="1" applyFill="1"/>
    <xf numFmtId="3" fontId="4" fillId="8" borderId="46" xfId="0" applyNumberFormat="1" applyFont="1" applyFill="1" applyBorder="1" applyAlignment="1">
      <alignment horizontal="center"/>
    </xf>
    <xf numFmtId="0" fontId="4" fillId="9" borderId="17" xfId="0" applyFont="1" applyFill="1" applyBorder="1" applyAlignment="1" applyProtection="1">
      <alignment horizontal="center" vertical="center" wrapText="1"/>
      <protection locked="0"/>
    </xf>
    <xf numFmtId="3" fontId="4" fillId="6" borderId="18" xfId="0" applyNumberFormat="1" applyFont="1" applyFill="1" applyBorder="1" applyAlignment="1" applyProtection="1">
      <alignment horizontal="center"/>
      <protection locked="0"/>
    </xf>
    <xf numFmtId="0" fontId="4" fillId="0" borderId="56" xfId="0" applyFont="1" applyBorder="1" applyProtection="1">
      <protection locked="0"/>
    </xf>
    <xf numFmtId="3" fontId="4" fillId="6" borderId="10" xfId="0" applyNumberFormat="1" applyFont="1" applyFill="1" applyBorder="1" applyAlignment="1" applyProtection="1">
      <alignment horizontal="center"/>
      <protection locked="0"/>
    </xf>
    <xf numFmtId="0" fontId="25" fillId="0" borderId="0" xfId="0" applyFont="1" applyAlignment="1">
      <alignment wrapText="1"/>
    </xf>
    <xf numFmtId="0" fontId="9" fillId="8" borderId="6" xfId="0" applyFont="1" applyFill="1" applyBorder="1"/>
    <xf numFmtId="0" fontId="11" fillId="0" borderId="0" xfId="0" applyFont="1" applyAlignment="1">
      <alignment wrapText="1"/>
    </xf>
    <xf numFmtId="0" fontId="11" fillId="0" borderId="27" xfId="0" applyFont="1" applyBorder="1" applyAlignment="1">
      <alignment wrapText="1"/>
    </xf>
    <xf numFmtId="0" fontId="11" fillId="0" borderId="38" xfId="0" applyFont="1" applyBorder="1" applyAlignment="1">
      <alignment wrapText="1"/>
    </xf>
    <xf numFmtId="10" fontId="0" fillId="0" borderId="46" xfId="0" applyNumberFormat="1" applyBorder="1"/>
    <xf numFmtId="0" fontId="0" fillId="0" borderId="27" xfId="0" applyBorder="1"/>
    <xf numFmtId="0" fontId="0" fillId="0" borderId="44" xfId="0" applyBorder="1"/>
    <xf numFmtId="0" fontId="0" fillId="0" borderId="29" xfId="0" applyBorder="1"/>
    <xf numFmtId="2" fontId="0" fillId="0" borderId="29" xfId="0" applyNumberFormat="1" applyBorder="1"/>
    <xf numFmtId="0" fontId="0" fillId="0" borderId="38" xfId="0" applyBorder="1"/>
    <xf numFmtId="0" fontId="4" fillId="0" borderId="29" xfId="0" applyFont="1" applyBorder="1" applyAlignment="1">
      <alignment vertical="center"/>
    </xf>
    <xf numFmtId="0" fontId="4" fillId="0" borderId="38" xfId="0" applyFont="1" applyBorder="1" applyAlignment="1">
      <alignment vertical="center"/>
    </xf>
    <xf numFmtId="3" fontId="4" fillId="6" borderId="46" xfId="0" applyNumberFormat="1" applyFont="1" applyFill="1" applyBorder="1" applyAlignment="1" applyProtection="1">
      <alignment horizontal="center"/>
      <protection locked="0"/>
    </xf>
    <xf numFmtId="0" fontId="4" fillId="9" borderId="24" xfId="0" applyFont="1" applyFill="1" applyBorder="1" applyAlignment="1" applyProtection="1">
      <alignment horizontal="center"/>
      <protection locked="0"/>
    </xf>
    <xf numFmtId="0" fontId="4" fillId="8" borderId="0" xfId="0" applyFont="1" applyFill="1" applyAlignment="1">
      <alignment horizontal="center" vertical="center"/>
    </xf>
    <xf numFmtId="0" fontId="4" fillId="8" borderId="0" xfId="0" applyFont="1" applyFill="1" applyAlignment="1">
      <alignment horizontal="left"/>
    </xf>
    <xf numFmtId="0" fontId="6" fillId="8" borderId="0" xfId="2" applyFill="1" applyBorder="1" applyAlignment="1" applyProtection="1">
      <alignment horizontal="left"/>
    </xf>
    <xf numFmtId="0" fontId="0" fillId="8" borderId="12" xfId="0" applyFill="1" applyBorder="1"/>
    <xf numFmtId="0" fontId="0" fillId="8" borderId="7" xfId="0" applyFill="1" applyBorder="1"/>
    <xf numFmtId="0" fontId="60" fillId="8" borderId="7" xfId="0" applyFont="1" applyFill="1" applyBorder="1"/>
    <xf numFmtId="0" fontId="31" fillId="3" borderId="0" xfId="0" applyFont="1" applyFill="1" applyAlignment="1">
      <alignment horizontal="center" vertical="top" wrapText="1"/>
    </xf>
    <xf numFmtId="0" fontId="31" fillId="3" borderId="7" xfId="0" applyFont="1" applyFill="1" applyBorder="1" applyAlignment="1">
      <alignment horizontal="center" vertical="top" wrapText="1"/>
    </xf>
    <xf numFmtId="0" fontId="61" fillId="3" borderId="0" xfId="0" applyFont="1" applyFill="1" applyAlignment="1">
      <alignment horizontal="center" vertical="top" wrapText="1"/>
    </xf>
    <xf numFmtId="0" fontId="61" fillId="3" borderId="7" xfId="0" applyFont="1" applyFill="1" applyBorder="1" applyAlignment="1">
      <alignment horizontal="center" vertical="top" wrapText="1"/>
    </xf>
    <xf numFmtId="0" fontId="11" fillId="0" borderId="0" xfId="0" applyFont="1" applyAlignment="1">
      <alignment horizontal="center" vertical="top" wrapText="1"/>
    </xf>
    <xf numFmtId="0" fontId="11" fillId="3" borderId="0" xfId="0" applyFont="1" applyFill="1" applyAlignment="1">
      <alignment horizontal="center" vertical="top" wrapText="1"/>
    </xf>
    <xf numFmtId="0" fontId="53" fillId="3" borderId="0" xfId="0" applyFont="1" applyFill="1"/>
    <xf numFmtId="0" fontId="60" fillId="0" borderId="0" xfId="0" applyFont="1"/>
    <xf numFmtId="0" fontId="27" fillId="3" borderId="0" xfId="0" applyFont="1" applyFill="1"/>
    <xf numFmtId="0" fontId="5" fillId="3" borderId="0" xfId="0" applyFont="1" applyFill="1" applyAlignment="1">
      <alignment horizontal="center" vertical="top" wrapText="1"/>
    </xf>
    <xf numFmtId="0" fontId="62" fillId="0" borderId="0" xfId="0" applyFont="1"/>
    <xf numFmtId="0" fontId="5" fillId="0" borderId="29" xfId="0" applyFont="1" applyBorder="1" applyAlignment="1">
      <alignment horizontal="center" vertical="top" wrapText="1"/>
    </xf>
    <xf numFmtId="0" fontId="5" fillId="0" borderId="17" xfId="0" applyFont="1" applyBorder="1" applyAlignment="1">
      <alignment horizontal="center" vertical="top" wrapText="1"/>
    </xf>
    <xf numFmtId="0" fontId="31" fillId="8" borderId="0" xfId="0" applyFont="1" applyFill="1" applyAlignment="1">
      <alignment horizontal="center" vertical="top" wrapText="1"/>
    </xf>
    <xf numFmtId="0" fontId="5" fillId="3" borderId="63" xfId="0" applyFont="1" applyFill="1" applyBorder="1" applyAlignment="1">
      <alignment horizontal="center" vertical="top"/>
    </xf>
    <xf numFmtId="0" fontId="5" fillId="0" borderId="17" xfId="0" applyFont="1" applyBorder="1" applyAlignment="1">
      <alignment horizontal="center" vertical="top"/>
    </xf>
    <xf numFmtId="0" fontId="0" fillId="3" borderId="60" xfId="0" applyFill="1" applyBorder="1"/>
    <xf numFmtId="0" fontId="5" fillId="3" borderId="25" xfId="0" applyFont="1" applyFill="1" applyBorder="1" applyAlignment="1">
      <alignment horizontal="center" vertical="top" wrapText="1"/>
    </xf>
    <xf numFmtId="0" fontId="5" fillId="3" borderId="17" xfId="0" applyFont="1" applyFill="1" applyBorder="1" applyAlignment="1">
      <alignment horizontal="center" vertical="top" wrapText="1"/>
    </xf>
    <xf numFmtId="0" fontId="5" fillId="3" borderId="19" xfId="0" applyFont="1" applyFill="1" applyBorder="1" applyAlignment="1">
      <alignment horizontal="center" vertical="top" wrapText="1"/>
    </xf>
    <xf numFmtId="0" fontId="31" fillId="3" borderId="0" xfId="0" applyFont="1" applyFill="1" applyAlignment="1">
      <alignment horizontal="center"/>
    </xf>
    <xf numFmtId="0" fontId="5" fillId="0" borderId="25" xfId="0" applyFont="1" applyBorder="1" applyAlignment="1">
      <alignment horizontal="center" vertical="top" wrapText="1"/>
    </xf>
    <xf numFmtId="0" fontId="67" fillId="0" borderId="7" xfId="0" applyFont="1" applyBorder="1"/>
    <xf numFmtId="0" fontId="4" fillId="0" borderId="0" xfId="0" applyFont="1" applyAlignment="1">
      <alignment horizontal="left" indent="3"/>
    </xf>
    <xf numFmtId="0" fontId="48" fillId="0" borderId="0" xfId="0" applyFont="1"/>
    <xf numFmtId="3" fontId="0" fillId="0" borderId="0" xfId="0" applyNumberFormat="1" applyAlignment="1">
      <alignment horizontal="center"/>
    </xf>
    <xf numFmtId="0" fontId="5" fillId="0" borderId="0" xfId="0" applyFont="1" applyAlignment="1">
      <alignment vertical="center"/>
    </xf>
    <xf numFmtId="0" fontId="53" fillId="0" borderId="0" xfId="0" applyFont="1" applyAlignment="1">
      <alignment horizontal="center"/>
    </xf>
    <xf numFmtId="0" fontId="12" fillId="0" borderId="0" xfId="0" applyFont="1" applyAlignment="1">
      <alignment horizontal="left" vertical="top" wrapText="1"/>
    </xf>
    <xf numFmtId="0" fontId="67" fillId="0" borderId="12" xfId="0" applyFont="1" applyBorder="1"/>
    <xf numFmtId="14" fontId="24" fillId="0" borderId="14" xfId="0" applyNumberFormat="1" applyFont="1" applyBorder="1"/>
    <xf numFmtId="0" fontId="24" fillId="0" borderId="14" xfId="0" applyFont="1" applyBorder="1" applyAlignment="1">
      <alignment horizontal="center"/>
    </xf>
    <xf numFmtId="14" fontId="24" fillId="0" borderId="15" xfId="0" applyNumberFormat="1" applyFont="1" applyBorder="1" applyAlignment="1">
      <alignment horizontal="right"/>
    </xf>
    <xf numFmtId="0" fontId="4" fillId="0" borderId="34" xfId="0" applyFont="1" applyBorder="1"/>
    <xf numFmtId="0" fontId="4" fillId="0" borderId="43" xfId="0" applyFont="1" applyBorder="1" applyAlignment="1">
      <alignment wrapText="1"/>
    </xf>
    <xf numFmtId="0" fontId="4" fillId="0" borderId="29" xfId="0" applyFont="1" applyBorder="1" applyAlignment="1">
      <alignment horizontal="left" indent="3"/>
    </xf>
    <xf numFmtId="0" fontId="4" fillId="8" borderId="38" xfId="0" applyFont="1" applyFill="1" applyBorder="1" applyAlignment="1">
      <alignment horizontal="left" indent="3"/>
    </xf>
    <xf numFmtId="0" fontId="29" fillId="2" borderId="0" xfId="0" applyFont="1" applyFill="1"/>
    <xf numFmtId="0" fontId="0" fillId="4" borderId="23" xfId="0" applyFill="1" applyBorder="1"/>
    <xf numFmtId="165" fontId="4" fillId="0" borderId="0" xfId="0" applyNumberFormat="1" applyFont="1" applyAlignment="1">
      <alignment horizontal="center" vertical="center"/>
    </xf>
    <xf numFmtId="2" fontId="5" fillId="0" borderId="0" xfId="0" applyNumberFormat="1" applyFont="1" applyAlignment="1">
      <alignment horizontal="center"/>
    </xf>
    <xf numFmtId="0" fontId="4" fillId="0" borderId="38" xfId="0" applyFont="1" applyBorder="1" applyAlignment="1">
      <alignment wrapText="1"/>
    </xf>
    <xf numFmtId="165" fontId="4" fillId="6" borderId="46" xfId="0" applyNumberFormat="1" applyFont="1" applyFill="1" applyBorder="1" applyAlignment="1">
      <alignment horizontal="center"/>
    </xf>
    <xf numFmtId="0" fontId="0" fillId="0" borderId="0" xfId="0" applyAlignment="1">
      <alignment horizontal="left" wrapText="1"/>
    </xf>
    <xf numFmtId="0" fontId="5" fillId="0" borderId="13" xfId="0" applyFont="1" applyBorder="1"/>
    <xf numFmtId="0" fontId="4" fillId="0" borderId="21" xfId="0" applyFont="1" applyBorder="1"/>
    <xf numFmtId="0" fontId="4" fillId="0" borderId="36" xfId="0" applyFont="1" applyBorder="1" applyAlignment="1">
      <alignment wrapText="1"/>
    </xf>
    <xf numFmtId="0" fontId="45" fillId="0" borderId="0" xfId="0" applyFont="1" applyAlignment="1">
      <alignment vertical="center"/>
    </xf>
    <xf numFmtId="4" fontId="4" fillId="0" borderId="0" xfId="0" applyNumberFormat="1" applyFont="1" applyAlignment="1">
      <alignment horizontal="center"/>
    </xf>
    <xf numFmtId="0" fontId="5" fillId="0" borderId="3" xfId="0" applyFont="1" applyBorder="1" applyAlignment="1">
      <alignment vertical="justify"/>
    </xf>
    <xf numFmtId="0" fontId="9" fillId="8" borderId="23" xfId="0" applyFont="1" applyFill="1" applyBorder="1"/>
    <xf numFmtId="0" fontId="0" fillId="0" borderId="23" xfId="0" applyBorder="1"/>
    <xf numFmtId="0" fontId="0" fillId="0" borderId="6" xfId="0" applyBorder="1"/>
    <xf numFmtId="0" fontId="53" fillId="0" borderId="0" xfId="0" applyFont="1" applyAlignment="1">
      <alignment horizontal="left"/>
    </xf>
    <xf numFmtId="0" fontId="4" fillId="9" borderId="17" xfId="0" applyFont="1" applyFill="1" applyBorder="1" applyAlignment="1">
      <alignment horizontal="center" vertical="center" wrapText="1"/>
    </xf>
    <xf numFmtId="0" fontId="4" fillId="0" borderId="37" xfId="0" applyFont="1" applyBorder="1" applyAlignment="1">
      <alignment wrapText="1"/>
    </xf>
    <xf numFmtId="0" fontId="4" fillId="3" borderId="0" xfId="0" applyFont="1" applyFill="1" applyAlignment="1">
      <alignment horizontal="left" indent="3"/>
    </xf>
    <xf numFmtId="0" fontId="0" fillId="5" borderId="0" xfId="0" applyFill="1"/>
    <xf numFmtId="0" fontId="0" fillId="0" borderId="68" xfId="0" applyBorder="1"/>
    <xf numFmtId="0" fontId="5" fillId="0" borderId="69" xfId="0" applyFont="1" applyBorder="1" applyAlignment="1">
      <alignment horizontal="right" vertical="center"/>
    </xf>
    <xf numFmtId="0" fontId="44" fillId="6" borderId="0" xfId="0" applyFont="1" applyFill="1" applyAlignment="1">
      <alignment vertical="center"/>
    </xf>
    <xf numFmtId="14" fontId="4" fillId="6" borderId="0" xfId="0" applyNumberFormat="1" applyFont="1" applyFill="1" applyAlignment="1">
      <alignment horizontal="center" vertical="center"/>
    </xf>
    <xf numFmtId="49" fontId="5" fillId="0" borderId="69" xfId="0" applyNumberFormat="1" applyFont="1" applyBorder="1" applyAlignment="1">
      <alignment horizontal="right" vertical="center"/>
    </xf>
    <xf numFmtId="0" fontId="0" fillId="4" borderId="0" xfId="0" applyFill="1"/>
    <xf numFmtId="0" fontId="0" fillId="4" borderId="69" xfId="0" applyFill="1" applyBorder="1"/>
    <xf numFmtId="0" fontId="0" fillId="0" borderId="69" xfId="0" applyBorder="1"/>
    <xf numFmtId="0" fontId="0" fillId="5" borderId="69" xfId="0" applyFill="1" applyBorder="1"/>
    <xf numFmtId="0" fontId="0" fillId="7" borderId="0" xfId="0" applyFill="1"/>
    <xf numFmtId="0" fontId="23" fillId="0" borderId="70" xfId="0" applyFont="1" applyBorder="1" applyAlignment="1">
      <alignment horizontal="right"/>
    </xf>
    <xf numFmtId="0" fontId="22" fillId="0" borderId="70" xfId="0" applyFont="1" applyBorder="1" applyAlignment="1">
      <alignment horizontal="right" wrapText="1"/>
    </xf>
    <xf numFmtId="0" fontId="22" fillId="8" borderId="70" xfId="0" applyFont="1" applyFill="1" applyBorder="1" applyAlignment="1">
      <alignment horizontal="right" wrapText="1"/>
    </xf>
    <xf numFmtId="0" fontId="22" fillId="0" borderId="69" xfId="0" applyFont="1" applyBorder="1" applyAlignment="1">
      <alignment horizontal="right" wrapText="1"/>
    </xf>
    <xf numFmtId="165" fontId="4" fillId="0" borderId="0" xfId="0" applyNumberFormat="1" applyFont="1" applyAlignment="1">
      <alignment horizontal="center"/>
    </xf>
    <xf numFmtId="0" fontId="17" fillId="4" borderId="71" xfId="0" applyFont="1" applyFill="1" applyBorder="1"/>
    <xf numFmtId="0" fontId="4" fillId="8" borderId="71" xfId="0" applyFont="1" applyFill="1" applyBorder="1"/>
    <xf numFmtId="0" fontId="0" fillId="7" borderId="69" xfId="0" applyFill="1" applyBorder="1"/>
    <xf numFmtId="3" fontId="4" fillId="6" borderId="0" xfId="0" applyNumberFormat="1" applyFont="1" applyFill="1" applyAlignment="1">
      <alignment horizontal="center"/>
    </xf>
    <xf numFmtId="0" fontId="0" fillId="0" borderId="0" xfId="0" applyAlignment="1">
      <alignment horizontal="center"/>
    </xf>
    <xf numFmtId="0" fontId="5" fillId="0" borderId="72" xfId="0" applyFont="1" applyBorder="1" applyAlignment="1">
      <alignment wrapText="1"/>
    </xf>
    <xf numFmtId="0" fontId="5" fillId="0" borderId="73" xfId="0" applyFont="1" applyBorder="1" applyAlignment="1">
      <alignment wrapText="1"/>
    </xf>
    <xf numFmtId="164" fontId="4" fillId="6" borderId="52" xfId="0" applyNumberFormat="1" applyFont="1" applyFill="1" applyBorder="1" applyAlignment="1">
      <alignment horizontal="center" vertical="center"/>
    </xf>
    <xf numFmtId="0" fontId="5" fillId="0" borderId="74" xfId="0" applyFont="1" applyBorder="1" applyAlignment="1">
      <alignment wrapText="1"/>
    </xf>
    <xf numFmtId="166" fontId="4" fillId="6" borderId="58" xfId="0" applyNumberFormat="1" applyFont="1" applyFill="1" applyBorder="1" applyAlignment="1">
      <alignment horizontal="center" vertical="center"/>
    </xf>
    <xf numFmtId="0" fontId="5" fillId="0" borderId="75" xfId="0" applyFont="1" applyBorder="1" applyAlignment="1">
      <alignment wrapText="1"/>
    </xf>
    <xf numFmtId="0" fontId="23" fillId="8" borderId="70" xfId="0" applyFont="1" applyFill="1" applyBorder="1" applyAlignment="1">
      <alignment horizontal="right"/>
    </xf>
    <xf numFmtId="0" fontId="17" fillId="4" borderId="76" xfId="0" applyFont="1" applyFill="1" applyBorder="1"/>
    <xf numFmtId="0" fontId="4" fillId="8" borderId="76" xfId="0" applyFont="1" applyFill="1" applyBorder="1"/>
    <xf numFmtId="3" fontId="4" fillId="6" borderId="24" xfId="0" applyNumberFormat="1" applyFont="1" applyFill="1" applyBorder="1" applyAlignment="1">
      <alignment horizontal="center"/>
    </xf>
    <xf numFmtId="0" fontId="4" fillId="8" borderId="77" xfId="0" applyFont="1" applyFill="1" applyBorder="1"/>
    <xf numFmtId="0" fontId="4" fillId="8" borderId="78" xfId="0" applyFont="1" applyFill="1" applyBorder="1"/>
    <xf numFmtId="0" fontId="4" fillId="8" borderId="79" xfId="0" applyFont="1" applyFill="1" applyBorder="1"/>
    <xf numFmtId="0" fontId="5" fillId="0" borderId="16" xfId="0" applyFont="1" applyBorder="1" applyAlignment="1">
      <alignment horizontal="left" vertical="center" wrapText="1"/>
    </xf>
    <xf numFmtId="0" fontId="4" fillId="8" borderId="80" xfId="0" applyFont="1" applyFill="1" applyBorder="1"/>
    <xf numFmtId="0" fontId="4" fillId="0" borderId="81" xfId="0" applyFont="1" applyBorder="1"/>
    <xf numFmtId="0" fontId="17" fillId="4" borderId="81" xfId="0" applyFont="1" applyFill="1" applyBorder="1"/>
    <xf numFmtId="0" fontId="4" fillId="0" borderId="77" xfId="0" applyFont="1" applyBorder="1"/>
    <xf numFmtId="0" fontId="4" fillId="0" borderId="71" xfId="0" applyFont="1" applyBorder="1"/>
    <xf numFmtId="0" fontId="4" fillId="0" borderId="80" xfId="0" applyFont="1" applyBorder="1"/>
    <xf numFmtId="0" fontId="4" fillId="0" borderId="82" xfId="0" applyFont="1" applyBorder="1"/>
    <xf numFmtId="164" fontId="4" fillId="6" borderId="53" xfId="0" applyNumberFormat="1" applyFont="1" applyFill="1" applyBorder="1" applyAlignment="1">
      <alignment horizontal="center"/>
    </xf>
    <xf numFmtId="164" fontId="4" fillId="6" borderId="52" xfId="0" applyNumberFormat="1" applyFont="1" applyFill="1" applyBorder="1" applyAlignment="1">
      <alignment horizontal="center"/>
    </xf>
    <xf numFmtId="0" fontId="5" fillId="0" borderId="83" xfId="0" applyFont="1" applyBorder="1" applyAlignment="1">
      <alignment wrapText="1"/>
    </xf>
    <xf numFmtId="166" fontId="4" fillId="0" borderId="56" xfId="0" applyNumberFormat="1" applyFont="1" applyBorder="1" applyAlignment="1">
      <alignment horizontal="center" vertical="center"/>
    </xf>
    <xf numFmtId="0" fontId="5" fillId="0" borderId="75" xfId="0" applyFont="1" applyBorder="1" applyAlignment="1">
      <alignment vertical="justify"/>
    </xf>
    <xf numFmtId="0" fontId="23" fillId="0" borderId="70" xfId="0" applyFont="1" applyBorder="1"/>
    <xf numFmtId="0" fontId="17" fillId="4" borderId="35" xfId="0" applyFont="1" applyFill="1" applyBorder="1"/>
    <xf numFmtId="0" fontId="5" fillId="0" borderId="13" xfId="0" applyFont="1" applyBorder="1" applyAlignment="1">
      <alignment vertical="center" wrapText="1"/>
    </xf>
    <xf numFmtId="0" fontId="5" fillId="0" borderId="69" xfId="0" applyFont="1" applyBorder="1" applyAlignment="1">
      <alignment wrapText="1"/>
    </xf>
    <xf numFmtId="0" fontId="5" fillId="0" borderId="0" xfId="0" applyFont="1" applyAlignment="1">
      <alignment horizontal="center" wrapText="1"/>
    </xf>
    <xf numFmtId="0" fontId="31" fillId="4" borderId="75" xfId="0" applyFont="1" applyFill="1" applyBorder="1"/>
    <xf numFmtId="0" fontId="5" fillId="0" borderId="73" xfId="0" applyFont="1" applyBorder="1"/>
    <xf numFmtId="0" fontId="5" fillId="0" borderId="84" xfId="0" applyFont="1" applyBorder="1"/>
    <xf numFmtId="0" fontId="5" fillId="0" borderId="75" xfId="0" applyFont="1" applyBorder="1"/>
    <xf numFmtId="166" fontId="4" fillId="0" borderId="52" xfId="0" applyNumberFormat="1" applyFont="1" applyBorder="1" applyAlignment="1">
      <alignment horizontal="center"/>
    </xf>
    <xf numFmtId="166" fontId="4" fillId="0" borderId="57" xfId="0" applyNumberFormat="1" applyFont="1" applyBorder="1" applyAlignment="1">
      <alignment horizontal="center"/>
    </xf>
    <xf numFmtId="166" fontId="4" fillId="0" borderId="15" xfId="0" applyNumberFormat="1" applyFont="1" applyBorder="1" applyAlignment="1">
      <alignment horizontal="center"/>
    </xf>
    <xf numFmtId="0" fontId="5" fillId="0" borderId="85" xfId="0" applyFont="1" applyBorder="1"/>
    <xf numFmtId="166" fontId="4" fillId="0" borderId="0" xfId="0" applyNumberFormat="1" applyFont="1" applyAlignment="1">
      <alignment horizontal="center"/>
    </xf>
    <xf numFmtId="0" fontId="5" fillId="0" borderId="53" xfId="0" applyFont="1" applyBorder="1" applyAlignment="1">
      <alignment horizontal="center" vertical="center" wrapText="1"/>
    </xf>
    <xf numFmtId="0" fontId="5" fillId="0" borderId="57" xfId="0" applyFont="1" applyBorder="1" applyAlignment="1">
      <alignment horizontal="center" vertical="center" wrapText="1"/>
    </xf>
    <xf numFmtId="0" fontId="4" fillId="0" borderId="42" xfId="0" applyFont="1" applyBorder="1" applyAlignment="1">
      <alignment horizontal="left" indent="2"/>
    </xf>
    <xf numFmtId="2" fontId="4" fillId="0" borderId="32" xfId="0" applyNumberFormat="1" applyFont="1" applyBorder="1" applyAlignment="1">
      <alignment horizontal="center"/>
    </xf>
    <xf numFmtId="2" fontId="5" fillId="0" borderId="32" xfId="0" applyNumberFormat="1" applyFont="1" applyBorder="1" applyAlignment="1">
      <alignment horizontal="center"/>
    </xf>
    <xf numFmtId="2" fontId="4" fillId="4" borderId="32" xfId="0" applyNumberFormat="1" applyFont="1" applyFill="1" applyBorder="1" applyAlignment="1">
      <alignment horizontal="center"/>
    </xf>
    <xf numFmtId="2" fontId="4" fillId="0" borderId="54" xfId="0" applyNumberFormat="1" applyFont="1" applyBorder="1" applyAlignment="1">
      <alignment horizontal="center"/>
    </xf>
    <xf numFmtId="2" fontId="4" fillId="0" borderId="0" xfId="0" applyNumberFormat="1" applyFont="1" applyAlignment="1">
      <alignment horizontal="center"/>
    </xf>
    <xf numFmtId="0" fontId="17" fillId="4" borderId="42" xfId="0" applyFont="1" applyFill="1" applyBorder="1"/>
    <xf numFmtId="0" fontId="5" fillId="4" borderId="32" xfId="0" applyFont="1" applyFill="1" applyBorder="1" applyAlignment="1">
      <alignment horizontal="center" vertical="center" wrapText="1"/>
    </xf>
    <xf numFmtId="2" fontId="4" fillId="0" borderId="57" xfId="0" applyNumberFormat="1" applyFont="1" applyBorder="1" applyAlignment="1">
      <alignment horizontal="center" vertical="center" wrapText="1"/>
    </xf>
    <xf numFmtId="2" fontId="4" fillId="0" borderId="87" xfId="0" applyNumberFormat="1" applyFont="1" applyBorder="1" applyAlignment="1">
      <alignment horizontal="center" vertical="center" wrapText="1"/>
    </xf>
    <xf numFmtId="2" fontId="4" fillId="0" borderId="31" xfId="0" applyNumberFormat="1" applyFont="1" applyBorder="1" applyAlignment="1">
      <alignment horizontal="center"/>
    </xf>
    <xf numFmtId="2" fontId="5" fillId="0" borderId="15" xfId="0" applyNumberFormat="1" applyFont="1" applyBorder="1" applyAlignment="1">
      <alignment horizontal="center" wrapText="1"/>
    </xf>
    <xf numFmtId="2" fontId="5" fillId="4" borderId="32" xfId="0" applyNumberFormat="1" applyFont="1" applyFill="1" applyBorder="1" applyAlignment="1">
      <alignment horizontal="center"/>
    </xf>
    <xf numFmtId="2" fontId="4" fillId="0" borderId="52" xfId="0" applyNumberFormat="1" applyFont="1" applyBorder="1" applyAlignment="1">
      <alignment horizontal="center"/>
    </xf>
    <xf numFmtId="2" fontId="4" fillId="4" borderId="52" xfId="0" applyNumberFormat="1" applyFont="1" applyFill="1" applyBorder="1" applyAlignment="1">
      <alignment horizontal="center"/>
    </xf>
    <xf numFmtId="2" fontId="4" fillId="0" borderId="14" xfId="0" applyNumberFormat="1" applyFont="1" applyBorder="1" applyAlignment="1">
      <alignment horizontal="center"/>
    </xf>
    <xf numFmtId="2" fontId="5" fillId="0" borderId="15" xfId="0" applyNumberFormat="1" applyFont="1" applyBorder="1" applyAlignment="1">
      <alignment horizontal="center"/>
    </xf>
    <xf numFmtId="0" fontId="5" fillId="0" borderId="63" xfId="0" applyFont="1" applyBorder="1" applyAlignment="1">
      <alignment horizontal="left" indent="1"/>
    </xf>
    <xf numFmtId="0" fontId="17" fillId="4" borderId="60" xfId="0" applyFont="1" applyFill="1" applyBorder="1"/>
    <xf numFmtId="2" fontId="4" fillId="0" borderId="33" xfId="0" applyNumberFormat="1" applyFont="1" applyBorder="1" applyAlignment="1">
      <alignment horizontal="center"/>
    </xf>
    <xf numFmtId="2" fontId="4" fillId="0" borderId="16" xfId="0" applyNumberFormat="1" applyFont="1" applyBorder="1" applyAlignment="1">
      <alignment horizontal="center"/>
    </xf>
    <xf numFmtId="2" fontId="4" fillId="13" borderId="32" xfId="0" applyNumberFormat="1" applyFont="1" applyFill="1" applyBorder="1" applyAlignment="1">
      <alignment horizontal="center"/>
    </xf>
    <xf numFmtId="0" fontId="31" fillId="0" borderId="14" xfId="0" applyFont="1" applyBorder="1"/>
    <xf numFmtId="4" fontId="31" fillId="0" borderId="14" xfId="0" applyNumberFormat="1" applyFont="1" applyBorder="1" applyAlignment="1">
      <alignment horizontal="center"/>
    </xf>
    <xf numFmtId="0" fontId="31" fillId="4" borderId="69" xfId="0" applyFont="1" applyFill="1" applyBorder="1"/>
    <xf numFmtId="0" fontId="31" fillId="4" borderId="31" xfId="0" applyFont="1" applyFill="1" applyBorder="1" applyAlignment="1">
      <alignment horizontal="center" vertical="center" wrapText="1"/>
    </xf>
    <xf numFmtId="0" fontId="4" fillId="0" borderId="88" xfId="0" applyFont="1" applyBorder="1" applyAlignment="1">
      <alignment wrapText="1"/>
    </xf>
    <xf numFmtId="4" fontId="4" fillId="0" borderId="32" xfId="0" applyNumberFormat="1" applyFont="1" applyBorder="1" applyAlignment="1">
      <alignment horizontal="center"/>
    </xf>
    <xf numFmtId="0" fontId="4" fillId="0" borderId="89" xfId="0" applyFont="1" applyBorder="1" applyAlignment="1">
      <alignment wrapText="1"/>
    </xf>
    <xf numFmtId="4" fontId="4" fillId="0" borderId="33" xfId="0" applyNumberFormat="1" applyFont="1" applyBorder="1" applyAlignment="1">
      <alignment horizontal="center"/>
    </xf>
    <xf numFmtId="0" fontId="9" fillId="0" borderId="31" xfId="0" applyFont="1" applyBorder="1"/>
    <xf numFmtId="2" fontId="9" fillId="0" borderId="31" xfId="0" applyNumberFormat="1" applyFont="1" applyBorder="1" applyAlignment="1">
      <alignment horizontal="center"/>
    </xf>
    <xf numFmtId="0" fontId="0" fillId="0" borderId="16" xfId="0" applyBorder="1"/>
    <xf numFmtId="0" fontId="0" fillId="0" borderId="15" xfId="0" applyBorder="1"/>
    <xf numFmtId="0" fontId="5" fillId="0" borderId="75" xfId="0" applyFont="1" applyBorder="1" applyAlignment="1">
      <alignment horizontal="center"/>
    </xf>
    <xf numFmtId="0" fontId="4" fillId="0" borderId="88" xfId="0" applyFont="1" applyBorder="1"/>
    <xf numFmtId="4" fontId="4" fillId="0" borderId="52" xfId="0" applyNumberFormat="1" applyFont="1" applyBorder="1" applyAlignment="1">
      <alignment horizontal="center"/>
    </xf>
    <xf numFmtId="0" fontId="17" fillId="4" borderId="88" xfId="0" applyFont="1" applyFill="1" applyBorder="1"/>
    <xf numFmtId="0" fontId="4" fillId="0" borderId="73" xfId="0" applyFont="1" applyBorder="1"/>
    <xf numFmtId="4" fontId="17" fillId="4" borderId="32" xfId="0" applyNumberFormat="1" applyFont="1" applyFill="1" applyBorder="1" applyAlignment="1">
      <alignment horizontal="center"/>
    </xf>
    <xf numFmtId="0" fontId="4" fillId="0" borderId="74" xfId="0" applyFont="1" applyBorder="1"/>
    <xf numFmtId="0" fontId="51" fillId="0" borderId="0" xfId="0" applyFont="1"/>
    <xf numFmtId="0" fontId="5" fillId="0" borderId="42" xfId="0" applyFont="1" applyBorder="1" applyAlignment="1">
      <alignment horizontal="left"/>
    </xf>
    <xf numFmtId="0" fontId="17" fillId="0" borderId="31" xfId="0" applyFont="1" applyBorder="1"/>
    <xf numFmtId="0" fontId="0" fillId="0" borderId="2" xfId="0" applyBorder="1" applyAlignment="1">
      <alignment vertical="top"/>
    </xf>
    <xf numFmtId="0" fontId="5" fillId="0" borderId="18" xfId="0" applyFont="1" applyBorder="1" applyAlignment="1">
      <alignment horizontal="center" vertical="center" wrapText="1"/>
    </xf>
    <xf numFmtId="0" fontId="0" fillId="4" borderId="50" xfId="0" applyFill="1" applyBorder="1"/>
    <xf numFmtId="0" fontId="0" fillId="4" borderId="2" xfId="0" applyFill="1" applyBorder="1"/>
    <xf numFmtId="0" fontId="0" fillId="4" borderId="32" xfId="0" applyFill="1" applyBorder="1"/>
    <xf numFmtId="0" fontId="0" fillId="4" borderId="34" xfId="0" applyFill="1" applyBorder="1"/>
    <xf numFmtId="0" fontId="9" fillId="0" borderId="2" xfId="0" applyFont="1" applyBorder="1"/>
    <xf numFmtId="165" fontId="4" fillId="0" borderId="50" xfId="0" applyNumberFormat="1" applyFont="1" applyBorder="1" applyAlignment="1">
      <alignment horizontal="center"/>
    </xf>
    <xf numFmtId="165" fontId="4" fillId="0" borderId="32" xfId="0" applyNumberFormat="1" applyFont="1" applyBorder="1" applyAlignment="1">
      <alignment horizontal="center"/>
    </xf>
    <xf numFmtId="165" fontId="4" fillId="8" borderId="50" xfId="0" applyNumberFormat="1" applyFont="1" applyFill="1" applyBorder="1" applyAlignment="1">
      <alignment horizontal="center"/>
    </xf>
    <xf numFmtId="0" fontId="4" fillId="0" borderId="92" xfId="0" applyFont="1" applyBorder="1" applyAlignment="1">
      <alignment horizontal="left" indent="1"/>
    </xf>
    <xf numFmtId="165" fontId="4" fillId="0" borderId="93" xfId="0" applyNumberFormat="1" applyFont="1" applyBorder="1" applyAlignment="1">
      <alignment horizontal="center"/>
    </xf>
    <xf numFmtId="165" fontId="4" fillId="8" borderId="93" xfId="0" applyNumberFormat="1" applyFont="1" applyFill="1" applyBorder="1" applyAlignment="1">
      <alignment horizontal="center"/>
    </xf>
    <xf numFmtId="165" fontId="4" fillId="0" borderId="86" xfId="0" applyNumberFormat="1" applyFont="1" applyBorder="1" applyAlignment="1">
      <alignment horizontal="center"/>
    </xf>
    <xf numFmtId="0" fontId="4" fillId="0" borderId="94" xfId="0" applyFont="1" applyBorder="1" applyAlignment="1">
      <alignment horizontal="left" indent="1"/>
    </xf>
    <xf numFmtId="0" fontId="5" fillId="0" borderId="42" xfId="0" applyFont="1" applyBorder="1" applyAlignment="1">
      <alignment horizontal="left" indent="1"/>
    </xf>
    <xf numFmtId="165" fontId="5" fillId="0" borderId="50" xfId="0" applyNumberFormat="1" applyFont="1" applyBorder="1" applyAlignment="1">
      <alignment horizontal="center"/>
    </xf>
    <xf numFmtId="165" fontId="5" fillId="0" borderId="34" xfId="0" applyNumberFormat="1" applyFont="1" applyBorder="1" applyAlignment="1">
      <alignment horizontal="center"/>
    </xf>
    <xf numFmtId="165" fontId="0" fillId="4" borderId="0" xfId="0" applyNumberFormat="1" applyFill="1"/>
    <xf numFmtId="165" fontId="0" fillId="4" borderId="50" xfId="0" applyNumberFormat="1" applyFill="1" applyBorder="1"/>
    <xf numFmtId="165" fontId="0" fillId="4" borderId="32" xfId="0" applyNumberFormat="1" applyFill="1" applyBorder="1"/>
    <xf numFmtId="0" fontId="9" fillId="9" borderId="0" xfId="0" applyFont="1" applyFill="1"/>
    <xf numFmtId="0" fontId="4" fillId="9" borderId="2" xfId="0" applyFont="1" applyFill="1" applyBorder="1" applyAlignment="1">
      <alignment horizontal="left" indent="2"/>
    </xf>
    <xf numFmtId="0" fontId="4" fillId="0" borderId="2" xfId="0" applyFont="1" applyBorder="1" applyAlignment="1">
      <alignment horizontal="left" indent="2"/>
    </xf>
    <xf numFmtId="0" fontId="4" fillId="8" borderId="94" xfId="0" applyFont="1" applyFill="1" applyBorder="1" applyAlignment="1">
      <alignment horizontal="left" indent="1"/>
    </xf>
    <xf numFmtId="165" fontId="5" fillId="0" borderId="32" xfId="0" applyNumberFormat="1" applyFont="1" applyBorder="1" applyAlignment="1">
      <alignment horizontal="center"/>
    </xf>
    <xf numFmtId="165" fontId="0" fillId="4" borderId="56" xfId="0" applyNumberFormat="1" applyFill="1" applyBorder="1"/>
    <xf numFmtId="165" fontId="4" fillId="0" borderId="20" xfId="0" applyNumberFormat="1" applyFont="1" applyBorder="1" applyAlignment="1">
      <alignment horizontal="center"/>
    </xf>
    <xf numFmtId="165" fontId="4" fillId="0" borderId="34" xfId="0" applyNumberFormat="1" applyFont="1" applyBorder="1" applyAlignment="1">
      <alignment horizontal="center"/>
    </xf>
    <xf numFmtId="165" fontId="5" fillId="0" borderId="95" xfId="0" applyNumberFormat="1" applyFont="1" applyBorder="1" applyAlignment="1">
      <alignment horizontal="center"/>
    </xf>
    <xf numFmtId="165" fontId="36" fillId="0" borderId="59" xfId="0" applyNumberFormat="1" applyFont="1" applyBorder="1" applyAlignment="1">
      <alignment horizontal="center"/>
    </xf>
    <xf numFmtId="165" fontId="17" fillId="4" borderId="96" xfId="0" applyNumberFormat="1" applyFont="1" applyFill="1" applyBorder="1" applyAlignment="1">
      <alignment horizontal="center"/>
    </xf>
    <xf numFmtId="165" fontId="4" fillId="4" borderId="9" xfId="0" applyNumberFormat="1" applyFont="1" applyFill="1" applyBorder="1"/>
    <xf numFmtId="165" fontId="4" fillId="4" borderId="0" xfId="0" applyNumberFormat="1" applyFont="1" applyFill="1"/>
    <xf numFmtId="165" fontId="4" fillId="4" borderId="32" xfId="0" applyNumberFormat="1" applyFont="1" applyFill="1" applyBorder="1"/>
    <xf numFmtId="165" fontId="36" fillId="0" borderId="18" xfId="0" applyNumberFormat="1" applyFont="1" applyBorder="1" applyAlignment="1">
      <alignment horizontal="center"/>
    </xf>
    <xf numFmtId="165" fontId="36" fillId="0" borderId="34" xfId="0" applyNumberFormat="1" applyFont="1" applyBorder="1" applyAlignment="1">
      <alignment horizontal="center"/>
    </xf>
    <xf numFmtId="0" fontId="31" fillId="4" borderId="45" xfId="0" applyFont="1" applyFill="1" applyBorder="1"/>
    <xf numFmtId="165" fontId="33" fillId="4" borderId="65" xfId="0" applyNumberFormat="1" applyFont="1" applyFill="1" applyBorder="1" applyAlignment="1">
      <alignment horizontal="center"/>
    </xf>
    <xf numFmtId="165" fontId="31" fillId="4" borderId="91" xfId="0" applyNumberFormat="1" applyFont="1" applyFill="1" applyBorder="1" applyAlignment="1">
      <alignment horizontal="center"/>
    </xf>
    <xf numFmtId="4" fontId="9" fillId="0" borderId="0" xfId="0" applyNumberFormat="1" applyFont="1" applyAlignment="1">
      <alignment horizontal="center"/>
    </xf>
    <xf numFmtId="4" fontId="36" fillId="0" borderId="0" xfId="0" applyNumberFormat="1" applyFont="1" applyAlignment="1">
      <alignment horizontal="center"/>
    </xf>
    <xf numFmtId="0" fontId="0" fillId="0" borderId="5" xfId="0" applyBorder="1"/>
    <xf numFmtId="0" fontId="11" fillId="0" borderId="31" xfId="0" applyFont="1" applyBorder="1"/>
    <xf numFmtId="0" fontId="11" fillId="8" borderId="30" xfId="0" applyFont="1" applyFill="1" applyBorder="1"/>
    <xf numFmtId="0" fontId="11" fillId="0" borderId="3" xfId="0" applyFont="1" applyBorder="1" applyAlignment="1">
      <alignment horizontal="left" indent="1"/>
    </xf>
    <xf numFmtId="0" fontId="0" fillId="8" borderId="32" xfId="0" applyFill="1" applyBorder="1" applyAlignment="1">
      <alignment vertical="center" wrapText="1"/>
    </xf>
    <xf numFmtId="0" fontId="0" fillId="0" borderId="7"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11" fillId="0" borderId="3" xfId="0" applyFont="1" applyBorder="1" applyAlignment="1">
      <alignment horizontal="left" vertical="center" wrapText="1" indent="1"/>
    </xf>
    <xf numFmtId="0" fontId="0" fillId="0" borderId="56" xfId="0" applyBorder="1"/>
    <xf numFmtId="0" fontId="0" fillId="8" borderId="33" xfId="0" applyFill="1" applyBorder="1"/>
    <xf numFmtId="0" fontId="9" fillId="8" borderId="9" xfId="0" applyFont="1" applyFill="1" applyBorder="1"/>
    <xf numFmtId="0" fontId="0" fillId="3" borderId="8" xfId="0" applyFill="1" applyBorder="1"/>
    <xf numFmtId="0" fontId="0" fillId="3" borderId="0" xfId="0" applyFill="1" applyAlignment="1">
      <alignment horizontal="right" indent="1"/>
    </xf>
    <xf numFmtId="0" fontId="5" fillId="12" borderId="17" xfId="0" applyFont="1" applyFill="1" applyBorder="1" applyAlignment="1" applyProtection="1">
      <alignment horizontal="center"/>
      <protection locked="0"/>
    </xf>
    <xf numFmtId="0" fontId="5" fillId="12" borderId="19" xfId="0" applyFont="1" applyFill="1" applyBorder="1" applyAlignment="1" applyProtection="1">
      <alignment horizontal="center"/>
      <protection locked="0"/>
    </xf>
    <xf numFmtId="0" fontId="5" fillId="12" borderId="51" xfId="0" applyFont="1" applyFill="1" applyBorder="1" applyAlignment="1" applyProtection="1">
      <alignment horizontal="center"/>
      <protection locked="0"/>
    </xf>
    <xf numFmtId="0" fontId="5" fillId="12" borderId="46" xfId="0" applyFont="1" applyFill="1" applyBorder="1" applyAlignment="1" applyProtection="1">
      <alignment horizontal="center"/>
      <protection locked="0"/>
    </xf>
    <xf numFmtId="0" fontId="57" fillId="12" borderId="17" xfId="0" applyFont="1" applyFill="1" applyBorder="1" applyAlignment="1" applyProtection="1">
      <alignment horizontal="center" wrapText="1"/>
      <protection locked="0"/>
    </xf>
    <xf numFmtId="0" fontId="5" fillId="12" borderId="29" xfId="0" applyFont="1" applyFill="1" applyBorder="1" applyAlignment="1" applyProtection="1">
      <alignment horizontal="center"/>
      <protection locked="0"/>
    </xf>
    <xf numFmtId="0" fontId="5" fillId="12" borderId="38" xfId="0" applyFont="1" applyFill="1" applyBorder="1" applyAlignment="1" applyProtection="1">
      <alignment horizontal="center"/>
      <protection locked="0"/>
    </xf>
    <xf numFmtId="0" fontId="57" fillId="12" borderId="17" xfId="0" applyFont="1" applyFill="1" applyBorder="1" applyAlignment="1" applyProtection="1">
      <alignment horizontal="center"/>
      <protection locked="0"/>
    </xf>
    <xf numFmtId="0" fontId="57" fillId="12" borderId="19" xfId="0" applyFont="1" applyFill="1" applyBorder="1" applyAlignment="1" applyProtection="1">
      <alignment horizontal="center"/>
      <protection locked="0"/>
    </xf>
    <xf numFmtId="0" fontId="4" fillId="6" borderId="0" xfId="0" applyFont="1" applyFill="1" applyAlignment="1">
      <alignment horizontal="left"/>
    </xf>
    <xf numFmtId="0" fontId="6" fillId="6" borderId="0" xfId="2" applyFill="1" applyBorder="1" applyAlignment="1" applyProtection="1">
      <alignment horizontal="left"/>
    </xf>
    <xf numFmtId="0" fontId="0" fillId="0" borderId="0" xfId="0" applyAlignment="1">
      <alignment horizontal="left"/>
    </xf>
    <xf numFmtId="0" fontId="5" fillId="0" borderId="0" xfId="0" applyFont="1" applyAlignment="1">
      <alignment horizontal="right"/>
    </xf>
    <xf numFmtId="0" fontId="8" fillId="6" borderId="0" xfId="2" applyFont="1" applyFill="1" applyBorder="1" applyAlignment="1" applyProtection="1">
      <alignment horizontal="left"/>
    </xf>
    <xf numFmtId="0" fontId="4" fillId="9" borderId="0" xfId="0" applyFont="1" applyFill="1" applyAlignment="1">
      <alignment horizontal="left"/>
    </xf>
    <xf numFmtId="3" fontId="4" fillId="9" borderId="0" xfId="0" applyNumberFormat="1" applyFont="1" applyFill="1" applyAlignment="1">
      <alignment horizontal="left"/>
    </xf>
    <xf numFmtId="0" fontId="4" fillId="3" borderId="3" xfId="0" applyFont="1" applyFill="1" applyBorder="1" applyAlignment="1">
      <alignment horizontal="left" wrapText="1" indent="2"/>
    </xf>
    <xf numFmtId="165" fontId="66" fillId="4" borderId="0" xfId="0" applyNumberFormat="1" applyFont="1" applyFill="1"/>
    <xf numFmtId="165" fontId="66" fillId="4" borderId="2" xfId="0" applyNumberFormat="1" applyFont="1" applyFill="1" applyBorder="1"/>
    <xf numFmtId="165" fontId="4" fillId="4" borderId="96" xfId="0" applyNumberFormat="1" applyFont="1" applyFill="1" applyBorder="1" applyAlignment="1">
      <alignment horizontal="center"/>
    </xf>
    <xf numFmtId="0" fontId="69" fillId="13" borderId="0" xfId="0" applyFont="1" applyFill="1" applyAlignment="1">
      <alignment horizontal="right" vertical="center" wrapText="1"/>
    </xf>
    <xf numFmtId="165" fontId="4" fillId="6" borderId="0" xfId="0" applyNumberFormat="1" applyFont="1" applyFill="1" applyAlignment="1">
      <alignment horizontal="center"/>
    </xf>
    <xf numFmtId="0" fontId="69" fillId="13" borderId="14" xfId="0" applyFont="1" applyFill="1" applyBorder="1" applyAlignment="1">
      <alignment vertical="center" wrapText="1"/>
    </xf>
    <xf numFmtId="0" fontId="17" fillId="4" borderId="71" xfId="0" applyFont="1" applyFill="1" applyBorder="1" applyAlignment="1">
      <alignment horizontal="right"/>
    </xf>
    <xf numFmtId="14" fontId="4" fillId="6" borderId="56" xfId="0" applyNumberFormat="1" applyFont="1" applyFill="1" applyBorder="1" applyAlignment="1" applyProtection="1">
      <alignment horizontal="center"/>
      <protection locked="0"/>
    </xf>
    <xf numFmtId="0" fontId="9" fillId="0" borderId="34" xfId="0" applyFont="1" applyBorder="1"/>
    <xf numFmtId="0" fontId="9" fillId="0" borderId="42" xfId="0" applyFont="1" applyBorder="1"/>
    <xf numFmtId="4" fontId="4" fillId="0" borderId="59" xfId="0" applyNumberFormat="1" applyFont="1" applyBorder="1" applyAlignment="1">
      <alignment horizontal="center"/>
    </xf>
    <xf numFmtId="4" fontId="4" fillId="0" borderId="19" xfId="0" applyNumberFormat="1" applyFont="1" applyBorder="1" applyAlignment="1">
      <alignment horizontal="center"/>
    </xf>
    <xf numFmtId="4" fontId="4" fillId="0" borderId="46" xfId="0" applyNumberFormat="1" applyFont="1" applyBorder="1" applyAlignment="1">
      <alignment horizontal="center"/>
    </xf>
    <xf numFmtId="0" fontId="18" fillId="0" borderId="0" xfId="0" applyFont="1" applyAlignment="1">
      <alignment horizontal="left"/>
    </xf>
    <xf numFmtId="0" fontId="4" fillId="0" borderId="27" xfId="0" applyFont="1" applyBorder="1" applyAlignment="1">
      <alignment wrapText="1"/>
    </xf>
    <xf numFmtId="3" fontId="4" fillId="9" borderId="44" xfId="0" applyNumberFormat="1" applyFont="1" applyFill="1" applyBorder="1" applyAlignment="1">
      <alignment horizontal="center"/>
    </xf>
    <xf numFmtId="0" fontId="69" fillId="13" borderId="102" xfId="0" applyFont="1" applyFill="1" applyBorder="1" applyAlignment="1">
      <alignment horizontal="center" vertical="center" wrapText="1"/>
    </xf>
    <xf numFmtId="3" fontId="4" fillId="9" borderId="17" xfId="0" applyNumberFormat="1" applyFont="1" applyFill="1" applyBorder="1" applyAlignment="1">
      <alignment horizontal="center"/>
    </xf>
    <xf numFmtId="0" fontId="0" fillId="4" borderId="53" xfId="0" applyFill="1" applyBorder="1"/>
    <xf numFmtId="4" fontId="4" fillId="6" borderId="10" xfId="0" applyNumberFormat="1" applyFont="1" applyFill="1" applyBorder="1" applyAlignment="1">
      <alignment horizontal="center"/>
    </xf>
    <xf numFmtId="4" fontId="4" fillId="6" borderId="41" xfId="0" applyNumberFormat="1" applyFont="1" applyFill="1" applyBorder="1" applyAlignment="1">
      <alignment horizontal="center"/>
    </xf>
    <xf numFmtId="4" fontId="4" fillId="6" borderId="55" xfId="0" applyNumberFormat="1" applyFont="1" applyFill="1" applyBorder="1" applyAlignment="1">
      <alignment horizontal="center"/>
    </xf>
    <xf numFmtId="4" fontId="4" fillId="6" borderId="40" xfId="0" applyNumberFormat="1" applyFont="1" applyFill="1" applyBorder="1" applyAlignment="1">
      <alignment horizontal="center"/>
    </xf>
    <xf numFmtId="4" fontId="4" fillId="6" borderId="21" xfId="0" applyNumberFormat="1" applyFont="1" applyFill="1" applyBorder="1" applyAlignment="1">
      <alignment horizontal="center"/>
    </xf>
    <xf numFmtId="4" fontId="4" fillId="6" borderId="9" xfId="0" applyNumberFormat="1" applyFont="1" applyFill="1" applyBorder="1" applyAlignment="1">
      <alignment horizontal="center"/>
    </xf>
    <xf numFmtId="4" fontId="4" fillId="6" borderId="2" xfId="0" applyNumberFormat="1" applyFont="1" applyFill="1" applyBorder="1" applyAlignment="1">
      <alignment horizontal="center"/>
    </xf>
    <xf numFmtId="4" fontId="4" fillId="6" borderId="47" xfId="0" applyNumberFormat="1" applyFont="1" applyFill="1" applyBorder="1" applyAlignment="1">
      <alignment horizontal="center"/>
    </xf>
    <xf numFmtId="0" fontId="5" fillId="0" borderId="42" xfId="0" applyFont="1" applyBorder="1"/>
    <xf numFmtId="4" fontId="4" fillId="6" borderId="97" xfId="0" applyNumberFormat="1" applyFont="1" applyFill="1" applyBorder="1" applyAlignment="1">
      <alignment horizontal="center"/>
    </xf>
    <xf numFmtId="3" fontId="4" fillId="9" borderId="40" xfId="0" applyNumberFormat="1" applyFont="1" applyFill="1" applyBorder="1" applyAlignment="1">
      <alignment horizontal="center"/>
    </xf>
    <xf numFmtId="3" fontId="4" fillId="9" borderId="41" xfId="0" applyNumberFormat="1" applyFont="1" applyFill="1" applyBorder="1" applyAlignment="1">
      <alignment horizontal="center"/>
    </xf>
    <xf numFmtId="0" fontId="4" fillId="0" borderId="27" xfId="0" applyFont="1" applyBorder="1" applyAlignment="1">
      <alignment horizontal="left" indent="3"/>
    </xf>
    <xf numFmtId="0" fontId="4" fillId="9" borderId="25" xfId="0" applyFont="1" applyFill="1" applyBorder="1" applyAlignment="1">
      <alignment horizontal="center" vertical="center" wrapText="1"/>
    </xf>
    <xf numFmtId="0" fontId="67" fillId="0" borderId="7" xfId="0" applyFont="1" applyBorder="1" applyAlignment="1">
      <alignment wrapText="1"/>
    </xf>
    <xf numFmtId="0" fontId="75" fillId="0" borderId="0" xfId="0" applyFont="1" applyAlignment="1">
      <alignment horizontal="center"/>
    </xf>
    <xf numFmtId="0" fontId="69" fillId="13" borderId="104" xfId="0" applyFont="1" applyFill="1" applyBorder="1" applyAlignment="1">
      <alignment horizontal="center" vertical="center" wrapText="1"/>
    </xf>
    <xf numFmtId="0" fontId="4" fillId="6" borderId="29" xfId="0" applyFont="1" applyFill="1" applyBorder="1" applyAlignment="1" applyProtection="1">
      <alignment horizontal="left" wrapText="1"/>
      <protection locked="0"/>
    </xf>
    <xf numFmtId="0" fontId="4" fillId="6" borderId="38" xfId="0" applyFont="1" applyFill="1" applyBorder="1" applyAlignment="1" applyProtection="1">
      <alignment horizontal="left" wrapText="1"/>
      <protection locked="0"/>
    </xf>
    <xf numFmtId="0" fontId="4" fillId="6" borderId="60" xfId="0" applyFont="1" applyFill="1" applyBorder="1" applyAlignment="1" applyProtection="1">
      <alignment horizontal="left" wrapText="1"/>
      <protection locked="0"/>
    </xf>
    <xf numFmtId="0" fontId="4" fillId="0" borderId="41" xfId="0" applyFont="1" applyBorder="1"/>
    <xf numFmtId="0" fontId="0" fillId="0" borderId="25" xfId="0" applyBorder="1"/>
    <xf numFmtId="0" fontId="4" fillId="0" borderId="55" xfId="0" applyFont="1" applyBorder="1"/>
    <xf numFmtId="0" fontId="0" fillId="0" borderId="26" xfId="0" applyBorder="1"/>
    <xf numFmtId="0" fontId="4" fillId="0" borderId="40" xfId="0" applyFont="1" applyBorder="1"/>
    <xf numFmtId="165" fontId="4" fillId="0" borderId="41" xfId="0" applyNumberFormat="1" applyFont="1" applyBorder="1"/>
    <xf numFmtId="0" fontId="0" fillId="0" borderId="35" xfId="0" applyBorder="1"/>
    <xf numFmtId="0" fontId="17" fillId="4" borderId="24" xfId="0" applyFont="1" applyFill="1" applyBorder="1" applyAlignment="1">
      <alignment horizontal="left"/>
    </xf>
    <xf numFmtId="3" fontId="2" fillId="0" borderId="0" xfId="0" applyNumberFormat="1" applyFont="1" applyAlignment="1">
      <alignment horizontal="center"/>
    </xf>
    <xf numFmtId="0" fontId="2" fillId="0" borderId="0" xfId="0" applyFont="1" applyAlignment="1">
      <alignment horizontal="left" vertical="center" wrapText="1"/>
    </xf>
    <xf numFmtId="0" fontId="69" fillId="13" borderId="103" xfId="0" applyFont="1" applyFill="1" applyBorder="1" applyAlignment="1">
      <alignment horizontal="center" vertical="center" wrapText="1"/>
    </xf>
    <xf numFmtId="3" fontId="4" fillId="9" borderId="51" xfId="0" applyNumberFormat="1" applyFont="1" applyFill="1" applyBorder="1" applyAlignment="1">
      <alignment horizontal="center"/>
    </xf>
    <xf numFmtId="0" fontId="4" fillId="9" borderId="51" xfId="0" applyFont="1" applyFill="1" applyBorder="1" applyAlignment="1">
      <alignment horizontal="center" vertical="center" wrapText="1"/>
    </xf>
    <xf numFmtId="0" fontId="66" fillId="0" borderId="7" xfId="0" applyFont="1" applyBorder="1" applyAlignment="1">
      <alignment horizontal="left" wrapText="1"/>
    </xf>
    <xf numFmtId="0" fontId="67" fillId="0" borderId="7" xfId="0" applyFont="1" applyBorder="1" applyAlignment="1">
      <alignment vertical="center" wrapText="1"/>
    </xf>
    <xf numFmtId="0" fontId="66" fillId="0" borderId="0" xfId="0" applyFont="1" applyAlignment="1">
      <alignment vertical="top"/>
    </xf>
    <xf numFmtId="0" fontId="66" fillId="0" borderId="7" xfId="0" applyFont="1" applyBorder="1" applyAlignment="1">
      <alignment vertical="top"/>
    </xf>
    <xf numFmtId="0" fontId="67" fillId="0" borderId="8" xfId="0" applyFont="1" applyBorder="1"/>
    <xf numFmtId="0" fontId="24" fillId="0" borderId="16" xfId="0" applyFont="1" applyBorder="1" applyAlignment="1">
      <alignment horizontal="left"/>
    </xf>
    <xf numFmtId="0" fontId="4" fillId="9" borderId="35" xfId="0" applyFont="1" applyFill="1" applyBorder="1" applyAlignment="1">
      <alignment horizontal="center" vertical="center" wrapText="1"/>
    </xf>
    <xf numFmtId="3" fontId="4" fillId="9" borderId="55" xfId="0" applyNumberFormat="1" applyFont="1" applyFill="1" applyBorder="1" applyAlignment="1">
      <alignment horizontal="center"/>
    </xf>
    <xf numFmtId="0" fontId="4" fillId="9" borderId="26"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19" xfId="0" applyFont="1" applyFill="1" applyBorder="1" applyAlignment="1" applyProtection="1">
      <alignment horizontal="center" vertical="center" wrapText="1"/>
      <protection locked="0"/>
    </xf>
    <xf numFmtId="0" fontId="4" fillId="9" borderId="46" xfId="0" applyFont="1" applyFill="1" applyBorder="1" applyAlignment="1" applyProtection="1">
      <alignment horizontal="center" vertical="center" wrapText="1"/>
      <protection locked="0"/>
    </xf>
    <xf numFmtId="0" fontId="4" fillId="9" borderId="20" xfId="0" applyFont="1" applyFill="1" applyBorder="1" applyAlignment="1" applyProtection="1">
      <alignment horizontal="center" vertical="center" wrapText="1"/>
      <protection locked="0"/>
    </xf>
    <xf numFmtId="0" fontId="4" fillId="9" borderId="66" xfId="0" applyFont="1" applyFill="1" applyBorder="1" applyAlignment="1" applyProtection="1">
      <alignment horizontal="center" vertical="center" wrapText="1"/>
      <protection locked="0"/>
    </xf>
    <xf numFmtId="0" fontId="4" fillId="9" borderId="64" xfId="0" applyFont="1" applyFill="1" applyBorder="1" applyAlignment="1" applyProtection="1">
      <alignment horizontal="center" vertical="center" wrapText="1"/>
      <protection locked="0"/>
    </xf>
    <xf numFmtId="0" fontId="4" fillId="9" borderId="39" xfId="0" applyFont="1" applyFill="1" applyBorder="1" applyAlignment="1" applyProtection="1">
      <alignment horizontal="center" vertical="center" wrapText="1"/>
      <protection locked="0"/>
    </xf>
    <xf numFmtId="165" fontId="4" fillId="6" borderId="20" xfId="0" applyNumberFormat="1" applyFont="1" applyFill="1" applyBorder="1" applyAlignment="1">
      <alignment horizontal="center"/>
    </xf>
    <xf numFmtId="0" fontId="2" fillId="0" borderId="0" xfId="0" applyFont="1" applyAlignment="1">
      <alignment wrapText="1"/>
    </xf>
    <xf numFmtId="0" fontId="2" fillId="0" borderId="3" xfId="0" applyFont="1" applyBorder="1" applyAlignment="1">
      <alignment vertical="top" wrapText="1"/>
    </xf>
    <xf numFmtId="165" fontId="17" fillId="4" borderId="41" xfId="0" applyNumberFormat="1" applyFont="1" applyFill="1" applyBorder="1"/>
    <xf numFmtId="0" fontId="5" fillId="0" borderId="49" xfId="0" applyFont="1" applyBorder="1"/>
    <xf numFmtId="0" fontId="5" fillId="0" borderId="48" xfId="0" applyFont="1" applyBorder="1"/>
    <xf numFmtId="0" fontId="4" fillId="0" borderId="76" xfId="0" applyFont="1" applyBorder="1"/>
    <xf numFmtId="165" fontId="4" fillId="8" borderId="32" xfId="0" applyNumberFormat="1" applyFont="1" applyFill="1" applyBorder="1" applyAlignment="1">
      <alignment horizontal="center"/>
    </xf>
    <xf numFmtId="165" fontId="0" fillId="4" borderId="2" xfId="0" applyNumberFormat="1" applyFill="1" applyBorder="1"/>
    <xf numFmtId="165" fontId="31" fillId="4" borderId="45" xfId="0" applyNumberFormat="1" applyFont="1" applyFill="1" applyBorder="1" applyAlignment="1">
      <alignment horizontal="center"/>
    </xf>
    <xf numFmtId="0" fontId="22" fillId="8" borderId="69" xfId="0" applyFont="1" applyFill="1" applyBorder="1" applyAlignment="1">
      <alignment horizontal="right" wrapText="1"/>
    </xf>
    <xf numFmtId="0" fontId="22" fillId="8" borderId="24" xfId="0" applyFont="1" applyFill="1" applyBorder="1" applyAlignment="1">
      <alignment horizontal="right" wrapText="1"/>
    </xf>
    <xf numFmtId="0" fontId="0" fillId="0" borderId="36" xfId="0" applyBorder="1"/>
    <xf numFmtId="0" fontId="17" fillId="4" borderId="13" xfId="0" applyFont="1" applyFill="1" applyBorder="1" applyAlignment="1">
      <alignment wrapText="1"/>
    </xf>
    <xf numFmtId="0" fontId="69" fillId="4" borderId="13" xfId="0" applyFont="1" applyFill="1" applyBorder="1"/>
    <xf numFmtId="0" fontId="4" fillId="3" borderId="109" xfId="0" applyFont="1" applyFill="1" applyBorder="1" applyAlignment="1">
      <alignment wrapText="1"/>
    </xf>
    <xf numFmtId="0" fontId="17" fillId="4" borderId="14" xfId="0" applyFont="1" applyFill="1" applyBorder="1" applyAlignment="1">
      <alignment horizontal="center" vertical="center" wrapText="1"/>
    </xf>
    <xf numFmtId="0" fontId="4" fillId="0" borderId="38" xfId="0" applyFont="1" applyBorder="1" applyAlignment="1">
      <alignment horizontal="left" indent="1"/>
    </xf>
    <xf numFmtId="0" fontId="4" fillId="0" borderId="29" xfId="0" applyFont="1" applyBorder="1" applyAlignment="1">
      <alignment horizontal="left" indent="1"/>
    </xf>
    <xf numFmtId="0" fontId="69" fillId="4" borderId="103" xfId="0" applyFont="1" applyFill="1" applyBorder="1" applyAlignment="1">
      <alignment horizontal="center" vertical="center" wrapText="1"/>
    </xf>
    <xf numFmtId="0" fontId="17" fillId="13" borderId="113" xfId="0" applyFont="1" applyFill="1" applyBorder="1" applyAlignment="1">
      <alignment vertical="center" wrapText="1"/>
    </xf>
    <xf numFmtId="3" fontId="22" fillId="0" borderId="70" xfId="0" applyNumberFormat="1" applyFont="1" applyBorder="1" applyAlignment="1">
      <alignment horizontal="right" wrapText="1"/>
    </xf>
    <xf numFmtId="0" fontId="23" fillId="8" borderId="24" xfId="0" applyFont="1" applyFill="1" applyBorder="1"/>
    <xf numFmtId="165" fontId="4" fillId="6" borderId="24" xfId="0" applyNumberFormat="1" applyFont="1" applyFill="1" applyBorder="1" applyAlignment="1">
      <alignment horizontal="center"/>
    </xf>
    <xf numFmtId="0" fontId="74" fillId="3" borderId="0" xfId="0" applyFont="1" applyFill="1"/>
    <xf numFmtId="0" fontId="4" fillId="0" borderId="12" xfId="0" applyFont="1" applyBorder="1"/>
    <xf numFmtId="0" fontId="5" fillId="0" borderId="7" xfId="0" applyFont="1" applyBorder="1" applyAlignment="1">
      <alignment horizontal="center"/>
    </xf>
    <xf numFmtId="0" fontId="4" fillId="0" borderId="7" xfId="0" applyFont="1" applyBorder="1" applyAlignment="1">
      <alignment vertical="center" wrapText="1"/>
    </xf>
    <xf numFmtId="0" fontId="42" fillId="4" borderId="0" xfId="0" applyFont="1" applyFill="1"/>
    <xf numFmtId="3" fontId="4"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horizontal="center" vertical="center" wrapText="1"/>
      <protection locked="0"/>
    </xf>
    <xf numFmtId="0" fontId="4" fillId="0" borderId="43" xfId="0" applyFont="1" applyBorder="1" applyAlignment="1">
      <alignment horizontal="left" indent="1"/>
    </xf>
    <xf numFmtId="0" fontId="4" fillId="9" borderId="17" xfId="0" applyFont="1" applyFill="1" applyBorder="1" applyAlignment="1" applyProtection="1">
      <alignment horizontal="center"/>
      <protection locked="0"/>
    </xf>
    <xf numFmtId="0" fontId="4" fillId="8" borderId="29" xfId="0" applyFont="1" applyFill="1" applyBorder="1" applyAlignment="1">
      <alignment horizontal="left" indent="1"/>
    </xf>
    <xf numFmtId="0" fontId="4" fillId="9" borderId="98" xfId="0" applyFont="1" applyFill="1" applyBorder="1" applyAlignment="1" applyProtection="1">
      <alignment horizontal="center" vertical="center" wrapText="1"/>
      <protection locked="0"/>
    </xf>
    <xf numFmtId="0" fontId="0" fillId="0" borderId="0" xfId="0" applyAlignment="1">
      <alignment horizontal="center" wrapText="1"/>
    </xf>
    <xf numFmtId="0" fontId="17" fillId="13" borderId="115" xfId="0" applyFont="1" applyFill="1" applyBorder="1" applyAlignment="1">
      <alignment vertical="center" wrapText="1"/>
    </xf>
    <xf numFmtId="0" fontId="17" fillId="4" borderId="31" xfId="0" applyFont="1" applyFill="1" applyBorder="1" applyAlignment="1">
      <alignment horizontal="center" vertical="center" wrapText="1"/>
    </xf>
    <xf numFmtId="0" fontId="17" fillId="4" borderId="23" xfId="0" applyFont="1" applyFill="1" applyBorder="1" applyAlignment="1">
      <alignment horizontal="left"/>
    </xf>
    <xf numFmtId="0" fontId="69" fillId="13" borderId="71" xfId="0" applyFont="1" applyFill="1" applyBorder="1"/>
    <xf numFmtId="0" fontId="17" fillId="4" borderId="53" xfId="0" applyFont="1" applyFill="1" applyBorder="1"/>
    <xf numFmtId="4" fontId="4" fillId="6" borderId="52" xfId="0" applyNumberFormat="1" applyFont="1" applyFill="1" applyBorder="1" applyAlignment="1">
      <alignment horizontal="center"/>
    </xf>
    <xf numFmtId="0" fontId="17" fillId="4" borderId="52" xfId="0" applyFont="1" applyFill="1" applyBorder="1"/>
    <xf numFmtId="4" fontId="4" fillId="13" borderId="52" xfId="0" applyNumberFormat="1" applyFont="1" applyFill="1" applyBorder="1" applyAlignment="1">
      <alignment horizontal="center"/>
    </xf>
    <xf numFmtId="0" fontId="17" fillId="4" borderId="79" xfId="0" applyFont="1" applyFill="1" applyBorder="1"/>
    <xf numFmtId="0" fontId="17" fillId="4" borderId="17" xfId="0" applyFont="1" applyFill="1" applyBorder="1"/>
    <xf numFmtId="4" fontId="4" fillId="13" borderId="57" xfId="0" applyNumberFormat="1" applyFont="1" applyFill="1" applyBorder="1" applyAlignment="1">
      <alignment horizontal="center"/>
    </xf>
    <xf numFmtId="0" fontId="17" fillId="4" borderId="28" xfId="0" applyFont="1" applyFill="1" applyBorder="1"/>
    <xf numFmtId="4" fontId="4" fillId="13" borderId="32" xfId="0" applyNumberFormat="1" applyFont="1" applyFill="1" applyBorder="1" applyAlignment="1">
      <alignment horizontal="center"/>
    </xf>
    <xf numFmtId="0" fontId="5" fillId="0" borderId="16" xfId="0" applyFont="1" applyBorder="1" applyAlignment="1">
      <alignment horizontal="left"/>
    </xf>
    <xf numFmtId="0" fontId="4" fillId="9" borderId="34" xfId="0" applyFont="1" applyFill="1" applyBorder="1" applyAlignment="1" applyProtection="1">
      <alignment horizontal="center" vertical="center" wrapText="1"/>
      <protection locked="0"/>
    </xf>
    <xf numFmtId="0" fontId="17" fillId="4" borderId="17" xfId="0" applyFont="1" applyFill="1" applyBorder="1" applyAlignment="1">
      <alignment horizontal="left"/>
    </xf>
    <xf numFmtId="0" fontId="0" fillId="4" borderId="28" xfId="0" applyFill="1" applyBorder="1"/>
    <xf numFmtId="0" fontId="5" fillId="0" borderId="3" xfId="0" applyFont="1" applyBorder="1" applyAlignment="1">
      <alignment horizontal="left"/>
    </xf>
    <xf numFmtId="0" fontId="4" fillId="8" borderId="41" xfId="0" applyFont="1" applyFill="1" applyBorder="1"/>
    <xf numFmtId="0" fontId="11" fillId="0" borderId="0" xfId="0" applyFont="1" applyAlignment="1">
      <alignment horizontal="left" wrapText="1"/>
    </xf>
    <xf numFmtId="0" fontId="11" fillId="0" borderId="32" xfId="0" applyFont="1" applyBorder="1" applyAlignment="1">
      <alignment horizontal="left" wrapText="1"/>
    </xf>
    <xf numFmtId="0" fontId="0" fillId="0" borderId="3" xfId="0" applyBorder="1" applyAlignment="1">
      <alignment horizontal="left" wrapText="1"/>
    </xf>
    <xf numFmtId="0" fontId="0" fillId="0" borderId="32" xfId="0" applyBorder="1" applyAlignment="1">
      <alignment horizontal="left" wrapText="1"/>
    </xf>
    <xf numFmtId="0" fontId="5" fillId="0" borderId="19" xfId="0" applyFont="1" applyBorder="1" applyAlignment="1">
      <alignment horizontal="center" vertical="top" wrapText="1"/>
    </xf>
    <xf numFmtId="0" fontId="5" fillId="0" borderId="6" xfId="0" applyFont="1" applyBorder="1" applyAlignment="1">
      <alignment horizontal="left" wrapText="1"/>
    </xf>
    <xf numFmtId="0" fontId="4" fillId="11" borderId="0" xfId="0" applyFont="1" applyFill="1" applyAlignment="1">
      <alignment horizontal="center"/>
    </xf>
    <xf numFmtId="0" fontId="67" fillId="11" borderId="0" xfId="0" applyFont="1" applyFill="1" applyProtection="1">
      <protection locked="0"/>
    </xf>
    <xf numFmtId="0" fontId="0" fillId="3" borderId="34" xfId="0" applyFill="1" applyBorder="1"/>
    <xf numFmtId="0" fontId="4" fillId="9" borderId="52" xfId="0" applyFont="1" applyFill="1" applyBorder="1" applyAlignment="1" applyProtection="1">
      <alignment horizontal="center" vertical="center" wrapText="1"/>
      <protection locked="0"/>
    </xf>
    <xf numFmtId="0" fontId="17" fillId="4" borderId="53" xfId="0" applyFont="1" applyFill="1" applyBorder="1" applyAlignment="1">
      <alignment horizontal="left"/>
    </xf>
    <xf numFmtId="4" fontId="4" fillId="6" borderId="53" xfId="0" applyNumberFormat="1" applyFont="1" applyFill="1" applyBorder="1" applyAlignment="1">
      <alignment horizontal="center"/>
    </xf>
    <xf numFmtId="4" fontId="4" fillId="6" borderId="58" xfId="0" applyNumberFormat="1" applyFont="1" applyFill="1" applyBorder="1" applyAlignment="1">
      <alignment horizontal="center"/>
    </xf>
    <xf numFmtId="4" fontId="4" fillId="6" borderId="15" xfId="0" applyNumberFormat="1" applyFont="1" applyFill="1" applyBorder="1" applyAlignment="1">
      <alignment horizontal="center"/>
    </xf>
    <xf numFmtId="3" fontId="4" fillId="6" borderId="15" xfId="0" applyNumberFormat="1" applyFont="1" applyFill="1" applyBorder="1" applyAlignment="1">
      <alignment horizontal="center"/>
    </xf>
    <xf numFmtId="3" fontId="4" fillId="6" borderId="53" xfId="0" applyNumberFormat="1" applyFont="1" applyFill="1" applyBorder="1" applyAlignment="1">
      <alignment horizontal="center"/>
    </xf>
    <xf numFmtId="3" fontId="4" fillId="6" borderId="58" xfId="0" applyNumberFormat="1" applyFont="1" applyFill="1" applyBorder="1" applyAlignment="1">
      <alignment horizontal="center"/>
    </xf>
    <xf numFmtId="0" fontId="5" fillId="0" borderId="32" xfId="0" applyFont="1" applyBorder="1" applyAlignment="1">
      <alignment horizontal="center" vertical="center" wrapText="1"/>
    </xf>
    <xf numFmtId="2" fontId="4" fillId="0" borderId="32" xfId="0" applyNumberFormat="1" applyFont="1" applyBorder="1" applyAlignment="1">
      <alignment horizontal="center" vertical="center" wrapText="1"/>
    </xf>
    <xf numFmtId="2" fontId="4" fillId="0" borderId="15" xfId="0" applyNumberFormat="1" applyFont="1" applyBorder="1" applyAlignment="1">
      <alignment horizontal="center" vertical="center" wrapText="1"/>
    </xf>
    <xf numFmtId="2" fontId="4" fillId="0" borderId="87" xfId="0" applyNumberFormat="1" applyFont="1" applyBorder="1" applyAlignment="1">
      <alignment horizontal="center"/>
    </xf>
    <xf numFmtId="2" fontId="69" fillId="13" borderId="32" xfId="0" applyNumberFormat="1" applyFont="1" applyFill="1" applyBorder="1" applyAlignment="1">
      <alignment horizontal="center" vertical="center" wrapText="1"/>
    </xf>
    <xf numFmtId="2" fontId="4" fillId="0" borderId="57" xfId="0" applyNumberFormat="1" applyFont="1" applyBorder="1" applyAlignment="1">
      <alignment horizontal="center"/>
    </xf>
    <xf numFmtId="2" fontId="4" fillId="0" borderId="15" xfId="0" applyNumberFormat="1" applyFont="1" applyBorder="1" applyAlignment="1">
      <alignment horizontal="center"/>
    </xf>
    <xf numFmtId="3" fontId="4" fillId="6" borderId="116" xfId="0" applyNumberFormat="1" applyFont="1" applyFill="1" applyBorder="1" applyAlignment="1">
      <alignment horizontal="center"/>
    </xf>
    <xf numFmtId="49" fontId="5" fillId="0" borderId="0" xfId="0" applyNumberFormat="1" applyFont="1" applyAlignment="1">
      <alignment horizontal="right" vertical="center"/>
    </xf>
    <xf numFmtId="0" fontId="23" fillId="0" borderId="24" xfId="0" applyFont="1" applyBorder="1" applyAlignment="1">
      <alignment horizontal="right"/>
    </xf>
    <xf numFmtId="0" fontId="22" fillId="0" borderId="24" xfId="0" applyFont="1" applyBorder="1" applyAlignment="1">
      <alignment horizontal="right" wrapText="1"/>
    </xf>
    <xf numFmtId="0" fontId="22" fillId="0" borderId="0" xfId="0" applyFont="1" applyAlignment="1">
      <alignment horizontal="right" wrapText="1"/>
    </xf>
    <xf numFmtId="0" fontId="4" fillId="8" borderId="55" xfId="0" applyFont="1" applyFill="1" applyBorder="1"/>
    <xf numFmtId="0" fontId="5" fillId="0" borderId="49" xfId="0" applyFont="1" applyBorder="1" applyAlignment="1">
      <alignment wrapText="1"/>
    </xf>
    <xf numFmtId="0" fontId="5" fillId="0" borderId="48" xfId="0" applyFont="1" applyBorder="1" applyAlignment="1">
      <alignment wrapText="1"/>
    </xf>
    <xf numFmtId="0" fontId="5" fillId="0" borderId="61" xfId="0" applyFont="1" applyBorder="1" applyAlignment="1">
      <alignment wrapText="1"/>
    </xf>
    <xf numFmtId="0" fontId="5" fillId="0" borderId="16" xfId="0" applyFont="1" applyBorder="1" applyAlignment="1">
      <alignment wrapText="1"/>
    </xf>
    <xf numFmtId="0" fontId="23" fillId="0" borderId="41" xfId="0" applyFont="1" applyBorder="1"/>
    <xf numFmtId="0" fontId="23" fillId="0" borderId="41" xfId="0" applyFont="1" applyBorder="1" applyAlignment="1">
      <alignment horizontal="left" indent="1"/>
    </xf>
    <xf numFmtId="0" fontId="23" fillId="8" borderId="41" xfId="0" applyFont="1" applyFill="1" applyBorder="1" applyAlignment="1">
      <alignment horizontal="left" indent="1"/>
    </xf>
    <xf numFmtId="0" fontId="23" fillId="8" borderId="24" xfId="0" applyFont="1" applyFill="1" applyBorder="1" applyAlignment="1">
      <alignment horizontal="right"/>
    </xf>
    <xf numFmtId="0" fontId="4" fillId="8" borderId="40" xfId="0" applyFont="1" applyFill="1" applyBorder="1" applyAlignment="1">
      <alignment horizontal="left" indent="1"/>
    </xf>
    <xf numFmtId="0" fontId="17" fillId="4" borderId="97" xfId="0" applyFont="1" applyFill="1" applyBorder="1"/>
    <xf numFmtId="0" fontId="4" fillId="8" borderId="41" xfId="0" applyFont="1" applyFill="1" applyBorder="1" applyAlignment="1">
      <alignment horizontal="left" indent="1"/>
    </xf>
    <xf numFmtId="0" fontId="4" fillId="8" borderId="55" xfId="0" applyFont="1" applyFill="1" applyBorder="1" applyAlignment="1">
      <alignment horizontal="left" indent="1"/>
    </xf>
    <xf numFmtId="0" fontId="5" fillId="0" borderId="56" xfId="0" applyFont="1" applyBorder="1" applyAlignment="1">
      <alignment wrapText="1"/>
    </xf>
    <xf numFmtId="0" fontId="5" fillId="0" borderId="16" xfId="0" applyFont="1" applyBorder="1" applyAlignment="1">
      <alignment vertical="justify"/>
    </xf>
    <xf numFmtId="0" fontId="23" fillId="0" borderId="24" xfId="0" applyFont="1" applyBorder="1"/>
    <xf numFmtId="0" fontId="17" fillId="4" borderId="40" xfId="0" applyFont="1" applyFill="1" applyBorder="1" applyAlignment="1">
      <alignment horizontal="right"/>
    </xf>
    <xf numFmtId="0" fontId="23" fillId="8" borderId="6" xfId="0" applyFont="1" applyFill="1" applyBorder="1"/>
    <xf numFmtId="0" fontId="31" fillId="4" borderId="16" xfId="0" applyFont="1" applyFill="1" applyBorder="1"/>
    <xf numFmtId="0" fontId="5" fillId="0" borderId="117" xfId="0" applyFont="1" applyBorder="1"/>
    <xf numFmtId="0" fontId="4" fillId="0" borderId="3" xfId="0" applyFont="1" applyBorder="1" applyAlignment="1">
      <alignment horizontal="left" indent="2"/>
    </xf>
    <xf numFmtId="0" fontId="4" fillId="0" borderId="118" xfId="0" applyFont="1" applyBorder="1" applyAlignment="1">
      <alignment horizontal="left" indent="1"/>
    </xf>
    <xf numFmtId="0" fontId="5" fillId="0" borderId="3" xfId="0" applyFont="1" applyBorder="1" applyAlignment="1">
      <alignment horizontal="left" indent="1"/>
    </xf>
    <xf numFmtId="0" fontId="69" fillId="13" borderId="3" xfId="0" applyFont="1" applyFill="1" applyBorder="1" applyAlignment="1">
      <alignment horizontal="left"/>
    </xf>
    <xf numFmtId="0" fontId="70" fillId="14" borderId="3" xfId="0" applyFont="1" applyFill="1" applyBorder="1"/>
    <xf numFmtId="0" fontId="4" fillId="0" borderId="119" xfId="0" applyFont="1" applyBorder="1" applyAlignment="1">
      <alignment horizontal="left" indent="1"/>
    </xf>
    <xf numFmtId="0" fontId="5" fillId="0" borderId="4" xfId="0" applyFont="1" applyBorder="1" applyAlignment="1">
      <alignment horizontal="left" indent="1"/>
    </xf>
    <xf numFmtId="0" fontId="5" fillId="0" borderId="5" xfId="0" applyFont="1" applyBorder="1" applyAlignment="1">
      <alignment horizontal="left" indent="1"/>
    </xf>
    <xf numFmtId="0" fontId="17" fillId="4" borderId="67" xfId="0" applyFont="1" applyFill="1" applyBorder="1"/>
    <xf numFmtId="0" fontId="5" fillId="0" borderId="16" xfId="0" applyFont="1" applyBorder="1" applyAlignment="1">
      <alignment horizontal="left" indent="1"/>
    </xf>
    <xf numFmtId="2" fontId="4" fillId="0" borderId="5" xfId="0" applyNumberFormat="1" applyFont="1" applyBorder="1" applyAlignment="1">
      <alignment horizontal="center"/>
    </xf>
    <xf numFmtId="0" fontId="4" fillId="0" borderId="3" xfId="0" applyFont="1" applyBorder="1" applyAlignment="1">
      <alignment wrapText="1"/>
    </xf>
    <xf numFmtId="0" fontId="4" fillId="0" borderId="4" xfId="0" applyFont="1" applyBorder="1" applyAlignment="1">
      <alignment wrapText="1"/>
    </xf>
    <xf numFmtId="0" fontId="4" fillId="0" borderId="48" xfId="0" applyFont="1" applyBorder="1"/>
    <xf numFmtId="0" fontId="4" fillId="0" borderId="61" xfId="0" applyFont="1" applyBorder="1"/>
    <xf numFmtId="0" fontId="4" fillId="15" borderId="41" xfId="0" applyFont="1" applyFill="1" applyBorder="1" applyAlignment="1">
      <alignment wrapText="1"/>
    </xf>
    <xf numFmtId="0" fontId="70" fillId="14" borderId="41" xfId="0" applyFont="1" applyFill="1" applyBorder="1" applyAlignment="1">
      <alignment wrapText="1"/>
    </xf>
    <xf numFmtId="0" fontId="4" fillId="15" borderId="41" xfId="0" applyFont="1" applyFill="1" applyBorder="1" applyAlignment="1">
      <alignment horizontal="left" wrapText="1" indent="2"/>
    </xf>
    <xf numFmtId="0" fontId="4" fillId="15" borderId="41" xfId="0" applyFont="1" applyFill="1" applyBorder="1" applyAlignment="1">
      <alignment horizontal="left" wrapText="1" indent="1"/>
    </xf>
    <xf numFmtId="0" fontId="44" fillId="6" borderId="120" xfId="0" applyFont="1" applyFill="1" applyBorder="1" applyAlignment="1">
      <alignment vertical="center"/>
    </xf>
    <xf numFmtId="14" fontId="4" fillId="6" borderId="121" xfId="0" applyNumberFormat="1" applyFont="1" applyFill="1" applyBorder="1" applyAlignment="1">
      <alignment horizontal="center" vertical="center"/>
    </xf>
    <xf numFmtId="14" fontId="4" fillId="6" borderId="121" xfId="0" applyNumberFormat="1" applyFont="1" applyFill="1" applyBorder="1" applyAlignment="1">
      <alignment horizontal="left" vertical="center"/>
    </xf>
    <xf numFmtId="0" fontId="4" fillId="0" borderId="121" xfId="0" applyFont="1" applyBorder="1" applyAlignment="1">
      <alignment horizontal="left"/>
    </xf>
    <xf numFmtId="0" fontId="4" fillId="6" borderId="121" xfId="0" applyFont="1" applyFill="1" applyBorder="1" applyAlignment="1">
      <alignment horizontal="left"/>
    </xf>
    <xf numFmtId="0" fontId="6" fillId="6" borderId="121" xfId="2" applyFill="1" applyBorder="1" applyAlignment="1" applyProtection="1">
      <alignment horizontal="left"/>
    </xf>
    <xf numFmtId="0" fontId="0" fillId="0" borderId="121" xfId="0" applyBorder="1" applyAlignment="1">
      <alignment horizontal="left"/>
    </xf>
    <xf numFmtId="0" fontId="0" fillId="6" borderId="121" xfId="0" applyFill="1" applyBorder="1" applyAlignment="1">
      <alignment horizontal="left"/>
    </xf>
    <xf numFmtId="0" fontId="0" fillId="9" borderId="121" xfId="0" applyFill="1" applyBorder="1" applyAlignment="1">
      <alignment horizontal="left"/>
    </xf>
    <xf numFmtId="3" fontId="0" fillId="9" borderId="121" xfId="0" applyNumberFormat="1" applyFill="1" applyBorder="1" applyAlignment="1">
      <alignment horizontal="left"/>
    </xf>
    <xf numFmtId="0" fontId="0" fillId="4" borderId="121" xfId="0" applyFill="1" applyBorder="1"/>
    <xf numFmtId="0" fontId="0" fillId="0" borderId="121" xfId="0" applyBorder="1"/>
    <xf numFmtId="0" fontId="0" fillId="5" borderId="121" xfId="0" applyFill="1" applyBorder="1"/>
    <xf numFmtId="0" fontId="0" fillId="7" borderId="121" xfId="0" applyFill="1" applyBorder="1"/>
    <xf numFmtId="3" fontId="4" fillId="6" borderId="122" xfId="0" applyNumberFormat="1" applyFont="1" applyFill="1" applyBorder="1" applyAlignment="1">
      <alignment horizontal="center"/>
    </xf>
    <xf numFmtId="165" fontId="4" fillId="6" borderId="122" xfId="0" applyNumberFormat="1" applyFont="1" applyFill="1" applyBorder="1" applyAlignment="1">
      <alignment horizontal="center"/>
    </xf>
    <xf numFmtId="3" fontId="4" fillId="0" borderId="122" xfId="0" applyNumberFormat="1" applyFont="1" applyBorder="1" applyAlignment="1">
      <alignment horizontal="center"/>
    </xf>
    <xf numFmtId="4" fontId="4" fillId="6" borderId="123" xfId="0" applyNumberFormat="1" applyFont="1" applyFill="1" applyBorder="1" applyAlignment="1">
      <alignment horizontal="center"/>
    </xf>
    <xf numFmtId="4" fontId="4" fillId="6" borderId="122" xfId="0" applyNumberFormat="1" applyFont="1" applyFill="1" applyBorder="1" applyAlignment="1">
      <alignment horizontal="center"/>
    </xf>
    <xf numFmtId="0" fontId="0" fillId="4" borderId="124" xfId="0" applyFill="1" applyBorder="1"/>
    <xf numFmtId="4" fontId="4" fillId="13" borderId="122" xfId="0" applyNumberFormat="1" applyFont="1" applyFill="1" applyBorder="1" applyAlignment="1">
      <alignment horizontal="center"/>
    </xf>
    <xf numFmtId="4" fontId="4" fillId="6" borderId="125" xfId="0" applyNumberFormat="1" applyFont="1" applyFill="1" applyBorder="1" applyAlignment="1">
      <alignment horizontal="center"/>
    </xf>
    <xf numFmtId="4" fontId="4" fillId="6" borderId="126" xfId="0" applyNumberFormat="1" applyFont="1" applyFill="1" applyBorder="1" applyAlignment="1">
      <alignment horizontal="center"/>
    </xf>
    <xf numFmtId="4" fontId="4" fillId="6" borderId="127" xfId="0" applyNumberFormat="1" applyFont="1" applyFill="1" applyBorder="1" applyAlignment="1">
      <alignment horizontal="center"/>
    </xf>
    <xf numFmtId="4" fontId="4" fillId="6" borderId="128" xfId="0" applyNumberFormat="1" applyFont="1" applyFill="1" applyBorder="1" applyAlignment="1">
      <alignment horizontal="center"/>
    </xf>
    <xf numFmtId="3" fontId="4" fillId="6" borderId="128" xfId="0" applyNumberFormat="1" applyFont="1" applyFill="1" applyBorder="1" applyAlignment="1">
      <alignment horizontal="center"/>
    </xf>
    <xf numFmtId="3" fontId="4" fillId="6" borderId="125" xfId="0" applyNumberFormat="1" applyFont="1" applyFill="1" applyBorder="1" applyAlignment="1">
      <alignment horizontal="center"/>
    </xf>
    <xf numFmtId="3" fontId="4" fillId="6" borderId="126" xfId="0" applyNumberFormat="1" applyFont="1" applyFill="1" applyBorder="1" applyAlignment="1">
      <alignment horizontal="center"/>
    </xf>
    <xf numFmtId="3" fontId="4" fillId="6" borderId="129" xfId="0" applyNumberFormat="1" applyFont="1" applyFill="1" applyBorder="1" applyAlignment="1">
      <alignment horizontal="center"/>
    </xf>
    <xf numFmtId="0" fontId="0" fillId="0" borderId="121" xfId="0" applyBorder="1" applyAlignment="1">
      <alignment horizontal="center"/>
    </xf>
    <xf numFmtId="164" fontId="4" fillId="6" borderId="127" xfId="0" applyNumberFormat="1" applyFont="1" applyFill="1" applyBorder="1" applyAlignment="1">
      <alignment horizontal="center" vertical="center"/>
    </xf>
    <xf numFmtId="164" fontId="4" fillId="6" borderId="122" xfId="0" applyNumberFormat="1" applyFont="1" applyFill="1" applyBorder="1" applyAlignment="1">
      <alignment horizontal="center" vertical="center"/>
    </xf>
    <xf numFmtId="166" fontId="4" fillId="6" borderId="126" xfId="0" applyNumberFormat="1" applyFont="1" applyFill="1" applyBorder="1" applyAlignment="1">
      <alignment horizontal="center" vertical="center"/>
    </xf>
    <xf numFmtId="165" fontId="4" fillId="0" borderId="122" xfId="0" applyNumberFormat="1" applyFont="1" applyBorder="1" applyAlignment="1">
      <alignment horizontal="center"/>
    </xf>
    <xf numFmtId="165" fontId="4" fillId="6" borderId="121" xfId="0" applyNumberFormat="1" applyFont="1" applyFill="1" applyBorder="1" applyAlignment="1">
      <alignment horizontal="center"/>
    </xf>
    <xf numFmtId="0" fontId="17" fillId="4" borderId="125" xfId="0" applyFont="1" applyFill="1" applyBorder="1"/>
    <xf numFmtId="0" fontId="17" fillId="4" borderId="121" xfId="0" applyFont="1" applyFill="1" applyBorder="1"/>
    <xf numFmtId="0" fontId="0" fillId="13" borderId="122" xfId="0" applyFill="1" applyBorder="1" applyAlignment="1">
      <alignment horizontal="center"/>
    </xf>
    <xf numFmtId="0" fontId="0" fillId="6" borderId="122" xfId="0" applyFill="1" applyBorder="1" applyAlignment="1">
      <alignment horizontal="center"/>
    </xf>
    <xf numFmtId="0" fontId="0" fillId="6" borderId="127" xfId="0" applyFill="1" applyBorder="1" applyAlignment="1">
      <alignment horizontal="center"/>
    </xf>
    <xf numFmtId="0" fontId="0" fillId="6" borderId="126" xfId="0" applyFill="1" applyBorder="1" applyAlignment="1">
      <alignment horizontal="center"/>
    </xf>
    <xf numFmtId="164" fontId="4" fillId="6" borderId="127" xfId="0" applyNumberFormat="1" applyFont="1" applyFill="1" applyBorder="1" applyAlignment="1">
      <alignment horizontal="center"/>
    </xf>
    <xf numFmtId="164" fontId="4" fillId="6" borderId="122" xfId="0" applyNumberFormat="1" applyFont="1" applyFill="1" applyBorder="1" applyAlignment="1">
      <alignment horizontal="center"/>
    </xf>
    <xf numFmtId="166" fontId="4" fillId="0" borderId="129" xfId="0" applyNumberFormat="1" applyFont="1" applyBorder="1" applyAlignment="1">
      <alignment horizontal="center" vertical="center"/>
    </xf>
    <xf numFmtId="0" fontId="17" fillId="4" borderId="127" xfId="0" applyFont="1" applyFill="1" applyBorder="1"/>
    <xf numFmtId="0" fontId="0" fillId="4" borderId="121" xfId="0" applyFill="1" applyBorder="1" applyAlignment="1">
      <alignment horizontal="center"/>
    </xf>
    <xf numFmtId="0" fontId="0" fillId="0" borderId="122" xfId="0" applyBorder="1" applyAlignment="1">
      <alignment horizontal="center"/>
    </xf>
    <xf numFmtId="0" fontId="0" fillId="4" borderId="122" xfId="0" applyFill="1" applyBorder="1" applyAlignment="1">
      <alignment horizontal="center"/>
    </xf>
    <xf numFmtId="165" fontId="4" fillId="6" borderId="122" xfId="0" applyNumberFormat="1" applyFont="1" applyFill="1" applyBorder="1" applyAlignment="1" applyProtection="1">
      <alignment horizontal="center"/>
      <protection locked="0"/>
    </xf>
    <xf numFmtId="0" fontId="17" fillId="4" borderId="122" xfId="0" applyFont="1" applyFill="1" applyBorder="1"/>
    <xf numFmtId="165" fontId="17" fillId="4" borderId="122" xfId="0" applyNumberFormat="1" applyFont="1" applyFill="1" applyBorder="1"/>
    <xf numFmtId="0" fontId="4" fillId="9" borderId="122" xfId="0" applyFont="1" applyFill="1" applyBorder="1" applyAlignment="1" applyProtection="1">
      <alignment horizontal="center" vertical="center" wrapText="1"/>
      <protection locked="0"/>
    </xf>
    <xf numFmtId="0" fontId="0" fillId="4" borderId="127" xfId="0" applyFill="1" applyBorder="1"/>
    <xf numFmtId="0" fontId="17" fillId="4" borderId="122" xfId="0" applyFont="1" applyFill="1" applyBorder="1" applyAlignment="1">
      <alignment horizontal="left"/>
    </xf>
    <xf numFmtId="0" fontId="4" fillId="4" borderId="125" xfId="0" applyFont="1" applyFill="1" applyBorder="1" applyAlignment="1">
      <alignment horizontal="center"/>
    </xf>
    <xf numFmtId="0" fontId="0" fillId="0" borderId="124" xfId="0" applyBorder="1"/>
    <xf numFmtId="0" fontId="5" fillId="0" borderId="121" xfId="0" applyFont="1" applyBorder="1" applyAlignment="1">
      <alignment horizontal="center" wrapText="1"/>
    </xf>
    <xf numFmtId="0" fontId="31" fillId="4" borderId="128" xfId="0" applyFont="1" applyFill="1" applyBorder="1" applyAlignment="1">
      <alignment horizontal="center"/>
    </xf>
    <xf numFmtId="3" fontId="4" fillId="0" borderId="127" xfId="0" applyNumberFormat="1" applyFont="1" applyBorder="1" applyAlignment="1">
      <alignment horizontal="center"/>
    </xf>
    <xf numFmtId="3" fontId="4" fillId="0" borderId="126" xfId="0" applyNumberFormat="1" applyFont="1" applyBorder="1" applyAlignment="1">
      <alignment horizontal="center"/>
    </xf>
    <xf numFmtId="3" fontId="4" fillId="0" borderId="128" xfId="0" applyNumberFormat="1" applyFont="1" applyBorder="1" applyAlignment="1">
      <alignment horizontal="center"/>
    </xf>
    <xf numFmtId="165" fontId="4" fillId="0" borderId="123" xfId="0" applyNumberFormat="1" applyFont="1" applyBorder="1" applyAlignment="1">
      <alignment horizontal="center"/>
    </xf>
    <xf numFmtId="165" fontId="4" fillId="0" borderId="128" xfId="0" applyNumberFormat="1" applyFont="1" applyBorder="1" applyAlignment="1">
      <alignment horizontal="center"/>
    </xf>
    <xf numFmtId="166" fontId="4" fillId="0" borderId="122" xfId="0" applyNumberFormat="1" applyFont="1" applyBorder="1" applyAlignment="1">
      <alignment horizontal="center"/>
    </xf>
    <xf numFmtId="166" fontId="4" fillId="0" borderId="123" xfId="0" applyNumberFormat="1" applyFont="1" applyBorder="1" applyAlignment="1">
      <alignment horizontal="center"/>
    </xf>
    <xf numFmtId="166" fontId="4" fillId="0" borderId="128" xfId="0" applyNumberFormat="1" applyFont="1" applyBorder="1" applyAlignment="1">
      <alignment horizontal="center"/>
    </xf>
    <xf numFmtId="166" fontId="4" fillId="0" borderId="121" xfId="0" applyNumberFormat="1" applyFont="1" applyBorder="1" applyAlignment="1">
      <alignment horizontal="center"/>
    </xf>
    <xf numFmtId="0" fontId="5" fillId="0" borderId="127" xfId="0" applyFont="1" applyBorder="1" applyAlignment="1">
      <alignment horizontal="center" vertical="center" wrapText="1"/>
    </xf>
    <xf numFmtId="0" fontId="5" fillId="0" borderId="123" xfId="0" applyFont="1" applyBorder="1" applyAlignment="1">
      <alignment horizontal="center" vertical="center" wrapText="1"/>
    </xf>
    <xf numFmtId="2" fontId="4" fillId="0" borderId="121" xfId="0" applyNumberFormat="1" applyFont="1" applyBorder="1" applyAlignment="1">
      <alignment horizontal="center"/>
    </xf>
    <xf numFmtId="2" fontId="5" fillId="0" borderId="121" xfId="0" applyNumberFormat="1" applyFont="1" applyBorder="1" applyAlignment="1">
      <alignment horizontal="center"/>
    </xf>
    <xf numFmtId="2" fontId="4" fillId="13" borderId="121" xfId="0" applyNumberFormat="1" applyFont="1" applyFill="1" applyBorder="1" applyAlignment="1">
      <alignment horizontal="center"/>
    </xf>
    <xf numFmtId="0" fontId="5" fillId="13" borderId="123" xfId="0" applyFont="1" applyFill="1" applyBorder="1" applyAlignment="1">
      <alignment horizontal="center" vertical="center" wrapText="1"/>
    </xf>
    <xf numFmtId="2" fontId="4" fillId="0" borderId="123" xfId="0" applyNumberFormat="1" applyFont="1" applyBorder="1" applyAlignment="1">
      <alignment horizontal="center" vertical="center" wrapText="1"/>
    </xf>
    <xf numFmtId="2" fontId="4" fillId="13" borderId="123" xfId="0" applyNumberFormat="1" applyFont="1" applyFill="1" applyBorder="1" applyAlignment="1">
      <alignment horizontal="center" vertical="center" wrapText="1"/>
    </xf>
    <xf numFmtId="2" fontId="4" fillId="0" borderId="124" xfId="0" applyNumberFormat="1" applyFont="1" applyBorder="1" applyAlignment="1">
      <alignment horizontal="center"/>
    </xf>
    <xf numFmtId="2" fontId="5" fillId="0" borderId="128" xfId="0" applyNumberFormat="1" applyFont="1" applyBorder="1" applyAlignment="1">
      <alignment horizontal="center" wrapText="1"/>
    </xf>
    <xf numFmtId="2" fontId="4" fillId="4" borderId="121" xfId="0" applyNumberFormat="1" applyFont="1" applyFill="1" applyBorder="1" applyAlignment="1">
      <alignment horizontal="center"/>
    </xf>
    <xf numFmtId="2" fontId="4" fillId="0" borderId="129" xfId="0" applyNumberFormat="1" applyFont="1" applyBorder="1" applyAlignment="1">
      <alignment horizontal="center"/>
    </xf>
    <xf numFmtId="2" fontId="5" fillId="4" borderId="121" xfId="0" applyNumberFormat="1" applyFont="1" applyFill="1" applyBorder="1" applyAlignment="1">
      <alignment horizontal="center"/>
    </xf>
    <xf numFmtId="2" fontId="4" fillId="0" borderId="122" xfId="0" applyNumberFormat="1" applyFont="1" applyBorder="1" applyAlignment="1">
      <alignment horizontal="center"/>
    </xf>
    <xf numFmtId="2" fontId="4" fillId="13" borderId="122" xfId="0" applyNumberFormat="1" applyFont="1" applyFill="1" applyBorder="1" applyAlignment="1">
      <alignment horizontal="center"/>
    </xf>
    <xf numFmtId="2" fontId="5" fillId="0" borderId="128" xfId="0" applyNumberFormat="1" applyFont="1" applyBorder="1" applyAlignment="1">
      <alignment horizontal="center"/>
    </xf>
    <xf numFmtId="2" fontId="4" fillId="0" borderId="128" xfId="0" applyNumberFormat="1" applyFont="1" applyBorder="1" applyAlignment="1">
      <alignment horizontal="center"/>
    </xf>
    <xf numFmtId="4" fontId="31" fillId="0" borderId="128" xfId="0" applyNumberFormat="1" applyFont="1" applyBorder="1" applyAlignment="1">
      <alignment horizontal="center"/>
    </xf>
    <xf numFmtId="0" fontId="31" fillId="4" borderId="124" xfId="0" applyFont="1" applyFill="1" applyBorder="1" applyAlignment="1">
      <alignment horizontal="center" vertical="center" wrapText="1"/>
    </xf>
    <xf numFmtId="4" fontId="4" fillId="0" borderId="121" xfId="0" applyNumberFormat="1" applyFont="1" applyBorder="1" applyAlignment="1">
      <alignment horizontal="center"/>
    </xf>
    <xf numFmtId="4" fontId="4" fillId="0" borderId="129" xfId="0" applyNumberFormat="1" applyFont="1" applyBorder="1" applyAlignment="1">
      <alignment horizontal="center"/>
    </xf>
    <xf numFmtId="2" fontId="9" fillId="0" borderId="124" xfId="0" applyNumberFormat="1" applyFont="1" applyBorder="1" applyAlignment="1">
      <alignment horizontal="center"/>
    </xf>
    <xf numFmtId="0" fontId="0" fillId="0" borderId="128" xfId="0" applyBorder="1"/>
    <xf numFmtId="0" fontId="5" fillId="0" borderId="128" xfId="0" applyFont="1" applyBorder="1" applyAlignment="1">
      <alignment horizontal="center"/>
    </xf>
    <xf numFmtId="4" fontId="4" fillId="0" borderId="122" xfId="0" applyNumberFormat="1" applyFont="1" applyBorder="1" applyAlignment="1">
      <alignment horizontal="center"/>
    </xf>
    <xf numFmtId="4" fontId="17" fillId="4" borderId="121" xfId="0" applyNumberFormat="1" applyFont="1" applyFill="1" applyBorder="1"/>
    <xf numFmtId="4" fontId="17" fillId="4" borderId="121" xfId="0" applyNumberFormat="1" applyFont="1" applyFill="1" applyBorder="1" applyAlignment="1">
      <alignment horizontal="center"/>
    </xf>
    <xf numFmtId="4" fontId="4" fillId="0" borderId="126" xfId="0" applyNumberFormat="1" applyFont="1" applyBorder="1" applyAlignment="1">
      <alignment horizontal="center"/>
    </xf>
    <xf numFmtId="3" fontId="4" fillId="15" borderId="122" xfId="0" applyNumberFormat="1" applyFont="1" applyFill="1" applyBorder="1" applyAlignment="1">
      <alignment horizontal="center" wrapText="1"/>
    </xf>
    <xf numFmtId="0" fontId="72" fillId="14" borderId="122" xfId="0" applyFont="1" applyFill="1" applyBorder="1" applyAlignment="1">
      <alignment horizontal="center" wrapText="1"/>
    </xf>
    <xf numFmtId="0" fontId="9" fillId="15" borderId="122" xfId="0" applyFont="1" applyFill="1" applyBorder="1" applyAlignment="1">
      <alignment horizontal="center" wrapText="1"/>
    </xf>
    <xf numFmtId="0" fontId="9" fillId="14" borderId="122" xfId="0" applyFont="1" applyFill="1" applyBorder="1" applyAlignment="1">
      <alignment horizontal="center" wrapText="1"/>
    </xf>
    <xf numFmtId="4" fontId="9" fillId="15" borderId="122" xfId="0" applyNumberFormat="1" applyFont="1" applyFill="1" applyBorder="1" applyAlignment="1">
      <alignment horizontal="center" wrapText="1"/>
    </xf>
    <xf numFmtId="0" fontId="73" fillId="14" borderId="122" xfId="0" applyFont="1" applyFill="1" applyBorder="1" applyAlignment="1">
      <alignment wrapText="1"/>
    </xf>
    <xf numFmtId="0" fontId="9" fillId="15" borderId="130" xfId="0" applyFont="1" applyFill="1" applyBorder="1" applyAlignment="1">
      <alignment horizontal="center" wrapText="1"/>
    </xf>
    <xf numFmtId="0" fontId="5" fillId="0" borderId="42" xfId="0" applyFont="1" applyBorder="1" applyAlignment="1">
      <alignment horizontal="left" vertical="center"/>
    </xf>
    <xf numFmtId="0" fontId="4" fillId="0" borderId="17" xfId="0" applyFont="1" applyBorder="1"/>
    <xf numFmtId="165" fontId="4" fillId="0" borderId="10" xfId="0" applyNumberFormat="1" applyFont="1" applyBorder="1"/>
    <xf numFmtId="165" fontId="0" fillId="0" borderId="12" xfId="0" applyNumberFormat="1" applyBorder="1"/>
    <xf numFmtId="165" fontId="0" fillId="0" borderId="25" xfId="0" applyNumberFormat="1" applyBorder="1"/>
    <xf numFmtId="164" fontId="0" fillId="0" borderId="29" xfId="0" applyNumberFormat="1" applyBorder="1"/>
    <xf numFmtId="165" fontId="4" fillId="6" borderId="17" xfId="0" applyNumberFormat="1" applyFont="1" applyFill="1" applyBorder="1" applyAlignment="1" applyProtection="1">
      <alignment horizontal="center"/>
      <protection locked="0"/>
    </xf>
    <xf numFmtId="4" fontId="4" fillId="3" borderId="17" xfId="0" applyNumberFormat="1" applyFont="1" applyFill="1" applyBorder="1" applyAlignment="1">
      <alignment horizontal="center"/>
    </xf>
    <xf numFmtId="165" fontId="0" fillId="0" borderId="24" xfId="0" applyNumberFormat="1" applyBorder="1"/>
    <xf numFmtId="165" fontId="17" fillId="4" borderId="17" xfId="0" applyNumberFormat="1" applyFont="1" applyFill="1" applyBorder="1"/>
    <xf numFmtId="165" fontId="0" fillId="0" borderId="11" xfId="0" applyNumberFormat="1" applyBorder="1"/>
    <xf numFmtId="0" fontId="4" fillId="4" borderId="19" xfId="0" applyFont="1" applyFill="1" applyBorder="1" applyAlignment="1">
      <alignment horizontal="center"/>
    </xf>
    <xf numFmtId="0" fontId="17" fillId="4" borderId="25" xfId="0" applyFont="1" applyFill="1" applyBorder="1" applyAlignment="1">
      <alignment horizontal="left"/>
    </xf>
    <xf numFmtId="0" fontId="17" fillId="4" borderId="131" xfId="0" applyFont="1" applyFill="1" applyBorder="1" applyAlignment="1">
      <alignment wrapText="1"/>
    </xf>
    <xf numFmtId="3" fontId="4" fillId="6" borderId="52" xfId="0" applyNumberFormat="1" applyFont="1" applyFill="1" applyBorder="1" applyAlignment="1">
      <alignment horizontal="center"/>
    </xf>
    <xf numFmtId="0" fontId="4" fillId="8" borderId="82" xfId="0" applyFont="1" applyFill="1" applyBorder="1"/>
    <xf numFmtId="4" fontId="4" fillId="6" borderId="32" xfId="0" applyNumberFormat="1" applyFont="1" applyFill="1" applyBorder="1" applyAlignment="1">
      <alignment horizontal="center"/>
    </xf>
    <xf numFmtId="165" fontId="4" fillId="8" borderId="11" xfId="0" applyNumberFormat="1" applyFont="1" applyFill="1" applyBorder="1" applyAlignment="1">
      <alignment horizontal="center"/>
    </xf>
    <xf numFmtId="4" fontId="4" fillId="13" borderId="53" xfId="0" applyNumberFormat="1" applyFont="1" applyFill="1" applyBorder="1" applyAlignment="1">
      <alignment horizontal="center"/>
    </xf>
    <xf numFmtId="0" fontId="23" fillId="8" borderId="69" xfId="0" applyFont="1" applyFill="1" applyBorder="1"/>
    <xf numFmtId="0" fontId="0" fillId="13" borderId="53" xfId="0" applyFill="1" applyBorder="1" applyAlignment="1">
      <alignment horizontal="center"/>
    </xf>
    <xf numFmtId="0" fontId="0" fillId="13" borderId="52" xfId="0" applyFill="1" applyBorder="1" applyAlignment="1">
      <alignment horizontal="center"/>
    </xf>
    <xf numFmtId="0" fontId="0" fillId="4" borderId="32" xfId="0" applyFill="1" applyBorder="1" applyAlignment="1">
      <alignment horizontal="center"/>
    </xf>
    <xf numFmtId="165" fontId="4" fillId="6" borderId="52" xfId="0" applyNumberFormat="1" applyFont="1" applyFill="1" applyBorder="1" applyAlignment="1">
      <alignment horizontal="center"/>
    </xf>
    <xf numFmtId="4" fontId="4" fillId="0" borderId="58" xfId="0" applyNumberFormat="1" applyFont="1" applyBorder="1" applyAlignment="1">
      <alignment horizontal="center"/>
    </xf>
    <xf numFmtId="3" fontId="4" fillId="3" borderId="135" xfId="0" applyNumberFormat="1" applyFont="1" applyFill="1" applyBorder="1" applyAlignment="1">
      <alignment horizontal="center" wrapText="1"/>
    </xf>
    <xf numFmtId="4" fontId="33" fillId="4" borderId="136" xfId="0" applyNumberFormat="1" applyFont="1" applyFill="1" applyBorder="1" applyAlignment="1">
      <alignment horizontal="center" wrapText="1"/>
    </xf>
    <xf numFmtId="4" fontId="9" fillId="3" borderId="25" xfId="0" applyNumberFormat="1" applyFont="1" applyFill="1" applyBorder="1" applyAlignment="1">
      <alignment horizontal="center" wrapText="1"/>
    </xf>
    <xf numFmtId="4" fontId="71" fillId="13" borderId="25" xfId="0" applyNumberFormat="1" applyFont="1" applyFill="1" applyBorder="1" applyAlignment="1">
      <alignment horizontal="center" wrapText="1"/>
    </xf>
    <xf numFmtId="4" fontId="33" fillId="4" borderId="137" xfId="0" applyNumberFormat="1" applyFont="1" applyFill="1" applyBorder="1" applyAlignment="1">
      <alignment horizontal="center" wrapText="1"/>
    </xf>
    <xf numFmtId="4" fontId="9" fillId="13" borderId="25" xfId="0" applyNumberFormat="1" applyFont="1" applyFill="1" applyBorder="1" applyAlignment="1">
      <alignment horizontal="center" wrapText="1"/>
    </xf>
    <xf numFmtId="4" fontId="33" fillId="4" borderId="25" xfId="0" applyNumberFormat="1" applyFont="1" applyFill="1" applyBorder="1" applyAlignment="1">
      <alignment horizontal="center" wrapText="1"/>
    </xf>
    <xf numFmtId="0" fontId="33" fillId="4" borderId="25" xfId="0" applyFont="1" applyFill="1" applyBorder="1" applyAlignment="1">
      <alignment horizontal="center" wrapText="1"/>
    </xf>
    <xf numFmtId="4" fontId="9" fillId="3" borderId="26" xfId="0" applyNumberFormat="1" applyFont="1" applyFill="1" applyBorder="1" applyAlignment="1">
      <alignment horizontal="center" wrapText="1"/>
    </xf>
    <xf numFmtId="3" fontId="4" fillId="3" borderId="138" xfId="0" applyNumberFormat="1" applyFont="1" applyFill="1" applyBorder="1" applyAlignment="1">
      <alignment horizontal="center" wrapText="1"/>
    </xf>
    <xf numFmtId="4" fontId="33" fillId="4" borderId="139" xfId="0" applyNumberFormat="1" applyFont="1" applyFill="1" applyBorder="1" applyAlignment="1">
      <alignment horizontal="center" wrapText="1"/>
    </xf>
    <xf numFmtId="4" fontId="9" fillId="3" borderId="52" xfId="0" applyNumberFormat="1" applyFont="1" applyFill="1" applyBorder="1" applyAlignment="1">
      <alignment horizontal="center" wrapText="1"/>
    </xf>
    <xf numFmtId="4" fontId="33" fillId="4" borderId="52" xfId="0" applyNumberFormat="1" applyFont="1" applyFill="1" applyBorder="1" applyAlignment="1">
      <alignment horizontal="center" wrapText="1"/>
    </xf>
    <xf numFmtId="4" fontId="9" fillId="3" borderId="57" xfId="0" applyNumberFormat="1" applyFont="1" applyFill="1" applyBorder="1" applyAlignment="1">
      <alignment horizontal="center" wrapText="1"/>
    </xf>
    <xf numFmtId="0" fontId="46" fillId="4" borderId="53" xfId="0" applyFont="1" applyFill="1" applyBorder="1" applyAlignment="1">
      <alignment wrapText="1"/>
    </xf>
    <xf numFmtId="4" fontId="9" fillId="3" borderId="54" xfId="0" applyNumberFormat="1" applyFont="1" applyFill="1" applyBorder="1" applyAlignment="1">
      <alignment horizontal="center" wrapText="1"/>
    </xf>
    <xf numFmtId="4" fontId="9" fillId="3" borderId="58" xfId="0" applyNumberFormat="1" applyFont="1" applyFill="1" applyBorder="1" applyAlignment="1">
      <alignment horizontal="center" wrapText="1"/>
    </xf>
    <xf numFmtId="3" fontId="4" fillId="0" borderId="24" xfId="0" applyNumberFormat="1" applyFont="1" applyBorder="1" applyAlignment="1">
      <alignment horizontal="center"/>
    </xf>
    <xf numFmtId="3" fontId="4" fillId="6" borderId="25" xfId="0" applyNumberFormat="1" applyFont="1" applyFill="1" applyBorder="1" applyAlignment="1">
      <alignment horizontal="center"/>
    </xf>
    <xf numFmtId="0" fontId="17" fillId="4" borderId="30" xfId="0" applyFont="1" applyFill="1" applyBorder="1"/>
    <xf numFmtId="3" fontId="4" fillId="9" borderId="24" xfId="0" applyNumberFormat="1" applyFont="1" applyFill="1" applyBorder="1" applyAlignment="1">
      <alignment horizontal="center"/>
    </xf>
    <xf numFmtId="165" fontId="4" fillId="0" borderId="24" xfId="0" applyNumberFormat="1" applyFont="1" applyBorder="1" applyAlignment="1">
      <alignment horizontal="center"/>
    </xf>
    <xf numFmtId="165" fontId="4" fillId="6" borderId="58" xfId="0" applyNumberFormat="1" applyFont="1" applyFill="1" applyBorder="1" applyAlignment="1">
      <alignment horizontal="center"/>
    </xf>
    <xf numFmtId="0" fontId="31" fillId="4" borderId="15" xfId="0" applyFont="1" applyFill="1" applyBorder="1" applyAlignment="1">
      <alignment horizontal="center"/>
    </xf>
    <xf numFmtId="3" fontId="4" fillId="0" borderId="53" xfId="0" applyNumberFormat="1" applyFont="1" applyBorder="1" applyAlignment="1">
      <alignment horizontal="center"/>
    </xf>
    <xf numFmtId="3" fontId="4" fillId="0" borderId="52" xfId="0" applyNumberFormat="1" applyFont="1" applyBorder="1" applyAlignment="1">
      <alignment horizontal="center"/>
    </xf>
    <xf numFmtId="3" fontId="4" fillId="0" borderId="58" xfId="0" applyNumberFormat="1" applyFont="1" applyBorder="1" applyAlignment="1">
      <alignment horizontal="center"/>
    </xf>
    <xf numFmtId="3" fontId="4" fillId="0" borderId="15" xfId="0" applyNumberFormat="1" applyFont="1" applyBorder="1" applyAlignment="1">
      <alignment horizontal="center"/>
    </xf>
    <xf numFmtId="165" fontId="4" fillId="0" borderId="52" xfId="0" applyNumberFormat="1" applyFont="1" applyBorder="1" applyAlignment="1">
      <alignment horizontal="center"/>
    </xf>
    <xf numFmtId="165" fontId="4" fillId="0" borderId="57" xfId="0" applyNumberFormat="1" applyFont="1" applyBorder="1" applyAlignment="1">
      <alignment horizontal="center"/>
    </xf>
    <xf numFmtId="165" fontId="4" fillId="0" borderId="15" xfId="0" applyNumberFormat="1" applyFont="1" applyBorder="1" applyAlignment="1">
      <alignment horizontal="center"/>
    </xf>
    <xf numFmtId="0" fontId="69" fillId="13" borderId="88" xfId="0" applyFont="1" applyFill="1" applyBorder="1" applyAlignment="1">
      <alignment horizontal="left" indent="2"/>
    </xf>
    <xf numFmtId="0" fontId="4" fillId="0" borderId="140" xfId="0" applyFont="1" applyBorder="1" applyAlignment="1">
      <alignment horizontal="left" indent="2"/>
    </xf>
    <xf numFmtId="0" fontId="4" fillId="0" borderId="88" xfId="0" applyFont="1" applyBorder="1" applyAlignment="1">
      <alignment horizontal="left" indent="2"/>
    </xf>
    <xf numFmtId="0" fontId="4" fillId="0" borderId="141" xfId="0" applyFont="1" applyBorder="1" applyAlignment="1">
      <alignment horizontal="left" indent="1"/>
    </xf>
    <xf numFmtId="0" fontId="5" fillId="0" borderId="88" xfId="0" applyFont="1" applyBorder="1" applyAlignment="1">
      <alignment horizontal="left" indent="1"/>
    </xf>
    <xf numFmtId="0" fontId="4" fillId="0" borderId="141" xfId="0" applyFont="1" applyBorder="1" applyAlignment="1">
      <alignment horizontal="left" indent="2"/>
    </xf>
    <xf numFmtId="0" fontId="4" fillId="0" borderId="89" xfId="0" applyFont="1" applyBorder="1" applyAlignment="1">
      <alignment horizontal="left" indent="1"/>
    </xf>
    <xf numFmtId="0" fontId="4" fillId="0" borderId="69" xfId="0" applyFont="1" applyBorder="1" applyAlignment="1">
      <alignment horizontal="left" indent="2"/>
    </xf>
    <xf numFmtId="0" fontId="4" fillId="8" borderId="88" xfId="0" applyFont="1" applyFill="1" applyBorder="1" applyAlignment="1">
      <alignment horizontal="left" indent="2"/>
    </xf>
    <xf numFmtId="0" fontId="4" fillId="8" borderId="141" xfId="0" applyFont="1" applyFill="1" applyBorder="1" applyAlignment="1">
      <alignment horizontal="left" indent="1"/>
    </xf>
    <xf numFmtId="0" fontId="4" fillId="8" borderId="75" xfId="0" applyFont="1" applyFill="1" applyBorder="1" applyAlignment="1">
      <alignment horizontal="left" indent="1"/>
    </xf>
    <xf numFmtId="0" fontId="69" fillId="13" borderId="88" xfId="0" applyFont="1" applyFill="1" applyBorder="1" applyAlignment="1">
      <alignment horizontal="left"/>
    </xf>
    <xf numFmtId="0" fontId="4" fillId="0" borderId="69" xfId="0" applyFont="1" applyBorder="1"/>
    <xf numFmtId="0" fontId="70" fillId="14" borderId="88" xfId="0" applyFont="1" applyFill="1" applyBorder="1"/>
    <xf numFmtId="0" fontId="4" fillId="15" borderId="88" xfId="0" applyFont="1" applyFill="1" applyBorder="1" applyAlignment="1">
      <alignment horizontal="left" indent="2"/>
    </xf>
    <xf numFmtId="0" fontId="4" fillId="15" borderId="141" xfId="0" applyFont="1" applyFill="1" applyBorder="1" applyAlignment="1">
      <alignment horizontal="left" indent="1"/>
    </xf>
    <xf numFmtId="0" fontId="4" fillId="15" borderId="89" xfId="0" applyFont="1" applyFill="1" applyBorder="1" applyAlignment="1">
      <alignment horizontal="left" indent="1"/>
    </xf>
    <xf numFmtId="0" fontId="4" fillId="15" borderId="75" xfId="0" applyFont="1" applyFill="1" applyBorder="1" applyAlignment="1">
      <alignment horizontal="left" indent="1"/>
    </xf>
    <xf numFmtId="0" fontId="5" fillId="0" borderId="69" xfId="0" applyFont="1" applyBorder="1" applyAlignment="1">
      <alignment horizontal="left" indent="1"/>
    </xf>
    <xf numFmtId="0" fontId="4" fillId="0" borderId="85" xfId="0" applyFont="1" applyBorder="1"/>
    <xf numFmtId="0" fontId="4" fillId="15" borderId="142" xfId="0" applyFont="1" applyFill="1" applyBorder="1" applyAlignment="1">
      <alignment horizontal="left" indent="1"/>
    </xf>
    <xf numFmtId="0" fontId="5" fillId="0" borderId="89" xfId="0" applyFont="1" applyBorder="1" applyAlignment="1">
      <alignment horizontal="left" indent="1"/>
    </xf>
    <xf numFmtId="0" fontId="5" fillId="0" borderId="143" xfId="0" applyFont="1" applyBorder="1" applyAlignment="1">
      <alignment horizontal="left" indent="1"/>
    </xf>
    <xf numFmtId="2" fontId="4" fillId="0" borderId="75" xfId="0" applyNumberFormat="1" applyFont="1" applyBorder="1" applyAlignment="1">
      <alignment horizontal="center"/>
    </xf>
    <xf numFmtId="0" fontId="5" fillId="0" borderId="140" xfId="0" applyFont="1" applyBorder="1" applyAlignment="1">
      <alignment horizontal="left" indent="1"/>
    </xf>
    <xf numFmtId="0" fontId="17" fillId="4" borderId="144" xfId="0" applyFont="1" applyFill="1" applyBorder="1"/>
    <xf numFmtId="0" fontId="5" fillId="0" borderId="75" xfId="0" applyFont="1" applyBorder="1" applyAlignment="1">
      <alignment horizontal="left" indent="1"/>
    </xf>
    <xf numFmtId="0" fontId="31" fillId="0" borderId="143" xfId="0" applyFont="1" applyBorder="1"/>
    <xf numFmtId="2" fontId="4" fillId="0" borderId="140" xfId="0" applyNumberFormat="1" applyFont="1" applyBorder="1" applyAlignment="1">
      <alignment horizontal="center"/>
    </xf>
    <xf numFmtId="0" fontId="9" fillId="0" borderId="85" xfId="0" applyFont="1" applyBorder="1"/>
    <xf numFmtId="0" fontId="0" fillId="0" borderId="75" xfId="0" applyBorder="1"/>
    <xf numFmtId="0" fontId="4" fillId="3" borderId="145" xfId="0" applyFont="1" applyFill="1" applyBorder="1" applyAlignment="1">
      <alignment wrapText="1"/>
    </xf>
    <xf numFmtId="0" fontId="17" fillId="4" borderId="146" xfId="0" applyFont="1" applyFill="1" applyBorder="1" applyAlignment="1">
      <alignment wrapText="1"/>
    </xf>
    <xf numFmtId="0" fontId="4" fillId="3" borderId="73" xfId="0" applyFont="1" applyFill="1" applyBorder="1" applyAlignment="1">
      <alignment horizontal="left" wrapText="1" indent="2"/>
    </xf>
    <xf numFmtId="0" fontId="69" fillId="13" borderId="73" xfId="0" applyFont="1" applyFill="1" applyBorder="1" applyAlignment="1">
      <alignment horizontal="left" wrapText="1"/>
    </xf>
    <xf numFmtId="0" fontId="4" fillId="15" borderId="145" xfId="0" applyFont="1" applyFill="1" applyBorder="1" applyAlignment="1">
      <alignment wrapText="1"/>
    </xf>
    <xf numFmtId="0" fontId="70" fillId="14" borderId="88" xfId="0" applyFont="1" applyFill="1" applyBorder="1" applyAlignment="1">
      <alignment wrapText="1"/>
    </xf>
    <xf numFmtId="0" fontId="4" fillId="15" borderId="81" xfId="0" applyFont="1" applyFill="1" applyBorder="1" applyAlignment="1">
      <alignment horizontal="left" wrapText="1" indent="2"/>
    </xf>
    <xf numFmtId="0" fontId="70" fillId="14" borderId="81" xfId="0" applyFont="1" applyFill="1" applyBorder="1" applyAlignment="1">
      <alignment wrapText="1"/>
    </xf>
    <xf numFmtId="0" fontId="17" fillId="4" borderId="73" xfId="0" applyFont="1" applyFill="1" applyBorder="1" applyAlignment="1">
      <alignment wrapText="1"/>
    </xf>
    <xf numFmtId="0" fontId="4" fillId="3" borderId="73" xfId="0" applyFont="1" applyFill="1" applyBorder="1" applyAlignment="1">
      <alignment horizontal="left" wrapText="1" indent="1"/>
    </xf>
    <xf numFmtId="0" fontId="4" fillId="3" borderId="74" xfId="0" applyFont="1" applyFill="1" applyBorder="1" applyAlignment="1">
      <alignment horizontal="left" wrapText="1" indent="1"/>
    </xf>
    <xf numFmtId="0" fontId="4" fillId="3" borderId="84" xfId="0" applyFont="1" applyFill="1" applyBorder="1" applyAlignment="1">
      <alignment horizontal="left" wrapText="1" indent="2"/>
    </xf>
    <xf numFmtId="0" fontId="17" fillId="4" borderId="72" xfId="0" applyFont="1" applyFill="1" applyBorder="1" applyAlignment="1">
      <alignment wrapText="1"/>
    </xf>
    <xf numFmtId="0" fontId="4" fillId="3" borderId="144" xfId="0" applyFont="1" applyFill="1" applyBorder="1" applyAlignment="1">
      <alignment horizontal="left" wrapText="1" indent="1"/>
    </xf>
    <xf numFmtId="0" fontId="69" fillId="13" borderId="69" xfId="0" applyFont="1" applyFill="1" applyBorder="1" applyAlignment="1">
      <alignment horizontal="right" vertical="center" wrapText="1"/>
    </xf>
    <xf numFmtId="0" fontId="23" fillId="8" borderId="69" xfId="0" applyFont="1" applyFill="1" applyBorder="1" applyAlignment="1">
      <alignment horizontal="right"/>
    </xf>
    <xf numFmtId="0" fontId="69" fillId="13" borderId="143" xfId="0" applyFont="1" applyFill="1" applyBorder="1" applyAlignment="1">
      <alignment vertical="center" wrapText="1"/>
    </xf>
    <xf numFmtId="0" fontId="4" fillId="8" borderId="81" xfId="0" applyFont="1" applyFill="1" applyBorder="1"/>
    <xf numFmtId="0" fontId="23" fillId="8" borderId="147" xfId="0" applyFont="1" applyFill="1" applyBorder="1"/>
    <xf numFmtId="0" fontId="69" fillId="13" borderId="81" xfId="0" applyFont="1" applyFill="1" applyBorder="1"/>
    <xf numFmtId="0" fontId="5" fillId="0" borderId="69" xfId="0" applyFont="1" applyBorder="1" applyAlignment="1">
      <alignment horizontal="right"/>
    </xf>
    <xf numFmtId="3" fontId="4" fillId="6" borderId="32" xfId="0" applyNumberFormat="1" applyFont="1" applyFill="1" applyBorder="1" applyAlignment="1">
      <alignment horizontal="center"/>
    </xf>
    <xf numFmtId="3" fontId="4" fillId="6" borderId="33" xfId="0" applyNumberFormat="1" applyFont="1" applyFill="1" applyBorder="1" applyAlignment="1">
      <alignment horizontal="center"/>
    </xf>
    <xf numFmtId="0" fontId="0" fillId="4" borderId="30" xfId="0" applyFill="1" applyBorder="1"/>
    <xf numFmtId="3" fontId="4" fillId="9" borderId="32" xfId="0" applyNumberFormat="1" applyFont="1" applyFill="1" applyBorder="1" applyAlignment="1">
      <alignment horizontal="center"/>
    </xf>
    <xf numFmtId="3" fontId="4" fillId="9" borderId="33" xfId="0" applyNumberFormat="1" applyFont="1" applyFill="1" applyBorder="1" applyAlignment="1">
      <alignment horizontal="center"/>
    </xf>
    <xf numFmtId="0" fontId="0" fillId="4" borderId="53" xfId="0" applyFill="1" applyBorder="1" applyAlignment="1">
      <alignment horizontal="center"/>
    </xf>
    <xf numFmtId="0" fontId="0" fillId="6" borderId="52" xfId="0" applyFill="1" applyBorder="1" applyAlignment="1">
      <alignment horizontal="center"/>
    </xf>
    <xf numFmtId="0" fontId="0" fillId="4" borderId="52" xfId="0" applyFill="1" applyBorder="1" applyAlignment="1">
      <alignment horizontal="center"/>
    </xf>
    <xf numFmtId="0" fontId="0" fillId="6" borderId="58" xfId="0" applyFill="1" applyBorder="1" applyAlignment="1">
      <alignment horizontal="center"/>
    </xf>
    <xf numFmtId="0" fontId="17" fillId="4" borderId="54" xfId="0" applyFont="1" applyFill="1" applyBorder="1"/>
    <xf numFmtId="0" fontId="0" fillId="4" borderId="30" xfId="0" applyFill="1" applyBorder="1" applyAlignment="1">
      <alignment horizontal="center"/>
    </xf>
    <xf numFmtId="4" fontId="4" fillId="6" borderId="54" xfId="0" applyNumberFormat="1" applyFont="1" applyFill="1" applyBorder="1" applyAlignment="1">
      <alignment horizontal="center"/>
    </xf>
    <xf numFmtId="165" fontId="4" fillId="6" borderId="54" xfId="0" applyNumberFormat="1" applyFont="1" applyFill="1" applyBorder="1" applyAlignment="1">
      <alignment horizontal="center"/>
    </xf>
    <xf numFmtId="0" fontId="67" fillId="11" borderId="0" xfId="0" applyFont="1" applyFill="1"/>
    <xf numFmtId="0" fontId="4" fillId="9" borderId="41" xfId="0" applyFont="1" applyFill="1" applyBorder="1" applyAlignment="1">
      <alignment horizontal="center" vertical="center" wrapText="1"/>
    </xf>
    <xf numFmtId="0" fontId="2" fillId="13" borderId="41" xfId="0" applyFont="1" applyFill="1" applyBorder="1"/>
    <xf numFmtId="0" fontId="2" fillId="13" borderId="6" xfId="0" applyFont="1" applyFill="1" applyBorder="1"/>
    <xf numFmtId="0" fontId="2" fillId="13" borderId="24" xfId="0" applyFont="1" applyFill="1" applyBorder="1"/>
    <xf numFmtId="0" fontId="4" fillId="4" borderId="24" xfId="0" applyFont="1" applyFill="1" applyBorder="1"/>
    <xf numFmtId="0" fontId="2" fillId="8" borderId="44" xfId="0" applyFont="1" applyFill="1" applyBorder="1" applyAlignment="1">
      <alignment horizontal="right" wrapText="1"/>
    </xf>
    <xf numFmtId="0" fontId="77" fillId="8" borderId="148" xfId="7" applyFont="1" applyFill="1" applyBorder="1" applyAlignment="1">
      <alignment readingOrder="1"/>
    </xf>
    <xf numFmtId="0" fontId="77" fillId="8" borderId="149" xfId="7" applyFont="1" applyFill="1" applyBorder="1" applyAlignment="1">
      <alignment readingOrder="1"/>
    </xf>
    <xf numFmtId="0" fontId="1" fillId="8" borderId="0" xfId="7" applyFill="1" applyAlignment="1">
      <alignment readingOrder="1"/>
    </xf>
    <xf numFmtId="0" fontId="1" fillId="0" borderId="0" xfId="7" applyAlignment="1">
      <alignment readingOrder="1"/>
    </xf>
    <xf numFmtId="0" fontId="77" fillId="8" borderId="0" xfId="7" applyFont="1" applyFill="1" applyAlignment="1">
      <alignment readingOrder="1"/>
    </xf>
    <xf numFmtId="0" fontId="2" fillId="8" borderId="17" xfId="7" applyFont="1" applyFill="1" applyBorder="1" applyAlignment="1">
      <alignment readingOrder="1"/>
    </xf>
    <xf numFmtId="0" fontId="2" fillId="8" borderId="0" xfId="7" applyFont="1" applyFill="1" applyAlignment="1">
      <alignment readingOrder="1"/>
    </xf>
    <xf numFmtId="0" fontId="1" fillId="8" borderId="17" xfId="7" applyFill="1" applyBorder="1" applyAlignment="1">
      <alignment readingOrder="1"/>
    </xf>
    <xf numFmtId="2" fontId="1" fillId="8" borderId="17" xfId="7" applyNumberFormat="1" applyFill="1" applyBorder="1" applyAlignment="1">
      <alignment readingOrder="1"/>
    </xf>
    <xf numFmtId="2" fontId="1" fillId="8" borderId="0" xfId="7" applyNumberFormat="1" applyFill="1" applyAlignment="1">
      <alignment readingOrder="1"/>
    </xf>
    <xf numFmtId="164" fontId="1" fillId="8" borderId="0" xfId="7" applyNumberFormat="1" applyFill="1" applyAlignment="1">
      <alignment readingOrder="1"/>
    </xf>
    <xf numFmtId="0" fontId="78" fillId="8" borderId="0" xfId="7" applyFont="1" applyFill="1" applyAlignment="1">
      <alignment horizontal="right"/>
    </xf>
    <xf numFmtId="0" fontId="79" fillId="17" borderId="0" xfId="7" applyFont="1" applyFill="1" applyAlignment="1">
      <alignment readingOrder="1"/>
    </xf>
    <xf numFmtId="0" fontId="79" fillId="17" borderId="114" xfId="7" applyFont="1" applyFill="1" applyBorder="1" applyAlignment="1">
      <alignment readingOrder="1"/>
    </xf>
    <xf numFmtId="0" fontId="79" fillId="8" borderId="114" xfId="7" applyFont="1" applyFill="1" applyBorder="1" applyAlignment="1">
      <alignment readingOrder="1"/>
    </xf>
    <xf numFmtId="0" fontId="77" fillId="18" borderId="150" xfId="7" applyFont="1" applyFill="1" applyBorder="1" applyAlignment="1">
      <alignment readingOrder="1"/>
    </xf>
    <xf numFmtId="0" fontId="77" fillId="18" borderId="151" xfId="7" applyFont="1" applyFill="1" applyBorder="1" applyAlignment="1">
      <alignment readingOrder="1"/>
    </xf>
    <xf numFmtId="0" fontId="77" fillId="8" borderId="151" xfId="7" applyFont="1" applyFill="1" applyBorder="1" applyAlignment="1">
      <alignment readingOrder="1"/>
    </xf>
    <xf numFmtId="0" fontId="77" fillId="19" borderId="152" xfId="7" applyFont="1" applyFill="1" applyBorder="1" applyAlignment="1">
      <alignment readingOrder="1"/>
    </xf>
    <xf numFmtId="0" fontId="77" fillId="19" borderId="153" xfId="7" applyFont="1" applyFill="1" applyBorder="1" applyAlignment="1">
      <alignment readingOrder="1"/>
    </xf>
    <xf numFmtId="0" fontId="77" fillId="8" borderId="153" xfId="7" applyFont="1" applyFill="1" applyBorder="1" applyAlignment="1">
      <alignment readingOrder="1"/>
    </xf>
    <xf numFmtId="0" fontId="77" fillId="8" borderId="152" xfId="7" applyFont="1" applyFill="1" applyBorder="1" applyAlignment="1">
      <alignment readingOrder="1"/>
    </xf>
    <xf numFmtId="0" fontId="81" fillId="8" borderId="152" xfId="7" applyFont="1" applyFill="1" applyBorder="1" applyAlignment="1">
      <alignment readingOrder="1"/>
    </xf>
    <xf numFmtId="0" fontId="81" fillId="8" borderId="153" xfId="7" applyFont="1" applyFill="1" applyBorder="1" applyAlignment="1">
      <alignment readingOrder="1"/>
    </xf>
    <xf numFmtId="2" fontId="77" fillId="8" borderId="153" xfId="7" applyNumberFormat="1" applyFont="1" applyFill="1" applyBorder="1" applyAlignment="1">
      <alignment readingOrder="1"/>
    </xf>
    <xf numFmtId="0" fontId="77" fillId="8" borderId="154" xfId="7" applyFont="1" applyFill="1" applyBorder="1" applyAlignment="1">
      <alignment readingOrder="1"/>
    </xf>
    <xf numFmtId="0" fontId="82" fillId="8" borderId="0" xfId="7" applyFont="1" applyFill="1" applyAlignment="1">
      <alignment readingOrder="1"/>
    </xf>
    <xf numFmtId="0" fontId="2" fillId="8" borderId="0" xfId="7" quotePrefix="1" applyFont="1" applyFill="1" applyAlignment="1">
      <alignment readingOrder="1"/>
    </xf>
    <xf numFmtId="0" fontId="1" fillId="20" borderId="0" xfId="7" applyFill="1" applyAlignment="1">
      <alignment readingOrder="1"/>
    </xf>
    <xf numFmtId="0" fontId="81" fillId="8" borderId="148" xfId="7" applyFont="1" applyFill="1" applyBorder="1" applyAlignment="1">
      <alignment readingOrder="1"/>
    </xf>
    <xf numFmtId="0" fontId="11" fillId="0" borderId="0" xfId="7" applyFont="1" applyAlignment="1">
      <alignment readingOrder="1"/>
    </xf>
    <xf numFmtId="0" fontId="2" fillId="0" borderId="0" xfId="7" applyFont="1" applyAlignment="1">
      <alignment readingOrder="1"/>
    </xf>
    <xf numFmtId="2" fontId="1" fillId="0" borderId="0" xfId="7" applyNumberFormat="1" applyAlignment="1">
      <alignment readingOrder="1"/>
    </xf>
    <xf numFmtId="164" fontId="1" fillId="0" borderId="0" xfId="7" applyNumberFormat="1" applyAlignment="1">
      <alignment readingOrder="1"/>
    </xf>
    <xf numFmtId="0" fontId="2" fillId="0" borderId="3" xfId="0" applyFont="1" applyBorder="1" applyAlignment="1">
      <alignment horizontal="left" vertical="top" wrapText="1" indent="1"/>
    </xf>
    <xf numFmtId="3" fontId="4" fillId="6" borderId="155" xfId="0" applyNumberFormat="1" applyFont="1" applyFill="1" applyBorder="1" applyAlignment="1">
      <alignment horizontal="center"/>
    </xf>
    <xf numFmtId="3" fontId="4" fillId="6" borderId="156" xfId="0" applyNumberFormat="1" applyFont="1" applyFill="1" applyBorder="1" applyAlignment="1">
      <alignment horizontal="center"/>
    </xf>
    <xf numFmtId="0" fontId="22" fillId="8" borderId="157" xfId="0" applyFont="1" applyFill="1" applyBorder="1" applyAlignment="1">
      <alignment horizontal="right" wrapText="1"/>
    </xf>
    <xf numFmtId="3" fontId="4" fillId="8" borderId="25" xfId="0" applyNumberFormat="1" applyFont="1" applyFill="1" applyBorder="1" applyAlignment="1">
      <alignment horizontal="center"/>
    </xf>
    <xf numFmtId="3" fontId="4" fillId="8" borderId="156" xfId="0" applyNumberFormat="1" applyFont="1" applyFill="1" applyBorder="1" applyAlignment="1">
      <alignment horizontal="center"/>
    </xf>
    <xf numFmtId="0" fontId="0" fillId="0" borderId="0" xfId="0" applyAlignment="1" applyProtection="1">
      <alignment horizontal="left" vertical="center" wrapText="1"/>
      <protection locked="0"/>
    </xf>
    <xf numFmtId="0" fontId="11" fillId="0" borderId="3" xfId="0" applyFont="1" applyBorder="1" applyAlignment="1">
      <alignment horizontal="left" vertical="top" wrapText="1" indent="1"/>
    </xf>
    <xf numFmtId="0" fontId="13" fillId="0" borderId="3" xfId="0" applyFont="1" applyBorder="1" applyAlignment="1">
      <alignment vertical="center" wrapText="1"/>
    </xf>
    <xf numFmtId="0" fontId="12" fillId="0" borderId="3" xfId="0" applyFont="1" applyBorder="1" applyAlignment="1">
      <alignment vertical="center" wrapText="1"/>
    </xf>
    <xf numFmtId="0" fontId="5" fillId="3" borderId="29"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0" borderId="17" xfId="0" applyFont="1" applyBorder="1" applyAlignment="1">
      <alignment horizontal="center" vertical="center" wrapText="1"/>
    </xf>
    <xf numFmtId="14" fontId="24" fillId="0" borderId="15" xfId="0" applyNumberFormat="1" applyFont="1" applyBorder="1" applyAlignment="1">
      <alignment horizontal="left"/>
    </xf>
    <xf numFmtId="14" fontId="24" fillId="0" borderId="14" xfId="0" applyNumberFormat="1" applyFont="1" applyBorder="1" applyAlignment="1">
      <alignment vertical="center"/>
    </xf>
    <xf numFmtId="0" fontId="24" fillId="0" borderId="14" xfId="0" applyFont="1" applyBorder="1" applyAlignment="1">
      <alignment horizontal="center" vertical="center"/>
    </xf>
    <xf numFmtId="14" fontId="24" fillId="0" borderId="15" xfId="0" applyNumberFormat="1" applyFont="1" applyBorder="1" applyAlignment="1">
      <alignment horizontal="left" vertical="center"/>
    </xf>
    <xf numFmtId="14" fontId="24" fillId="0" borderId="14" xfId="0" applyNumberFormat="1" applyFont="1" applyBorder="1" applyAlignment="1">
      <alignment horizontal="right" vertical="center"/>
    </xf>
    <xf numFmtId="0" fontId="5" fillId="0" borderId="3" xfId="0" applyFont="1" applyBorder="1" applyAlignment="1">
      <alignment horizontal="left" vertical="top" indent="2"/>
    </xf>
    <xf numFmtId="0" fontId="24" fillId="0" borderId="14" xfId="0" applyFont="1" applyBorder="1" applyAlignment="1">
      <alignment horizontal="left"/>
    </xf>
    <xf numFmtId="14" fontId="24" fillId="0" borderId="14" xfId="0" applyNumberFormat="1" applyFont="1" applyBorder="1" applyAlignment="1">
      <alignment horizontal="center"/>
    </xf>
    <xf numFmtId="0" fontId="4" fillId="8" borderId="0" xfId="0" applyFont="1" applyFill="1" applyAlignment="1">
      <alignment vertical="center"/>
    </xf>
    <xf numFmtId="9" fontId="4" fillId="2" borderId="0" xfId="8" applyNumberFormat="1" applyFont="1" applyFill="1" applyAlignment="1">
      <alignment horizontal="left"/>
    </xf>
    <xf numFmtId="0" fontId="2" fillId="2" borderId="6" xfId="8" applyFill="1" applyBorder="1"/>
    <xf numFmtId="0" fontId="2" fillId="2" borderId="0" xfId="8" applyFill="1"/>
    <xf numFmtId="0" fontId="66" fillId="2" borderId="0" xfId="8" applyFont="1" applyFill="1"/>
    <xf numFmtId="0" fontId="4" fillId="0" borderId="10" xfId="8" applyFont="1" applyBorder="1"/>
    <xf numFmtId="0" fontId="4" fillId="0" borderId="11" xfId="8" applyFont="1" applyBorder="1"/>
    <xf numFmtId="0" fontId="11" fillId="0" borderId="11" xfId="8" applyFont="1" applyBorder="1" applyAlignment="1">
      <alignment horizontal="center" vertical="top" wrapText="1"/>
    </xf>
    <xf numFmtId="0" fontId="67" fillId="0" borderId="12" xfId="8" applyFont="1" applyBorder="1"/>
    <xf numFmtId="0" fontId="67" fillId="2" borderId="0" xfId="8" applyFont="1" applyFill="1"/>
    <xf numFmtId="0" fontId="4" fillId="0" borderId="0" xfId="8" applyFont="1"/>
    <xf numFmtId="0" fontId="4" fillId="0" borderId="2" xfId="8" applyFont="1" applyBorder="1"/>
    <xf numFmtId="0" fontId="16" fillId="0" borderId="0" xfId="8" applyFont="1"/>
    <xf numFmtId="0" fontId="24" fillId="0" borderId="16" xfId="8" applyFont="1" applyBorder="1" applyAlignment="1">
      <alignment horizontal="left"/>
    </xf>
    <xf numFmtId="14" fontId="24" fillId="0" borderId="14" xfId="8" applyNumberFormat="1" applyFont="1" applyBorder="1"/>
    <xf numFmtId="0" fontId="24" fillId="0" borderId="14" xfId="8" applyFont="1" applyBorder="1" applyAlignment="1">
      <alignment horizontal="center"/>
    </xf>
    <xf numFmtId="14" fontId="24" fillId="0" borderId="15" xfId="8" applyNumberFormat="1" applyFont="1" applyBorder="1" applyAlignment="1">
      <alignment horizontal="right"/>
    </xf>
    <xf numFmtId="0" fontId="67" fillId="0" borderId="7" xfId="8" applyFont="1" applyBorder="1"/>
    <xf numFmtId="0" fontId="4" fillId="2" borderId="0" xfId="8" applyFont="1" applyFill="1"/>
    <xf numFmtId="0" fontId="48" fillId="0" borderId="0" xfId="8" applyFont="1"/>
    <xf numFmtId="3" fontId="2" fillId="0" borderId="0" xfId="8" applyNumberFormat="1" applyAlignment="1">
      <alignment horizontal="center"/>
    </xf>
    <xf numFmtId="0" fontId="11" fillId="0" borderId="0" xfId="8" applyFont="1" applyAlignment="1">
      <alignment vertical="center"/>
    </xf>
    <xf numFmtId="0" fontId="11" fillId="0" borderId="0" xfId="8" applyFont="1" applyAlignment="1">
      <alignment horizontal="center"/>
    </xf>
    <xf numFmtId="0" fontId="48" fillId="0" borderId="0" xfId="8" applyFont="1" applyAlignment="1">
      <alignment horizontal="left"/>
    </xf>
    <xf numFmtId="0" fontId="2" fillId="0" borderId="0" xfId="8"/>
    <xf numFmtId="0" fontId="66" fillId="0" borderId="7" xfId="8" applyFont="1" applyBorder="1"/>
    <xf numFmtId="0" fontId="2" fillId="0" borderId="7" xfId="8" applyBorder="1" applyAlignment="1">
      <alignment vertical="center" wrapText="1"/>
    </xf>
    <xf numFmtId="0" fontId="2" fillId="0" borderId="0" xfId="8" applyAlignment="1">
      <alignment horizontal="left" vertical="center" wrapText="1"/>
    </xf>
    <xf numFmtId="0" fontId="2" fillId="0" borderId="7" xfId="8" applyBorder="1" applyAlignment="1">
      <alignment horizontal="left" vertical="center" wrapText="1"/>
    </xf>
    <xf numFmtId="0" fontId="4" fillId="0" borderId="27" xfId="8" applyFont="1" applyBorder="1" applyAlignment="1">
      <alignment wrapText="1"/>
    </xf>
    <xf numFmtId="3" fontId="4" fillId="9" borderId="44" xfId="8" applyNumberFormat="1" applyFont="1" applyFill="1" applyBorder="1" applyAlignment="1">
      <alignment horizontal="center"/>
    </xf>
    <xf numFmtId="0" fontId="4" fillId="0" borderId="3" xfId="8" applyFont="1" applyBorder="1"/>
    <xf numFmtId="0" fontId="5" fillId="0" borderId="0" xfId="8" applyFont="1" applyAlignment="1">
      <alignment horizontal="center"/>
    </xf>
    <xf numFmtId="0" fontId="4" fillId="0" borderId="45" xfId="8" applyFont="1" applyBorder="1" applyAlignment="1">
      <alignment wrapText="1"/>
    </xf>
    <xf numFmtId="3" fontId="4" fillId="6" borderId="64" xfId="8" applyNumberFormat="1" applyFont="1" applyFill="1" applyBorder="1" applyAlignment="1">
      <alignment horizontal="center"/>
    </xf>
    <xf numFmtId="0" fontId="17" fillId="4" borderId="14" xfId="8" applyFont="1" applyFill="1" applyBorder="1" applyAlignment="1">
      <alignment horizontal="center" vertical="center" wrapText="1"/>
    </xf>
    <xf numFmtId="0" fontId="69" fillId="4" borderId="104" xfId="8" applyFont="1" applyFill="1" applyBorder="1" applyAlignment="1">
      <alignment horizontal="center" vertical="center" wrapText="1"/>
    </xf>
    <xf numFmtId="0" fontId="69" fillId="13" borderId="108" xfId="8" applyFont="1" applyFill="1" applyBorder="1" applyAlignment="1">
      <alignment horizontal="center" vertical="center" wrapText="1"/>
    </xf>
    <xf numFmtId="0" fontId="69" fillId="13" borderId="107" xfId="8" applyFont="1" applyFill="1" applyBorder="1" applyAlignment="1">
      <alignment vertical="center" wrapText="1"/>
    </xf>
    <xf numFmtId="0" fontId="69" fillId="13" borderId="31" xfId="8" applyFont="1" applyFill="1" applyBorder="1" applyAlignment="1">
      <alignment vertical="center" wrapText="1"/>
    </xf>
    <xf numFmtId="0" fontId="69" fillId="13" borderId="30" xfId="8" applyFont="1" applyFill="1" applyBorder="1" applyAlignment="1">
      <alignment vertical="center" wrapText="1"/>
    </xf>
    <xf numFmtId="0" fontId="66" fillId="0" borderId="0" xfId="8" applyFont="1"/>
    <xf numFmtId="0" fontId="67" fillId="8" borderId="7" xfId="8" applyFont="1" applyFill="1" applyBorder="1"/>
    <xf numFmtId="0" fontId="4" fillId="0" borderId="27" xfId="8" applyFont="1" applyBorder="1" applyAlignment="1">
      <alignment horizontal="left" indent="3"/>
    </xf>
    <xf numFmtId="3" fontId="4" fillId="9" borderId="17" xfId="8" applyNumberFormat="1" applyFont="1" applyFill="1" applyBorder="1" applyAlignment="1">
      <alignment horizontal="center"/>
    </xf>
    <xf numFmtId="0" fontId="4" fillId="9" borderId="17" xfId="8" applyFont="1" applyFill="1" applyBorder="1" applyAlignment="1">
      <alignment horizontal="center" vertical="center" wrapText="1"/>
    </xf>
    <xf numFmtId="0" fontId="4" fillId="0" borderId="29" xfId="8" applyFont="1" applyBorder="1" applyAlignment="1">
      <alignment horizontal="left" indent="3"/>
    </xf>
    <xf numFmtId="0" fontId="4" fillId="8" borderId="38" xfId="8" applyFont="1" applyFill="1" applyBorder="1" applyAlignment="1">
      <alignment horizontal="left" indent="3"/>
    </xf>
    <xf numFmtId="3" fontId="4" fillId="9" borderId="51" xfId="8" applyNumberFormat="1" applyFont="1" applyFill="1" applyBorder="1" applyAlignment="1">
      <alignment horizontal="center"/>
    </xf>
    <xf numFmtId="0" fontId="4" fillId="9" borderId="51" xfId="8" applyFont="1" applyFill="1" applyBorder="1" applyAlignment="1">
      <alignment horizontal="center" vertical="center" wrapText="1"/>
    </xf>
    <xf numFmtId="0" fontId="17" fillId="4" borderId="42" xfId="8" applyFont="1" applyFill="1" applyBorder="1" applyAlignment="1">
      <alignment vertical="center" wrapText="1"/>
    </xf>
    <xf numFmtId="0" fontId="17" fillId="4" borderId="31" xfId="8" applyFont="1" applyFill="1" applyBorder="1" applyAlignment="1">
      <alignment horizontal="center" vertical="center" wrapText="1"/>
    </xf>
    <xf numFmtId="0" fontId="69" fillId="13" borderId="103" xfId="8" applyFont="1" applyFill="1" applyBorder="1" applyAlignment="1">
      <alignment horizontal="center" vertical="center" wrapText="1"/>
    </xf>
    <xf numFmtId="0" fontId="69" fillId="13" borderId="106" xfId="8" applyFont="1" applyFill="1" applyBorder="1" applyAlignment="1">
      <alignment horizontal="center" vertical="center" wrapText="1"/>
    </xf>
    <xf numFmtId="0" fontId="69" fillId="13" borderId="114" xfId="8" applyFont="1" applyFill="1" applyBorder="1" applyAlignment="1">
      <alignment vertical="center" wrapText="1"/>
    </xf>
    <xf numFmtId="0" fontId="69" fillId="13" borderId="32" xfId="8" applyFont="1" applyFill="1" applyBorder="1" applyAlignment="1">
      <alignment vertical="center" wrapText="1"/>
    </xf>
    <xf numFmtId="3" fontId="4" fillId="9" borderId="28" xfId="8" applyNumberFormat="1" applyFont="1" applyFill="1" applyBorder="1" applyAlignment="1">
      <alignment horizontal="center"/>
    </xf>
    <xf numFmtId="0" fontId="4" fillId="9" borderId="28" xfId="8" applyFont="1" applyFill="1" applyBorder="1" applyAlignment="1">
      <alignment horizontal="center" wrapText="1"/>
    </xf>
    <xf numFmtId="0" fontId="4" fillId="0" borderId="43" xfId="8" applyFont="1" applyBorder="1" applyAlignment="1">
      <alignment horizontal="left" indent="3"/>
    </xf>
    <xf numFmtId="0" fontId="4" fillId="3" borderId="0" xfId="8" applyFont="1" applyFill="1" applyAlignment="1">
      <alignment horizontal="left" indent="3"/>
    </xf>
    <xf numFmtId="0" fontId="4" fillId="3" borderId="0" xfId="8" applyFont="1" applyFill="1" applyAlignment="1">
      <alignment horizontal="center"/>
    </xf>
    <xf numFmtId="0" fontId="27" fillId="0" borderId="0" xfId="8" applyFont="1" applyAlignment="1">
      <alignment horizontal="left" vertical="top" wrapText="1"/>
    </xf>
    <xf numFmtId="0" fontId="2" fillId="2" borderId="0" xfId="8" applyFill="1" applyAlignment="1">
      <alignment wrapText="1"/>
    </xf>
    <xf numFmtId="0" fontId="4" fillId="0" borderId="2" xfId="8" applyFont="1" applyBorder="1" applyAlignment="1">
      <alignment wrapText="1"/>
    </xf>
    <xf numFmtId="0" fontId="2" fillId="0" borderId="0" xfId="8" applyAlignment="1">
      <alignment horizontal="left" wrapText="1"/>
    </xf>
    <xf numFmtId="0" fontId="66" fillId="0" borderId="7" xfId="8" applyFont="1" applyBorder="1" applyAlignment="1">
      <alignment horizontal="left" wrapText="1"/>
    </xf>
    <xf numFmtId="0" fontId="67" fillId="2" borderId="0" xfId="8" applyFont="1" applyFill="1" applyAlignment="1">
      <alignment wrapText="1"/>
    </xf>
    <xf numFmtId="0" fontId="4" fillId="0" borderId="0" xfId="8" applyFont="1" applyAlignment="1">
      <alignment wrapText="1"/>
    </xf>
    <xf numFmtId="0" fontId="17" fillId="4" borderId="40" xfId="8" applyFont="1" applyFill="1" applyBorder="1"/>
    <xf numFmtId="0" fontId="17" fillId="4" borderId="23" xfId="8" applyFont="1" applyFill="1" applyBorder="1"/>
    <xf numFmtId="0" fontId="2" fillId="4" borderId="53" xfId="8" applyFill="1" applyBorder="1"/>
    <xf numFmtId="4" fontId="4" fillId="6" borderId="41" xfId="8" applyNumberFormat="1" applyFont="1" applyFill="1" applyBorder="1" applyAlignment="1">
      <alignment horizontal="center"/>
    </xf>
    <xf numFmtId="4" fontId="4" fillId="3" borderId="25" xfId="8" applyNumberFormat="1" applyFont="1" applyFill="1" applyBorder="1" applyAlignment="1">
      <alignment horizontal="center"/>
    </xf>
    <xf numFmtId="0" fontId="4" fillId="9" borderId="52" xfId="8" applyFont="1" applyFill="1" applyBorder="1" applyAlignment="1">
      <alignment horizontal="center" vertical="center" wrapText="1"/>
    </xf>
    <xf numFmtId="0" fontId="17" fillId="4" borderId="9" xfId="8" applyFont="1" applyFill="1" applyBorder="1"/>
    <xf numFmtId="0" fontId="17" fillId="4" borderId="6" xfId="8" applyFont="1" applyFill="1" applyBorder="1"/>
    <xf numFmtId="0" fontId="17" fillId="4" borderId="6" xfId="8" applyFont="1" applyFill="1" applyBorder="1" applyAlignment="1">
      <alignment horizontal="left"/>
    </xf>
    <xf numFmtId="0" fontId="4" fillId="4" borderId="54" xfId="8" applyFont="1" applyFill="1" applyBorder="1" applyAlignment="1">
      <alignment horizontal="left"/>
    </xf>
    <xf numFmtId="0" fontId="17" fillId="4" borderId="23" xfId="8" applyFont="1" applyFill="1" applyBorder="1" applyAlignment="1">
      <alignment horizontal="left"/>
    </xf>
    <xf numFmtId="0" fontId="4" fillId="4" borderId="53" xfId="8" applyFont="1" applyFill="1" applyBorder="1" applyAlignment="1">
      <alignment horizontal="left"/>
    </xf>
    <xf numFmtId="4" fontId="4" fillId="3" borderId="7" xfId="8" applyNumberFormat="1" applyFont="1" applyFill="1" applyBorder="1" applyAlignment="1">
      <alignment horizontal="center"/>
    </xf>
    <xf numFmtId="0" fontId="17" fillId="4" borderId="41" xfId="8" applyFont="1" applyFill="1" applyBorder="1"/>
    <xf numFmtId="0" fontId="17" fillId="4" borderId="24" xfId="8" applyFont="1" applyFill="1" applyBorder="1"/>
    <xf numFmtId="0" fontId="17" fillId="4" borderId="24" xfId="8" applyFont="1" applyFill="1" applyBorder="1" applyAlignment="1">
      <alignment horizontal="left"/>
    </xf>
    <xf numFmtId="0" fontId="4" fillId="4" borderId="52" xfId="8" applyFont="1" applyFill="1" applyBorder="1" applyAlignment="1">
      <alignment horizontal="left"/>
    </xf>
    <xf numFmtId="0" fontId="67" fillId="0" borderId="0" xfId="8" applyFont="1"/>
    <xf numFmtId="0" fontId="4" fillId="4" borderId="24" xfId="8" applyFont="1" applyFill="1" applyBorder="1" applyAlignment="1">
      <alignment horizontal="left"/>
    </xf>
    <xf numFmtId="0" fontId="5" fillId="0" borderId="42" xfId="8" applyFont="1" applyBorder="1" applyAlignment="1">
      <alignment horizontal="left" vertical="center"/>
    </xf>
    <xf numFmtId="4" fontId="4" fillId="6" borderId="40" xfId="8" applyNumberFormat="1" applyFont="1" applyFill="1" applyBorder="1" applyAlignment="1">
      <alignment horizontal="center"/>
    </xf>
    <xf numFmtId="4" fontId="4" fillId="3" borderId="35" xfId="8" applyNumberFormat="1" applyFont="1" applyFill="1" applyBorder="1" applyAlignment="1">
      <alignment horizontal="center"/>
    </xf>
    <xf numFmtId="0" fontId="4" fillId="9" borderId="53" xfId="8" applyFont="1" applyFill="1" applyBorder="1" applyAlignment="1">
      <alignment horizontal="center" vertical="center" wrapText="1"/>
    </xf>
    <xf numFmtId="4" fontId="4" fillId="6" borderId="21" xfId="8" applyNumberFormat="1" applyFont="1" applyFill="1" applyBorder="1" applyAlignment="1">
      <alignment horizontal="center"/>
    </xf>
    <xf numFmtId="4" fontId="4" fillId="3" borderId="26" xfId="8" applyNumberFormat="1" applyFont="1" applyFill="1" applyBorder="1" applyAlignment="1">
      <alignment horizontal="center"/>
    </xf>
    <xf numFmtId="0" fontId="4" fillId="9" borderId="58" xfId="8" applyFont="1" applyFill="1" applyBorder="1" applyAlignment="1">
      <alignment horizontal="center" vertical="center" wrapText="1"/>
    </xf>
    <xf numFmtId="0" fontId="4" fillId="8" borderId="0" xfId="8" applyFont="1" applyFill="1"/>
    <xf numFmtId="4" fontId="4" fillId="6" borderId="2" xfId="8" applyNumberFormat="1" applyFont="1" applyFill="1" applyBorder="1" applyAlignment="1">
      <alignment horizontal="center"/>
    </xf>
    <xf numFmtId="4" fontId="4" fillId="3" borderId="8" xfId="8" applyNumberFormat="1" applyFont="1" applyFill="1" applyBorder="1" applyAlignment="1">
      <alignment horizontal="center"/>
    </xf>
    <xf numFmtId="0" fontId="4" fillId="9" borderId="54" xfId="8" applyFont="1" applyFill="1" applyBorder="1" applyAlignment="1">
      <alignment horizontal="center" vertical="center" wrapText="1"/>
    </xf>
    <xf numFmtId="4" fontId="4" fillId="6" borderId="10" xfId="8" applyNumberFormat="1" applyFont="1" applyFill="1" applyBorder="1" applyAlignment="1">
      <alignment horizontal="center"/>
    </xf>
    <xf numFmtId="4" fontId="4" fillId="3" borderId="12" xfId="8" applyNumberFormat="1" applyFont="1" applyFill="1" applyBorder="1" applyAlignment="1">
      <alignment horizontal="center"/>
    </xf>
    <xf numFmtId="0" fontId="4" fillId="9" borderId="57" xfId="8" applyFont="1" applyFill="1" applyBorder="1" applyAlignment="1">
      <alignment horizontal="center" vertical="center" wrapText="1"/>
    </xf>
    <xf numFmtId="0" fontId="5" fillId="0" borderId="13" xfId="8" applyFont="1" applyBorder="1" applyAlignment="1">
      <alignment horizontal="left"/>
    </xf>
    <xf numFmtId="4" fontId="4" fillId="6" borderId="47" xfId="8" applyNumberFormat="1" applyFont="1" applyFill="1" applyBorder="1" applyAlignment="1">
      <alignment horizontal="center"/>
    </xf>
    <xf numFmtId="4" fontId="4" fillId="3" borderId="37" xfId="8" applyNumberFormat="1" applyFont="1" applyFill="1" applyBorder="1" applyAlignment="1">
      <alignment horizontal="center"/>
    </xf>
    <xf numFmtId="0" fontId="4" fillId="9" borderId="15" xfId="8" applyFont="1" applyFill="1" applyBorder="1" applyAlignment="1">
      <alignment horizontal="center" vertical="center" wrapText="1"/>
    </xf>
    <xf numFmtId="0" fontId="4" fillId="0" borderId="47" xfId="8" applyFont="1" applyBorder="1"/>
    <xf numFmtId="0" fontId="4" fillId="0" borderId="14" xfId="8" applyFont="1" applyBorder="1"/>
    <xf numFmtId="3" fontId="4" fillId="3" borderId="37" xfId="8" applyNumberFormat="1" applyFont="1" applyFill="1" applyBorder="1" applyAlignment="1">
      <alignment horizontal="center"/>
    </xf>
    <xf numFmtId="0" fontId="45" fillId="0" borderId="0" xfId="8" applyFont="1" applyAlignment="1">
      <alignment vertical="center"/>
    </xf>
    <xf numFmtId="0" fontId="41" fillId="0" borderId="0" xfId="8" applyFont="1" applyAlignment="1">
      <alignment vertical="center"/>
    </xf>
    <xf numFmtId="0" fontId="2" fillId="0" borderId="0" xfId="8" applyAlignment="1">
      <alignment wrapText="1"/>
    </xf>
    <xf numFmtId="0" fontId="2" fillId="0" borderId="7" xfId="8" applyBorder="1" applyAlignment="1">
      <alignment wrapText="1"/>
    </xf>
    <xf numFmtId="0" fontId="4" fillId="0" borderId="0" xfId="8" applyFont="1" applyAlignment="1">
      <alignment vertical="center" wrapText="1"/>
    </xf>
    <xf numFmtId="0" fontId="67" fillId="0" borderId="7" xfId="8" applyFont="1" applyBorder="1" applyAlignment="1">
      <alignment vertical="center" wrapText="1"/>
    </xf>
    <xf numFmtId="165" fontId="4" fillId="0" borderId="0" xfId="8" applyNumberFormat="1" applyFont="1" applyAlignment="1">
      <alignment horizontal="center" vertical="center"/>
    </xf>
    <xf numFmtId="0" fontId="4" fillId="0" borderId="34" xfId="8" applyFont="1" applyBorder="1"/>
    <xf numFmtId="0" fontId="5" fillId="0" borderId="5" xfId="8" applyFont="1" applyBorder="1" applyAlignment="1">
      <alignment vertical="justify"/>
    </xf>
    <xf numFmtId="2" fontId="4" fillId="0" borderId="3" xfId="8" applyNumberFormat="1" applyFont="1" applyBorder="1" applyAlignment="1">
      <alignment horizontal="center"/>
    </xf>
    <xf numFmtId="0" fontId="4" fillId="0" borderId="4" xfId="8" applyFont="1" applyBorder="1" applyAlignment="1">
      <alignment horizontal="center"/>
    </xf>
    <xf numFmtId="0" fontId="4" fillId="0" borderId="9" xfId="8" applyFont="1" applyBorder="1"/>
    <xf numFmtId="0" fontId="74" fillId="0" borderId="6" xfId="8" applyFont="1" applyBorder="1"/>
    <xf numFmtId="0" fontId="4" fillId="0" borderId="6" xfId="8" applyFont="1" applyBorder="1"/>
    <xf numFmtId="0" fontId="67" fillId="0" borderId="8" xfId="8" applyFont="1" applyBorder="1"/>
    <xf numFmtId="0" fontId="4" fillId="11" borderId="0" xfId="8" applyFont="1" applyFill="1"/>
    <xf numFmtId="0" fontId="67" fillId="11" borderId="0" xfId="8" applyFont="1" applyFill="1"/>
    <xf numFmtId="0" fontId="5" fillId="0" borderId="0" xfId="8" applyFont="1" applyAlignment="1">
      <alignment vertical="center"/>
    </xf>
    <xf numFmtId="0" fontId="18" fillId="0" borderId="0" xfId="8" applyFont="1" applyAlignment="1">
      <alignment horizontal="left"/>
    </xf>
    <xf numFmtId="0" fontId="4" fillId="0" borderId="43" xfId="8" applyFont="1" applyBorder="1" applyAlignment="1">
      <alignment wrapText="1"/>
    </xf>
    <xf numFmtId="3" fontId="4" fillId="6" borderId="20" xfId="8" applyNumberFormat="1" applyFont="1" applyFill="1" applyBorder="1" applyAlignment="1">
      <alignment horizontal="center"/>
    </xf>
    <xf numFmtId="0" fontId="17" fillId="4" borderId="5" xfId="8" applyFont="1" applyFill="1" applyBorder="1" applyAlignment="1">
      <alignment wrapText="1"/>
    </xf>
    <xf numFmtId="0" fontId="69" fillId="13" borderId="102" xfId="8" applyFont="1" applyFill="1" applyBorder="1" applyAlignment="1">
      <alignment horizontal="center" vertical="center" wrapText="1"/>
    </xf>
    <xf numFmtId="0" fontId="4" fillId="8" borderId="43" xfId="8" applyFont="1" applyFill="1" applyBorder="1" applyAlignment="1">
      <alignment horizontal="left" indent="3"/>
    </xf>
    <xf numFmtId="0" fontId="17" fillId="4" borderId="5" xfId="8" applyFont="1" applyFill="1" applyBorder="1" applyAlignment="1">
      <alignment vertical="center" wrapText="1"/>
    </xf>
    <xf numFmtId="0" fontId="4" fillId="0" borderId="0" xfId="8" applyFont="1" applyAlignment="1">
      <alignment horizontal="left" indent="3"/>
    </xf>
    <xf numFmtId="0" fontId="12" fillId="0" borderId="0" xfId="8" applyFont="1" applyAlignment="1">
      <alignment horizontal="left" vertical="top" wrapText="1"/>
    </xf>
    <xf numFmtId="0" fontId="2" fillId="4" borderId="23" xfId="8" applyFill="1" applyBorder="1"/>
    <xf numFmtId="0" fontId="2" fillId="13" borderId="24" xfId="8" applyFill="1" applyBorder="1"/>
    <xf numFmtId="0" fontId="4" fillId="4" borderId="6" xfId="8" applyFont="1" applyFill="1" applyBorder="1" applyAlignment="1">
      <alignment horizontal="left"/>
    </xf>
    <xf numFmtId="0" fontId="2" fillId="13" borderId="23" xfId="8" applyFill="1" applyBorder="1"/>
    <xf numFmtId="0" fontId="4" fillId="4" borderId="23" xfId="8" applyFont="1" applyFill="1" applyBorder="1" applyAlignment="1">
      <alignment horizontal="left"/>
    </xf>
    <xf numFmtId="0" fontId="5" fillId="0" borderId="42" xfId="8" applyFont="1" applyBorder="1" applyAlignment="1">
      <alignment horizontal="left"/>
    </xf>
    <xf numFmtId="0" fontId="4" fillId="9" borderId="32" xfId="8" applyFont="1" applyFill="1" applyBorder="1" applyAlignment="1">
      <alignment horizontal="center" vertical="center" wrapText="1"/>
    </xf>
    <xf numFmtId="0" fontId="4" fillId="0" borderId="40" xfId="8" applyFont="1" applyBorder="1"/>
    <xf numFmtId="0" fontId="2" fillId="0" borderId="35" xfId="8" applyBorder="1"/>
    <xf numFmtId="0" fontId="67" fillId="3" borderId="7" xfId="8" applyFont="1" applyFill="1" applyBorder="1"/>
    <xf numFmtId="0" fontId="67" fillId="3" borderId="8" xfId="8" applyFont="1" applyFill="1" applyBorder="1"/>
    <xf numFmtId="0" fontId="2" fillId="11" borderId="0" xfId="8" applyFill="1"/>
    <xf numFmtId="0" fontId="4" fillId="3" borderId="10" xfId="8" applyFont="1" applyFill="1" applyBorder="1"/>
    <xf numFmtId="0" fontId="4" fillId="3" borderId="11" xfId="8" applyFont="1" applyFill="1" applyBorder="1"/>
    <xf numFmtId="0" fontId="11" fillId="3" borderId="11" xfId="8" applyFont="1" applyFill="1" applyBorder="1" applyAlignment="1">
      <alignment horizontal="center" vertical="top" wrapText="1"/>
    </xf>
    <xf numFmtId="0" fontId="4" fillId="3" borderId="2" xfId="8" applyFont="1" applyFill="1" applyBorder="1"/>
    <xf numFmtId="0" fontId="24" fillId="3" borderId="16" xfId="8" applyFont="1" applyFill="1" applyBorder="1" applyAlignment="1">
      <alignment horizontal="center"/>
    </xf>
    <xf numFmtId="0" fontId="24" fillId="3" borderId="14" xfId="8" applyFont="1" applyFill="1" applyBorder="1" applyAlignment="1">
      <alignment horizontal="center"/>
    </xf>
    <xf numFmtId="14" fontId="24" fillId="3" borderId="14" xfId="8" applyNumberFormat="1" applyFont="1" applyFill="1" applyBorder="1" applyAlignment="1">
      <alignment horizontal="right"/>
    </xf>
    <xf numFmtId="14" fontId="24" fillId="3" borderId="15" xfId="8" applyNumberFormat="1" applyFont="1" applyFill="1" applyBorder="1" applyAlignment="1">
      <alignment horizontal="left"/>
    </xf>
    <xf numFmtId="0" fontId="2" fillId="3" borderId="3" xfId="8" applyFill="1" applyBorder="1"/>
    <xf numFmtId="0" fontId="29" fillId="11" borderId="0" xfId="8" applyFont="1" applyFill="1"/>
    <xf numFmtId="0" fontId="24" fillId="3" borderId="0" xfId="8" applyFont="1" applyFill="1"/>
    <xf numFmtId="14" fontId="24" fillId="3" borderId="0" xfId="8" applyNumberFormat="1" applyFont="1" applyFill="1" applyAlignment="1">
      <alignment horizontal="right"/>
    </xf>
    <xf numFmtId="0" fontId="24" fillId="3" borderId="0" xfId="8" applyFont="1" applyFill="1" applyAlignment="1">
      <alignment horizontal="center"/>
    </xf>
    <xf numFmtId="0" fontId="2" fillId="3" borderId="0" xfId="8" applyFill="1"/>
    <xf numFmtId="0" fontId="2" fillId="3" borderId="0" xfId="9" applyFill="1" applyAlignment="1">
      <alignment wrapText="1"/>
    </xf>
    <xf numFmtId="0" fontId="4" fillId="3" borderId="0" xfId="8" applyFont="1" applyFill="1"/>
    <xf numFmtId="0" fontId="2" fillId="3" borderId="0" xfId="9" applyFill="1" applyAlignment="1">
      <alignment horizontal="left" wrapText="1"/>
    </xf>
    <xf numFmtId="3" fontId="4" fillId="3" borderId="0" xfId="8" applyNumberFormat="1" applyFont="1" applyFill="1" applyAlignment="1">
      <alignment horizontal="center"/>
    </xf>
    <xf numFmtId="0" fontId="4" fillId="0" borderId="27" xfId="8" applyFont="1" applyBorder="1"/>
    <xf numFmtId="3" fontId="4" fillId="6" borderId="28" xfId="8" applyNumberFormat="1" applyFont="1" applyFill="1" applyBorder="1" applyAlignment="1" applyProtection="1">
      <alignment horizontal="center"/>
      <protection locked="0"/>
    </xf>
    <xf numFmtId="3" fontId="4" fillId="6" borderId="40" xfId="8" applyNumberFormat="1" applyFont="1" applyFill="1" applyBorder="1" applyAlignment="1" applyProtection="1">
      <alignment horizontal="center"/>
      <protection locked="0"/>
    </xf>
    <xf numFmtId="0" fontId="4" fillId="8" borderId="44" xfId="8" applyFont="1" applyFill="1" applyBorder="1" applyAlignment="1">
      <alignment horizontal="center"/>
    </xf>
    <xf numFmtId="0" fontId="4" fillId="0" borderId="67" xfId="8" applyFont="1" applyBorder="1"/>
    <xf numFmtId="3" fontId="4" fillId="6" borderId="17" xfId="8" applyNumberFormat="1" applyFont="1" applyFill="1" applyBorder="1" applyAlignment="1" applyProtection="1">
      <alignment horizontal="center"/>
      <protection locked="0"/>
    </xf>
    <xf numFmtId="3" fontId="4" fillId="8" borderId="54" xfId="8" applyNumberFormat="1" applyFont="1" applyFill="1" applyBorder="1" applyAlignment="1">
      <alignment horizontal="center"/>
    </xf>
    <xf numFmtId="0" fontId="2" fillId="8" borderId="0" xfId="8" applyFill="1"/>
    <xf numFmtId="3" fontId="4" fillId="6" borderId="41" xfId="8" applyNumberFormat="1" applyFont="1" applyFill="1" applyBorder="1" applyAlignment="1" applyProtection="1">
      <alignment horizontal="center"/>
      <protection locked="0"/>
    </xf>
    <xf numFmtId="3" fontId="4" fillId="8" borderId="17" xfId="8" applyNumberFormat="1" applyFont="1" applyFill="1" applyBorder="1" applyAlignment="1">
      <alignment horizontal="center"/>
    </xf>
    <xf numFmtId="3" fontId="4" fillId="8" borderId="96" xfId="8" applyNumberFormat="1" applyFont="1" applyFill="1" applyBorder="1" applyAlignment="1">
      <alignment horizontal="center"/>
    </xf>
    <xf numFmtId="0" fontId="4" fillId="8" borderId="29" xfId="8" applyFont="1" applyFill="1" applyBorder="1" applyAlignment="1">
      <alignment horizontal="left" indent="3"/>
    </xf>
    <xf numFmtId="3" fontId="4" fillId="3" borderId="17" xfId="8" applyNumberFormat="1" applyFont="1" applyFill="1" applyBorder="1" applyAlignment="1">
      <alignment horizontal="center"/>
    </xf>
    <xf numFmtId="3" fontId="4" fillId="3" borderId="19" xfId="8" applyNumberFormat="1" applyFont="1" applyFill="1" applyBorder="1" applyAlignment="1">
      <alignment horizontal="center"/>
    </xf>
    <xf numFmtId="3" fontId="4" fillId="8" borderId="19" xfId="8" applyNumberFormat="1" applyFont="1" applyFill="1" applyBorder="1" applyAlignment="1">
      <alignment horizontal="center"/>
    </xf>
    <xf numFmtId="3" fontId="4" fillId="6" borderId="18" xfId="8" applyNumberFormat="1" applyFont="1" applyFill="1" applyBorder="1" applyAlignment="1" applyProtection="1">
      <alignment horizontal="center"/>
      <protection locked="0"/>
    </xf>
    <xf numFmtId="3" fontId="4" fillId="6" borderId="10" xfId="8" applyNumberFormat="1" applyFont="1" applyFill="1" applyBorder="1" applyAlignment="1" applyProtection="1">
      <alignment horizontal="center"/>
      <protection locked="0"/>
    </xf>
    <xf numFmtId="0" fontId="4" fillId="0" borderId="38" xfId="8" applyFont="1" applyBorder="1" applyAlignment="1">
      <alignment horizontal="left" indent="3"/>
    </xf>
    <xf numFmtId="3" fontId="4" fillId="3" borderId="51" xfId="8" applyNumberFormat="1" applyFont="1" applyFill="1" applyBorder="1" applyAlignment="1">
      <alignment horizontal="center"/>
    </xf>
    <xf numFmtId="3" fontId="4" fillId="6" borderId="101" xfId="8" applyNumberFormat="1" applyFont="1" applyFill="1" applyBorder="1" applyAlignment="1" applyProtection="1">
      <alignment horizontal="center"/>
      <protection locked="0"/>
    </xf>
    <xf numFmtId="3" fontId="4" fillId="3" borderId="46" xfId="8" applyNumberFormat="1" applyFont="1" applyFill="1" applyBorder="1" applyAlignment="1">
      <alignment horizontal="center"/>
    </xf>
    <xf numFmtId="0" fontId="50" fillId="3" borderId="0" xfId="8" applyFont="1" applyFill="1"/>
    <xf numFmtId="0" fontId="5" fillId="3" borderId="0" xfId="8" applyFont="1" applyFill="1" applyAlignment="1">
      <alignment horizontal="center"/>
    </xf>
    <xf numFmtId="0" fontId="11" fillId="3" borderId="0" xfId="8" applyFont="1" applyFill="1" applyAlignment="1">
      <alignment horizontal="center"/>
    </xf>
    <xf numFmtId="0" fontId="5" fillId="3" borderId="5" xfId="8" applyFont="1" applyFill="1" applyBorder="1" applyAlignment="1">
      <alignment vertical="justify"/>
    </xf>
    <xf numFmtId="2" fontId="4" fillId="3" borderId="3" xfId="8" applyNumberFormat="1" applyFont="1" applyFill="1" applyBorder="1" applyAlignment="1">
      <alignment horizontal="center"/>
    </xf>
    <xf numFmtId="0" fontId="4" fillId="3" borderId="3" xfId="8" applyFont="1" applyFill="1" applyBorder="1"/>
    <xf numFmtId="0" fontId="4" fillId="3" borderId="4" xfId="8" applyFont="1" applyFill="1" applyBorder="1" applyAlignment="1">
      <alignment horizontal="center"/>
    </xf>
    <xf numFmtId="0" fontId="4" fillId="3" borderId="9" xfId="8" applyFont="1" applyFill="1" applyBorder="1"/>
    <xf numFmtId="0" fontId="9" fillId="8" borderId="6" xfId="8" applyFont="1" applyFill="1" applyBorder="1"/>
    <xf numFmtId="0" fontId="4" fillId="3" borderId="6" xfId="8" applyFont="1" applyFill="1" applyBorder="1"/>
    <xf numFmtId="0" fontId="2" fillId="3" borderId="6" xfId="8" applyFill="1" applyBorder="1"/>
    <xf numFmtId="0" fontId="50" fillId="0" borderId="0" xfId="8" applyFont="1"/>
    <xf numFmtId="0" fontId="0" fillId="0" borderId="3" xfId="0" applyBorder="1" applyAlignment="1">
      <alignment horizontal="left" vertical="center" wrapText="1" indent="1"/>
    </xf>
    <xf numFmtId="0" fontId="22" fillId="0" borderId="6" xfId="0" applyFont="1" applyBorder="1" applyAlignment="1">
      <alignment horizontal="right" wrapText="1"/>
    </xf>
    <xf numFmtId="3" fontId="4" fillId="0" borderId="125" xfId="0" applyNumberFormat="1" applyFont="1" applyBorder="1" applyAlignment="1">
      <alignment horizontal="center"/>
    </xf>
    <xf numFmtId="0" fontId="23" fillId="8" borderId="17" xfId="0" applyFont="1" applyFill="1" applyBorder="1" applyAlignment="1">
      <alignment horizontal="left" indent="1"/>
    </xf>
    <xf numFmtId="0" fontId="23" fillId="8" borderId="17" xfId="0" applyFont="1" applyFill="1" applyBorder="1" applyAlignment="1">
      <alignment horizontal="right" indent="1"/>
    </xf>
    <xf numFmtId="0" fontId="23" fillId="8" borderId="17" xfId="0" applyFont="1" applyFill="1" applyBorder="1" applyAlignment="1">
      <alignment horizontal="right"/>
    </xf>
    <xf numFmtId="0" fontId="2" fillId="0" borderId="122" xfId="0" applyFont="1" applyBorder="1" applyAlignment="1">
      <alignment horizontal="center"/>
    </xf>
    <xf numFmtId="3" fontId="4" fillId="9" borderId="10" xfId="0" applyNumberFormat="1" applyFont="1" applyFill="1" applyBorder="1" applyAlignment="1">
      <alignment horizontal="center"/>
    </xf>
    <xf numFmtId="3" fontId="4" fillId="9" borderId="17" xfId="0" applyNumberFormat="1" applyFont="1" applyFill="1" applyBorder="1" applyAlignment="1">
      <alignment horizontal="center" vertical="center" wrapText="1"/>
    </xf>
    <xf numFmtId="3" fontId="4" fillId="9" borderId="28" xfId="0" applyNumberFormat="1" applyFont="1" applyFill="1" applyBorder="1" applyAlignment="1">
      <alignment horizontal="center"/>
    </xf>
    <xf numFmtId="3" fontId="4" fillId="9" borderId="28" xfId="0" applyNumberFormat="1" applyFont="1" applyFill="1" applyBorder="1" applyAlignment="1">
      <alignment horizontal="center" vertical="center" wrapText="1"/>
    </xf>
    <xf numFmtId="0" fontId="4" fillId="9" borderId="19" xfId="0" applyFont="1" applyFill="1" applyBorder="1" applyAlignment="1">
      <alignment horizontal="center"/>
    </xf>
    <xf numFmtId="0" fontId="4" fillId="9" borderId="46" xfId="0" applyFont="1" applyFill="1" applyBorder="1" applyAlignment="1">
      <alignment horizontal="center"/>
    </xf>
    <xf numFmtId="0" fontId="4" fillId="9" borderId="54" xfId="0" applyFont="1" applyFill="1" applyBorder="1" applyAlignment="1">
      <alignment horizontal="center"/>
    </xf>
    <xf numFmtId="0" fontId="4" fillId="9" borderId="33" xfId="0" applyFont="1" applyFill="1" applyBorder="1" applyAlignment="1">
      <alignment horizontal="center"/>
    </xf>
    <xf numFmtId="0" fontId="4" fillId="9" borderId="53" xfId="0" applyFont="1" applyFill="1" applyBorder="1" applyAlignment="1">
      <alignment horizontal="center"/>
    </xf>
    <xf numFmtId="0" fontId="4" fillId="9" borderId="15" xfId="0" applyFont="1" applyFill="1" applyBorder="1" applyAlignment="1">
      <alignment horizontal="center"/>
    </xf>
    <xf numFmtId="3" fontId="4" fillId="0" borderId="51" xfId="0" applyNumberFormat="1" applyFont="1" applyBorder="1" applyAlignment="1">
      <alignment horizontal="center"/>
    </xf>
    <xf numFmtId="0" fontId="24" fillId="0" borderId="16" xfId="0" applyFont="1" applyBorder="1" applyAlignment="1">
      <alignment horizontal="left" vertical="center"/>
    </xf>
    <xf numFmtId="0" fontId="4" fillId="9" borderId="32" xfId="0" applyFont="1" applyFill="1" applyBorder="1" applyAlignment="1">
      <alignment horizontal="center" vertical="center"/>
    </xf>
    <xf numFmtId="0" fontId="4" fillId="9" borderId="19" xfId="0" applyFont="1" applyFill="1" applyBorder="1" applyAlignment="1">
      <alignment horizontal="center" vertical="center"/>
    </xf>
    <xf numFmtId="0" fontId="4" fillId="9" borderId="46" xfId="0" applyFont="1" applyFill="1" applyBorder="1" applyAlignment="1">
      <alignment horizontal="center" vertical="center"/>
    </xf>
    <xf numFmtId="0" fontId="4" fillId="9" borderId="66" xfId="0" applyFont="1" applyFill="1" applyBorder="1" applyAlignment="1">
      <alignment horizontal="center" vertical="center"/>
    </xf>
    <xf numFmtId="0" fontId="4" fillId="9" borderId="15" xfId="0" applyFont="1" applyFill="1" applyBorder="1" applyAlignment="1">
      <alignment horizontal="center" vertical="center"/>
    </xf>
    <xf numFmtId="3" fontId="4" fillId="3" borderId="90" xfId="0" applyNumberFormat="1" applyFont="1" applyFill="1" applyBorder="1" applyAlignment="1">
      <alignment horizontal="center" vertical="center" wrapText="1"/>
    </xf>
    <xf numFmtId="3" fontId="4" fillId="3" borderId="110" xfId="0" applyNumberFormat="1" applyFont="1" applyFill="1" applyBorder="1" applyAlignment="1">
      <alignment horizontal="center" vertical="center" wrapText="1"/>
    </xf>
    <xf numFmtId="164" fontId="9" fillId="8" borderId="96" xfId="0" applyNumberFormat="1" applyFont="1" applyFill="1" applyBorder="1" applyAlignment="1">
      <alignment horizontal="center" vertical="center" wrapText="1"/>
    </xf>
    <xf numFmtId="164" fontId="9" fillId="3" borderId="66" xfId="0" applyNumberFormat="1" applyFont="1" applyFill="1" applyBorder="1" applyAlignment="1">
      <alignment horizontal="center" vertical="center" wrapText="1"/>
    </xf>
    <xf numFmtId="164" fontId="9" fillId="8" borderId="17" xfId="0" applyNumberFormat="1" applyFont="1" applyFill="1" applyBorder="1" applyAlignment="1">
      <alignment horizontal="center" vertical="center" wrapText="1"/>
    </xf>
    <xf numFmtId="164" fontId="9" fillId="3" borderId="19" xfId="0" applyNumberFormat="1" applyFont="1" applyFill="1" applyBorder="1" applyAlignment="1">
      <alignment horizontal="center" vertical="center" wrapText="1"/>
    </xf>
    <xf numFmtId="164" fontId="9" fillId="0" borderId="17" xfId="0" applyNumberFormat="1" applyFont="1" applyBorder="1" applyAlignment="1">
      <alignment horizontal="center" vertical="center" wrapText="1"/>
    </xf>
    <xf numFmtId="164" fontId="9" fillId="0" borderId="19" xfId="0" applyNumberFormat="1" applyFont="1" applyBorder="1" applyAlignment="1">
      <alignment horizontal="center" vertical="center" wrapText="1"/>
    </xf>
    <xf numFmtId="164" fontId="36" fillId="8" borderId="18" xfId="0" applyNumberFormat="1" applyFont="1" applyFill="1" applyBorder="1" applyAlignment="1">
      <alignment horizontal="center" vertical="center" wrapText="1"/>
    </xf>
    <xf numFmtId="164" fontId="36" fillId="8" borderId="20" xfId="0" applyNumberFormat="1" applyFont="1" applyFill="1" applyBorder="1" applyAlignment="1">
      <alignment horizontal="center" vertical="center" wrapText="1"/>
    </xf>
    <xf numFmtId="164" fontId="9" fillId="0" borderId="96" xfId="0" applyNumberFormat="1" applyFont="1" applyBorder="1" applyAlignment="1">
      <alignment horizontal="center" vertical="center" wrapText="1"/>
    </xf>
    <xf numFmtId="164" fontId="36" fillId="0" borderId="18" xfId="0" applyNumberFormat="1" applyFont="1" applyBorder="1" applyAlignment="1">
      <alignment horizontal="center" vertical="center" wrapText="1"/>
    </xf>
    <xf numFmtId="164" fontId="36" fillId="3" borderId="20" xfId="0" applyNumberFormat="1" applyFont="1" applyFill="1" applyBorder="1" applyAlignment="1">
      <alignment horizontal="center" vertical="center" wrapText="1"/>
    </xf>
    <xf numFmtId="164" fontId="33" fillId="4" borderId="22" xfId="0" applyNumberFormat="1" applyFont="1" applyFill="1" applyBorder="1" applyAlignment="1">
      <alignment horizontal="center" vertical="center" wrapText="1"/>
    </xf>
    <xf numFmtId="164" fontId="46" fillId="4" borderId="39" xfId="0" applyNumberFormat="1" applyFont="1" applyFill="1" applyBorder="1" applyAlignment="1">
      <alignment vertical="center" wrapText="1"/>
    </xf>
    <xf numFmtId="2" fontId="9" fillId="3" borderId="96" xfId="0" applyNumberFormat="1" applyFont="1" applyFill="1" applyBorder="1" applyAlignment="1">
      <alignment horizontal="center" vertical="center" wrapText="1"/>
    </xf>
    <xf numFmtId="2" fontId="9" fillId="0" borderId="96" xfId="0" applyNumberFormat="1" applyFont="1" applyBorder="1" applyAlignment="1">
      <alignment horizontal="center" vertical="center" wrapText="1"/>
    </xf>
    <xf numFmtId="2" fontId="9" fillId="0" borderId="96" xfId="4" applyNumberFormat="1" applyFont="1" applyFill="1" applyBorder="1" applyAlignment="1">
      <alignment horizontal="center" vertical="center" wrapText="1"/>
    </xf>
    <xf numFmtId="2" fontId="9" fillId="0" borderId="66" xfId="4" applyNumberFormat="1" applyFont="1" applyFill="1" applyBorder="1" applyAlignment="1">
      <alignment horizontal="center" vertical="center" wrapText="1"/>
    </xf>
    <xf numFmtId="164" fontId="9" fillId="0" borderId="17" xfId="4" applyNumberFormat="1" applyFont="1" applyFill="1" applyBorder="1" applyAlignment="1">
      <alignment horizontal="center" vertical="center" wrapText="1"/>
    </xf>
    <xf numFmtId="164" fontId="9" fillId="0" borderId="19" xfId="4" applyNumberFormat="1" applyFont="1" applyFill="1" applyBorder="1" applyAlignment="1">
      <alignment horizontal="center" vertical="center" wrapText="1"/>
    </xf>
    <xf numFmtId="2" fontId="9" fillId="3" borderId="17" xfId="0" applyNumberFormat="1" applyFont="1" applyFill="1" applyBorder="1" applyAlignment="1">
      <alignment horizontal="center" vertical="center" wrapText="1"/>
    </xf>
    <xf numFmtId="2" fontId="9" fillId="0" borderId="17" xfId="0" applyNumberFormat="1" applyFont="1" applyBorder="1" applyAlignment="1">
      <alignment horizontal="center" vertical="center" wrapText="1"/>
    </xf>
    <xf numFmtId="2" fontId="9" fillId="0" borderId="17" xfId="4" applyNumberFormat="1" applyFont="1" applyFill="1" applyBorder="1" applyAlignment="1">
      <alignment horizontal="center" vertical="center" wrapText="1"/>
    </xf>
    <xf numFmtId="2" fontId="9" fillId="0" borderId="19" xfId="4" applyNumberFormat="1" applyFont="1" applyFill="1" applyBorder="1" applyAlignment="1">
      <alignment horizontal="center" vertical="center" wrapText="1"/>
    </xf>
    <xf numFmtId="2" fontId="9" fillId="8" borderId="51" xfId="0" applyNumberFormat="1" applyFont="1" applyFill="1" applyBorder="1" applyAlignment="1">
      <alignment horizontal="center" vertical="center" wrapText="1"/>
    </xf>
    <xf numFmtId="2" fontId="9" fillId="0" borderId="51" xfId="0" applyNumberFormat="1" applyFont="1" applyBorder="1" applyAlignment="1">
      <alignment horizontal="center" vertical="center" wrapText="1"/>
    </xf>
    <xf numFmtId="2" fontId="9" fillId="0" borderId="51" xfId="4" applyNumberFormat="1" applyFont="1" applyFill="1" applyBorder="1" applyAlignment="1">
      <alignment horizontal="center" vertical="center" wrapText="1"/>
    </xf>
    <xf numFmtId="2" fontId="9" fillId="0" borderId="46" xfId="4" applyNumberFormat="1" applyFont="1" applyFill="1" applyBorder="1" applyAlignment="1">
      <alignment horizontal="center" vertical="center" wrapText="1"/>
    </xf>
    <xf numFmtId="0" fontId="17" fillId="4" borderId="132" xfId="0" applyFont="1" applyFill="1" applyBorder="1" applyAlignment="1">
      <alignment horizontal="center" vertical="center" wrapText="1"/>
    </xf>
    <xf numFmtId="0" fontId="17" fillId="4" borderId="133" xfId="0" applyFont="1" applyFill="1" applyBorder="1" applyAlignment="1">
      <alignment horizontal="center" vertical="center" wrapText="1"/>
    </xf>
    <xf numFmtId="0" fontId="4" fillId="3" borderId="45" xfId="0" applyFont="1" applyFill="1" applyBorder="1" applyAlignment="1">
      <alignment horizontal="left" vertical="center" wrapText="1" indent="2"/>
    </xf>
    <xf numFmtId="0" fontId="69" fillId="13" borderId="111" xfId="8" applyFont="1" applyFill="1" applyBorder="1" applyAlignment="1">
      <alignment horizontal="left" vertical="center" wrapText="1"/>
    </xf>
    <xf numFmtId="2" fontId="4" fillId="6" borderId="53" xfId="0" applyNumberFormat="1" applyFont="1" applyFill="1" applyBorder="1" applyAlignment="1">
      <alignment horizontal="center" vertical="center"/>
    </xf>
    <xf numFmtId="2" fontId="4" fillId="6" borderId="53" xfId="0" applyNumberFormat="1" applyFont="1" applyFill="1" applyBorder="1" applyAlignment="1">
      <alignment horizontal="center"/>
    </xf>
    <xf numFmtId="0" fontId="4" fillId="9" borderId="125" xfId="0" applyFont="1" applyFill="1" applyBorder="1" applyAlignment="1">
      <alignment horizontal="center"/>
    </xf>
    <xf numFmtId="0" fontId="17" fillId="4" borderId="122" xfId="0" applyFont="1" applyFill="1" applyBorder="1" applyAlignment="1">
      <alignment horizontal="center"/>
    </xf>
    <xf numFmtId="0" fontId="4" fillId="9" borderId="122" xfId="0" applyFont="1" applyFill="1" applyBorder="1" applyAlignment="1">
      <alignment horizontal="center"/>
    </xf>
    <xf numFmtId="0" fontId="4" fillId="0" borderId="17"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17" xfId="0" applyFont="1" applyBorder="1" applyAlignment="1">
      <alignment horizontal="center"/>
    </xf>
    <xf numFmtId="0" fontId="2" fillId="0" borderId="27" xfId="0" applyFont="1" applyBorder="1"/>
    <xf numFmtId="170" fontId="2" fillId="0" borderId="29" xfId="0" applyNumberFormat="1" applyFont="1" applyBorder="1"/>
    <xf numFmtId="0" fontId="2" fillId="0" borderId="38" xfId="0" applyFont="1" applyBorder="1"/>
    <xf numFmtId="9" fontId="0" fillId="0" borderId="44" xfId="4" applyFont="1" applyBorder="1"/>
    <xf numFmtId="9" fontId="0" fillId="0" borderId="46" xfId="4" applyFont="1" applyBorder="1"/>
    <xf numFmtId="170" fontId="2" fillId="0" borderId="38" xfId="0" applyNumberFormat="1" applyFont="1" applyBorder="1"/>
    <xf numFmtId="0" fontId="0" fillId="0" borderId="2" xfId="0" applyBorder="1" applyAlignment="1">
      <alignment vertical="center"/>
    </xf>
    <xf numFmtId="0" fontId="0" fillId="0" borderId="3" xfId="0" applyBorder="1" applyAlignment="1">
      <alignment horizontal="left" vertical="center" wrapText="1"/>
    </xf>
    <xf numFmtId="0" fontId="0" fillId="0" borderId="7" xfId="0" applyBorder="1" applyAlignment="1">
      <alignment vertical="center"/>
    </xf>
    <xf numFmtId="0" fontId="0" fillId="0" borderId="0" xfId="0" applyAlignment="1">
      <alignment vertical="center"/>
    </xf>
    <xf numFmtId="0" fontId="11" fillId="0" borderId="44" xfId="0" applyFont="1" applyBorder="1" applyAlignment="1">
      <alignment horizontal="center"/>
    </xf>
    <xf numFmtId="0" fontId="0" fillId="0" borderId="51" xfId="0" applyBorder="1"/>
    <xf numFmtId="0" fontId="69" fillId="13" borderId="17" xfId="0" applyFont="1" applyFill="1" applyBorder="1" applyAlignment="1">
      <alignment horizontal="center" vertical="center" wrapText="1"/>
    </xf>
    <xf numFmtId="3" fontId="4" fillId="0" borderId="17" xfId="0" applyNumberFormat="1" applyFont="1" applyBorder="1" applyAlignment="1">
      <alignment horizontal="center"/>
    </xf>
    <xf numFmtId="0" fontId="4" fillId="6" borderId="20" xfId="0" applyFont="1" applyFill="1" applyBorder="1" applyAlignment="1" applyProtection="1">
      <alignment horizontal="center"/>
      <protection locked="0"/>
    </xf>
    <xf numFmtId="0" fontId="69" fillId="13" borderId="27" xfId="0" applyFont="1" applyFill="1" applyBorder="1" applyAlignment="1">
      <alignment horizontal="left" vertical="center"/>
    </xf>
    <xf numFmtId="0" fontId="69" fillId="13" borderId="28" xfId="0" applyFont="1" applyFill="1" applyBorder="1" applyAlignment="1">
      <alignment horizontal="center" vertical="center" wrapText="1"/>
    </xf>
    <xf numFmtId="0" fontId="69" fillId="13" borderId="29" xfId="0" applyFont="1" applyFill="1" applyBorder="1" applyAlignment="1">
      <alignment horizontal="left" vertical="center"/>
    </xf>
    <xf numFmtId="0" fontId="17" fillId="4" borderId="17" xfId="0" applyFont="1" applyFill="1" applyBorder="1" applyAlignment="1">
      <alignment horizontal="center" vertical="center" wrapText="1"/>
    </xf>
    <xf numFmtId="0" fontId="69" fillId="4" borderId="17"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69" fillId="4" borderId="28" xfId="0" applyFont="1" applyFill="1" applyBorder="1" applyAlignment="1">
      <alignment horizontal="center" vertical="center" wrapText="1"/>
    </xf>
    <xf numFmtId="4" fontId="4" fillId="8" borderId="50" xfId="0" applyNumberFormat="1" applyFont="1" applyFill="1" applyBorder="1" applyAlignment="1">
      <alignment horizontal="center"/>
    </xf>
    <xf numFmtId="172" fontId="0" fillId="0" borderId="44" xfId="4" applyNumberFormat="1" applyFont="1" applyBorder="1"/>
    <xf numFmtId="172" fontId="0" fillId="0" borderId="19" xfId="4" applyNumberFormat="1" applyFont="1" applyBorder="1"/>
    <xf numFmtId="0" fontId="2" fillId="0" borderId="0" xfId="0" applyFont="1" applyAlignment="1">
      <alignment horizontal="left" vertical="center" wrapText="1" indent="1"/>
    </xf>
    <xf numFmtId="0" fontId="2" fillId="0" borderId="0" xfId="0" applyFont="1" applyAlignment="1">
      <alignment horizontal="center" vertical="center" wrapText="1"/>
    </xf>
    <xf numFmtId="0" fontId="2" fillId="0" borderId="0" xfId="0" applyFont="1" applyAlignment="1" applyProtection="1">
      <alignment horizontal="left" vertical="center" wrapText="1" indent="1"/>
      <protection hidden="1"/>
    </xf>
    <xf numFmtId="168" fontId="0" fillId="0" borderId="0" xfId="6" applyNumberFormat="1" applyFont="1" applyFill="1" applyBorder="1"/>
    <xf numFmtId="170" fontId="0" fillId="0" borderId="29" xfId="0" applyNumberFormat="1" applyBorder="1"/>
    <xf numFmtId="0" fontId="9" fillId="0" borderId="0" xfId="0" applyFont="1" applyAlignment="1">
      <alignment horizontal="right" vertical="top" wrapText="1"/>
    </xf>
    <xf numFmtId="168" fontId="2" fillId="0" borderId="46" xfId="10" applyNumberFormat="1" applyFont="1" applyFill="1" applyBorder="1" applyAlignment="1">
      <alignment horizontal="right" wrapText="1"/>
    </xf>
    <xf numFmtId="168" fontId="2" fillId="0" borderId="19" xfId="10" applyNumberFormat="1" applyFont="1" applyFill="1" applyBorder="1" applyAlignment="1">
      <alignment horizontal="right" wrapText="1"/>
    </xf>
    <xf numFmtId="0" fontId="3" fillId="0" borderId="0" xfId="0" applyFont="1"/>
    <xf numFmtId="0" fontId="4" fillId="6" borderId="41" xfId="0" applyFont="1" applyFill="1" applyBorder="1" applyAlignment="1" applyProtection="1">
      <alignment horizontal="center" wrapText="1"/>
      <protection locked="0"/>
    </xf>
    <xf numFmtId="0" fontId="4" fillId="6" borderId="52" xfId="0" applyFont="1" applyFill="1" applyBorder="1" applyAlignment="1" applyProtection="1">
      <alignment horizontal="center" wrapText="1"/>
      <protection locked="0"/>
    </xf>
    <xf numFmtId="0" fontId="4" fillId="6" borderId="41" xfId="0" applyFont="1" applyFill="1" applyBorder="1" applyAlignment="1" applyProtection="1">
      <alignment horizontal="left" wrapText="1"/>
      <protection locked="0"/>
    </xf>
    <xf numFmtId="0" fontId="4" fillId="6" borderId="25" xfId="0" applyFont="1" applyFill="1" applyBorder="1" applyAlignment="1" applyProtection="1">
      <alignment horizontal="left" wrapText="1"/>
      <protection locked="0"/>
    </xf>
    <xf numFmtId="0" fontId="15" fillId="10" borderId="17" xfId="0" applyFont="1" applyFill="1" applyBorder="1" applyAlignment="1" applyProtection="1">
      <alignment horizontal="center"/>
      <protection locked="0"/>
    </xf>
    <xf numFmtId="0" fontId="15" fillId="10" borderId="19" xfId="0" applyFont="1" applyFill="1" applyBorder="1" applyAlignment="1" applyProtection="1">
      <alignment horizontal="center"/>
      <protection locked="0"/>
    </xf>
    <xf numFmtId="165" fontId="4" fillId="6" borderId="96" xfId="0" applyNumberFormat="1" applyFont="1" applyFill="1" applyBorder="1" applyAlignment="1" applyProtection="1">
      <alignment horizontal="center"/>
      <protection locked="0"/>
    </xf>
    <xf numFmtId="165" fontId="4" fillId="6" borderId="28" xfId="0" applyNumberFormat="1" applyFont="1" applyFill="1" applyBorder="1" applyAlignment="1" applyProtection="1">
      <alignment horizontal="center"/>
      <protection locked="0"/>
    </xf>
    <xf numFmtId="165" fontId="4" fillId="6" borderId="51" xfId="0" applyNumberFormat="1" applyFont="1" applyFill="1" applyBorder="1" applyAlignment="1" applyProtection="1">
      <alignment horizontal="center"/>
      <protection locked="0"/>
    </xf>
    <xf numFmtId="165" fontId="4" fillId="6" borderId="22" xfId="0" applyNumberFormat="1" applyFont="1" applyFill="1" applyBorder="1" applyAlignment="1" applyProtection="1">
      <alignment horizontal="center"/>
      <protection locked="0"/>
    </xf>
    <xf numFmtId="3" fontId="4" fillId="6" borderId="65" xfId="0" applyNumberFormat="1" applyFont="1" applyFill="1" applyBorder="1" applyAlignment="1" applyProtection="1">
      <alignment horizontal="center"/>
      <protection locked="0"/>
    </xf>
    <xf numFmtId="165" fontId="4" fillId="6" borderId="18" xfId="0" applyNumberFormat="1" applyFont="1" applyFill="1" applyBorder="1" applyAlignment="1" applyProtection="1">
      <alignment horizontal="center"/>
      <protection locked="0"/>
    </xf>
    <xf numFmtId="165" fontId="17" fillId="4" borderId="17" xfId="0" applyNumberFormat="1" applyFont="1" applyFill="1" applyBorder="1" applyAlignment="1">
      <alignment horizontal="left"/>
    </xf>
    <xf numFmtId="165" fontId="17" fillId="4" borderId="96" xfId="0" applyNumberFormat="1" applyFont="1" applyFill="1" applyBorder="1" applyAlignment="1">
      <alignment horizontal="left"/>
    </xf>
    <xf numFmtId="165" fontId="17" fillId="4" borderId="28" xfId="0" applyNumberFormat="1" applyFont="1" applyFill="1" applyBorder="1" applyAlignment="1">
      <alignment horizontal="left"/>
    </xf>
    <xf numFmtId="3" fontId="4" fillId="6" borderId="22" xfId="0" applyNumberFormat="1" applyFont="1" applyFill="1" applyBorder="1" applyAlignment="1" applyProtection="1">
      <alignment horizontal="center"/>
      <protection locked="0"/>
    </xf>
    <xf numFmtId="3" fontId="4" fillId="6" borderId="96" xfId="0" applyNumberFormat="1" applyFont="1" applyFill="1" applyBorder="1" applyAlignment="1" applyProtection="1">
      <alignment horizontal="center"/>
      <protection locked="0"/>
    </xf>
    <xf numFmtId="3" fontId="4" fillId="6" borderId="51" xfId="0" applyNumberFormat="1" applyFont="1" applyFill="1" applyBorder="1" applyAlignment="1" applyProtection="1">
      <alignment horizontal="center"/>
      <protection locked="0"/>
    </xf>
    <xf numFmtId="169" fontId="4" fillId="0" borderId="17" xfId="0" applyNumberFormat="1" applyFont="1" applyBorder="1" applyAlignment="1">
      <alignment horizontal="right" vertical="center" wrapText="1"/>
    </xf>
    <xf numFmtId="169" fontId="4" fillId="0" borderId="17" xfId="0" applyNumberFormat="1" applyFont="1" applyBorder="1" applyAlignment="1">
      <alignment horizontal="right"/>
    </xf>
    <xf numFmtId="169" fontId="4" fillId="0" borderId="19" xfId="0" applyNumberFormat="1" applyFont="1" applyBorder="1" applyAlignment="1">
      <alignment horizontal="right"/>
    </xf>
    <xf numFmtId="169" fontId="4" fillId="0" borderId="51" xfId="0" applyNumberFormat="1" applyFont="1" applyBorder="1" applyAlignment="1">
      <alignment horizontal="right" vertical="center" wrapText="1"/>
    </xf>
    <xf numFmtId="169" fontId="4" fillId="0" borderId="51" xfId="0" applyNumberFormat="1" applyFont="1" applyBorder="1" applyAlignment="1">
      <alignment horizontal="right"/>
    </xf>
    <xf numFmtId="0" fontId="0" fillId="25" borderId="0" xfId="0" applyFill="1"/>
    <xf numFmtId="0" fontId="0" fillId="25" borderId="0" xfId="0" applyFill="1" applyAlignment="1">
      <alignment wrapText="1"/>
    </xf>
    <xf numFmtId="0" fontId="0" fillId="25" borderId="6" xfId="0" applyFill="1" applyBorder="1"/>
    <xf numFmtId="0" fontId="4" fillId="25" borderId="0" xfId="0" applyFont="1" applyFill="1"/>
    <xf numFmtId="0" fontId="19" fillId="25" borderId="0" xfId="0" applyFont="1" applyFill="1"/>
    <xf numFmtId="0" fontId="20" fillId="25" borderId="0" xfId="0" applyFont="1" applyFill="1"/>
    <xf numFmtId="9" fontId="4" fillId="25" borderId="0" xfId="8" applyNumberFormat="1" applyFont="1" applyFill="1" applyAlignment="1">
      <alignment horizontal="left"/>
    </xf>
    <xf numFmtId="0" fontId="2" fillId="25" borderId="6" xfId="8" applyFill="1" applyBorder="1"/>
    <xf numFmtId="0" fontId="2" fillId="25" borderId="0" xfId="8" applyFill="1"/>
    <xf numFmtId="0" fontId="28" fillId="25" borderId="0" xfId="8" applyFont="1" applyFill="1"/>
    <xf numFmtId="0" fontId="29" fillId="25" borderId="0" xfId="8" applyFont="1" applyFill="1"/>
    <xf numFmtId="0" fontId="4" fillId="25" borderId="0" xfId="8" applyFont="1" applyFill="1"/>
    <xf numFmtId="0" fontId="29" fillId="8" borderId="0" xfId="8" applyFont="1" applyFill="1"/>
    <xf numFmtId="0" fontId="29" fillId="25" borderId="0" xfId="0" applyFont="1" applyFill="1"/>
    <xf numFmtId="0" fontId="67" fillId="25" borderId="0" xfId="0" applyFont="1" applyFill="1"/>
    <xf numFmtId="0" fontId="4" fillId="25" borderId="0" xfId="0" applyFont="1" applyFill="1" applyAlignment="1">
      <alignment vertical="top"/>
    </xf>
    <xf numFmtId="0" fontId="4" fillId="25" borderId="0" xfId="0" applyFont="1" applyFill="1" applyAlignment="1">
      <alignment horizontal="center"/>
    </xf>
    <xf numFmtId="0" fontId="66" fillId="25" borderId="0" xfId="0" applyFont="1" applyFill="1"/>
    <xf numFmtId="0" fontId="67" fillId="25" borderId="0" xfId="0" applyFont="1" applyFill="1" applyAlignment="1">
      <alignment wrapText="1"/>
    </xf>
    <xf numFmtId="0" fontId="67" fillId="25" borderId="0" xfId="0" applyFont="1" applyFill="1" applyAlignment="1">
      <alignment vertical="top"/>
    </xf>
    <xf numFmtId="0" fontId="67" fillId="25" borderId="0" xfId="0" applyFont="1" applyFill="1" applyProtection="1">
      <protection locked="0"/>
    </xf>
    <xf numFmtId="9" fontId="4" fillId="25" borderId="0" xfId="0" applyNumberFormat="1" applyFont="1" applyFill="1" applyAlignment="1">
      <alignment horizontal="left"/>
    </xf>
    <xf numFmtId="0" fontId="4" fillId="25" borderId="0" xfId="0" applyFont="1" applyFill="1" applyProtection="1">
      <protection locked="0"/>
    </xf>
    <xf numFmtId="0" fontId="0" fillId="25" borderId="0" xfId="0" applyFill="1" applyProtection="1">
      <protection locked="0"/>
    </xf>
    <xf numFmtId="0" fontId="0" fillId="25" borderId="0" xfId="0" applyFill="1" applyAlignment="1">
      <alignment vertical="top"/>
    </xf>
    <xf numFmtId="0" fontId="60" fillId="25" borderId="0" xfId="0" applyFont="1" applyFill="1"/>
    <xf numFmtId="0" fontId="68" fillId="25" borderId="6" xfId="0" applyFont="1" applyFill="1" applyBorder="1"/>
    <xf numFmtId="0" fontId="4" fillId="25" borderId="0" xfId="0" applyFont="1" applyFill="1" applyAlignment="1">
      <alignment horizontal="right" vertical="center"/>
    </xf>
    <xf numFmtId="0" fontId="69" fillId="25" borderId="0" xfId="0" applyFont="1" applyFill="1"/>
    <xf numFmtId="0" fontId="21" fillId="25" borderId="0" xfId="0" applyFont="1" applyFill="1"/>
    <xf numFmtId="0" fontId="13" fillId="25" borderId="0" xfId="0" applyFont="1" applyFill="1"/>
    <xf numFmtId="0" fontId="4" fillId="25" borderId="0" xfId="0" applyFont="1" applyFill="1" applyAlignment="1">
      <alignment vertical="center"/>
    </xf>
    <xf numFmtId="0" fontId="0" fillId="25" borderId="0" xfId="0" applyFill="1" applyAlignment="1">
      <alignment vertical="center"/>
    </xf>
    <xf numFmtId="0" fontId="11" fillId="8" borderId="32" xfId="0" applyFont="1" applyFill="1" applyBorder="1"/>
    <xf numFmtId="0" fontId="30" fillId="0" borderId="31" xfId="0" applyFont="1" applyBorder="1"/>
    <xf numFmtId="0" fontId="16" fillId="0" borderId="30" xfId="0" applyFont="1" applyBorder="1"/>
    <xf numFmtId="169" fontId="0" fillId="0" borderId="0" xfId="0" applyNumberFormat="1"/>
    <xf numFmtId="0" fontId="2" fillId="21" borderId="0" xfId="0" applyFont="1" applyFill="1" applyAlignment="1">
      <alignment horizontal="left" vertical="center" wrapText="1"/>
    </xf>
    <xf numFmtId="0" fontId="2" fillId="23" borderId="0" xfId="0" applyFont="1" applyFill="1" applyAlignment="1">
      <alignment horizontal="left" vertical="center" wrapText="1"/>
    </xf>
    <xf numFmtId="0" fontId="2" fillId="24" borderId="0" xfId="0" applyFont="1" applyFill="1" applyAlignment="1">
      <alignment horizontal="left" vertical="center" wrapText="1"/>
    </xf>
    <xf numFmtId="0" fontId="83" fillId="22" borderId="0" xfId="0" applyFont="1" applyFill="1" applyAlignment="1" applyProtection="1">
      <alignment horizontal="left" vertical="center" wrapText="1"/>
      <protection hidden="1"/>
    </xf>
    <xf numFmtId="169" fontId="4" fillId="0" borderId="46" xfId="0" applyNumberFormat="1" applyFont="1" applyBorder="1" applyAlignment="1">
      <alignment horizontal="right"/>
    </xf>
    <xf numFmtId="0" fontId="2" fillId="0" borderId="0" xfId="0" applyFont="1" applyAlignment="1">
      <alignment horizontal="left" wrapText="1"/>
    </xf>
    <xf numFmtId="0" fontId="2" fillId="0" borderId="32" xfId="0" applyFont="1" applyBorder="1" applyAlignment="1">
      <alignment horizontal="left" wrapText="1"/>
    </xf>
    <xf numFmtId="0" fontId="2" fillId="0" borderId="3" xfId="0" applyFont="1" applyBorder="1" applyAlignment="1">
      <alignment horizontal="left" wrapText="1"/>
    </xf>
    <xf numFmtId="0" fontId="2" fillId="3" borderId="0" xfId="0" applyFont="1" applyFill="1" applyAlignment="1">
      <alignment horizontal="left" wrapText="1"/>
    </xf>
    <xf numFmtId="0" fontId="21" fillId="0" borderId="4" xfId="0" applyFont="1" applyBorder="1"/>
    <xf numFmtId="0" fontId="2" fillId="0" borderId="3" xfId="0" applyFont="1" applyBorder="1"/>
    <xf numFmtId="0" fontId="2" fillId="0" borderId="0" xfId="0" applyFont="1"/>
    <xf numFmtId="0" fontId="2" fillId="0" borderId="32" xfId="0" applyFont="1" applyBorder="1"/>
    <xf numFmtId="0" fontId="2" fillId="3" borderId="0" xfId="0" applyFont="1" applyFill="1"/>
    <xf numFmtId="0" fontId="2" fillId="3" borderId="60" xfId="0" applyFont="1" applyFill="1" applyBorder="1"/>
    <xf numFmtId="0" fontId="2" fillId="25" borderId="0" xfId="0" applyFont="1" applyFill="1" applyAlignment="1">
      <alignment wrapText="1"/>
    </xf>
    <xf numFmtId="0" fontId="2" fillId="3" borderId="2" xfId="0" applyFont="1" applyFill="1" applyBorder="1" applyAlignment="1">
      <alignment wrapText="1"/>
    </xf>
    <xf numFmtId="0" fontId="2" fillId="25" borderId="6" xfId="0" applyFont="1" applyFill="1" applyBorder="1" applyAlignment="1">
      <alignment horizontal="center"/>
    </xf>
    <xf numFmtId="0" fontId="27" fillId="0" borderId="0" xfId="0" applyFont="1" applyAlignment="1">
      <alignment horizontal="left" vertical="top" wrapText="1"/>
    </xf>
    <xf numFmtId="0" fontId="27" fillId="0" borderId="0" xfId="0" applyFont="1" applyAlignment="1">
      <alignment vertical="top" wrapText="1"/>
    </xf>
    <xf numFmtId="0" fontId="2" fillId="4" borderId="53" xfId="0" applyFont="1" applyFill="1" applyBorder="1" applyAlignment="1">
      <alignment horizontal="center"/>
    </xf>
    <xf numFmtId="0" fontId="2" fillId="0" borderId="0" xfId="0" applyFont="1" applyAlignment="1">
      <alignment horizontal="center"/>
    </xf>
    <xf numFmtId="0" fontId="2" fillId="25" borderId="0" xfId="0" applyFont="1" applyFill="1" applyAlignment="1">
      <alignment horizontal="center"/>
    </xf>
    <xf numFmtId="0" fontId="2" fillId="0" borderId="0" xfId="0" applyFont="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wrapText="1"/>
    </xf>
    <xf numFmtId="0" fontId="2" fillId="0" borderId="6" xfId="0" applyFont="1" applyBorder="1" applyAlignment="1">
      <alignment horizontal="center"/>
    </xf>
    <xf numFmtId="0" fontId="2" fillId="25" borderId="6" xfId="0" applyFont="1" applyFill="1" applyBorder="1"/>
    <xf numFmtId="0" fontId="2" fillId="4" borderId="53" xfId="0" applyFont="1" applyFill="1" applyBorder="1"/>
    <xf numFmtId="0" fontId="2" fillId="4" borderId="19" xfId="0" applyFont="1" applyFill="1" applyBorder="1"/>
    <xf numFmtId="0" fontId="2" fillId="0" borderId="6" xfId="0" applyFont="1" applyBorder="1"/>
    <xf numFmtId="0" fontId="2" fillId="25" borderId="0" xfId="0" applyFont="1" applyFill="1"/>
    <xf numFmtId="0" fontId="3" fillId="0" borderId="62" xfId="0" applyFont="1" applyBorder="1" applyAlignment="1">
      <alignment vertical="top" wrapText="1"/>
    </xf>
    <xf numFmtId="0" fontId="2" fillId="3" borderId="2" xfId="0" applyFont="1" applyFill="1" applyBorder="1"/>
    <xf numFmtId="0" fontId="43" fillId="4" borderId="14" xfId="0" applyFont="1" applyFill="1" applyBorder="1" applyAlignment="1">
      <alignment wrapText="1"/>
    </xf>
    <xf numFmtId="0" fontId="43" fillId="4" borderId="15" xfId="0" applyFont="1" applyFill="1" applyBorder="1" applyAlignment="1">
      <alignment wrapText="1"/>
    </xf>
    <xf numFmtId="164" fontId="43" fillId="4" borderId="14" xfId="0" applyNumberFormat="1" applyFont="1" applyFill="1" applyBorder="1" applyAlignment="1">
      <alignment vertical="center" wrapText="1"/>
    </xf>
    <xf numFmtId="164" fontId="43" fillId="4" borderId="15" xfId="0" applyNumberFormat="1" applyFont="1" applyFill="1" applyBorder="1" applyAlignment="1">
      <alignment vertical="center" wrapText="1"/>
    </xf>
    <xf numFmtId="0" fontId="2" fillId="0" borderId="7" xfId="0" applyFont="1" applyBorder="1"/>
    <xf numFmtId="0" fontId="2" fillId="2" borderId="0" xfId="0" applyFont="1" applyFill="1"/>
    <xf numFmtId="0" fontId="2" fillId="0" borderId="7" xfId="0" applyFont="1" applyBorder="1" applyAlignment="1">
      <alignment horizontal="left" vertical="center" wrapText="1"/>
    </xf>
    <xf numFmtId="0" fontId="2" fillId="0" borderId="4" xfId="0" applyFont="1" applyBorder="1" applyAlignment="1">
      <alignment horizontal="left" vertical="top" wrapText="1" indent="1"/>
    </xf>
    <xf numFmtId="0" fontId="2" fillId="7" borderId="0" xfId="0" applyFont="1" applyFill="1"/>
    <xf numFmtId="0" fontId="43" fillId="4" borderId="69" xfId="0" applyFont="1" applyFill="1" applyBorder="1"/>
    <xf numFmtId="0" fontId="2" fillId="4" borderId="32" xfId="0" applyFont="1" applyFill="1" applyBorder="1"/>
    <xf numFmtId="0" fontId="2" fillId="0" borderId="75" xfId="0" applyFont="1" applyBorder="1" applyAlignment="1">
      <alignment wrapText="1"/>
    </xf>
    <xf numFmtId="0" fontId="2" fillId="4" borderId="127" xfId="0" applyFont="1" applyFill="1" applyBorder="1"/>
    <xf numFmtId="0" fontId="43" fillId="4" borderId="0" xfId="0" applyFont="1" applyFill="1"/>
    <xf numFmtId="4" fontId="2" fillId="4" borderId="121" xfId="0" applyNumberFormat="1" applyFont="1" applyFill="1" applyBorder="1"/>
    <xf numFmtId="0" fontId="2" fillId="0" borderId="124" xfId="0" applyFont="1" applyBorder="1"/>
    <xf numFmtId="0" fontId="2" fillId="0" borderId="16" xfId="0" applyFont="1" applyBorder="1" applyAlignment="1">
      <alignment wrapText="1"/>
    </xf>
    <xf numFmtId="0" fontId="2" fillId="16" borderId="41" xfId="0" applyFont="1" applyFill="1" applyBorder="1"/>
    <xf numFmtId="0" fontId="2" fillId="16" borderId="122" xfId="0" applyFont="1" applyFill="1" applyBorder="1"/>
    <xf numFmtId="0" fontId="3" fillId="0" borderId="0" xfId="0" applyFont="1" applyAlignment="1">
      <alignment horizontal="left"/>
    </xf>
    <xf numFmtId="4" fontId="2" fillId="8" borderId="0" xfId="0" applyNumberFormat="1" applyFont="1" applyFill="1" applyAlignment="1">
      <alignment horizontal="right" wrapText="1"/>
    </xf>
    <xf numFmtId="167" fontId="2" fillId="0" borderId="44" xfId="0" applyNumberFormat="1" applyFont="1" applyBorder="1"/>
    <xf numFmtId="0" fontId="2" fillId="0" borderId="28" xfId="0" applyFont="1" applyBorder="1" applyAlignment="1">
      <alignment horizontal="right"/>
    </xf>
    <xf numFmtId="0" fontId="11" fillId="0" borderId="0" xfId="0" applyFont="1" applyAlignment="1">
      <alignment horizontal="center"/>
    </xf>
    <xf numFmtId="0" fontId="16" fillId="0" borderId="0" xfId="0" applyFont="1" applyAlignment="1">
      <alignment horizontal="center"/>
    </xf>
    <xf numFmtId="0" fontId="2" fillId="0" borderId="3" xfId="0" applyFont="1" applyBorder="1" applyAlignment="1">
      <alignment horizontal="left" wrapText="1"/>
    </xf>
    <xf numFmtId="0" fontId="2" fillId="0" borderId="0" xfId="0" applyFont="1" applyAlignment="1">
      <alignment horizontal="left" wrapText="1"/>
    </xf>
    <xf numFmtId="0" fontId="2" fillId="0" borderId="32" xfId="0" applyFont="1" applyBorder="1" applyAlignment="1">
      <alignment horizontal="left" wrapText="1"/>
    </xf>
    <xf numFmtId="0" fontId="21" fillId="0" borderId="4" xfId="0" applyFont="1" applyBorder="1" applyAlignment="1">
      <alignment horizontal="left" wrapText="1"/>
    </xf>
    <xf numFmtId="0" fontId="21" fillId="0" borderId="56" xfId="0" applyFont="1" applyBorder="1" applyAlignment="1">
      <alignment horizontal="left" wrapText="1"/>
    </xf>
    <xf numFmtId="0" fontId="21" fillId="0" borderId="33" xfId="0" applyFont="1" applyBorder="1" applyAlignment="1">
      <alignment horizontal="left" wrapText="1"/>
    </xf>
    <xf numFmtId="0" fontId="2" fillId="0" borderId="4" xfId="0" applyFont="1" applyBorder="1" applyAlignment="1">
      <alignment horizontal="left" wrapText="1"/>
    </xf>
    <xf numFmtId="0" fontId="2" fillId="0" borderId="56" xfId="0" applyFont="1" applyBorder="1" applyAlignment="1">
      <alignment horizontal="left" wrapText="1"/>
    </xf>
    <xf numFmtId="0" fontId="2" fillId="0" borderId="33" xfId="0" applyFont="1" applyBorder="1" applyAlignment="1">
      <alignment horizontal="left" wrapText="1"/>
    </xf>
    <xf numFmtId="0" fontId="11" fillId="0" borderId="0" xfId="0" applyFont="1" applyAlignment="1">
      <alignment horizontal="left" wrapText="1"/>
    </xf>
    <xf numFmtId="0" fontId="11" fillId="0" borderId="32" xfId="0" applyFont="1" applyBorder="1" applyAlignment="1">
      <alignment horizontal="left" wrapText="1"/>
    </xf>
    <xf numFmtId="0" fontId="40" fillId="0" borderId="0" xfId="0" applyFont="1" applyAlignment="1">
      <alignment horizontal="center"/>
    </xf>
    <xf numFmtId="0" fontId="0" fillId="0" borderId="3" xfId="0" applyBorder="1" applyAlignment="1">
      <alignment horizontal="left" wrapText="1"/>
    </xf>
    <xf numFmtId="0" fontId="0" fillId="0" borderId="0" xfId="0" applyAlignment="1">
      <alignment horizontal="left" wrapText="1"/>
    </xf>
    <xf numFmtId="0" fontId="0" fillId="0" borderId="32" xfId="0" applyBorder="1" applyAlignment="1">
      <alignment horizontal="left" wrapText="1"/>
    </xf>
    <xf numFmtId="0" fontId="2" fillId="0" borderId="0" xfId="0" applyFont="1" applyAlignment="1">
      <alignment horizontal="left" vertical="center" wrapText="1"/>
    </xf>
    <xf numFmtId="0" fontId="2" fillId="0" borderId="32" xfId="0" applyFont="1" applyBorder="1" applyAlignment="1">
      <alignment horizontal="left" vertical="center" wrapText="1"/>
    </xf>
    <xf numFmtId="0" fontId="2" fillId="0" borderId="0" xfId="0" applyFont="1" applyAlignment="1">
      <alignment horizontal="left" vertical="top" wrapText="1"/>
    </xf>
    <xf numFmtId="0" fontId="2" fillId="0" borderId="32" xfId="0" applyFont="1" applyBorder="1" applyAlignment="1">
      <alignment horizontal="left" vertical="top" wrapText="1"/>
    </xf>
    <xf numFmtId="0" fontId="65" fillId="3" borderId="11" xfId="0" applyFont="1" applyFill="1" applyBorder="1" applyAlignment="1">
      <alignment horizontal="right" vertical="top" wrapText="1"/>
    </xf>
    <xf numFmtId="0" fontId="65" fillId="3" borderId="12" xfId="0" applyFont="1" applyFill="1" applyBorder="1" applyAlignment="1">
      <alignment horizontal="right" vertical="top" wrapText="1"/>
    </xf>
    <xf numFmtId="0" fontId="11" fillId="3" borderId="11" xfId="0" applyFont="1" applyFill="1" applyBorder="1" applyAlignment="1">
      <alignment horizontal="center" wrapText="1"/>
    </xf>
    <xf numFmtId="0" fontId="4" fillId="6" borderId="6" xfId="0" applyFont="1" applyFill="1" applyBorder="1" applyAlignment="1" applyProtection="1">
      <alignment horizontal="left"/>
      <protection locked="0"/>
    </xf>
    <xf numFmtId="0" fontId="4" fillId="6" borderId="6" xfId="0" applyFont="1" applyFill="1" applyBorder="1" applyAlignment="1" applyProtection="1">
      <alignment horizontal="center" vertical="center"/>
      <protection locked="0"/>
    </xf>
    <xf numFmtId="0" fontId="5" fillId="0" borderId="3" xfId="0" applyFont="1" applyBorder="1" applyAlignment="1">
      <alignment horizontal="left" wrapText="1" indent="2"/>
    </xf>
    <xf numFmtId="0" fontId="5" fillId="0" borderId="0" xfId="0" applyFont="1" applyAlignment="1">
      <alignment horizontal="left" wrapText="1" indent="2"/>
    </xf>
    <xf numFmtId="0" fontId="4" fillId="6" borderId="24" xfId="0" applyFont="1" applyFill="1" applyBorder="1" applyAlignment="1" applyProtection="1">
      <alignment horizontal="left"/>
      <protection locked="0"/>
    </xf>
    <xf numFmtId="0" fontId="6" fillId="6" borderId="6" xfId="2" applyFill="1" applyBorder="1" applyAlignment="1" applyProtection="1">
      <alignment horizontal="left"/>
      <protection locked="0"/>
    </xf>
    <xf numFmtId="0" fontId="5" fillId="3" borderId="40"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97" xfId="0" applyFont="1" applyFill="1" applyBorder="1" applyAlignment="1">
      <alignment horizontal="center" vertical="top" wrapText="1"/>
    </xf>
    <xf numFmtId="0" fontId="5" fillId="3" borderId="30"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54" xfId="0" applyFont="1" applyFill="1" applyBorder="1" applyAlignment="1">
      <alignment horizontal="center" vertical="top" wrapText="1"/>
    </xf>
    <xf numFmtId="0" fontId="5" fillId="3" borderId="40" xfId="0" applyFont="1" applyFill="1" applyBorder="1" applyAlignment="1">
      <alignment horizontal="center" vertical="top"/>
    </xf>
    <xf numFmtId="0" fontId="5" fillId="3" borderId="35" xfId="0" applyFont="1" applyFill="1" applyBorder="1" applyAlignment="1">
      <alignment horizontal="center" vertical="top"/>
    </xf>
    <xf numFmtId="0" fontId="5" fillId="8" borderId="27" xfId="0" applyFont="1" applyFill="1" applyBorder="1" applyAlignment="1">
      <alignment horizontal="center"/>
    </xf>
    <xf numFmtId="0" fontId="5" fillId="8" borderId="28" xfId="0" applyFont="1" applyFill="1" applyBorder="1" applyAlignment="1">
      <alignment horizontal="center"/>
    </xf>
    <xf numFmtId="0" fontId="5" fillId="8" borderId="44" xfId="0" applyFont="1" applyFill="1" applyBorder="1" applyAlignment="1">
      <alignment horizontal="center"/>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15" fillId="10" borderId="17" xfId="0" applyFont="1" applyFill="1" applyBorder="1" applyAlignment="1" applyProtection="1">
      <alignment horizontal="center"/>
      <protection locked="0"/>
    </xf>
    <xf numFmtId="0" fontId="15" fillId="10" borderId="19" xfId="0" applyFont="1" applyFill="1" applyBorder="1" applyAlignment="1" applyProtection="1">
      <alignment horizontal="center"/>
      <protection locked="0"/>
    </xf>
    <xf numFmtId="0" fontId="4" fillId="6" borderId="17" xfId="0" applyFont="1" applyFill="1" applyBorder="1" applyAlignment="1" applyProtection="1">
      <alignment horizontal="left" wrapText="1"/>
      <protection locked="0"/>
    </xf>
    <xf numFmtId="0" fontId="4" fillId="6" borderId="41" xfId="0" applyFont="1" applyFill="1" applyBorder="1" applyAlignment="1" applyProtection="1">
      <alignment horizontal="left" wrapText="1"/>
      <protection locked="0"/>
    </xf>
    <xf numFmtId="0" fontId="4" fillId="6" borderId="25" xfId="0" applyFont="1" applyFill="1" applyBorder="1" applyAlignment="1" applyProtection="1">
      <alignment horizontal="left" wrapText="1"/>
      <protection locked="0"/>
    </xf>
    <xf numFmtId="0" fontId="4" fillId="6" borderId="41" xfId="0" applyFont="1" applyFill="1" applyBorder="1" applyAlignment="1" applyProtection="1">
      <alignment horizontal="center" wrapText="1"/>
      <protection locked="0"/>
    </xf>
    <xf numFmtId="0" fontId="4" fillId="6" borderId="52" xfId="0" applyFont="1" applyFill="1" applyBorder="1" applyAlignment="1" applyProtection="1">
      <alignment horizontal="center" wrapText="1"/>
      <protection locked="0"/>
    </xf>
    <xf numFmtId="0" fontId="4" fillId="6" borderId="51" xfId="0" applyFont="1" applyFill="1" applyBorder="1" applyAlignment="1" applyProtection="1">
      <alignment horizontal="left" wrapText="1"/>
      <protection locked="0"/>
    </xf>
    <xf numFmtId="0" fontId="5" fillId="3" borderId="97" xfId="0" applyFont="1" applyFill="1" applyBorder="1" applyAlignment="1">
      <alignment horizontal="center" vertical="top"/>
    </xf>
    <xf numFmtId="0" fontId="5" fillId="3" borderId="98" xfId="0" applyFont="1" applyFill="1" applyBorder="1" applyAlignment="1">
      <alignment horizontal="center" vertical="top"/>
    </xf>
    <xf numFmtId="0" fontId="5" fillId="3" borderId="2" xfId="0" applyFont="1" applyFill="1" applyBorder="1" applyAlignment="1">
      <alignment horizontal="center" vertical="top"/>
    </xf>
    <xf numFmtId="0" fontId="5" fillId="3" borderId="7" xfId="0" applyFont="1" applyFill="1" applyBorder="1" applyAlignment="1">
      <alignment horizontal="center" vertical="top"/>
    </xf>
    <xf numFmtId="0" fontId="4" fillId="6" borderId="55" xfId="0" applyFont="1" applyFill="1" applyBorder="1" applyAlignment="1" applyProtection="1">
      <alignment horizontal="center" wrapText="1"/>
      <protection locked="0"/>
    </xf>
    <xf numFmtId="0" fontId="4" fillId="6" borderId="58" xfId="0" applyFont="1" applyFill="1" applyBorder="1" applyAlignment="1" applyProtection="1">
      <alignment horizontal="center" wrapText="1"/>
      <protection locked="0"/>
    </xf>
    <xf numFmtId="0" fontId="5" fillId="3" borderId="28" xfId="0" applyFont="1" applyFill="1" applyBorder="1" applyAlignment="1">
      <alignment horizontal="center" vertical="top"/>
    </xf>
    <xf numFmtId="0" fontId="5" fillId="3" borderId="17" xfId="0" applyFont="1" applyFill="1" applyBorder="1" applyAlignment="1">
      <alignment horizontal="center" vertical="top"/>
    </xf>
    <xf numFmtId="0" fontId="5" fillId="3" borderId="9" xfId="0" applyFont="1" applyFill="1" applyBorder="1" applyAlignment="1">
      <alignment horizontal="center" vertical="top"/>
    </xf>
    <xf numFmtId="0" fontId="5" fillId="3" borderId="8" xfId="0" applyFont="1" applyFill="1" applyBorder="1" applyAlignment="1">
      <alignment horizontal="center" vertical="top"/>
    </xf>
    <xf numFmtId="0" fontId="65" fillId="3" borderId="0" xfId="0" applyFont="1" applyFill="1" applyAlignment="1">
      <alignment horizontal="right" vertical="top" wrapText="1"/>
    </xf>
    <xf numFmtId="0" fontId="2" fillId="3" borderId="0" xfId="0" applyFont="1" applyFill="1" applyAlignment="1">
      <alignment vertical="center" wrapText="1"/>
    </xf>
    <xf numFmtId="0" fontId="2" fillId="0" borderId="0" xfId="0" applyFont="1" applyAlignment="1">
      <alignment vertical="center"/>
    </xf>
    <xf numFmtId="0" fontId="5" fillId="3" borderId="40" xfId="0" applyFont="1" applyFill="1" applyBorder="1" applyAlignment="1">
      <alignment horizontal="center"/>
    </xf>
    <xf numFmtId="0" fontId="5" fillId="3" borderId="23" xfId="0" applyFont="1" applyFill="1" applyBorder="1" applyAlignment="1">
      <alignment horizontal="center"/>
    </xf>
    <xf numFmtId="0" fontId="5" fillId="3" borderId="53" xfId="0" applyFont="1" applyFill="1" applyBorder="1" applyAlignment="1">
      <alignment horizontal="center"/>
    </xf>
    <xf numFmtId="0" fontId="5" fillId="3" borderId="18" xfId="0" applyFont="1" applyFill="1" applyBorder="1" applyAlignment="1">
      <alignment horizontal="center" vertical="top"/>
    </xf>
    <xf numFmtId="0" fontId="15" fillId="6" borderId="17" xfId="0" applyFont="1" applyFill="1" applyBorder="1" applyAlignment="1" applyProtection="1">
      <alignment horizontal="left" wrapText="1"/>
      <protection locked="0"/>
    </xf>
    <xf numFmtId="0" fontId="15" fillId="6" borderId="9" xfId="0" applyFont="1" applyFill="1" applyBorder="1" applyAlignment="1" applyProtection="1">
      <alignment horizontal="left" wrapText="1"/>
      <protection locked="0"/>
    </xf>
    <xf numFmtId="0" fontId="15" fillId="6" borderId="8" xfId="0" applyFont="1" applyFill="1" applyBorder="1" applyAlignment="1" applyProtection="1">
      <alignment horizontal="left" wrapText="1"/>
      <protection locked="0"/>
    </xf>
    <xf numFmtId="0" fontId="5" fillId="3" borderId="49" xfId="0" applyFont="1" applyFill="1" applyBorder="1" applyAlignment="1">
      <alignment horizontal="center" vertical="top" wrapText="1"/>
    </xf>
    <xf numFmtId="0" fontId="5" fillId="3" borderId="23" xfId="0" applyFont="1" applyFill="1" applyBorder="1" applyAlignment="1">
      <alignment horizontal="center" vertical="top" wrapText="1"/>
    </xf>
    <xf numFmtId="49" fontId="4" fillId="6" borderId="5" xfId="0" applyNumberFormat="1" applyFont="1" applyFill="1" applyBorder="1" applyAlignment="1" applyProtection="1">
      <alignment horizontal="left" vertical="top" wrapText="1"/>
      <protection locked="0"/>
    </xf>
    <xf numFmtId="49" fontId="4" fillId="6" borderId="31" xfId="0" applyNumberFormat="1" applyFont="1" applyFill="1" applyBorder="1" applyAlignment="1" applyProtection="1">
      <alignment horizontal="left" vertical="top" wrapText="1"/>
      <protection locked="0"/>
    </xf>
    <xf numFmtId="49" fontId="4" fillId="6" borderId="30" xfId="0" applyNumberFormat="1" applyFont="1" applyFill="1" applyBorder="1" applyAlignment="1" applyProtection="1">
      <alignment horizontal="left" vertical="top" wrapText="1"/>
      <protection locked="0"/>
    </xf>
    <xf numFmtId="49" fontId="4" fillId="6" borderId="3" xfId="0" applyNumberFormat="1" applyFont="1" applyFill="1" applyBorder="1" applyAlignment="1" applyProtection="1">
      <alignment horizontal="left" vertical="top" wrapText="1"/>
      <protection locked="0"/>
    </xf>
    <xf numFmtId="49" fontId="4" fillId="6" borderId="0" xfId="0" applyNumberFormat="1" applyFont="1" applyFill="1" applyAlignment="1" applyProtection="1">
      <alignment horizontal="left" vertical="top" wrapText="1"/>
      <protection locked="0"/>
    </xf>
    <xf numFmtId="49" fontId="4" fillId="6" borderId="32" xfId="0" applyNumberFormat="1" applyFont="1" applyFill="1" applyBorder="1" applyAlignment="1" applyProtection="1">
      <alignment horizontal="left" vertical="top" wrapText="1"/>
      <protection locked="0"/>
    </xf>
    <xf numFmtId="49" fontId="4" fillId="6" borderId="4" xfId="0" applyNumberFormat="1" applyFont="1" applyFill="1" applyBorder="1" applyAlignment="1" applyProtection="1">
      <alignment horizontal="left" vertical="top" wrapText="1"/>
      <protection locked="0"/>
    </xf>
    <xf numFmtId="49" fontId="4" fillId="6" borderId="56" xfId="0" applyNumberFormat="1" applyFont="1" applyFill="1" applyBorder="1" applyAlignment="1" applyProtection="1">
      <alignment horizontal="left" vertical="top" wrapText="1"/>
      <protection locked="0"/>
    </xf>
    <xf numFmtId="49" fontId="4" fillId="6" borderId="33" xfId="0" applyNumberFormat="1" applyFont="1" applyFill="1" applyBorder="1" applyAlignment="1" applyProtection="1">
      <alignment horizontal="left" vertical="top" wrapText="1"/>
      <protection locked="0"/>
    </xf>
    <xf numFmtId="0" fontId="4" fillId="0" borderId="17" xfId="0" applyFont="1" applyBorder="1"/>
    <xf numFmtId="0" fontId="4" fillId="0" borderId="55" xfId="0" applyFont="1" applyBorder="1"/>
    <xf numFmtId="0" fontId="0" fillId="0" borderId="26" xfId="0" applyBorder="1"/>
    <xf numFmtId="166" fontId="4" fillId="6" borderId="55" xfId="0" applyNumberFormat="1" applyFont="1" applyFill="1" applyBorder="1" applyAlignment="1" applyProtection="1">
      <alignment horizontal="center" vertical="center"/>
      <protection locked="0"/>
    </xf>
    <xf numFmtId="166" fontId="4" fillId="6" borderId="58" xfId="0" applyNumberFormat="1" applyFont="1" applyFill="1" applyBorder="1" applyAlignment="1" applyProtection="1">
      <alignment horizontal="center" vertical="center"/>
      <protection locked="0"/>
    </xf>
    <xf numFmtId="164" fontId="4" fillId="6" borderId="41" xfId="0" applyNumberFormat="1" applyFont="1" applyFill="1" applyBorder="1" applyAlignment="1" applyProtection="1">
      <alignment horizontal="center" vertical="center"/>
      <protection locked="0"/>
    </xf>
    <xf numFmtId="164" fontId="4" fillId="6" borderId="52" xfId="0" applyNumberFormat="1" applyFont="1" applyFill="1" applyBorder="1" applyAlignment="1" applyProtection="1">
      <alignment horizontal="center" vertical="center"/>
      <protection locked="0"/>
    </xf>
    <xf numFmtId="0" fontId="4" fillId="0" borderId="2" xfId="0" applyFont="1" applyBorder="1"/>
    <xf numFmtId="0" fontId="0" fillId="0" borderId="7" xfId="0" applyBorder="1"/>
    <xf numFmtId="0" fontId="4" fillId="0" borderId="47" xfId="0" applyFont="1" applyBorder="1"/>
    <xf numFmtId="0" fontId="0" fillId="0" borderId="37" xfId="0" applyBorder="1"/>
    <xf numFmtId="2" fontId="4" fillId="0" borderId="40" xfId="0" applyNumberFormat="1" applyFont="1" applyBorder="1" applyAlignment="1">
      <alignment horizontal="center" vertical="center"/>
    </xf>
    <xf numFmtId="2" fontId="4" fillId="0" borderId="53" xfId="0" applyNumberFormat="1" applyFont="1" applyBorder="1" applyAlignment="1">
      <alignment horizontal="center" vertical="center"/>
    </xf>
    <xf numFmtId="0" fontId="5" fillId="0" borderId="63" xfId="0" applyFont="1" applyBorder="1" applyAlignment="1">
      <alignment horizontal="left" vertical="center"/>
    </xf>
    <xf numFmtId="0" fontId="5" fillId="0" borderId="45" xfId="0" applyFont="1" applyBorder="1" applyAlignment="1">
      <alignment horizontal="left" vertical="center"/>
    </xf>
    <xf numFmtId="0" fontId="5" fillId="0" borderId="27" xfId="0" applyFont="1" applyBorder="1" applyAlignment="1">
      <alignment horizontal="left" vertical="center"/>
    </xf>
    <xf numFmtId="0" fontId="5" fillId="0" borderId="38" xfId="0" applyFont="1" applyBorder="1" applyAlignment="1">
      <alignment horizontal="left" vertical="center"/>
    </xf>
    <xf numFmtId="0" fontId="5" fillId="0" borderId="61" xfId="0" applyFont="1" applyBorder="1" applyAlignment="1">
      <alignment horizontal="left" vertical="center" wrapText="1"/>
    </xf>
    <xf numFmtId="0" fontId="5" fillId="0" borderId="26" xfId="0" applyFont="1" applyBorder="1" applyAlignment="1">
      <alignment horizontal="left" vertical="center" wrapText="1"/>
    </xf>
    <xf numFmtId="0" fontId="5" fillId="0" borderId="48" xfId="0" applyFont="1" applyBorder="1" applyAlignment="1">
      <alignment horizontal="left" wrapText="1"/>
    </xf>
    <xf numFmtId="0" fontId="5" fillId="0" borderId="25" xfId="0" applyFont="1" applyBorder="1" applyAlignment="1">
      <alignment horizontal="left" wrapText="1"/>
    </xf>
    <xf numFmtId="0" fontId="5" fillId="0" borderId="49" xfId="0" applyFont="1" applyBorder="1" applyAlignment="1">
      <alignment horizontal="left" wrapText="1"/>
    </xf>
    <xf numFmtId="0" fontId="5" fillId="0" borderId="35" xfId="0" applyFont="1" applyBorder="1" applyAlignment="1">
      <alignment horizontal="left" wrapText="1"/>
    </xf>
    <xf numFmtId="0" fontId="4" fillId="0" borderId="41" xfId="0" applyFont="1" applyBorder="1"/>
    <xf numFmtId="0" fontId="0" fillId="0" borderId="25" xfId="0" applyBorder="1"/>
    <xf numFmtId="0" fontId="4" fillId="0" borderId="97" xfId="0" applyFont="1" applyBorder="1"/>
    <xf numFmtId="0" fontId="0" fillId="0" borderId="98" xfId="0" applyBorder="1"/>
    <xf numFmtId="0" fontId="5" fillId="0" borderId="6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0" fillId="0" borderId="17" xfId="0" applyBorder="1"/>
    <xf numFmtId="0" fontId="5" fillId="0" borderId="42" xfId="0" applyFont="1" applyBorder="1" applyAlignment="1">
      <alignment horizontal="left"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0" fillId="0" borderId="21" xfId="0" applyBorder="1" applyAlignment="1">
      <alignment horizontal="center" vertical="center"/>
    </xf>
    <xf numFmtId="0" fontId="0" fillId="0" borderId="36" xfId="0" applyBorder="1" applyAlignment="1">
      <alignment horizontal="center" vertical="center"/>
    </xf>
    <xf numFmtId="0" fontId="5" fillId="0" borderId="97" xfId="0" applyFont="1" applyBorder="1" applyAlignment="1">
      <alignment horizontal="center" vertical="center" wrapText="1"/>
    </xf>
    <xf numFmtId="0" fontId="0" fillId="0" borderId="98" xfId="0" applyBorder="1" applyAlignment="1">
      <alignment horizontal="center" vertical="center" wrapText="1"/>
    </xf>
    <xf numFmtId="0" fontId="0" fillId="0" borderId="21" xfId="0" applyBorder="1" applyAlignment="1">
      <alignment horizontal="center" vertical="center" wrapText="1"/>
    </xf>
    <xf numFmtId="0" fontId="0" fillId="0" borderId="36" xfId="0" applyBorder="1" applyAlignment="1">
      <alignment horizontal="center" vertical="center" wrapText="1"/>
    </xf>
    <xf numFmtId="0" fontId="27" fillId="0" borderId="0" xfId="0" applyFont="1" applyAlignment="1">
      <alignment horizontal="left" vertical="top" wrapText="1"/>
    </xf>
    <xf numFmtId="0" fontId="5" fillId="0" borderId="63" xfId="0" applyFont="1" applyBorder="1" applyAlignment="1">
      <alignment horizontal="center" vertical="center"/>
    </xf>
    <xf numFmtId="0" fontId="0" fillId="0" borderId="45" xfId="0" applyBorder="1" applyAlignment="1">
      <alignment horizontal="center" vertical="center"/>
    </xf>
    <xf numFmtId="0" fontId="5" fillId="0" borderId="59" xfId="0" applyFont="1" applyBorder="1" applyAlignment="1">
      <alignment horizontal="center" vertical="center" wrapText="1"/>
    </xf>
    <xf numFmtId="0" fontId="5" fillId="0" borderId="64" xfId="0" applyFont="1" applyBorder="1" applyAlignment="1">
      <alignment horizontal="center" vertical="center" wrapText="1"/>
    </xf>
    <xf numFmtId="0" fontId="67" fillId="8" borderId="0" xfId="0" applyFont="1" applyFill="1" applyAlignment="1">
      <alignment horizontal="left" vertical="top" wrapText="1"/>
    </xf>
    <xf numFmtId="0" fontId="67" fillId="0" borderId="0" xfId="0" applyFont="1" applyAlignment="1">
      <alignment horizontal="left" vertical="top" wrapText="1"/>
    </xf>
    <xf numFmtId="0" fontId="4" fillId="9" borderId="17" xfId="0" applyFont="1" applyFill="1" applyBorder="1" applyAlignment="1" applyProtection="1">
      <alignment horizontal="center" vertical="center"/>
      <protection locked="0"/>
    </xf>
    <xf numFmtId="0" fontId="4" fillId="9" borderId="19" xfId="0" applyFont="1" applyFill="1" applyBorder="1" applyAlignment="1" applyProtection="1">
      <alignment horizontal="center" vertical="center"/>
      <protection locked="0"/>
    </xf>
    <xf numFmtId="0" fontId="4" fillId="9" borderId="51" xfId="0" applyFont="1" applyFill="1" applyBorder="1" applyAlignment="1" applyProtection="1">
      <alignment horizontal="center" vertical="center"/>
      <protection locked="0"/>
    </xf>
    <xf numFmtId="0" fontId="4" fillId="9" borderId="46" xfId="0" applyFont="1" applyFill="1" applyBorder="1" applyAlignment="1" applyProtection="1">
      <alignment horizontal="center" vertical="center"/>
      <protection locked="0"/>
    </xf>
    <xf numFmtId="0" fontId="69" fillId="13" borderId="17" xfId="0" applyFont="1" applyFill="1" applyBorder="1" applyAlignment="1">
      <alignment horizontal="center" vertical="center" wrapText="1"/>
    </xf>
    <xf numFmtId="0" fontId="69" fillId="13" borderId="19" xfId="0" applyFont="1" applyFill="1" applyBorder="1" applyAlignment="1">
      <alignment horizontal="center" vertical="center" wrapText="1"/>
    </xf>
    <xf numFmtId="0" fontId="65" fillId="0" borderId="62" xfId="0" applyFont="1" applyBorder="1" applyAlignment="1">
      <alignment horizontal="right" vertical="top" wrapText="1"/>
    </xf>
    <xf numFmtId="0" fontId="66" fillId="0" borderId="62" xfId="0" applyFont="1" applyBorder="1" applyAlignment="1">
      <alignment vertical="top"/>
    </xf>
    <xf numFmtId="0" fontId="66" fillId="0" borderId="12" xfId="0" applyFont="1" applyBorder="1" applyAlignment="1">
      <alignment vertical="top"/>
    </xf>
    <xf numFmtId="0" fontId="2" fillId="0" borderId="56" xfId="0" applyFont="1" applyBorder="1" applyAlignment="1">
      <alignment horizontal="left" vertical="top" wrapText="1"/>
    </xf>
    <xf numFmtId="0" fontId="69" fillId="13" borderId="28" xfId="0" applyFont="1" applyFill="1" applyBorder="1" applyAlignment="1">
      <alignment horizontal="center" vertical="center" wrapText="1"/>
    </xf>
    <xf numFmtId="0" fontId="69" fillId="13" borderId="44" xfId="0" applyFont="1" applyFill="1" applyBorder="1" applyAlignment="1">
      <alignment horizontal="center" vertical="center" wrapText="1"/>
    </xf>
    <xf numFmtId="0" fontId="27" fillId="0" borderId="0" xfId="8" applyFont="1" applyAlignment="1">
      <alignment horizontal="left" vertical="top" wrapText="1"/>
    </xf>
    <xf numFmtId="0" fontId="27" fillId="0" borderId="7" xfId="8" applyFont="1" applyBorder="1" applyAlignment="1">
      <alignment horizontal="left" vertical="top" wrapText="1"/>
    </xf>
    <xf numFmtId="0" fontId="65" fillId="0" borderId="62" xfId="8" applyFont="1" applyBorder="1" applyAlignment="1">
      <alignment horizontal="right" vertical="top" wrapText="1"/>
    </xf>
    <xf numFmtId="0" fontId="66" fillId="0" borderId="62" xfId="8" applyFont="1" applyBorder="1" applyAlignment="1">
      <alignment vertical="top"/>
    </xf>
    <xf numFmtId="0" fontId="2" fillId="0" borderId="0" xfId="8" applyAlignment="1">
      <alignment horizontal="left" wrapText="1"/>
    </xf>
    <xf numFmtId="0" fontId="2" fillId="0" borderId="0" xfId="8" applyAlignment="1">
      <alignment horizontal="left" vertical="center" wrapText="1"/>
    </xf>
    <xf numFmtId="0" fontId="4" fillId="9" borderId="2" xfId="8" applyFont="1" applyFill="1" applyBorder="1" applyAlignment="1">
      <alignment horizontal="center" vertical="center"/>
    </xf>
    <xf numFmtId="0" fontId="4" fillId="9" borderId="0" xfId="8" applyFont="1" applyFill="1" applyAlignment="1">
      <alignment horizontal="center" vertical="center"/>
    </xf>
    <xf numFmtId="0" fontId="4" fillId="9" borderId="32" xfId="8" applyFont="1" applyFill="1" applyBorder="1" applyAlignment="1">
      <alignment horizontal="center" vertical="center"/>
    </xf>
    <xf numFmtId="0" fontId="4" fillId="9" borderId="21" xfId="8" applyFont="1" applyFill="1" applyBorder="1" applyAlignment="1">
      <alignment horizontal="center" vertical="center"/>
    </xf>
    <xf numFmtId="0" fontId="4" fillId="9" borderId="56" xfId="8" applyFont="1" applyFill="1" applyBorder="1" applyAlignment="1">
      <alignment horizontal="center" vertical="center"/>
    </xf>
    <xf numFmtId="0" fontId="4" fillId="9" borderId="33" xfId="8" applyFont="1" applyFill="1" applyBorder="1" applyAlignment="1">
      <alignment horizontal="center" vertical="center"/>
    </xf>
    <xf numFmtId="0" fontId="4" fillId="9" borderId="2" xfId="8" applyFont="1" applyFill="1" applyBorder="1" applyAlignment="1">
      <alignment horizontal="center" vertical="center" wrapText="1"/>
    </xf>
    <xf numFmtId="0" fontId="4" fillId="9" borderId="32" xfId="8" applyFont="1" applyFill="1" applyBorder="1" applyAlignment="1">
      <alignment horizontal="center" vertical="center" wrapText="1"/>
    </xf>
    <xf numFmtId="0" fontId="4" fillId="9" borderId="21" xfId="8" applyFont="1" applyFill="1" applyBorder="1" applyAlignment="1">
      <alignment horizontal="center" vertical="center" wrapText="1"/>
    </xf>
    <xf numFmtId="0" fontId="4" fillId="9" borderId="33" xfId="8" applyFont="1" applyFill="1" applyBorder="1" applyAlignment="1">
      <alignment horizontal="center" vertical="center" wrapText="1"/>
    </xf>
    <xf numFmtId="0" fontId="4" fillId="0" borderId="41" xfId="8" applyFont="1" applyBorder="1"/>
    <xf numFmtId="0" fontId="2" fillId="0" borderId="25" xfId="8" applyBorder="1"/>
    <xf numFmtId="0" fontId="2" fillId="0" borderId="56" xfId="8" applyBorder="1" applyAlignment="1">
      <alignment horizontal="left" vertical="top" wrapText="1"/>
    </xf>
    <xf numFmtId="0" fontId="2" fillId="0" borderId="56" xfId="8" applyBorder="1" applyAlignment="1">
      <alignment horizontal="left" wrapText="1"/>
    </xf>
    <xf numFmtId="0" fontId="5" fillId="0" borderId="63" xfId="8" applyFont="1" applyBorder="1" applyAlignment="1">
      <alignment horizontal="center" vertical="center" wrapText="1"/>
    </xf>
    <xf numFmtId="0" fontId="5" fillId="0" borderId="42" xfId="8" applyFont="1" applyBorder="1" applyAlignment="1">
      <alignment horizontal="center" vertical="center" wrapText="1"/>
    </xf>
    <xf numFmtId="0" fontId="5" fillId="0" borderId="45" xfId="8" applyFont="1" applyBorder="1" applyAlignment="1">
      <alignment horizontal="center" vertical="center" wrapText="1"/>
    </xf>
    <xf numFmtId="0" fontId="4" fillId="0" borderId="10" xfId="8" applyFont="1" applyBorder="1"/>
    <xf numFmtId="0" fontId="2" fillId="0" borderId="12" xfId="8" applyBorder="1"/>
    <xf numFmtId="0" fontId="4" fillId="0" borderId="25" xfId="8" applyFont="1" applyBorder="1"/>
    <xf numFmtId="0" fontId="5" fillId="0" borderId="63" xfId="8" applyFont="1" applyBorder="1" applyAlignment="1">
      <alignment horizontal="left" vertical="center"/>
    </xf>
    <xf numFmtId="0" fontId="5" fillId="0" borderId="45" xfId="8" applyFont="1" applyBorder="1" applyAlignment="1">
      <alignment horizontal="left" vertical="center"/>
    </xf>
    <xf numFmtId="0" fontId="4" fillId="0" borderId="97" xfId="8" applyFont="1" applyBorder="1"/>
    <xf numFmtId="0" fontId="2" fillId="0" borderId="98" xfId="8" applyBorder="1"/>
    <xf numFmtId="0" fontId="4" fillId="0" borderId="55" xfId="8" applyFont="1" applyBorder="1"/>
    <xf numFmtId="0" fontId="2" fillId="0" borderId="26" xfId="8" applyBorder="1"/>
    <xf numFmtId="0" fontId="5" fillId="0" borderId="42" xfId="8" applyFont="1" applyBorder="1" applyAlignment="1">
      <alignment horizontal="left" vertical="center"/>
    </xf>
    <xf numFmtId="0" fontId="5" fillId="0" borderId="60" xfId="8" applyFont="1" applyBorder="1" applyAlignment="1">
      <alignment horizontal="left" vertical="center"/>
    </xf>
    <xf numFmtId="0" fontId="5" fillId="0" borderId="43" xfId="8" applyFont="1" applyBorder="1" applyAlignment="1">
      <alignment horizontal="left" vertical="center"/>
    </xf>
    <xf numFmtId="0" fontId="4" fillId="0" borderId="2" xfId="8" applyFont="1" applyBorder="1"/>
    <xf numFmtId="0" fontId="2" fillId="0" borderId="7" xfId="8" applyBorder="1"/>
    <xf numFmtId="0" fontId="4" fillId="0" borderId="47" xfId="8" applyFont="1" applyBorder="1"/>
    <xf numFmtId="0" fontId="2" fillId="0" borderId="37" xfId="8" applyBorder="1"/>
    <xf numFmtId="0" fontId="4" fillId="6" borderId="5" xfId="0" applyFont="1" applyFill="1" applyBorder="1" applyAlignment="1" applyProtection="1">
      <alignment horizontal="left" vertical="top" wrapText="1"/>
      <protection locked="0"/>
    </xf>
    <xf numFmtId="0" fontId="4" fillId="6" borderId="31" xfId="0" applyFont="1" applyFill="1" applyBorder="1" applyAlignment="1" applyProtection="1">
      <alignment horizontal="left" vertical="top" wrapText="1"/>
      <protection locked="0"/>
    </xf>
    <xf numFmtId="0" fontId="4" fillId="6" borderId="30" xfId="0" applyFont="1" applyFill="1" applyBorder="1" applyAlignment="1" applyProtection="1">
      <alignment horizontal="left" vertical="top" wrapText="1"/>
      <protection locked="0"/>
    </xf>
    <xf numFmtId="0" fontId="4" fillId="6" borderId="3"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4" fillId="6" borderId="32" xfId="0" applyFont="1" applyFill="1" applyBorder="1" applyAlignment="1" applyProtection="1">
      <alignment horizontal="left" vertical="top" wrapText="1"/>
      <protection locked="0"/>
    </xf>
    <xf numFmtId="0" fontId="4" fillId="6" borderId="4" xfId="0" applyFont="1" applyFill="1" applyBorder="1" applyAlignment="1" applyProtection="1">
      <alignment horizontal="left" vertical="top" wrapText="1"/>
      <protection locked="0"/>
    </xf>
    <xf numFmtId="0" fontId="4" fillId="6" borderId="56" xfId="0" applyFont="1" applyFill="1" applyBorder="1" applyAlignment="1" applyProtection="1">
      <alignment horizontal="left" vertical="top" wrapText="1"/>
      <protection locked="0"/>
    </xf>
    <xf numFmtId="0" fontId="4" fillId="6" borderId="33" xfId="0" applyFont="1" applyFill="1" applyBorder="1" applyAlignment="1" applyProtection="1">
      <alignment horizontal="left" vertical="top" wrapText="1"/>
      <protection locked="0"/>
    </xf>
    <xf numFmtId="0" fontId="5" fillId="0" borderId="49" xfId="8" applyFont="1" applyBorder="1" applyAlignment="1">
      <alignment horizontal="left" wrapText="1"/>
    </xf>
    <xf numFmtId="0" fontId="5" fillId="0" borderId="35" xfId="8" applyFont="1" applyBorder="1" applyAlignment="1">
      <alignment horizontal="left" wrapText="1"/>
    </xf>
    <xf numFmtId="2" fontId="4" fillId="6" borderId="40" xfId="8" applyNumberFormat="1" applyFont="1" applyFill="1" applyBorder="1" applyAlignment="1">
      <alignment horizontal="center" vertical="center"/>
    </xf>
    <xf numFmtId="2" fontId="4" fillId="6" borderId="53" xfId="8" applyNumberFormat="1" applyFont="1" applyFill="1" applyBorder="1" applyAlignment="1">
      <alignment horizontal="center" vertical="center"/>
    </xf>
    <xf numFmtId="0" fontId="5" fillId="0" borderId="48" xfId="8" applyFont="1" applyBorder="1" applyAlignment="1">
      <alignment horizontal="left" wrapText="1"/>
    </xf>
    <xf numFmtId="0" fontId="2" fillId="0" borderId="24" xfId="8" applyBorder="1" applyAlignment="1">
      <alignment horizontal="left"/>
    </xf>
    <xf numFmtId="164" fontId="4" fillId="6" borderId="41" xfId="8" applyNumberFormat="1" applyFont="1" applyFill="1" applyBorder="1" applyAlignment="1">
      <alignment horizontal="center" vertical="center"/>
    </xf>
    <xf numFmtId="164" fontId="4" fillId="6" borderId="52" xfId="8" applyNumberFormat="1" applyFont="1" applyFill="1" applyBorder="1" applyAlignment="1">
      <alignment horizontal="center" vertical="center"/>
    </xf>
    <xf numFmtId="0" fontId="5" fillId="0" borderId="61" xfId="8" applyFont="1" applyBorder="1" applyAlignment="1">
      <alignment horizontal="left" wrapText="1"/>
    </xf>
    <xf numFmtId="0" fontId="5" fillId="0" borderId="26" xfId="8" applyFont="1" applyBorder="1" applyAlignment="1">
      <alignment horizontal="left" wrapText="1"/>
    </xf>
    <xf numFmtId="166" fontId="4" fillId="6" borderId="55" xfId="8" applyNumberFormat="1" applyFont="1" applyFill="1" applyBorder="1" applyAlignment="1">
      <alignment horizontal="center" vertical="center"/>
    </xf>
    <xf numFmtId="166" fontId="4" fillId="6" borderId="58" xfId="8" applyNumberFormat="1" applyFont="1" applyFill="1" applyBorder="1" applyAlignment="1">
      <alignment horizontal="center" vertical="center"/>
    </xf>
    <xf numFmtId="0" fontId="0" fillId="0" borderId="2" xfId="0" applyBorder="1"/>
    <xf numFmtId="0" fontId="12" fillId="0" borderId="0" xfId="0" applyFont="1" applyAlignment="1">
      <alignment horizontal="left" vertical="top" wrapText="1"/>
    </xf>
    <xf numFmtId="0" fontId="0" fillId="0" borderId="42" xfId="0" applyBorder="1" applyAlignment="1">
      <alignment horizontal="center" vertical="center"/>
    </xf>
    <xf numFmtId="0" fontId="5" fillId="0" borderId="34" xfId="0" applyFont="1" applyBorder="1" applyAlignment="1">
      <alignment horizontal="center" vertical="center" wrapText="1"/>
    </xf>
    <xf numFmtId="0" fontId="4" fillId="6" borderId="97" xfId="0" applyFont="1" applyFill="1" applyBorder="1" applyAlignment="1" applyProtection="1">
      <alignment horizontal="left" vertical="center" wrapText="1"/>
      <protection locked="0"/>
    </xf>
    <xf numFmtId="0" fontId="4" fillId="6" borderId="31" xfId="0" applyFont="1" applyFill="1" applyBorder="1" applyAlignment="1" applyProtection="1">
      <alignment horizontal="left" vertical="center" wrapText="1"/>
      <protection locked="0"/>
    </xf>
    <xf numFmtId="0" fontId="4" fillId="0" borderId="31" xfId="0" applyFont="1" applyBorder="1" applyAlignment="1" applyProtection="1">
      <alignment vertical="center" wrapText="1"/>
      <protection locked="0"/>
    </xf>
    <xf numFmtId="0" fontId="4" fillId="0" borderId="30" xfId="0" applyFont="1" applyBorder="1" applyAlignment="1" applyProtection="1">
      <alignment vertical="center" wrapText="1"/>
      <protection locked="0"/>
    </xf>
    <xf numFmtId="0" fontId="4" fillId="6" borderId="2" xfId="0" applyFont="1" applyFill="1" applyBorder="1" applyAlignment="1" applyProtection="1">
      <alignment horizontal="left" vertical="center" wrapText="1"/>
      <protection locked="0"/>
    </xf>
    <xf numFmtId="0" fontId="4" fillId="6" borderId="0" xfId="0" applyFont="1" applyFill="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0" borderId="32" xfId="0" applyFont="1" applyBorder="1" applyAlignment="1" applyProtection="1">
      <alignment vertical="center" wrapText="1"/>
      <protection locked="0"/>
    </xf>
    <xf numFmtId="0" fontId="4" fillId="6" borderId="21" xfId="0" applyFont="1" applyFill="1" applyBorder="1" applyAlignment="1" applyProtection="1">
      <alignment horizontal="left" vertical="center" wrapText="1"/>
      <protection locked="0"/>
    </xf>
    <xf numFmtId="0" fontId="4" fillId="6" borderId="56" xfId="0" applyFont="1" applyFill="1" applyBorder="1" applyAlignment="1" applyProtection="1">
      <alignment horizontal="left" vertical="center" wrapText="1"/>
      <protection locked="0"/>
    </xf>
    <xf numFmtId="0" fontId="4" fillId="0" borderId="56" xfId="0" applyFont="1" applyBorder="1" applyAlignment="1" applyProtection="1">
      <alignment vertical="center" wrapText="1"/>
      <protection locked="0"/>
    </xf>
    <xf numFmtId="0" fontId="4" fillId="0" borderId="33" xfId="0" applyFont="1" applyBorder="1" applyAlignment="1" applyProtection="1">
      <alignment vertical="center" wrapText="1"/>
      <protection locked="0"/>
    </xf>
    <xf numFmtId="0" fontId="4" fillId="0" borderId="51" xfId="0" applyFont="1" applyBorder="1"/>
    <xf numFmtId="0" fontId="4" fillId="0" borderId="28" xfId="0" applyFont="1" applyBorder="1"/>
    <xf numFmtId="0" fontId="4" fillId="0" borderId="50" xfId="0" applyFont="1" applyBorder="1"/>
    <xf numFmtId="0" fontId="0" fillId="0" borderId="50" xfId="0" applyBorder="1"/>
    <xf numFmtId="0" fontId="0" fillId="0" borderId="51" xfId="0" applyBorder="1"/>
    <xf numFmtId="0" fontId="0" fillId="0" borderId="24" xfId="0" applyBorder="1" applyAlignment="1">
      <alignment horizontal="left"/>
    </xf>
    <xf numFmtId="164" fontId="4" fillId="6" borderId="41" xfId="0" applyNumberFormat="1" applyFont="1" applyFill="1" applyBorder="1" applyAlignment="1" applyProtection="1">
      <alignment horizontal="center"/>
      <protection locked="0"/>
    </xf>
    <xf numFmtId="164" fontId="4" fillId="6" borderId="52" xfId="0" applyNumberFormat="1" applyFont="1" applyFill="1" applyBorder="1" applyAlignment="1" applyProtection="1">
      <alignment horizontal="center"/>
      <protection locked="0"/>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61" xfId="0" applyFont="1" applyBorder="1" applyAlignment="1">
      <alignment horizontal="left" wrapText="1"/>
    </xf>
    <xf numFmtId="0" fontId="5" fillId="0" borderId="26" xfId="0" applyFont="1" applyBorder="1" applyAlignment="1">
      <alignment horizontal="left" wrapText="1"/>
    </xf>
    <xf numFmtId="0" fontId="5" fillId="0" borderId="49" xfId="0" applyFont="1" applyBorder="1" applyAlignment="1">
      <alignment horizontal="left" vertical="center"/>
    </xf>
    <xf numFmtId="0" fontId="5" fillId="0" borderId="61" xfId="0" applyFont="1" applyBorder="1" applyAlignment="1">
      <alignment horizontal="left" vertical="center"/>
    </xf>
    <xf numFmtId="0" fontId="5" fillId="0" borderId="3" xfId="0" applyFont="1" applyBorder="1" applyAlignment="1">
      <alignment horizontal="left" vertical="center" wrapText="1"/>
    </xf>
    <xf numFmtId="0" fontId="4" fillId="0" borderId="4" xfId="0" applyFont="1" applyBorder="1" applyAlignment="1">
      <alignment horizontal="left" vertical="center" wrapText="1"/>
    </xf>
    <xf numFmtId="2" fontId="4" fillId="0" borderId="40" xfId="0" applyNumberFormat="1" applyFont="1" applyBorder="1" applyAlignment="1">
      <alignment horizontal="center"/>
    </xf>
    <xf numFmtId="2" fontId="4" fillId="0" borderId="53" xfId="0" applyNumberFormat="1" applyFont="1" applyBorder="1" applyAlignment="1">
      <alignment horizontal="center"/>
    </xf>
    <xf numFmtId="0" fontId="5" fillId="0" borderId="3" xfId="0" applyFont="1" applyBorder="1" applyAlignment="1">
      <alignment horizontal="left" vertical="center"/>
    </xf>
    <xf numFmtId="0" fontId="4" fillId="0" borderId="47" xfId="0" applyFont="1" applyBorder="1" applyAlignment="1">
      <alignment horizontal="left"/>
    </xf>
    <xf numFmtId="0" fontId="4" fillId="0" borderId="37" xfId="0" applyFont="1" applyBorder="1" applyAlignment="1">
      <alignment horizontal="left"/>
    </xf>
    <xf numFmtId="0" fontId="4" fillId="0" borderId="9" xfId="0" applyFont="1" applyBorder="1" applyAlignment="1">
      <alignment horizontal="left"/>
    </xf>
    <xf numFmtId="0" fontId="4" fillId="0" borderId="8" xfId="0" applyFont="1" applyBorder="1" applyAlignment="1">
      <alignment horizontal="left"/>
    </xf>
    <xf numFmtId="0" fontId="69" fillId="13" borderId="107" xfId="8" applyFont="1" applyFill="1" applyBorder="1" applyAlignment="1">
      <alignment horizontal="center" vertical="center" wrapText="1"/>
    </xf>
    <xf numFmtId="0" fontId="69" fillId="13" borderId="31" xfId="8" applyFont="1" applyFill="1" applyBorder="1" applyAlignment="1">
      <alignment horizontal="center" vertical="center" wrapText="1"/>
    </xf>
    <xf numFmtId="0" fontId="69" fillId="13" borderId="30" xfId="8" applyFont="1" applyFill="1" applyBorder="1" applyAlignment="1">
      <alignment horizontal="center" vertical="center" wrapText="1"/>
    </xf>
    <xf numFmtId="0" fontId="4" fillId="9" borderId="2" xfId="0" applyFont="1" applyFill="1" applyBorder="1" applyAlignment="1">
      <alignment horizontal="center" vertical="center"/>
    </xf>
    <xf numFmtId="0" fontId="4" fillId="9" borderId="0" xfId="0" applyFont="1" applyFill="1" applyAlignment="1">
      <alignment horizontal="center" vertical="center"/>
    </xf>
    <xf numFmtId="0" fontId="4" fillId="9" borderId="32" xfId="0" applyFont="1" applyFill="1" applyBorder="1" applyAlignment="1">
      <alignment horizontal="center" vertical="center"/>
    </xf>
    <xf numFmtId="0" fontId="4" fillId="9" borderId="21" xfId="0" applyFont="1" applyFill="1" applyBorder="1" applyAlignment="1">
      <alignment horizontal="center" vertical="center"/>
    </xf>
    <xf numFmtId="0" fontId="4" fillId="9" borderId="56" xfId="0" applyFont="1" applyFill="1" applyBorder="1" applyAlignment="1">
      <alignment horizontal="center" vertical="center"/>
    </xf>
    <xf numFmtId="0" fontId="4" fillId="9" borderId="33" xfId="0" applyFont="1" applyFill="1" applyBorder="1" applyAlignment="1">
      <alignment horizontal="center" vertical="center"/>
    </xf>
    <xf numFmtId="0" fontId="4" fillId="9" borderId="97" xfId="0" applyFont="1" applyFill="1" applyBorder="1" applyAlignment="1">
      <alignment horizontal="center" vertical="center" wrapText="1"/>
    </xf>
    <xf numFmtId="0" fontId="4" fillId="9" borderId="31" xfId="0" applyFont="1" applyFill="1" applyBorder="1" applyAlignment="1">
      <alignment horizontal="center" vertical="center" wrapText="1"/>
    </xf>
    <xf numFmtId="0" fontId="4" fillId="9" borderId="30"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32"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9" borderId="56" xfId="0" applyFont="1" applyFill="1" applyBorder="1" applyAlignment="1">
      <alignment horizontal="center" vertical="center" wrapText="1"/>
    </xf>
    <xf numFmtId="0" fontId="4" fillId="9" borderId="33" xfId="0" applyFont="1" applyFill="1" applyBorder="1" applyAlignment="1">
      <alignment horizontal="center" vertical="center" wrapText="1"/>
    </xf>
    <xf numFmtId="0" fontId="12" fillId="0" borderId="0" xfId="8" applyFont="1" applyAlignment="1">
      <alignment horizontal="left" vertical="top" wrapText="1"/>
    </xf>
    <xf numFmtId="0" fontId="5" fillId="0" borderId="63" xfId="8" applyFont="1" applyBorder="1" applyAlignment="1">
      <alignment horizontal="center" vertical="center"/>
    </xf>
    <xf numFmtId="0" fontId="2" fillId="0" borderId="45" xfId="8" applyBorder="1" applyAlignment="1">
      <alignment horizontal="center" vertical="center"/>
    </xf>
    <xf numFmtId="0" fontId="5" fillId="0" borderId="97" xfId="8" applyFont="1" applyBorder="1" applyAlignment="1">
      <alignment horizontal="center" vertical="center"/>
    </xf>
    <xf numFmtId="0" fontId="2" fillId="0" borderId="21" xfId="8" applyBorder="1"/>
    <xf numFmtId="0" fontId="2" fillId="0" borderId="36" xfId="8" applyBorder="1"/>
    <xf numFmtId="0" fontId="5" fillId="0" borderId="97" xfId="8" applyFont="1" applyBorder="1" applyAlignment="1">
      <alignment horizontal="center" vertical="center" wrapText="1"/>
    </xf>
    <xf numFmtId="0" fontId="5" fillId="0" borderId="59" xfId="8" applyFont="1" applyBorder="1" applyAlignment="1">
      <alignment horizontal="center" vertical="center" wrapText="1"/>
    </xf>
    <xf numFmtId="0" fontId="5" fillId="0" borderId="64" xfId="8" applyFont="1" applyBorder="1" applyAlignment="1">
      <alignment horizontal="center" vertical="center" wrapText="1"/>
    </xf>
    <xf numFmtId="0" fontId="2" fillId="0" borderId="24" xfId="8" applyBorder="1"/>
    <xf numFmtId="0" fontId="2" fillId="0" borderId="11" xfId="8" applyBorder="1"/>
    <xf numFmtId="0" fontId="5" fillId="0" borderId="27" xfId="8" applyFont="1" applyBorder="1" applyAlignment="1">
      <alignment horizontal="left" vertical="center"/>
    </xf>
    <xf numFmtId="0" fontId="5" fillId="0" borderId="38" xfId="8" applyFont="1" applyBorder="1" applyAlignment="1">
      <alignment horizontal="left" vertical="center"/>
    </xf>
    <xf numFmtId="0" fontId="5" fillId="0" borderId="63" xfId="8" applyFont="1" applyBorder="1" applyAlignment="1">
      <alignment horizontal="left" vertical="center" wrapText="1"/>
    </xf>
    <xf numFmtId="0" fontId="4" fillId="0" borderId="45" xfId="8" applyFont="1" applyBorder="1" applyAlignment="1">
      <alignment horizontal="left" vertical="center" wrapText="1"/>
    </xf>
    <xf numFmtId="2" fontId="4" fillId="6" borderId="40" xfId="8" applyNumberFormat="1" applyFont="1" applyFill="1" applyBorder="1" applyAlignment="1">
      <alignment horizontal="center"/>
    </xf>
    <xf numFmtId="2" fontId="4" fillId="6" borderId="53" xfId="8" applyNumberFormat="1" applyFont="1" applyFill="1" applyBorder="1" applyAlignment="1">
      <alignment horizontal="center"/>
    </xf>
    <xf numFmtId="164" fontId="4" fillId="6" borderId="41" xfId="8" applyNumberFormat="1" applyFont="1" applyFill="1" applyBorder="1" applyAlignment="1">
      <alignment horizontal="center"/>
    </xf>
    <xf numFmtId="164" fontId="4" fillId="6" borderId="52" xfId="8" applyNumberFormat="1" applyFont="1" applyFill="1" applyBorder="1" applyAlignment="1">
      <alignment horizontal="center"/>
    </xf>
    <xf numFmtId="0" fontId="0" fillId="0" borderId="24" xfId="0" applyBorder="1"/>
    <xf numFmtId="0" fontId="0" fillId="0" borderId="62" xfId="0" applyBorder="1"/>
    <xf numFmtId="0" fontId="17" fillId="4" borderId="40" xfId="0" applyFont="1" applyFill="1" applyBorder="1" applyAlignment="1">
      <alignment horizontal="left"/>
    </xf>
    <xf numFmtId="0" fontId="17" fillId="4" borderId="23" xfId="0" applyFont="1" applyFill="1" applyBorder="1" applyAlignment="1">
      <alignment horizontal="left"/>
    </xf>
    <xf numFmtId="0" fontId="17" fillId="4" borderId="35" xfId="0" applyFont="1" applyFill="1" applyBorder="1" applyAlignment="1">
      <alignment horizontal="left"/>
    </xf>
    <xf numFmtId="0" fontId="2" fillId="6" borderId="5" xfId="0" applyFont="1" applyFill="1" applyBorder="1" applyAlignment="1">
      <alignment horizontal="left" vertical="top" wrapText="1"/>
    </xf>
    <xf numFmtId="0" fontId="2" fillId="6" borderId="31" xfId="0" applyFont="1" applyFill="1" applyBorder="1" applyAlignment="1">
      <alignment horizontal="left" vertical="top" wrapText="1"/>
    </xf>
    <xf numFmtId="0" fontId="2" fillId="6" borderId="3" xfId="0" applyFont="1" applyFill="1" applyBorder="1" applyAlignment="1">
      <alignment horizontal="left" vertical="top" wrapText="1"/>
    </xf>
    <xf numFmtId="0" fontId="2" fillId="6" borderId="0" xfId="0" applyFont="1" applyFill="1" applyAlignment="1">
      <alignment horizontal="left" vertical="top" wrapText="1"/>
    </xf>
    <xf numFmtId="0" fontId="2" fillId="6" borderId="4" xfId="0" applyFont="1" applyFill="1" applyBorder="1" applyAlignment="1">
      <alignment horizontal="left" vertical="top" wrapText="1"/>
    </xf>
    <xf numFmtId="0" fontId="2" fillId="6" borderId="56" xfId="0" applyFont="1" applyFill="1" applyBorder="1" applyAlignment="1">
      <alignment horizontal="left" vertical="top" wrapText="1"/>
    </xf>
    <xf numFmtId="0" fontId="5" fillId="0" borderId="27" xfId="0" applyFont="1" applyBorder="1" applyAlignment="1">
      <alignment horizontal="left" wrapText="1"/>
    </xf>
    <xf numFmtId="0" fontId="0" fillId="0" borderId="28" xfId="0" applyBorder="1" applyAlignment="1">
      <alignment horizontal="left" wrapText="1"/>
    </xf>
    <xf numFmtId="164" fontId="4" fillId="6" borderId="40" xfId="0" applyNumberFormat="1" applyFont="1" applyFill="1" applyBorder="1" applyAlignment="1">
      <alignment horizontal="center"/>
    </xf>
    <xf numFmtId="164" fontId="4" fillId="6" borderId="53" xfId="0" applyNumberFormat="1" applyFont="1" applyFill="1" applyBorder="1" applyAlignment="1">
      <alignment horizontal="center"/>
    </xf>
    <xf numFmtId="0" fontId="5" fillId="0" borderId="29" xfId="0" applyFont="1" applyBorder="1" applyAlignment="1">
      <alignment horizontal="left" wrapText="1"/>
    </xf>
    <xf numFmtId="0" fontId="0" fillId="0" borderId="17" xfId="0" applyBorder="1" applyAlignment="1">
      <alignment horizontal="left" wrapText="1"/>
    </xf>
    <xf numFmtId="164" fontId="4" fillId="6" borderId="41" xfId="0" applyNumberFormat="1" applyFont="1" applyFill="1" applyBorder="1" applyAlignment="1">
      <alignment horizontal="center"/>
    </xf>
    <xf numFmtId="164" fontId="4" fillId="6" borderId="52" xfId="0" applyNumberFormat="1" applyFont="1" applyFill="1" applyBorder="1" applyAlignment="1">
      <alignment horizontal="center"/>
    </xf>
    <xf numFmtId="0" fontId="4" fillId="0" borderId="38" xfId="0" applyFont="1" applyBorder="1" applyAlignment="1">
      <alignment horizontal="left" wrapText="1"/>
    </xf>
    <xf numFmtId="0" fontId="2" fillId="0" borderId="51" xfId="0" applyFont="1" applyBorder="1" applyAlignment="1">
      <alignment horizontal="left" wrapText="1"/>
    </xf>
    <xf numFmtId="166" fontId="4" fillId="6" borderId="55" xfId="0" applyNumberFormat="1" applyFont="1" applyFill="1" applyBorder="1" applyAlignment="1">
      <alignment horizontal="center" vertical="center"/>
    </xf>
    <xf numFmtId="166" fontId="4" fillId="6" borderId="58" xfId="0" applyNumberFormat="1" applyFont="1" applyFill="1" applyBorder="1" applyAlignment="1">
      <alignment horizontal="center" vertical="center"/>
    </xf>
    <xf numFmtId="0" fontId="4" fillId="0" borderId="40" xfId="0" applyFont="1" applyBorder="1"/>
    <xf numFmtId="0" fontId="0" fillId="0" borderId="35" xfId="0" applyBorder="1"/>
    <xf numFmtId="0" fontId="5" fillId="0" borderId="42" xfId="0" applyFont="1" applyBorder="1" applyAlignment="1">
      <alignment vertical="center"/>
    </xf>
    <xf numFmtId="0" fontId="5" fillId="0" borderId="45" xfId="0" applyFont="1" applyBorder="1" applyAlignment="1">
      <alignment vertical="center"/>
    </xf>
    <xf numFmtId="0" fontId="4" fillId="0" borderId="9" xfId="0" applyFont="1" applyBorder="1"/>
    <xf numFmtId="0" fontId="0" fillId="0" borderId="8" xfId="0" applyBorder="1"/>
    <xf numFmtId="0" fontId="5" fillId="0" borderId="27" xfId="0" applyFont="1" applyBorder="1" applyAlignment="1">
      <alignment vertical="center"/>
    </xf>
    <xf numFmtId="0" fontId="5" fillId="0" borderId="38" xfId="0" applyFont="1" applyBorder="1" applyAlignment="1">
      <alignment vertical="center"/>
    </xf>
    <xf numFmtId="0" fontId="3" fillId="0" borderId="62" xfId="0" applyFont="1" applyBorder="1" applyAlignment="1">
      <alignment horizontal="right" vertical="top" wrapText="1"/>
    </xf>
    <xf numFmtId="0" fontId="69" fillId="13" borderId="112" xfId="0" applyFont="1" applyFill="1" applyBorder="1" applyAlignment="1">
      <alignment horizontal="center" vertical="center" wrapText="1"/>
    </xf>
    <xf numFmtId="0" fontId="69" fillId="13" borderId="23" xfId="0" applyFont="1" applyFill="1" applyBorder="1" applyAlignment="1">
      <alignment horizontal="center" vertical="center" wrapText="1"/>
    </xf>
    <xf numFmtId="0" fontId="69" fillId="13" borderId="53"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57" xfId="0" applyFont="1" applyFill="1" applyBorder="1" applyAlignment="1">
      <alignment horizontal="center" vertical="center" wrapText="1"/>
    </xf>
    <xf numFmtId="165" fontId="4" fillId="0" borderId="17" xfId="0" applyNumberFormat="1" applyFont="1" applyBorder="1"/>
    <xf numFmtId="165" fontId="0" fillId="0" borderId="17" xfId="0" applyNumberFormat="1" applyBorder="1"/>
    <xf numFmtId="0" fontId="12" fillId="0" borderId="7" xfId="0" applyFont="1" applyBorder="1" applyAlignment="1">
      <alignment horizontal="left" vertical="top" wrapText="1"/>
    </xf>
    <xf numFmtId="0" fontId="69" fillId="13" borderId="105" xfId="0" applyFont="1" applyFill="1" applyBorder="1" applyAlignment="1">
      <alignment horizontal="center" vertical="center" wrapText="1"/>
    </xf>
    <xf numFmtId="0" fontId="69" fillId="13" borderId="14" xfId="0" applyFont="1" applyFill="1" applyBorder="1" applyAlignment="1">
      <alignment horizontal="center" vertical="center" wrapText="1"/>
    </xf>
    <xf numFmtId="0" fontId="69" fillId="13" borderId="15" xfId="0" applyFont="1" applyFill="1" applyBorder="1" applyAlignment="1">
      <alignment horizontal="center" vertical="center" wrapText="1"/>
    </xf>
    <xf numFmtId="0" fontId="4" fillId="9" borderId="97" xfId="0" applyFont="1" applyFill="1" applyBorder="1" applyAlignment="1" applyProtection="1">
      <alignment horizontal="center" vertical="center"/>
      <protection locked="0"/>
    </xf>
    <xf numFmtId="0" fontId="4" fillId="9" borderId="31" xfId="0" applyFont="1" applyFill="1" applyBorder="1" applyAlignment="1" applyProtection="1">
      <alignment horizontal="center" vertical="center"/>
      <protection locked="0"/>
    </xf>
    <xf numFmtId="0" fontId="4" fillId="9" borderId="30" xfId="0" applyFont="1" applyFill="1" applyBorder="1" applyAlignment="1" applyProtection="1">
      <alignment horizontal="center" vertical="center"/>
      <protection locked="0"/>
    </xf>
    <xf numFmtId="0" fontId="4" fillId="9" borderId="2" xfId="0" applyFont="1" applyFill="1" applyBorder="1" applyAlignment="1" applyProtection="1">
      <alignment horizontal="center" vertical="center"/>
      <protection locked="0"/>
    </xf>
    <xf numFmtId="0" fontId="4" fillId="9" borderId="0" xfId="0" applyFont="1" applyFill="1" applyAlignment="1" applyProtection="1">
      <alignment horizontal="center" vertical="center"/>
      <protection locked="0"/>
    </xf>
    <xf numFmtId="0" fontId="4" fillId="9" borderId="32" xfId="0" applyFont="1" applyFill="1" applyBorder="1" applyAlignment="1" applyProtection="1">
      <alignment horizontal="center" vertical="center"/>
      <protection locked="0"/>
    </xf>
    <xf numFmtId="0" fontId="4" fillId="9" borderId="21" xfId="0" applyFont="1" applyFill="1" applyBorder="1" applyAlignment="1" applyProtection="1">
      <alignment horizontal="center" vertical="center"/>
      <protection locked="0"/>
    </xf>
    <xf numFmtId="0" fontId="4" fillId="9" borderId="56" xfId="0" applyFont="1" applyFill="1" applyBorder="1" applyAlignment="1" applyProtection="1">
      <alignment horizontal="center" vertical="center"/>
      <protection locked="0"/>
    </xf>
    <xf numFmtId="0" fontId="4" fillId="9" borderId="33" xfId="0" applyFont="1" applyFill="1" applyBorder="1" applyAlignment="1" applyProtection="1">
      <alignment horizontal="center" vertical="center"/>
      <protection locked="0"/>
    </xf>
    <xf numFmtId="0" fontId="67" fillId="0" borderId="7" xfId="0" applyFont="1" applyBorder="1" applyAlignment="1">
      <alignment horizontal="left" vertical="top" wrapText="1"/>
    </xf>
    <xf numFmtId="0" fontId="2" fillId="0" borderId="7" xfId="0" applyFont="1" applyBorder="1" applyAlignment="1">
      <alignment horizontal="left" vertical="center" wrapText="1"/>
    </xf>
    <xf numFmtId="0" fontId="4" fillId="6" borderId="30" xfId="0" applyFont="1" applyFill="1" applyBorder="1" applyAlignment="1" applyProtection="1">
      <alignment horizontal="left" vertical="center" wrapText="1"/>
      <protection locked="0"/>
    </xf>
    <xf numFmtId="0" fontId="4" fillId="6" borderId="32" xfId="0" applyFont="1" applyFill="1" applyBorder="1" applyAlignment="1" applyProtection="1">
      <alignment horizontal="left" vertical="center" wrapText="1"/>
      <protection locked="0"/>
    </xf>
    <xf numFmtId="0" fontId="4" fillId="6" borderId="33" xfId="0" applyFont="1" applyFill="1" applyBorder="1" applyAlignment="1" applyProtection="1">
      <alignment horizontal="left" vertical="center" wrapText="1"/>
      <protection locked="0"/>
    </xf>
    <xf numFmtId="165" fontId="4" fillId="0" borderId="55" xfId="0" applyNumberFormat="1" applyFont="1" applyBorder="1"/>
    <xf numFmtId="165" fontId="0" fillId="0" borderId="26" xfId="0" applyNumberFormat="1" applyBorder="1"/>
    <xf numFmtId="165" fontId="4" fillId="0" borderId="9" xfId="0" applyNumberFormat="1" applyFont="1" applyBorder="1"/>
    <xf numFmtId="165" fontId="0" fillId="0" borderId="8" xfId="0" applyNumberFormat="1" applyBorder="1"/>
    <xf numFmtId="0" fontId="5" fillId="0" borderId="61" xfId="0" applyFont="1" applyBorder="1" applyAlignment="1">
      <alignment horizontal="left" vertical="top" wrapText="1"/>
    </xf>
    <xf numFmtId="0" fontId="5" fillId="0" borderId="62" xfId="0" applyFont="1" applyBorder="1" applyAlignment="1">
      <alignment horizontal="left" vertical="top" wrapText="1"/>
    </xf>
    <xf numFmtId="166" fontId="4" fillId="6" borderId="55" xfId="1" applyNumberFormat="1" applyFont="1" applyFill="1" applyBorder="1" applyAlignment="1" applyProtection="1">
      <alignment horizontal="center" vertical="center"/>
      <protection locked="0"/>
    </xf>
    <xf numFmtId="166" fontId="4" fillId="6" borderId="58" xfId="1" applyNumberFormat="1" applyFont="1" applyFill="1" applyBorder="1" applyAlignment="1" applyProtection="1">
      <alignment horizontal="center" vertical="center"/>
      <protection locked="0"/>
    </xf>
    <xf numFmtId="0" fontId="0" fillId="0" borderId="35" xfId="0" applyBorder="1" applyAlignment="1">
      <alignment horizontal="left" wrapText="1"/>
    </xf>
    <xf numFmtId="165" fontId="4" fillId="0" borderId="10" xfId="0" applyNumberFormat="1" applyFont="1" applyBorder="1"/>
    <xf numFmtId="165" fontId="0" fillId="0" borderId="12" xfId="0" applyNumberFormat="1" applyBorder="1"/>
    <xf numFmtId="0" fontId="5" fillId="0" borderId="60" xfId="0" applyFont="1" applyBorder="1" applyAlignment="1">
      <alignment vertical="center"/>
    </xf>
    <xf numFmtId="0" fontId="5" fillId="0" borderId="43" xfId="0" applyFont="1" applyBorder="1" applyAlignment="1">
      <alignment vertical="center"/>
    </xf>
    <xf numFmtId="165" fontId="4" fillId="0" borderId="47" xfId="0" applyNumberFormat="1" applyFont="1" applyBorder="1"/>
    <xf numFmtId="165" fontId="0" fillId="0" borderId="37" xfId="0" applyNumberFormat="1" applyBorder="1"/>
    <xf numFmtId="164" fontId="4" fillId="6" borderId="40" xfId="0" applyNumberFormat="1" applyFont="1" applyFill="1" applyBorder="1" applyAlignment="1" applyProtection="1">
      <alignment horizontal="center"/>
      <protection locked="0"/>
    </xf>
    <xf numFmtId="164" fontId="4" fillId="6" borderId="53" xfId="0" applyNumberFormat="1" applyFont="1" applyFill="1" applyBorder="1" applyAlignment="1" applyProtection="1">
      <alignment horizontal="center"/>
      <protection locked="0"/>
    </xf>
    <xf numFmtId="0" fontId="0" fillId="0" borderId="41" xfId="0" applyBorder="1"/>
    <xf numFmtId="0" fontId="69" fillId="13" borderId="107" xfId="0" applyFont="1" applyFill="1" applyBorder="1" applyAlignment="1">
      <alignment horizontal="center" vertical="center" wrapText="1"/>
    </xf>
    <xf numFmtId="0" fontId="69" fillId="13" borderId="31" xfId="0" applyFont="1" applyFill="1" applyBorder="1" applyAlignment="1">
      <alignment horizontal="center" vertical="center" wrapText="1"/>
    </xf>
    <xf numFmtId="0" fontId="69" fillId="13" borderId="30" xfId="0" applyFont="1" applyFill="1" applyBorder="1" applyAlignment="1">
      <alignment horizontal="center" vertical="center" wrapText="1"/>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57" xfId="0" applyFont="1" applyFill="1" applyBorder="1" applyAlignment="1" applyProtection="1">
      <alignment horizontal="center" vertical="center" wrapText="1"/>
      <protection locked="0"/>
    </xf>
    <xf numFmtId="0" fontId="4" fillId="9" borderId="2" xfId="0" applyFont="1" applyFill="1" applyBorder="1" applyAlignment="1" applyProtection="1">
      <alignment horizontal="center" vertical="center" wrapText="1"/>
      <protection locked="0"/>
    </xf>
    <xf numFmtId="0" fontId="4" fillId="9" borderId="0" xfId="0" applyFont="1" applyFill="1" applyAlignment="1" applyProtection="1">
      <alignment horizontal="center" vertical="center" wrapText="1"/>
      <protection locked="0"/>
    </xf>
    <xf numFmtId="0" fontId="4" fillId="9" borderId="32"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56" xfId="0" applyFont="1" applyFill="1" applyBorder="1" applyAlignment="1" applyProtection="1">
      <alignment horizontal="center" vertical="center" wrapText="1"/>
      <protection locked="0"/>
    </xf>
    <xf numFmtId="0" fontId="4" fillId="9" borderId="33" xfId="0" applyFont="1" applyFill="1" applyBorder="1" applyAlignment="1" applyProtection="1">
      <alignment horizontal="center" vertical="center" wrapText="1"/>
      <protection locked="0"/>
    </xf>
    <xf numFmtId="0" fontId="0" fillId="0" borderId="55" xfId="0" applyBorder="1"/>
    <xf numFmtId="0" fontId="4" fillId="6" borderId="5" xfId="0" applyFont="1" applyFill="1" applyBorder="1" applyAlignment="1" applyProtection="1">
      <alignment horizontal="left" vertical="center" wrapText="1"/>
      <protection locked="0"/>
    </xf>
    <xf numFmtId="0" fontId="4" fillId="6" borderId="3" xfId="0" applyFont="1" applyFill="1" applyBorder="1" applyAlignment="1" applyProtection="1">
      <alignment horizontal="left" vertical="center" wrapText="1"/>
      <protection locked="0"/>
    </xf>
    <xf numFmtId="0" fontId="4" fillId="6" borderId="4" xfId="0" applyFont="1" applyFill="1" applyBorder="1" applyAlignment="1" applyProtection="1">
      <alignment horizontal="left" vertical="center" wrapText="1"/>
      <protection locked="0"/>
    </xf>
    <xf numFmtId="0" fontId="5" fillId="0" borderId="26" xfId="0" applyFont="1" applyBorder="1" applyAlignment="1">
      <alignment horizontal="left" vertical="top" wrapText="1"/>
    </xf>
    <xf numFmtId="0" fontId="4" fillId="9" borderId="97" xfId="0" applyFont="1" applyFill="1" applyBorder="1" applyAlignment="1">
      <alignment horizontal="center" vertical="center"/>
    </xf>
    <xf numFmtId="0" fontId="4" fillId="9" borderId="31" xfId="0" applyFont="1" applyFill="1" applyBorder="1" applyAlignment="1">
      <alignment horizontal="center" vertical="center"/>
    </xf>
    <xf numFmtId="0" fontId="4" fillId="9" borderId="30" xfId="0" applyFont="1" applyFill="1" applyBorder="1" applyAlignment="1">
      <alignment horizontal="center" vertical="center"/>
    </xf>
    <xf numFmtId="0" fontId="2" fillId="6" borderId="30" xfId="0" applyFont="1" applyFill="1" applyBorder="1" applyAlignment="1">
      <alignment horizontal="left" vertical="top" wrapText="1"/>
    </xf>
    <xf numFmtId="0" fontId="2" fillId="6" borderId="32" xfId="0" applyFont="1" applyFill="1" applyBorder="1" applyAlignment="1">
      <alignment horizontal="left" vertical="top" wrapText="1"/>
    </xf>
    <xf numFmtId="0" fontId="2" fillId="6" borderId="33" xfId="0" applyFont="1" applyFill="1" applyBorder="1" applyAlignment="1">
      <alignment horizontal="left" vertical="top" wrapText="1"/>
    </xf>
    <xf numFmtId="0" fontId="5" fillId="0" borderId="11" xfId="0" applyFont="1" applyBorder="1" applyAlignment="1">
      <alignment horizontal="left" wrapText="1"/>
    </xf>
    <xf numFmtId="0" fontId="5" fillId="0" borderId="12" xfId="0" applyFont="1" applyBorder="1" applyAlignment="1">
      <alignment horizontal="left" wrapText="1"/>
    </xf>
    <xf numFmtId="0" fontId="5" fillId="0" borderId="56" xfId="0" applyFont="1" applyBorder="1" applyAlignment="1">
      <alignment horizontal="left" wrapText="1"/>
    </xf>
    <xf numFmtId="0" fontId="5" fillId="0" borderId="36" xfId="0" applyFont="1" applyBorder="1" applyAlignment="1">
      <alignment horizontal="left" wrapText="1"/>
    </xf>
    <xf numFmtId="166" fontId="4" fillId="6" borderId="10" xfId="0" applyNumberFormat="1" applyFont="1" applyFill="1" applyBorder="1" applyAlignment="1">
      <alignment horizontal="center" vertical="center"/>
    </xf>
    <xf numFmtId="166" fontId="4" fillId="6" borderId="57" xfId="0" applyNumberFormat="1" applyFont="1" applyFill="1" applyBorder="1" applyAlignment="1">
      <alignment horizontal="center" vertical="center"/>
    </xf>
    <xf numFmtId="166" fontId="4" fillId="6" borderId="21" xfId="0" applyNumberFormat="1" applyFont="1" applyFill="1" applyBorder="1" applyAlignment="1">
      <alignment horizontal="center" vertical="center"/>
    </xf>
    <xf numFmtId="166" fontId="4" fillId="6" borderId="33" xfId="0" applyNumberFormat="1" applyFont="1" applyFill="1" applyBorder="1" applyAlignment="1">
      <alignment horizontal="center" vertical="center"/>
    </xf>
    <xf numFmtId="0" fontId="65" fillId="3" borderId="62" xfId="8" applyFont="1" applyFill="1" applyBorder="1" applyAlignment="1">
      <alignment horizontal="right" vertical="top" wrapText="1"/>
    </xf>
    <xf numFmtId="0" fontId="66" fillId="3" borderId="62" xfId="8" applyFont="1" applyFill="1" applyBorder="1" applyAlignment="1">
      <alignment vertical="top"/>
    </xf>
    <xf numFmtId="0" fontId="66" fillId="3" borderId="11" xfId="8" applyFont="1" applyFill="1" applyBorder="1" applyAlignment="1">
      <alignment vertical="top"/>
    </xf>
    <xf numFmtId="0" fontId="16" fillId="3" borderId="0" xfId="8" applyFont="1" applyFill="1" applyAlignment="1">
      <alignment horizontal="left" wrapText="1"/>
    </xf>
    <xf numFmtId="0" fontId="2" fillId="3" borderId="0" xfId="9" applyFill="1" applyAlignment="1">
      <alignment horizontal="left" vertical="center" wrapText="1"/>
    </xf>
    <xf numFmtId="0" fontId="11" fillId="3" borderId="0" xfId="9" applyFont="1" applyFill="1" applyAlignment="1">
      <alignment horizontal="left" wrapText="1"/>
    </xf>
    <xf numFmtId="0" fontId="17" fillId="4" borderId="48" xfId="8" applyFont="1" applyFill="1" applyBorder="1" applyAlignment="1">
      <alignment horizontal="center" wrapText="1"/>
    </xf>
    <xf numFmtId="0" fontId="17" fillId="4" borderId="24" xfId="8" applyFont="1" applyFill="1" applyBorder="1" applyAlignment="1">
      <alignment horizontal="center" wrapText="1"/>
    </xf>
    <xf numFmtId="0" fontId="17" fillId="4" borderId="52" xfId="8" applyFont="1" applyFill="1" applyBorder="1" applyAlignment="1">
      <alignment horizontal="center" wrapText="1"/>
    </xf>
    <xf numFmtId="0" fontId="12" fillId="8" borderId="3" xfId="8" applyFont="1" applyFill="1" applyBorder="1" applyAlignment="1">
      <alignment horizontal="left" wrapText="1"/>
    </xf>
    <xf numFmtId="0" fontId="12" fillId="8" borderId="0" xfId="8" applyFont="1" applyFill="1" applyAlignment="1">
      <alignment horizontal="left" wrapText="1"/>
    </xf>
    <xf numFmtId="0" fontId="69" fillId="4" borderId="48" xfId="8" applyFont="1" applyFill="1" applyBorder="1" applyAlignment="1">
      <alignment horizontal="center" vertical="center" wrapText="1"/>
    </xf>
    <xf numFmtId="0" fontId="69" fillId="4" borderId="24" xfId="8" applyFont="1" applyFill="1" applyBorder="1" applyAlignment="1">
      <alignment horizontal="center" vertical="center" wrapText="1"/>
    </xf>
    <xf numFmtId="0" fontId="69" fillId="4" borderId="52" xfId="8" applyFont="1" applyFill="1" applyBorder="1" applyAlignment="1">
      <alignment horizontal="center" vertical="center" wrapText="1"/>
    </xf>
    <xf numFmtId="0" fontId="12" fillId="0" borderId="0" xfId="8" applyFont="1" applyAlignment="1">
      <alignment horizontal="left" wrapText="1"/>
    </xf>
    <xf numFmtId="0" fontId="4" fillId="6" borderId="5" xfId="8" applyFont="1" applyFill="1" applyBorder="1" applyAlignment="1" applyProtection="1">
      <alignment horizontal="left" vertical="center" wrapText="1"/>
      <protection locked="0"/>
    </xf>
    <xf numFmtId="0" fontId="4" fillId="6" borderId="31" xfId="8" applyFont="1" applyFill="1" applyBorder="1" applyAlignment="1" applyProtection="1">
      <alignment horizontal="left" vertical="center" wrapText="1"/>
      <protection locked="0"/>
    </xf>
    <xf numFmtId="0" fontId="4" fillId="6" borderId="30" xfId="8" applyFont="1" applyFill="1" applyBorder="1" applyAlignment="1" applyProtection="1">
      <alignment horizontal="left" vertical="center" wrapText="1"/>
      <protection locked="0"/>
    </xf>
    <xf numFmtId="0" fontId="4" fillId="6" borderId="3" xfId="8" applyFont="1" applyFill="1" applyBorder="1" applyAlignment="1" applyProtection="1">
      <alignment horizontal="left" vertical="center" wrapText="1"/>
      <protection locked="0"/>
    </xf>
    <xf numFmtId="0" fontId="4" fillId="6" borderId="0" xfId="8" applyFont="1" applyFill="1" applyAlignment="1" applyProtection="1">
      <alignment horizontal="left" vertical="center" wrapText="1"/>
      <protection locked="0"/>
    </xf>
    <xf numFmtId="0" fontId="4" fillId="6" borderId="32" xfId="8" applyFont="1" applyFill="1" applyBorder="1" applyAlignment="1" applyProtection="1">
      <alignment horizontal="left" vertical="center" wrapText="1"/>
      <protection locked="0"/>
    </xf>
    <xf numFmtId="0" fontId="4" fillId="6" borderId="4" xfId="8" applyFont="1" applyFill="1" applyBorder="1" applyAlignment="1" applyProtection="1">
      <alignment horizontal="left" vertical="center" wrapText="1"/>
      <protection locked="0"/>
    </xf>
    <xf numFmtId="0" fontId="4" fillId="6" borderId="56" xfId="8" applyFont="1" applyFill="1" applyBorder="1" applyAlignment="1" applyProtection="1">
      <alignment horizontal="left" vertical="center" wrapText="1"/>
      <protection locked="0"/>
    </xf>
    <xf numFmtId="0" fontId="4" fillId="6" borderId="33" xfId="8" applyFont="1" applyFill="1" applyBorder="1" applyAlignment="1" applyProtection="1">
      <alignment horizontal="left" vertical="center" wrapText="1"/>
      <protection locked="0"/>
    </xf>
    <xf numFmtId="0" fontId="31" fillId="4" borderId="37" xfId="0" applyFont="1" applyFill="1" applyBorder="1" applyAlignment="1">
      <alignment horizontal="center" wrapText="1"/>
    </xf>
    <xf numFmtId="0" fontId="31" fillId="4" borderId="22" xfId="0" applyFont="1" applyFill="1" applyBorder="1" applyAlignment="1">
      <alignment horizontal="center" wrapText="1"/>
    </xf>
    <xf numFmtId="0" fontId="31" fillId="4" borderId="39" xfId="0" applyFont="1" applyFill="1" applyBorder="1" applyAlignment="1">
      <alignment horizontal="center" wrapText="1"/>
    </xf>
    <xf numFmtId="0" fontId="2" fillId="3" borderId="0" xfId="0" applyFont="1" applyFill="1" applyAlignment="1">
      <alignment horizontal="left" wrapText="1"/>
    </xf>
    <xf numFmtId="0" fontId="63" fillId="3" borderId="56" xfId="0" applyFont="1" applyFill="1" applyBorder="1" applyAlignment="1">
      <alignment horizontal="left" wrapText="1"/>
    </xf>
    <xf numFmtId="165" fontId="4" fillId="8" borderId="2" xfId="0" applyNumberFormat="1" applyFont="1" applyFill="1" applyBorder="1" applyAlignment="1">
      <alignment horizontal="center"/>
    </xf>
    <xf numFmtId="165" fontId="4" fillId="8" borderId="0" xfId="0" applyNumberFormat="1" applyFont="1" applyFill="1" applyAlignment="1">
      <alignment horizontal="center"/>
    </xf>
    <xf numFmtId="165" fontId="5" fillId="0" borderId="2" xfId="0" applyNumberFormat="1" applyFont="1" applyBorder="1" applyAlignment="1">
      <alignment horizontal="center"/>
    </xf>
    <xf numFmtId="165" fontId="5" fillId="0" borderId="7" xfId="0" applyNumberFormat="1" applyFont="1" applyBorder="1" applyAlignment="1">
      <alignment horizontal="center"/>
    </xf>
    <xf numFmtId="165" fontId="4" fillId="0" borderId="2" xfId="0" applyNumberFormat="1" applyFont="1" applyBorder="1" applyAlignment="1">
      <alignment horizontal="center"/>
    </xf>
    <xf numFmtId="165" fontId="4" fillId="0" borderId="7" xfId="0" applyNumberFormat="1" applyFont="1" applyBorder="1" applyAlignment="1">
      <alignment horizontal="center"/>
    </xf>
    <xf numFmtId="165" fontId="4" fillId="0" borderId="99" xfId="0" applyNumberFormat="1" applyFont="1" applyBorder="1" applyAlignment="1">
      <alignment horizontal="center"/>
    </xf>
    <xf numFmtId="165" fontId="4" fillId="0" borderId="100" xfId="0" applyNumberFormat="1" applyFont="1" applyBorder="1" applyAlignment="1">
      <alignment horizontal="center"/>
    </xf>
    <xf numFmtId="0" fontId="65" fillId="0" borderId="11" xfId="0" applyFont="1" applyBorder="1" applyAlignment="1">
      <alignment horizontal="right" vertical="top" wrapText="1"/>
    </xf>
    <xf numFmtId="0" fontId="65" fillId="0" borderId="12" xfId="0" applyFont="1" applyBorder="1" applyAlignment="1">
      <alignment horizontal="right" vertical="top" wrapText="1"/>
    </xf>
    <xf numFmtId="0" fontId="5" fillId="0" borderId="4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2" xfId="0" applyFont="1" applyBorder="1" applyAlignment="1">
      <alignment horizontal="center" vertical="center"/>
    </xf>
    <xf numFmtId="0" fontId="5" fillId="0" borderId="98" xfId="0"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165" fontId="4" fillId="8" borderId="7" xfId="0" applyNumberFormat="1" applyFont="1" applyFill="1" applyBorder="1" applyAlignment="1">
      <alignment horizontal="center"/>
    </xf>
    <xf numFmtId="2" fontId="9" fillId="0" borderId="0" xfId="0" applyNumberFormat="1" applyFont="1" applyAlignment="1">
      <alignment horizontal="center"/>
    </xf>
    <xf numFmtId="165" fontId="4" fillId="0" borderId="0" xfId="0" applyNumberFormat="1" applyFont="1" applyAlignment="1">
      <alignment horizontal="center"/>
    </xf>
    <xf numFmtId="0" fontId="9" fillId="0" borderId="0" xfId="0" applyFont="1" applyAlignment="1">
      <alignment horizontal="left" wrapText="1"/>
    </xf>
    <xf numFmtId="0" fontId="41" fillId="0" borderId="0" xfId="0" applyFont="1" applyAlignment="1">
      <alignment horizontal="left" wrapText="1"/>
    </xf>
    <xf numFmtId="0" fontId="37" fillId="0" borderId="0" xfId="0" applyFont="1" applyAlignment="1">
      <alignment horizontal="left" vertical="top" wrapText="1"/>
    </xf>
    <xf numFmtId="0" fontId="9" fillId="0" borderId="0" xfId="0" applyFont="1" applyAlignment="1">
      <alignment horizontal="left" vertical="top" wrapText="1"/>
    </xf>
    <xf numFmtId="165" fontId="5" fillId="0" borderId="10" xfId="0" applyNumberFormat="1" applyFont="1" applyBorder="1" applyAlignment="1">
      <alignment horizontal="center"/>
    </xf>
    <xf numFmtId="165" fontId="5" fillId="0" borderId="57" xfId="0" applyNumberFormat="1" applyFont="1" applyBorder="1" applyAlignment="1">
      <alignment horizontal="center"/>
    </xf>
    <xf numFmtId="165" fontId="5" fillId="0" borderId="97" xfId="0" applyNumberFormat="1" applyFont="1" applyBorder="1" applyAlignment="1">
      <alignment horizontal="center"/>
    </xf>
    <xf numFmtId="165" fontId="5" fillId="0" borderId="31" xfId="0" applyNumberFormat="1" applyFont="1" applyBorder="1" applyAlignment="1">
      <alignment horizontal="center"/>
    </xf>
    <xf numFmtId="0" fontId="35" fillId="0" borderId="0" xfId="0" applyFont="1" applyAlignment="1">
      <alignment horizontal="left" wrapText="1"/>
    </xf>
    <xf numFmtId="0" fontId="37" fillId="0" borderId="0" xfId="0" applyFont="1" applyAlignment="1">
      <alignment horizontal="left" wrapText="1"/>
    </xf>
    <xf numFmtId="171" fontId="31" fillId="4" borderId="55" xfId="0" applyNumberFormat="1" applyFont="1" applyFill="1" applyBorder="1" applyAlignment="1">
      <alignment horizontal="center"/>
    </xf>
    <xf numFmtId="171" fontId="0" fillId="0" borderId="58" xfId="0" applyNumberFormat="1" applyBorder="1" applyAlignment="1">
      <alignment horizontal="center"/>
    </xf>
    <xf numFmtId="165" fontId="4" fillId="0" borderId="97" xfId="0" applyNumberFormat="1" applyFont="1" applyBorder="1" applyAlignment="1">
      <alignment horizontal="center"/>
    </xf>
    <xf numFmtId="165" fontId="4" fillId="0" borderId="98" xfId="0" applyNumberFormat="1" applyFont="1" applyBorder="1" applyAlignment="1">
      <alignment horizontal="center"/>
    </xf>
    <xf numFmtId="165" fontId="31" fillId="4" borderId="55" xfId="0" applyNumberFormat="1" applyFont="1" applyFill="1" applyBorder="1" applyAlignment="1">
      <alignment horizontal="center"/>
    </xf>
    <xf numFmtId="165" fontId="0" fillId="0" borderId="58" xfId="0" applyNumberFormat="1" applyBorder="1" applyAlignment="1">
      <alignment horizontal="center"/>
    </xf>
    <xf numFmtId="3" fontId="5" fillId="0" borderId="47" xfId="0" applyNumberFormat="1" applyFont="1" applyBorder="1" applyAlignment="1">
      <alignment horizontal="center"/>
    </xf>
    <xf numFmtId="3" fontId="5" fillId="0" borderId="37" xfId="0" applyNumberFormat="1" applyFont="1" applyBorder="1" applyAlignment="1">
      <alignment horizontal="center"/>
    </xf>
    <xf numFmtId="0" fontId="0" fillId="3" borderId="11" xfId="0" applyFill="1" applyBorder="1" applyAlignment="1">
      <alignment horizontal="center" wrapText="1"/>
    </xf>
    <xf numFmtId="0" fontId="0" fillId="3" borderId="11" xfId="0" applyFill="1" applyBorder="1" applyAlignment="1">
      <alignment horizontal="center"/>
    </xf>
    <xf numFmtId="3" fontId="4" fillId="0" borderId="18" xfId="0" applyNumberFormat="1" applyFont="1" applyBorder="1" applyAlignment="1">
      <alignment horizontal="center"/>
    </xf>
    <xf numFmtId="3" fontId="0" fillId="0" borderId="18" xfId="0" applyNumberFormat="1" applyBorder="1" applyAlignment="1">
      <alignment horizontal="center"/>
    </xf>
    <xf numFmtId="0" fontId="5" fillId="0" borderId="47" xfId="0" applyFont="1" applyBorder="1" applyAlignment="1">
      <alignment horizontal="center"/>
    </xf>
    <xf numFmtId="0" fontId="0" fillId="0" borderId="14" xfId="0" applyBorder="1" applyAlignment="1">
      <alignment horizontal="center"/>
    </xf>
    <xf numFmtId="3" fontId="4" fillId="8" borderId="17" xfId="0" applyNumberFormat="1" applyFont="1" applyFill="1" applyBorder="1" applyAlignment="1">
      <alignment horizontal="center"/>
    </xf>
    <xf numFmtId="3" fontId="0" fillId="8" borderId="17" xfId="0" applyNumberFormat="1" applyFill="1" applyBorder="1" applyAlignment="1">
      <alignment horizontal="center"/>
    </xf>
    <xf numFmtId="3" fontId="4" fillId="0" borderId="17" xfId="0" applyNumberFormat="1" applyFont="1" applyBorder="1" applyAlignment="1">
      <alignment horizontal="center"/>
    </xf>
    <xf numFmtId="3" fontId="0" fillId="0" borderId="17" xfId="0" applyNumberFormat="1" applyBorder="1" applyAlignment="1">
      <alignment horizontal="center"/>
    </xf>
    <xf numFmtId="0" fontId="16" fillId="0" borderId="0" xfId="0" applyFont="1" applyAlignment="1">
      <alignment wrapText="1"/>
    </xf>
    <xf numFmtId="0" fontId="25" fillId="0" borderId="0" xfId="0" applyFont="1" applyAlignment="1">
      <alignment wrapText="1"/>
    </xf>
    <xf numFmtId="0" fontId="3" fillId="3" borderId="11" xfId="0" applyFont="1" applyFill="1" applyBorder="1" applyAlignment="1">
      <alignment horizontal="right" vertical="top" wrapText="1"/>
    </xf>
    <xf numFmtId="0" fontId="3" fillId="3" borderId="12" xfId="0" applyFont="1" applyFill="1" applyBorder="1" applyAlignment="1">
      <alignment horizontal="right" vertical="top" wrapText="1"/>
    </xf>
    <xf numFmtId="0" fontId="2" fillId="0" borderId="0" xfId="0" applyFont="1" applyAlignment="1" applyProtection="1">
      <alignment horizontal="left" vertical="center" wrapText="1" indent="5"/>
      <protection hidden="1"/>
    </xf>
    <xf numFmtId="0" fontId="2" fillId="0" borderId="56" xfId="0" applyFont="1" applyBorder="1" applyAlignment="1">
      <alignment horizontal="left" vertical="center" wrapText="1"/>
    </xf>
    <xf numFmtId="0" fontId="2" fillId="0" borderId="0" xfId="0" applyFont="1" applyAlignment="1">
      <alignment horizontal="left" vertical="center" wrapText="1" indent="2"/>
    </xf>
    <xf numFmtId="0" fontId="2" fillId="0" borderId="0" xfId="0" applyFont="1" applyAlignment="1" applyProtection="1">
      <alignment horizontal="left" vertical="center" wrapText="1" indent="1"/>
      <protection hidden="1"/>
    </xf>
    <xf numFmtId="0" fontId="2" fillId="0" borderId="31" xfId="0" applyFont="1" applyBorder="1" applyAlignment="1" applyProtection="1">
      <alignment horizontal="left" vertical="center" wrapText="1"/>
      <protection hidden="1"/>
    </xf>
    <xf numFmtId="0" fontId="2" fillId="0" borderId="0" xfId="0" applyFont="1" applyAlignment="1" applyProtection="1">
      <alignment horizontal="left" vertical="center" wrapText="1" indent="3"/>
      <protection hidden="1"/>
    </xf>
    <xf numFmtId="0" fontId="2" fillId="0" borderId="31" xfId="0" applyFont="1" applyBorder="1" applyAlignment="1">
      <alignment horizontal="center" vertical="center" wrapText="1"/>
    </xf>
    <xf numFmtId="0" fontId="63" fillId="3" borderId="56" xfId="0" applyFont="1" applyFill="1" applyBorder="1" applyAlignment="1" applyProtection="1">
      <alignment horizontal="left" wrapText="1"/>
      <protection hidden="1"/>
    </xf>
    <xf numFmtId="0" fontId="2" fillId="3" borderId="0" xfId="0" applyFont="1" applyFill="1" applyAlignment="1">
      <alignment horizontal="left" vertical="center" wrapText="1"/>
    </xf>
    <xf numFmtId="0" fontId="2" fillId="9" borderId="0" xfId="0" applyFont="1" applyFill="1" applyAlignment="1" applyProtection="1">
      <alignment horizontal="left" vertical="center" wrapText="1"/>
      <protection locked="0"/>
    </xf>
    <xf numFmtId="0" fontId="0" fillId="9" borderId="0" xfId="0" applyFill="1" applyAlignment="1" applyProtection="1">
      <alignment horizontal="left" vertical="center" wrapText="1"/>
      <protection locked="0"/>
    </xf>
    <xf numFmtId="0" fontId="2" fillId="0" borderId="3" xfId="0" applyFont="1" applyBorder="1" applyAlignment="1">
      <alignment horizontal="left" vertical="top" wrapText="1" indent="1"/>
    </xf>
    <xf numFmtId="0" fontId="2" fillId="0" borderId="0" xfId="0" applyFont="1"/>
    <xf numFmtId="0" fontId="0" fillId="0" borderId="0" xfId="0"/>
    <xf numFmtId="0" fontId="4" fillId="6" borderId="56" xfId="0" applyFont="1" applyFill="1" applyBorder="1" applyAlignment="1" applyProtection="1">
      <alignment horizontal="center"/>
      <protection locked="0"/>
    </xf>
    <xf numFmtId="0" fontId="47" fillId="0" borderId="0" xfId="0" applyFont="1" applyAlignment="1">
      <alignment horizontal="left" wrapText="1"/>
    </xf>
    <xf numFmtId="0" fontId="5" fillId="0" borderId="45" xfId="0" applyFont="1" applyBorder="1" applyAlignment="1">
      <alignment horizontal="center" vertical="center"/>
    </xf>
    <xf numFmtId="0" fontId="5" fillId="0" borderId="63" xfId="0" applyFont="1" applyBorder="1" applyAlignment="1">
      <alignment horizontal="left" vertical="center" wrapText="1"/>
    </xf>
    <xf numFmtId="0" fontId="4" fillId="0" borderId="45" xfId="0" applyFont="1" applyBorder="1" applyAlignment="1">
      <alignment horizontal="left" vertical="center" wrapText="1"/>
    </xf>
    <xf numFmtId="0" fontId="0" fillId="7" borderId="0" xfId="0" applyFill="1" applyAlignment="1">
      <alignment horizontal="left"/>
    </xf>
    <xf numFmtId="0" fontId="0" fillId="7" borderId="69" xfId="0" applyFill="1" applyBorder="1" applyAlignment="1">
      <alignment horizontal="left"/>
    </xf>
    <xf numFmtId="0" fontId="5" fillId="0" borderId="134" xfId="0" applyFont="1" applyBorder="1" applyAlignment="1">
      <alignment horizontal="center" vertical="center" wrapText="1"/>
    </xf>
    <xf numFmtId="0" fontId="2" fillId="0" borderId="76" xfId="0" applyFont="1" applyBorder="1"/>
    <xf numFmtId="0" fontId="5" fillId="0" borderId="63" xfId="0" applyFont="1" applyBorder="1" applyAlignment="1">
      <alignment vertical="center"/>
    </xf>
    <xf numFmtId="0" fontId="5" fillId="0" borderId="63" xfId="0" applyFont="1" applyBorder="1" applyAlignment="1">
      <alignment vertical="center" wrapText="1"/>
    </xf>
    <xf numFmtId="0" fontId="5" fillId="0" borderId="42" xfId="0" applyFont="1" applyBorder="1" applyAlignment="1">
      <alignment vertical="center" wrapText="1"/>
    </xf>
    <xf numFmtId="0" fontId="5" fillId="0" borderId="45" xfId="0" applyFont="1" applyBorder="1" applyAlignment="1">
      <alignment vertical="center" wrapText="1"/>
    </xf>
    <xf numFmtId="0" fontId="5" fillId="0" borderId="10" xfId="0" applyFont="1" applyBorder="1" applyAlignment="1">
      <alignment horizontal="center" vertical="center" wrapText="1"/>
    </xf>
    <xf numFmtId="0" fontId="2" fillId="0" borderId="9" xfId="0" applyFont="1" applyBorder="1"/>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42" xfId="0" applyFont="1" applyBorder="1" applyAlignment="1">
      <alignment horizontal="left" vertical="center" wrapText="1"/>
    </xf>
    <xf numFmtId="0" fontId="5" fillId="0" borderId="45" xfId="0" applyFont="1" applyBorder="1" applyAlignment="1">
      <alignment horizontal="left" vertical="center" wrapText="1"/>
    </xf>
    <xf numFmtId="0" fontId="5" fillId="0" borderId="43" xfId="0" applyFont="1" applyBorder="1" applyAlignment="1">
      <alignment horizontal="left" vertical="center"/>
    </xf>
    <xf numFmtId="10" fontId="3" fillId="0" borderId="0" xfId="0" applyNumberFormat="1" applyFont="1" applyAlignment="1">
      <alignment horizontal="left" vertical="center" wrapText="1"/>
    </xf>
    <xf numFmtId="0" fontId="2" fillId="0" borderId="28" xfId="0" applyFont="1" applyBorder="1"/>
    <xf numFmtId="0" fontId="2" fillId="0" borderId="44" xfId="0" applyFont="1" applyBorder="1"/>
    <xf numFmtId="0" fontId="2" fillId="0" borderId="17" xfId="0" applyFont="1" applyBorder="1"/>
    <xf numFmtId="0" fontId="2" fillId="0" borderId="19" xfId="0" applyFont="1" applyBorder="1"/>
    <xf numFmtId="0" fontId="2" fillId="0" borderId="51" xfId="0" applyFont="1" applyBorder="1"/>
    <xf numFmtId="0" fontId="2" fillId="0" borderId="46" xfId="0" applyFont="1" applyBorder="1"/>
    <xf numFmtId="168" fontId="2" fillId="0" borderId="51" xfId="6" applyNumberFormat="1" applyFont="1" applyBorder="1" applyAlignment="1"/>
    <xf numFmtId="168" fontId="2" fillId="0" borderId="41" xfId="6" applyNumberFormat="1" applyFont="1" applyBorder="1" applyAlignment="1"/>
    <xf numFmtId="168" fontId="2" fillId="0" borderId="24" xfId="6" applyNumberFormat="1" applyFont="1" applyBorder="1" applyAlignment="1"/>
    <xf numFmtId="168" fontId="2" fillId="0" borderId="25" xfId="6" applyNumberFormat="1" applyFont="1" applyBorder="1" applyAlignment="1"/>
    <xf numFmtId="168" fontId="2" fillId="0" borderId="62" xfId="6" applyNumberFormat="1" applyFont="1" applyBorder="1" applyAlignment="1"/>
    <xf numFmtId="168" fontId="2" fillId="0" borderId="26" xfId="6" applyNumberFormat="1" applyFont="1" applyBorder="1" applyAlignment="1"/>
    <xf numFmtId="168" fontId="2" fillId="0" borderId="40" xfId="6" applyNumberFormat="1" applyFont="1" applyBorder="1" applyAlignment="1"/>
    <xf numFmtId="168" fontId="2" fillId="0" borderId="23" xfId="6" applyNumberFormat="1" applyFont="1" applyBorder="1" applyAlignment="1"/>
    <xf numFmtId="168" fontId="2" fillId="0" borderId="35" xfId="6" applyNumberFormat="1" applyFont="1" applyBorder="1" applyAlignment="1"/>
    <xf numFmtId="168" fontId="2" fillId="0" borderId="28" xfId="6" applyNumberFormat="1" applyFont="1" applyBorder="1" applyAlignment="1"/>
    <xf numFmtId="0" fontId="11" fillId="8" borderId="0" xfId="7" applyFont="1" applyFill="1" applyAlignment="1">
      <alignment horizontal="center" readingOrder="1"/>
    </xf>
  </cellXfs>
  <cellStyles count="11">
    <cellStyle name="Comma" xfId="6" builtinId="3"/>
    <cellStyle name="Comma 2" xfId="10" xr:uid="{00000000-0005-0000-0000-000001000000}"/>
    <cellStyle name="Currency" xfId="1" builtinId="4"/>
    <cellStyle name="Hyperlink" xfId="2" builtinId="8"/>
    <cellStyle name="Normal" xfId="0" builtinId="0"/>
    <cellStyle name="Normal 2" xfId="3" xr:uid="{00000000-0005-0000-0000-000005000000}"/>
    <cellStyle name="Normal 2 2" xfId="9" xr:uid="{00000000-0005-0000-0000-000006000000}"/>
    <cellStyle name="Normal 3" xfId="7" xr:uid="{00000000-0005-0000-0000-000007000000}"/>
    <cellStyle name="Normal 4" xfId="8" xr:uid="{00000000-0005-0000-0000-000008000000}"/>
    <cellStyle name="Percent" xfId="4" builtinId="5"/>
    <cellStyle name="Percent 2" xfId="5" xr:uid="{00000000-0005-0000-0000-00000A000000}"/>
  </cellStyles>
  <dxfs count="23">
    <dxf>
      <font>
        <color theme="0" tint="-0.34998626667073579"/>
      </font>
    </dxf>
    <dxf>
      <font>
        <color theme="0"/>
      </font>
      <fill>
        <patternFill>
          <bgColor theme="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patternType="solid">
          <bgColor indexed="55"/>
        </patternFill>
      </fill>
    </dxf>
    <dxf>
      <fill>
        <patternFill>
          <bgColor theme="0" tint="-0.24994659260841701"/>
        </patternFill>
      </fill>
      <border>
        <bottom style="thin">
          <color indexed="64"/>
        </bottom>
      </border>
    </dxf>
  </dxfs>
  <tableStyles count="0" defaultTableStyle="TableStyleMedium9" defaultPivotStyle="PivotStyleLight16"/>
  <colors>
    <mruColors>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0CE-4F60-99D1-778E130BE5A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0CE-4F60-99D1-778E130BE5A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0CE-4F60-99D1-778E130BE5A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0CE-4F60-99D1-778E130BE5A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'Step 5-QA_Input Data Summary'!$D$7:$G$7</c:f>
              <c:strCache>
                <c:ptCount val="4"/>
                <c:pt idx="0">
                  <c:v>Refrigerators</c:v>
                </c:pt>
                <c:pt idx="1">
                  <c:v>Stand-Alone Freezers</c:v>
                </c:pt>
                <c:pt idx="2">
                  <c:v>Air-Conditioning Units</c:v>
                </c:pt>
                <c:pt idx="3">
                  <c:v>Dehumidifiers</c:v>
                </c:pt>
              </c:strCache>
            </c:strRef>
          </c:cat>
          <c:val>
            <c:numRef>
              <c:f>'Step 5-QA_Input Data Summary'!$D$8:$G$8</c:f>
              <c:numCache>
                <c:formatCode>#,##0</c:formatCode>
                <c:ptCount val="4"/>
                <c:pt idx="0">
                  <c:v>0</c:v>
                </c:pt>
                <c:pt idx="1">
                  <c:v>0</c:v>
                </c:pt>
                <c:pt idx="2">
                  <c:v>0</c:v>
                </c:pt>
                <c:pt idx="3">
                  <c:v>0</c:v>
                </c:pt>
              </c:numCache>
            </c:numRef>
          </c:val>
          <c:extLst>
            <c:ext xmlns:c16="http://schemas.microsoft.com/office/drawing/2014/chart" uri="{C3380CC4-5D6E-409C-BE32-E72D297353CC}">
              <c16:uniqueId val="{00000008-D0CE-4F60-99D1-778E130BE5AD}"/>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8.5692694663167104E-2"/>
          <c:y val="0.78931904345290171"/>
          <c:w val="0.80917016622922144"/>
          <c:h val="0.182903178769320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Pt>
            <c:idx val="1"/>
            <c:invertIfNegative val="0"/>
            <c:bubble3D val="0"/>
            <c:spPr>
              <a:solidFill>
                <a:srgbClr val="C0504D"/>
              </a:solidFill>
              <a:ln>
                <a:noFill/>
              </a:ln>
              <a:effectLst/>
              <a:sp3d/>
            </c:spPr>
            <c:extLst>
              <c:ext xmlns:c16="http://schemas.microsoft.com/office/drawing/2014/chart" uri="{C3380CC4-5D6E-409C-BE32-E72D297353CC}">
                <c16:uniqueId val="{00000001-20F1-46A4-B2A7-1920E58F4AB8}"/>
              </c:ext>
            </c:extLst>
          </c:dPt>
          <c:dPt>
            <c:idx val="2"/>
            <c:invertIfNegative val="0"/>
            <c:bubble3D val="0"/>
            <c:spPr>
              <a:solidFill>
                <a:srgbClr val="9BBB59"/>
              </a:solidFill>
              <a:ln>
                <a:noFill/>
              </a:ln>
              <a:effectLst/>
              <a:sp3d/>
            </c:spPr>
            <c:extLst>
              <c:ext xmlns:c16="http://schemas.microsoft.com/office/drawing/2014/chart" uri="{C3380CC4-5D6E-409C-BE32-E72D297353CC}">
                <c16:uniqueId val="{00000003-20F1-46A4-B2A7-1920E58F4AB8}"/>
              </c:ext>
            </c:extLst>
          </c:dPt>
          <c:dPt>
            <c:idx val="3"/>
            <c:invertIfNegative val="0"/>
            <c:bubble3D val="0"/>
            <c:spPr>
              <a:solidFill>
                <a:srgbClr val="8064A2"/>
              </a:solidFill>
              <a:ln>
                <a:noFill/>
              </a:ln>
              <a:effectLst/>
              <a:sp3d/>
            </c:spPr>
            <c:extLst>
              <c:ext xmlns:c16="http://schemas.microsoft.com/office/drawing/2014/chart" uri="{C3380CC4-5D6E-409C-BE32-E72D297353CC}">
                <c16:uniqueId val="{00000005-20F1-46A4-B2A7-1920E58F4AB8}"/>
              </c:ext>
            </c:extLst>
          </c:dPt>
          <c:dLbls>
            <c:dLbl>
              <c:idx val="0"/>
              <c:layout>
                <c:manualLayout>
                  <c:x val="2.2222222222222195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F1-46A4-B2A7-1920E58F4AB8}"/>
                </c:ext>
              </c:extLst>
            </c:dLbl>
            <c:dLbl>
              <c:idx val="1"/>
              <c:layout>
                <c:manualLayout>
                  <c:x val="1.9444444444444393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F1-46A4-B2A7-1920E58F4AB8}"/>
                </c:ext>
              </c:extLst>
            </c:dLbl>
            <c:dLbl>
              <c:idx val="2"/>
              <c:layout>
                <c:manualLayout>
                  <c:x val="2.2222222222222223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F1-46A4-B2A7-1920E58F4AB8}"/>
                </c:ext>
              </c:extLst>
            </c:dLbl>
            <c:dLbl>
              <c:idx val="3"/>
              <c:layout>
                <c:manualLayout>
                  <c:x val="2.5000000000000001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F1-46A4-B2A7-1920E58F4AB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'Step 5-QA_Input Data Summary'!$D$7:$G$7</c:f>
              <c:strCache>
                <c:ptCount val="4"/>
                <c:pt idx="0">
                  <c:v>Refrigerators</c:v>
                </c:pt>
                <c:pt idx="1">
                  <c:v>Stand-Alone Freezers</c:v>
                </c:pt>
                <c:pt idx="2">
                  <c:v>Air-Conditioning Units</c:v>
                </c:pt>
                <c:pt idx="3">
                  <c:v>Dehumidifiers</c:v>
                </c:pt>
              </c:strCache>
            </c:strRef>
          </c:cat>
          <c:val>
            <c:numRef>
              <c:f>'Step 5-QA_Input Data Summary'!$D$8:$G$8</c:f>
              <c:numCache>
                <c:formatCode>#,##0</c:formatCode>
                <c:ptCount val="4"/>
                <c:pt idx="0">
                  <c:v>0</c:v>
                </c:pt>
                <c:pt idx="1">
                  <c:v>0</c:v>
                </c:pt>
                <c:pt idx="2">
                  <c:v>0</c:v>
                </c:pt>
                <c:pt idx="3">
                  <c:v>0</c:v>
                </c:pt>
              </c:numCache>
            </c:numRef>
          </c:val>
          <c:extLst>
            <c:ext xmlns:c16="http://schemas.microsoft.com/office/drawing/2014/chart" uri="{C3380CC4-5D6E-409C-BE32-E72D297353CC}">
              <c16:uniqueId val="{00000007-20F1-46A4-B2A7-1920E58F4AB8}"/>
            </c:ext>
          </c:extLst>
        </c:ser>
        <c:dLbls>
          <c:showLegendKey val="0"/>
          <c:showVal val="0"/>
          <c:showCatName val="0"/>
          <c:showSerName val="0"/>
          <c:showPercent val="0"/>
          <c:showBubbleSize val="0"/>
        </c:dLbls>
        <c:gapWidth val="150"/>
        <c:shape val="box"/>
        <c:axId val="233930752"/>
        <c:axId val="233931144"/>
        <c:axId val="0"/>
      </c:bar3DChart>
      <c:catAx>
        <c:axId val="233930752"/>
        <c:scaling>
          <c:orientation val="minMax"/>
        </c:scaling>
        <c:delete val="0"/>
        <c:axPos val="b"/>
        <c:numFmt formatCode="General" sourceLinked="1"/>
        <c:majorTickMark val="none"/>
        <c:minorTickMark val="none"/>
        <c:tickLblPos val="nextTo"/>
        <c:spPr>
          <a:noFill/>
          <a:ln>
            <a:noFill/>
          </a:ln>
          <a:effectLst/>
        </c:spPr>
        <c:txPr>
          <a:bodyPr rot="0" spcFirstLastPara="1" vertOverflow="ellipsis" wrap="square" anchor="b" anchorCtr="1"/>
          <a:lstStyle/>
          <a:p>
            <a:pPr>
              <a:defRPr sz="900" b="0" i="0" u="none" strike="noStrike" kern="1200" baseline="0">
                <a:solidFill>
                  <a:sysClr val="windowText" lastClr="000000"/>
                </a:solidFill>
                <a:latin typeface="+mn-lt"/>
                <a:ea typeface="+mn-ea"/>
                <a:cs typeface="+mn-cs"/>
              </a:defRPr>
            </a:pPr>
            <a:endParaRPr lang="en-US"/>
          </a:p>
        </c:txPr>
        <c:crossAx val="233931144"/>
        <c:crosses val="autoZero"/>
        <c:auto val="1"/>
        <c:lblAlgn val="ctr"/>
        <c:lblOffset val="100"/>
        <c:noMultiLvlLbl val="0"/>
      </c:catAx>
      <c:valAx>
        <c:axId val="233931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Number of Appliances Processed</a:t>
                </a:r>
              </a:p>
            </c:rich>
          </c:tx>
          <c:layout>
            <c:manualLayout>
              <c:xMode val="edge"/>
              <c:yMode val="edge"/>
              <c:x val="3.5955161854768151E-2"/>
              <c:y val="5.4236293379994166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33930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16F-40BE-A8A2-FB67398C2B8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16F-40BE-A8A2-FB67398C2B8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16F-40BE-A8A2-FB67398C2B84}"/>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16F-40BE-A8A2-FB67398C2B84}"/>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Assumptions!$B$54:$B$57</c:f>
              <c:strCache>
                <c:ptCount val="4"/>
                <c:pt idx="0">
                  <c:v>Reclaiming or destroying refrigerants</c:v>
                </c:pt>
                <c:pt idx="1">
                  <c:v>Reclaiming or destroying foam-blowing agents</c:v>
                </c:pt>
                <c:pt idx="2">
                  <c:v>Recycling durable materials</c:v>
                </c:pt>
                <c:pt idx="3">
                  <c:v>Removing old units from the grid</c:v>
                </c:pt>
              </c:strCache>
            </c:strRef>
          </c:cat>
          <c:val>
            <c:numRef>
              <c:f>Assumptions!$F$54:$F$57</c:f>
              <c:numCache>
                <c:formatCode>0.0%</c:formatCode>
                <c:ptCount val="4"/>
                <c:pt idx="0">
                  <c:v>0</c:v>
                </c:pt>
                <c:pt idx="1">
                  <c:v>0</c:v>
                </c:pt>
                <c:pt idx="2">
                  <c:v>0</c:v>
                </c:pt>
                <c:pt idx="3" formatCode="0%">
                  <c:v>#N/A</c:v>
                </c:pt>
              </c:numCache>
            </c:numRef>
          </c:val>
          <c:extLst>
            <c:ext xmlns:c16="http://schemas.microsoft.com/office/drawing/2014/chart" uri="{C3380CC4-5D6E-409C-BE32-E72D297353CC}">
              <c16:uniqueId val="{00000008-716F-40BE-A8A2-FB67398C2B84}"/>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81A-4CFE-81B5-08CA662459D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81A-4CFE-81B5-08CA662459D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81A-4CFE-81B5-08CA662459D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81A-4CFE-81B5-08CA662459D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Assumptions!$B$60:$B$61</c:f>
              <c:strCache>
                <c:ptCount val="2"/>
                <c:pt idx="0">
                  <c:v>Reclaiming or destroying refrigerants</c:v>
                </c:pt>
                <c:pt idx="1">
                  <c:v>Reclaiming or destroying foam-blowing agents</c:v>
                </c:pt>
              </c:strCache>
            </c:strRef>
          </c:cat>
          <c:val>
            <c:numRef>
              <c:f>Assumptions!$F$60:$F$61</c:f>
              <c:numCache>
                <c:formatCode>0%</c:formatCode>
                <c:ptCount val="2"/>
                <c:pt idx="0">
                  <c:v>0</c:v>
                </c:pt>
                <c:pt idx="1">
                  <c:v>0</c:v>
                </c:pt>
              </c:numCache>
            </c:numRef>
          </c:val>
          <c:extLst>
            <c:ext xmlns:c16="http://schemas.microsoft.com/office/drawing/2014/chart" uri="{C3380CC4-5D6E-409C-BE32-E72D297353CC}">
              <c16:uniqueId val="{00000008-381A-4CFE-81B5-08CA662459DA}"/>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dLbl>
              <c:idx val="0"/>
              <c:layout>
                <c:manualLayout>
                  <c:x val="2.2222222222222223E-2"/>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03-48D6-8706-7866DDAA40A4}"/>
                </c:ext>
              </c:extLst>
            </c:dLbl>
            <c:dLbl>
              <c:idx val="1"/>
              <c:layout>
                <c:manualLayout>
                  <c:x val="1.9444444444444445E-2"/>
                  <c:y val="-3.08337535394282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03-48D6-8706-7866DDAA40A4}"/>
                </c:ext>
              </c:extLst>
            </c:dLbl>
            <c:dLbl>
              <c:idx val="2"/>
              <c:layout>
                <c:manualLayout>
                  <c:x val="2.4999999999999897E-2"/>
                  <c:y val="-2.4630541871921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03-48D6-8706-7866DDAA40A4}"/>
                </c:ext>
              </c:extLst>
            </c:dLbl>
            <c:dLbl>
              <c:idx val="3"/>
              <c:layout>
                <c:manualLayout>
                  <c:x val="2.4999999999999897E-2"/>
                  <c:y val="-2.87356321839081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03-48D6-8706-7866DDAA40A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'Step 5-Energy Impacts '!$C$10:$C$13</c:f>
              <c:strCache>
                <c:ptCount val="4"/>
                <c:pt idx="0">
                  <c:v>Refrigerators </c:v>
                </c:pt>
                <c:pt idx="1">
                  <c:v>Stand Alone Freezers</c:v>
                </c:pt>
                <c:pt idx="2">
                  <c:v>Air-Conditioning Units</c:v>
                </c:pt>
                <c:pt idx="3">
                  <c:v>Dehumidifiers</c:v>
                </c:pt>
              </c:strCache>
            </c:strRef>
          </c:cat>
          <c:val>
            <c:numRef>
              <c:f>'Step 5-Energy Impacts '!$F$10:$F$13</c:f>
              <c:numCache>
                <c:formatCode>#,##0.0</c:formatCode>
                <c:ptCount val="4"/>
                <c:pt idx="0">
                  <c:v>0</c:v>
                </c:pt>
                <c:pt idx="1">
                  <c:v>0</c:v>
                </c:pt>
                <c:pt idx="2">
                  <c:v>0</c:v>
                </c:pt>
                <c:pt idx="3">
                  <c:v>0</c:v>
                </c:pt>
              </c:numCache>
            </c:numRef>
          </c:val>
          <c:extLst>
            <c:ext xmlns:c16="http://schemas.microsoft.com/office/drawing/2014/chart" uri="{C3380CC4-5D6E-409C-BE32-E72D297353CC}">
              <c16:uniqueId val="{00000004-DF03-48D6-8706-7866DDAA40A4}"/>
            </c:ext>
          </c:extLst>
        </c:ser>
        <c:dLbls>
          <c:showLegendKey val="0"/>
          <c:showVal val="0"/>
          <c:showCatName val="0"/>
          <c:showSerName val="0"/>
          <c:showPercent val="0"/>
          <c:showBubbleSize val="0"/>
        </c:dLbls>
        <c:gapWidth val="150"/>
        <c:shape val="box"/>
        <c:axId val="375845096"/>
        <c:axId val="375844704"/>
        <c:axId val="0"/>
      </c:bar3DChart>
      <c:catAx>
        <c:axId val="375845096"/>
        <c:scaling>
          <c:orientation val="minMax"/>
        </c:scaling>
        <c:delete val="0"/>
        <c:axPos val="b"/>
        <c:numFmt formatCode="General" sourceLinked="1"/>
        <c:majorTickMark val="none"/>
        <c:minorTickMark val="none"/>
        <c:tickLblPos val="nextTo"/>
        <c:spPr>
          <a:noFill/>
          <a:ln>
            <a:noFill/>
          </a:ln>
          <a:effectLst/>
        </c:spPr>
        <c:txPr>
          <a:bodyPr rot="-2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375844704"/>
        <c:crosses val="autoZero"/>
        <c:auto val="1"/>
        <c:lblAlgn val="ctr"/>
        <c:lblOffset val="100"/>
        <c:noMultiLvlLbl val="0"/>
      </c:catAx>
      <c:valAx>
        <c:axId val="375844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Energy Saved (kWh)</a:t>
                </a:r>
              </a:p>
            </c:rich>
          </c:tx>
          <c:layout>
            <c:manualLayout>
              <c:xMode val="edge"/>
              <c:yMode val="edge"/>
              <c:x val="2.949453193350831E-2"/>
              <c:y val="0.1598047011364958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375845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9BBB59"/>
            </a:solidFill>
            <a:ln>
              <a:noFill/>
            </a:ln>
            <a:effectLst/>
            <a:sp3d/>
          </c:spPr>
          <c:invertIfNegative val="0"/>
          <c:dLbls>
            <c:dLbl>
              <c:idx val="0"/>
              <c:layout>
                <c:manualLayout>
                  <c:x val="2.5000000000000001E-2"/>
                  <c:y val="-3.67156398349615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D2-4C67-85BD-772374A1E569}"/>
                </c:ext>
              </c:extLst>
            </c:dLbl>
            <c:dLbl>
              <c:idx val="1"/>
              <c:layout>
                <c:manualLayout>
                  <c:x val="1.9444444444444445E-2"/>
                  <c:y val="-3.49551812680220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D2-4C67-85BD-772374A1E569}"/>
                </c:ext>
              </c:extLst>
            </c:dLbl>
            <c:dLbl>
              <c:idx val="2"/>
              <c:layout>
                <c:manualLayout>
                  <c:x val="1.6666666666666666E-2"/>
                  <c:y val="-3.28731097961867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D2-4C67-85BD-772374A1E569}"/>
                </c:ext>
              </c:extLst>
            </c:dLbl>
            <c:dLbl>
              <c:idx val="3"/>
              <c:layout>
                <c:manualLayout>
                  <c:x val="2.2222222222222223E-2"/>
                  <c:y val="-3.69822485207100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D2-4C67-85BD-772374A1E569}"/>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'Step 5-Energy Impacts '!$C$10:$C$13</c:f>
              <c:strCache>
                <c:ptCount val="4"/>
                <c:pt idx="0">
                  <c:v>Refrigerators </c:v>
                </c:pt>
                <c:pt idx="1">
                  <c:v>Stand Alone Freezers</c:v>
                </c:pt>
                <c:pt idx="2">
                  <c:v>Air-Conditioning Units</c:v>
                </c:pt>
                <c:pt idx="3">
                  <c:v>Dehumidifiers</c:v>
                </c:pt>
              </c:strCache>
            </c:strRef>
          </c:cat>
          <c:val>
            <c:numRef>
              <c:f>'Step 5-Energy Impacts '!$G$10:$G$13</c:f>
              <c:numCache>
                <c:formatCode>"$"#,##0.00</c:formatCode>
                <c:ptCount val="4"/>
                <c:pt idx="0">
                  <c:v>0</c:v>
                </c:pt>
                <c:pt idx="1">
                  <c:v>0</c:v>
                </c:pt>
                <c:pt idx="2">
                  <c:v>0</c:v>
                </c:pt>
                <c:pt idx="3">
                  <c:v>0</c:v>
                </c:pt>
              </c:numCache>
            </c:numRef>
          </c:val>
          <c:extLst>
            <c:ext xmlns:c16="http://schemas.microsoft.com/office/drawing/2014/chart" uri="{C3380CC4-5D6E-409C-BE32-E72D297353CC}">
              <c16:uniqueId val="{00000004-D2D2-4C67-85BD-772374A1E569}"/>
            </c:ext>
          </c:extLst>
        </c:ser>
        <c:dLbls>
          <c:showLegendKey val="0"/>
          <c:showVal val="0"/>
          <c:showCatName val="0"/>
          <c:showSerName val="0"/>
          <c:showPercent val="0"/>
          <c:showBubbleSize val="0"/>
        </c:dLbls>
        <c:gapWidth val="150"/>
        <c:shape val="box"/>
        <c:axId val="375843920"/>
        <c:axId val="375843528"/>
        <c:axId val="0"/>
      </c:bar3DChart>
      <c:catAx>
        <c:axId val="375843920"/>
        <c:scaling>
          <c:orientation val="minMax"/>
        </c:scaling>
        <c:delete val="0"/>
        <c:axPos val="b"/>
        <c:numFmt formatCode="General" sourceLinked="1"/>
        <c:majorTickMark val="none"/>
        <c:minorTickMark val="none"/>
        <c:tickLblPos val="nextTo"/>
        <c:spPr>
          <a:noFill/>
          <a:ln>
            <a:noFill/>
          </a:ln>
          <a:effectLst/>
        </c:spPr>
        <c:txPr>
          <a:bodyPr rot="-2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375843528"/>
        <c:crosses val="autoZero"/>
        <c:auto val="1"/>
        <c:lblAlgn val="ctr"/>
        <c:lblOffset val="100"/>
        <c:noMultiLvlLbl val="0"/>
      </c:catAx>
      <c:valAx>
        <c:axId val="375843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Customer Savings ($)</a:t>
                </a:r>
              </a:p>
            </c:rich>
          </c:tx>
          <c:layout>
            <c:manualLayout>
              <c:xMode val="edge"/>
              <c:yMode val="edge"/>
              <c:x val="2.6716754155730535E-2"/>
              <c:y val="0.16921077357933811"/>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3758439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DOE Freezer Survival Curve </a:t>
            </a:r>
          </a:p>
        </c:rich>
      </c:tx>
      <c:overlay val="0"/>
    </c:title>
    <c:autoTitleDeleted val="0"/>
    <c:plotArea>
      <c:layout/>
      <c:areaChart>
        <c:grouping val="standard"/>
        <c:varyColors val="0"/>
        <c:ser>
          <c:idx val="0"/>
          <c:order val="0"/>
          <c:val>
            <c:numLit>
              <c:formatCode>General</c:formatCode>
              <c:ptCount val="63"/>
              <c:pt idx="0">
                <c:v>1</c:v>
              </c:pt>
              <c:pt idx="1">
                <c:v>1</c:v>
              </c:pt>
              <c:pt idx="2">
                <c:v>1</c:v>
              </c:pt>
              <c:pt idx="3">
                <c:v>1</c:v>
              </c:pt>
              <c:pt idx="4">
                <c:v>1</c:v>
              </c:pt>
              <c:pt idx="5">
                <c:v>1</c:v>
              </c:pt>
              <c:pt idx="6">
                <c:v>0.99919780983253004</c:v>
              </c:pt>
              <c:pt idx="7">
                <c:v>0.99577327363138357</c:v>
              </c:pt>
              <c:pt idx="8">
                <c:v>0.98885420622266784</c:v>
              </c:pt>
              <c:pt idx="9">
                <c:v>0.97789196979537507</c:v>
              </c:pt>
              <c:pt idx="10">
                <c:v>0.96252750873594706</c:v>
              </c:pt>
              <c:pt idx="11">
                <c:v>0.94255769151004365</c:v>
              </c:pt>
              <c:pt idx="12">
                <c:v>0.91792277404327438</c:v>
              </c:pt>
              <c:pt idx="13">
                <c:v>0.88869954228798986</c:v>
              </c:pt>
              <c:pt idx="14">
                <c:v>0.85509476128857342</c:v>
              </c:pt>
              <c:pt idx="15">
                <c:v>0.8174366071003708</c:v>
              </c:pt>
              <c:pt idx="16">
                <c:v>0.7761630538264408</c:v>
              </c:pt>
              <c:pt idx="17">
                <c:v>0.73180690583435115</c:v>
              </c:pt>
              <c:pt idx="18">
                <c:v>0.6849776468438622</c:v>
              </c:pt>
              <c:pt idx="19">
                <c:v>0.6363406342232597</c:v>
              </c:pt>
              <c:pt idx="20">
                <c:v>0.5865944331937597</c:v>
              </c:pt>
              <c:pt idx="21">
                <c:v>0.5364472691558525</c:v>
              </c:pt>
              <c:pt idx="22">
                <c:v>0.48659367596119235</c:v>
              </c:pt>
              <c:pt idx="23">
                <c:v>0.43769243236484873</c:v>
              </c:pt>
              <c:pt idx="24">
                <c:v>0.39034681048824221</c:v>
              </c:pt>
              <c:pt idx="25">
                <c:v>0.34508801663580413</c:v>
              </c:pt>
              <c:pt idx="26">
                <c:v>0.30236249956488265</c:v>
              </c:pt>
              <c:pt idx="27">
                <c:v>0.2625235524383846</c:v>
              </c:pt>
              <c:pt idx="28">
                <c:v>0.22582736358691038</c:v>
              </c:pt>
              <c:pt idx="29">
                <c:v>0.19243340052073904</c:v>
              </c:pt>
              <c:pt idx="30">
                <c:v>0.16240876307944196</c:v>
              </c:pt>
              <c:pt idx="31">
                <c:v>0.13573593390049846</c:v>
              </c:pt>
              <c:pt idx="32">
                <c:v>0.11232320153606504</c:v>
              </c:pt>
              <c:pt idx="33">
                <c:v>9.2016941728222959E-2</c:v>
              </c:pt>
              <c:pt idx="34">
                <c:v>7.4614917484283727E-2</c:v>
              </c:pt>
              <c:pt idx="35">
                <c:v>5.9879794604884413E-2</c:v>
              </c:pt>
              <c:pt idx="36">
                <c:v>4.7552157061094454E-2</c:v>
              </c:pt>
              <c:pt idx="37">
                <c:v>3.7362433256381306E-2</c:v>
              </c:pt>
              <c:pt idx="38">
                <c:v>2.9041294882375543E-2</c:v>
              </c:pt>
              <c:pt idx="39">
                <c:v>2.2328249605779584E-2</c:v>
              </c:pt>
              <c:pt idx="40">
                <c:v>1.6978303263691347E-2</c:v>
              </c:pt>
              <c:pt idx="41">
                <c:v>1.2766705108345006E-2</c:v>
              </c:pt>
              <c:pt idx="42">
                <c:v>9.4919026864885188E-3</c:v>
              </c:pt>
              <c:pt idx="43">
                <c:v>6.9769164836066093E-3</c:v>
              </c:pt>
              <c:pt idx="44">
                <c:v>5.0693972729910072E-3</c:v>
              </c:pt>
              <c:pt idx="45">
                <c:v>3.640652915630059E-3</c:v>
              </c:pt>
              <c:pt idx="46">
                <c:v>2.5839301407076468E-3</c:v>
              </c:pt>
              <c:pt idx="47">
                <c:v>1.8122160001182849E-3</c:v>
              </c:pt>
              <c:pt idx="48">
                <c:v>1.2557892328766463E-3</c:v>
              </c:pt>
              <c:pt idx="49">
                <c:v>8.5970957292871419E-4</c:v>
              </c:pt>
              <c:pt idx="50">
                <c:v>5.8138828794648129E-4</c:v>
              </c:pt>
              <c:pt idx="51">
                <c:v>3.8834011815602933E-4</c:v>
              </c:pt>
              <c:pt idx="52">
                <c:v>2.5617827307362467E-4</c:v>
              </c:pt>
              <c:pt idx="53">
                <c:v>1.6688203645893489E-4</c:v>
              </c:pt>
              <c:pt idx="54">
                <c:v>1.0734157164163256E-4</c:v>
              </c:pt>
              <c:pt idx="55">
                <c:v>6.8166617512537738E-5</c:v>
              </c:pt>
              <c:pt idx="56">
                <c:v>4.2734232098255181E-5</c:v>
              </c:pt>
              <c:pt idx="57">
                <c:v>2.6444532681986692E-5</c:v>
              </c:pt>
              <c:pt idx="58">
                <c:v>1.6151308386230626E-5</c:v>
              </c:pt>
              <c:pt idx="59">
                <c:v>9.7352662968284274E-6</c:v>
              </c:pt>
              <c:pt idx="60">
                <c:v>5.7904625640591576E-6</c:v>
              </c:pt>
              <c:pt idx="61">
                <c:v>3.3982978085961679E-6</c:v>
              </c:pt>
              <c:pt idx="62">
                <c:v>1.9676610431519684E-6</c:v>
              </c:pt>
            </c:numLit>
          </c:val>
          <c:extLst>
            <c:ext xmlns:c16="http://schemas.microsoft.com/office/drawing/2014/chart" uri="{C3380CC4-5D6E-409C-BE32-E72D297353CC}">
              <c16:uniqueId val="{00000000-3E8D-4E4F-9EA7-024D3E935BCC}"/>
            </c:ext>
          </c:extLst>
        </c:ser>
        <c:dLbls>
          <c:showLegendKey val="0"/>
          <c:showVal val="0"/>
          <c:showCatName val="0"/>
          <c:showSerName val="0"/>
          <c:showPercent val="0"/>
          <c:showBubbleSize val="0"/>
        </c:dLbls>
        <c:axId val="375845880"/>
        <c:axId val="375846272"/>
      </c:areaChart>
      <c:catAx>
        <c:axId val="375845880"/>
        <c:scaling>
          <c:orientation val="minMax"/>
        </c:scaling>
        <c:delete val="0"/>
        <c:axPos val="b"/>
        <c:majorTickMark val="out"/>
        <c:minorTickMark val="none"/>
        <c:tickLblPos val="nextTo"/>
        <c:crossAx val="375846272"/>
        <c:crosses val="autoZero"/>
        <c:auto val="1"/>
        <c:lblAlgn val="ctr"/>
        <c:lblOffset val="100"/>
        <c:noMultiLvlLbl val="0"/>
      </c:catAx>
      <c:valAx>
        <c:axId val="375846272"/>
        <c:scaling>
          <c:orientation val="minMax"/>
          <c:max val="1"/>
        </c:scaling>
        <c:delete val="0"/>
        <c:axPos val="l"/>
        <c:majorGridlines/>
        <c:numFmt formatCode="General" sourceLinked="1"/>
        <c:majorTickMark val="out"/>
        <c:minorTickMark val="none"/>
        <c:tickLblPos val="nextTo"/>
        <c:crossAx val="375845880"/>
        <c:crosses val="autoZero"/>
        <c:crossBetween val="midCat"/>
      </c:valAx>
    </c:plotArea>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DOE Refrigerator Survival Curve </a:t>
            </a:r>
          </a:p>
        </c:rich>
      </c:tx>
      <c:overlay val="0"/>
    </c:title>
    <c:autoTitleDeleted val="0"/>
    <c:plotArea>
      <c:layout>
        <c:manualLayout>
          <c:layoutTarget val="inner"/>
          <c:xMode val="edge"/>
          <c:yMode val="edge"/>
          <c:x val="7.1959795348162117E-2"/>
          <c:y val="0.14002511823466968"/>
          <c:w val="0.90335510480544756"/>
          <c:h val="0.7766083360781032"/>
        </c:manualLayout>
      </c:layout>
      <c:areaChart>
        <c:grouping val="standard"/>
        <c:varyColors val="0"/>
        <c:ser>
          <c:idx val="0"/>
          <c:order val="0"/>
          <c:val>
            <c:numLit>
              <c:formatCode>General</c:formatCode>
              <c:ptCount val="61"/>
              <c:pt idx="0">
                <c:v>1</c:v>
              </c:pt>
              <c:pt idx="1">
                <c:v>1</c:v>
              </c:pt>
              <c:pt idx="2">
                <c:v>1</c:v>
              </c:pt>
              <c:pt idx="3">
                <c:v>1</c:v>
              </c:pt>
              <c:pt idx="4">
                <c:v>1</c:v>
              </c:pt>
              <c:pt idx="5">
                <c:v>1</c:v>
              </c:pt>
              <c:pt idx="6">
                <c:v>0.98807091630081945</c:v>
              </c:pt>
              <c:pt idx="7">
                <c:v>0.96227602870947149</c:v>
              </c:pt>
              <c:pt idx="8">
                <c:v>0.92682260673494365</c:v>
              </c:pt>
              <c:pt idx="9">
                <c:v>0.88407165359954765</c:v>
              </c:pt>
              <c:pt idx="10">
                <c:v>0.8358897004934519</c:v>
              </c:pt>
              <c:pt idx="11">
                <c:v>0.78387703381912399</c:v>
              </c:pt>
              <c:pt idx="12">
                <c:v>0.72943691282148404</c:v>
              </c:pt>
              <c:pt idx="13">
                <c:v>0.67379980838071729</c:v>
              </c:pt>
              <c:pt idx="14">
                <c:v>0.61803292967942425</c:v>
              </c:pt>
              <c:pt idx="15">
                <c:v>0.56304557892553542</c:v>
              </c:pt>
              <c:pt idx="16">
                <c:v>0.50959445501199618</c:v>
              </c:pt>
              <c:pt idx="17">
                <c:v>0.45829048743905515</c:v>
              </c:pt>
              <c:pt idx="18">
                <c:v>0.40960764238581499</c:v>
              </c:pt>
              <c:pt idx="19">
                <c:v>0.3638935957358192</c:v>
              </c:pt>
              <c:pt idx="20">
                <c:v>0.32138190564028829</c:v>
              </c:pt>
              <c:pt idx="21">
                <c:v>0.2822052066560426</c:v>
              </c:pt>
              <c:pt idx="22">
                <c:v>0.24640892368095516</c:v>
              </c:pt>
              <c:pt idx="23">
                <c:v>0.21396503138029341</c:v>
              </c:pt>
              <c:pt idx="24">
                <c:v>0.18478544213129627</c:v>
              </c:pt>
              <c:pt idx="25">
                <c:v>0.15873467868740435</c:v>
              </c:pt>
              <c:pt idx="26">
                <c:v>0.13564156712638523</c:v>
              </c:pt>
              <c:pt idx="27">
                <c:v>0.11530976443912837</c:v>
              </c:pt>
              <c:pt idx="28">
                <c:v>9.7527008678134269E-2</c:v>
              </c:pt>
              <c:pt idx="29">
                <c:v>8.2073044874093656E-2</c:v>
              </c:pt>
              <c:pt idx="30">
                <c:v>6.8726235182532236E-2</c:v>
              </c:pt>
              <c:pt idx="31">
                <c:v>5.7268906189332863E-2</c:v>
              </c:pt>
              <c:pt idx="32">
                <c:v>4.7491520015728088E-2</c:v>
              </c:pt>
              <c:pt idx="33">
                <c:v>3.9195779432106566E-2</c:v>
              </c:pt>
              <c:pt idx="34">
                <c:v>3.2196791629691052E-2</c:v>
              </c:pt>
              <c:pt idx="35">
                <c:v>2.6324421871635049E-2</c:v>
              </c:pt>
              <c:pt idx="36">
                <c:v>2.142396833092176E-2</c:v>
              </c:pt>
              <c:pt idx="37">
                <c:v>1.7356284417253013E-2</c:v>
              </c:pt>
              <c:pt idx="38">
                <c:v>1.3997466130504933E-2</c:v>
              </c:pt>
              <c:pt idx="39">
                <c:v>1.1238210665847251E-2</c:v>
              </c:pt>
              <c:pt idx="40">
                <c:v>8.9829396911520407E-3</c:v>
              </c:pt>
              <c:pt idx="41">
                <c:v>7.148767302907609E-3</c:v>
              </c:pt>
              <c:pt idx="42">
                <c:v>5.664379346734796E-3</c:v>
              </c:pt>
              <c:pt idx="43">
                <c:v>4.4688780959963263E-3</c:v>
              </c:pt>
              <c:pt idx="44">
                <c:v>3.5106345936566255E-3</c:v>
              </c:pt>
              <c:pt idx="45">
                <c:v>2.7461805182088027E-3</c:v>
              </c:pt>
              <c:pt idx="46">
                <c:v>2.1391623588120291E-3</c:v>
              </c:pt>
              <c:pt idx="47">
                <c:v>1.6593730099755933E-3</c:v>
              </c:pt>
              <c:pt idx="48">
                <c:v>1.2818695836813651E-3</c:v>
              </c:pt>
              <c:pt idx="49">
                <c:v>9.8618119743454271E-4</c:v>
              </c:pt>
              <c:pt idx="50">
                <c:v>7.5560660764680042E-4</c:v>
              </c:pt>
              <c:pt idx="51">
                <c:v>5.7659867743994171E-4</c:v>
              </c:pt>
              <c:pt idx="52">
                <c:v>4.3823064775405776E-4</c:v>
              </c:pt>
              <c:pt idx="53">
                <c:v>3.3173787373544817E-4</c:v>
              </c:pt>
              <c:pt idx="54">
                <c:v>2.5012795623795161E-4</c:v>
              </c:pt>
              <c:pt idx="55">
                <c:v>1.8785191493120084E-4</c:v>
              </c:pt>
              <c:pt idx="56">
                <c:v>1.4052910403216325E-4</c:v>
              </c:pt>
              <c:pt idx="57">
                <c:v>1.0471886917698597E-4</c:v>
              </c:pt>
              <c:pt idx="58">
                <c:v>7.7732405529688748E-5</c:v>
              </c:pt>
              <c:pt idx="59">
                <c:v>5.7478839124746977E-5</c:v>
              </c:pt>
              <c:pt idx="60">
                <c:v>4.2340165686434256E-5</c:v>
              </c:pt>
            </c:numLit>
          </c:val>
          <c:extLst>
            <c:ext xmlns:c16="http://schemas.microsoft.com/office/drawing/2014/chart" uri="{C3380CC4-5D6E-409C-BE32-E72D297353CC}">
              <c16:uniqueId val="{00000000-DCE7-481A-B9DD-24D86C0980F8}"/>
            </c:ext>
          </c:extLst>
        </c:ser>
        <c:dLbls>
          <c:showLegendKey val="0"/>
          <c:showVal val="0"/>
          <c:showCatName val="0"/>
          <c:showSerName val="0"/>
          <c:showPercent val="0"/>
          <c:showBubbleSize val="0"/>
        </c:dLbls>
        <c:axId val="233929968"/>
        <c:axId val="374370192"/>
      </c:areaChart>
      <c:catAx>
        <c:axId val="233929968"/>
        <c:scaling>
          <c:orientation val="minMax"/>
        </c:scaling>
        <c:delete val="0"/>
        <c:axPos val="b"/>
        <c:majorTickMark val="out"/>
        <c:minorTickMark val="none"/>
        <c:tickLblPos val="nextTo"/>
        <c:crossAx val="374370192"/>
        <c:crossesAt val="0"/>
        <c:auto val="1"/>
        <c:lblAlgn val="ctr"/>
        <c:lblOffset val="100"/>
        <c:noMultiLvlLbl val="0"/>
      </c:catAx>
      <c:valAx>
        <c:axId val="374370192"/>
        <c:scaling>
          <c:orientation val="minMax"/>
          <c:max val="1"/>
          <c:min val="0"/>
        </c:scaling>
        <c:delete val="0"/>
        <c:axPos val="l"/>
        <c:majorGridlines/>
        <c:numFmt formatCode="General" sourceLinked="1"/>
        <c:majorTickMark val="out"/>
        <c:minorTickMark val="none"/>
        <c:tickLblPos val="nextTo"/>
        <c:crossAx val="233929968"/>
        <c:crosses val="autoZero"/>
        <c:crossBetween val="midCat"/>
        <c:majorUnit val="0.1"/>
      </c:valAx>
    </c:plotArea>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v>DOE RUL Schedule (REF) </c:v>
          </c:tx>
          <c:spPr>
            <a:ln w="28575">
              <a:noFill/>
            </a:ln>
          </c:spPr>
          <c:xVal>
            <c:numLit>
              <c:formatCode>General</c:formatCode>
              <c:ptCount val="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numLit>
          </c:xVal>
          <c:yVal>
            <c:numLit>
              <c:formatCode>General</c:formatCode>
              <c:ptCount val="60"/>
              <c:pt idx="0">
                <c:v>17.92156661040854</c:v>
              </c:pt>
              <c:pt idx="1">
                <c:v>16.92156661040854</c:v>
              </c:pt>
              <c:pt idx="2">
                <c:v>15.921566610408545</c:v>
              </c:pt>
              <c:pt idx="3">
                <c:v>14.921566610408545</c:v>
              </c:pt>
              <c:pt idx="4">
                <c:v>13.921566610408545</c:v>
              </c:pt>
              <c:pt idx="5">
                <c:v>12.921566610408544</c:v>
              </c:pt>
              <c:pt idx="6">
                <c:v>12.065496933196854</c:v>
              </c:pt>
              <c:pt idx="7">
                <c:v>11.362119982112477</c:v>
              </c:pt>
              <c:pt idx="8">
                <c:v>10.758498544317296</c:v>
              </c:pt>
              <c:pt idx="9">
                <c:v>10.230389156623829</c:v>
              </c:pt>
              <c:pt idx="10">
                <c:v>9.7624428202027964</c:v>
              </c:pt>
              <c:pt idx="11">
                <c:v>9.3438580141644874</c:v>
              </c:pt>
              <c:pt idx="12">
                <c:v>8.9665858085685635</c:v>
              </c:pt>
              <c:pt idx="13">
                <c:v>8.6244039930718408</c:v>
              </c:pt>
              <c:pt idx="14">
                <c:v>8.312375769708142</c:v>
              </c:pt>
              <c:pt idx="15">
                <c:v>8.0265065369907607</c:v>
              </c:pt>
              <c:pt idx="16">
                <c:v>7.7635135194924576</c:v>
              </c:pt>
              <c:pt idx="17">
                <c:v>7.5206644702403356</c:v>
              </c:pt>
              <c:pt idx="18">
                <c:v>7.2956609917893003</c:v>
              </c:pt>
              <c:pt idx="19">
                <c:v>7.0865519105735748</c:v>
              </c:pt>
              <c:pt idx="20">
                <c:v>6.8916675814672379</c:v>
              </c:pt>
              <c:pt idx="21">
                <c:v>6.709569171907078</c:v>
              </c:pt>
              <c:pt idx="22">
                <c:v>6.5390089125231672</c:v>
              </c:pt>
              <c:pt idx="23">
                <c:v>6.3788985311725934</c:v>
              </c:pt>
              <c:pt idx="24">
                <c:v>6.228283893684698</c:v>
              </c:pt>
              <c:pt idx="25">
                <c:v>6.0863244180247493</c:v>
              </c:pt>
              <c:pt idx="26">
                <c:v>5.9522762033763428</c:v>
              </c:pt>
              <c:pt idx="27">
                <c:v>5.8254780792937844</c:v>
              </c:pt>
              <c:pt idx="28">
                <c:v>5.7053399686019013</c:v>
              </c:pt>
              <c:pt idx="29">
                <c:v>5.5913330942624837</c:v>
              </c:pt>
              <c:pt idx="30">
                <c:v>5.4829816601548922</c:v>
              </c:pt>
              <c:pt idx="31">
                <c:v>5.379855708719151</c:v>
              </c:pt>
              <c:pt idx="32">
                <c:v>5.2815649114280232</c:v>
              </c:pt>
              <c:pt idx="33">
                <c:v>5.1877530855570138</c:v>
              </c:pt>
              <c:pt idx="34">
                <c:v>5.0980932555481289</c:v>
              </c:pt>
              <c:pt idx="35">
                <c:v>5.0122830910143739</c:v>
              </c:pt>
              <c:pt idx="36">
                <c:v>4.9300405566715062</c:v>
              </c:pt>
              <c:pt idx="37">
                <c:v>4.8510996018060402</c:v>
              </c:pt>
              <c:pt idx="38">
                <c:v>4.7752056968688157</c:v>
              </c:pt>
              <c:pt idx="39">
                <c:v>4.7021109898037921</c:v>
              </c:pt>
              <c:pt idx="40">
                <c:v>4.6315688006614621</c:v>
              </c:pt>
              <c:pt idx="41">
                <c:v>4.5633270937974002</c:v>
              </c:pt>
              <c:pt idx="42">
                <c:v>4.4971204536976606</c:v>
              </c:pt>
              <c:pt idx="43">
                <c:v>4.4326599306245953</c:v>
              </c:pt>
              <c:pt idx="44">
                <c:v>4.3696198979781764</c:v>
              </c:pt>
              <c:pt idx="45">
                <c:v>4.3076207492112326</c:v>
              </c:pt>
              <c:pt idx="46">
                <c:v>4.2462058224282995</c:v>
              </c:pt>
              <c:pt idx="47">
                <c:v>4.1848103244714103</c:v>
              </c:pt>
              <c:pt idx="48">
                <c:v>4.1227191608230811</c:v>
              </c:pt>
              <c:pt idx="49">
                <c:v>4.0590093595896173</c:v>
              </c:pt>
              <c:pt idx="50">
                <c:v>3.9924710592442323</c:v>
              </c:pt>
              <c:pt idx="51">
                <c:v>3.9214985986371427</c:v>
              </c:pt>
              <c:pt idx="52">
                <c:v>3.8439397991675994</c:v>
              </c:pt>
              <c:pt idx="53">
                <c:v>3.7568866235534299</c:v>
              </c:pt>
              <c:pt idx="54">
                <c:v>3.6563833982526601</c:v>
              </c:pt>
              <c:pt idx="55">
                <c:v>3.5370187769057688</c:v>
              </c:pt>
              <c:pt idx="56">
                <c:v>3.3913532626599876</c:v>
              </c:pt>
              <c:pt idx="57">
                <c:v>3.2091134488668929</c:v>
              </c:pt>
              <c:pt idx="58">
                <c:v>2.9760543324580002</c:v>
              </c:pt>
              <c:pt idx="59">
                <c:v>2.672347929399832</c:v>
              </c:pt>
            </c:numLit>
          </c:yVal>
          <c:smooth val="0"/>
          <c:extLst>
            <c:ext xmlns:c16="http://schemas.microsoft.com/office/drawing/2014/chart" uri="{C3380CC4-5D6E-409C-BE32-E72D297353CC}">
              <c16:uniqueId val="{00000000-83F0-47D6-850C-586943FDDD31}"/>
            </c:ext>
          </c:extLst>
        </c:ser>
        <c:dLbls>
          <c:showLegendKey val="0"/>
          <c:showVal val="0"/>
          <c:showCatName val="0"/>
          <c:showSerName val="0"/>
          <c:showPercent val="0"/>
          <c:showBubbleSize val="0"/>
        </c:dLbls>
        <c:axId val="374370976"/>
        <c:axId val="374371368"/>
      </c:scatterChart>
      <c:valAx>
        <c:axId val="374370976"/>
        <c:scaling>
          <c:orientation val="minMax"/>
        </c:scaling>
        <c:delete val="0"/>
        <c:axPos val="b"/>
        <c:numFmt formatCode="General" sourceLinked="1"/>
        <c:majorTickMark val="out"/>
        <c:minorTickMark val="none"/>
        <c:tickLblPos val="nextTo"/>
        <c:crossAx val="374371368"/>
        <c:crosses val="autoZero"/>
        <c:crossBetween val="midCat"/>
      </c:valAx>
      <c:valAx>
        <c:axId val="374371368"/>
        <c:scaling>
          <c:orientation val="minMax"/>
        </c:scaling>
        <c:delete val="0"/>
        <c:axPos val="l"/>
        <c:majorGridlines/>
        <c:numFmt formatCode="General" sourceLinked="1"/>
        <c:majorTickMark val="out"/>
        <c:minorTickMark val="none"/>
        <c:tickLblPos val="nextTo"/>
        <c:crossAx val="374370976"/>
        <c:crosses val="autoZero"/>
        <c:crossBetween val="midCat"/>
      </c:valAx>
    </c:plotArea>
    <c:legend>
      <c:legendPos val="r"/>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2.xml"/><Relationship Id="rId7" Type="http://schemas.openxmlformats.org/officeDocument/2006/relationships/chart" Target="../charts/chart4.xml"/><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chart" Target="../charts/chart3.xml"/><Relationship Id="rId11" Type="http://schemas.openxmlformats.org/officeDocument/2006/relationships/image" Target="../media/image5.png"/><Relationship Id="rId5" Type="http://schemas.openxmlformats.org/officeDocument/2006/relationships/image" Target="../media/image3.png"/><Relationship Id="rId10" Type="http://schemas.openxmlformats.org/officeDocument/2006/relationships/image" Target="../media/image4.png"/><Relationship Id="rId4" Type="http://schemas.openxmlformats.org/officeDocument/2006/relationships/image" Target="../media/image2.png"/><Relationship Id="rId9"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image" Target="../media/image9.emf"/><Relationship Id="rId2" Type="http://schemas.openxmlformats.org/officeDocument/2006/relationships/chart" Target="../charts/chart7.xml"/><Relationship Id="rId1" Type="http://schemas.openxmlformats.org/officeDocument/2006/relationships/image" Target="../media/image6.png"/><Relationship Id="rId6" Type="http://schemas.openxmlformats.org/officeDocument/2006/relationships/image" Target="../media/image8.emf"/><Relationship Id="rId5" Type="http://schemas.openxmlformats.org/officeDocument/2006/relationships/image" Target="../media/image7.png"/><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85725</xdr:rowOff>
    </xdr:from>
    <xdr:to>
      <xdr:col>3</xdr:col>
      <xdr:colOff>876300</xdr:colOff>
      <xdr:row>2</xdr:row>
      <xdr:rowOff>142875</xdr:rowOff>
    </xdr:to>
    <xdr:pic>
      <xdr:nvPicPr>
        <xdr:cNvPr id="1045" name="Picture 17" descr="EPA_sized">
          <a:extLst>
            <a:ext uri="{FF2B5EF4-FFF2-40B4-BE49-F238E27FC236}">
              <a16:creationId xmlns:a16="http://schemas.microsoft.com/office/drawing/2014/main" id="{00000000-0008-0000-0000-000015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 y="247650"/>
          <a:ext cx="1247775" cy="400050"/>
        </a:xfrm>
        <a:prstGeom prst="rect">
          <a:avLst/>
        </a:prstGeom>
        <a:noFill/>
        <a:ln w="9525">
          <a:noFill/>
          <a:miter lim="800000"/>
          <a:headEnd/>
          <a:tailEnd/>
        </a:ln>
      </xdr:spPr>
    </xdr:pic>
    <xdr:clientData/>
  </xdr:twoCellAnchor>
  <xdr:twoCellAnchor>
    <xdr:from>
      <xdr:col>3</xdr:col>
      <xdr:colOff>2543175</xdr:colOff>
      <xdr:row>53</xdr:row>
      <xdr:rowOff>79863</xdr:rowOff>
    </xdr:from>
    <xdr:to>
      <xdr:col>4</xdr:col>
      <xdr:colOff>1797539</xdr:colOff>
      <xdr:row>55</xdr:row>
      <xdr:rowOff>75711</xdr:rowOff>
    </xdr:to>
    <xdr:sp macro="" textlink="" fLocksText="0">
      <xdr:nvSpPr>
        <xdr:cNvPr id="8210" name="Text Box 18">
          <a:extLst>
            <a:ext uri="{FF2B5EF4-FFF2-40B4-BE49-F238E27FC236}">
              <a16:creationId xmlns:a16="http://schemas.microsoft.com/office/drawing/2014/main" id="{00000000-0008-0000-0000-000012200000}"/>
            </a:ext>
          </a:extLst>
        </xdr:cNvPr>
        <xdr:cNvSpPr txBox="1">
          <a:spLocks noChangeArrowheads="1"/>
        </xdr:cNvSpPr>
      </xdr:nvSpPr>
      <xdr:spPr bwMode="auto">
        <a:xfrm>
          <a:off x="3276600" y="13443438"/>
          <a:ext cx="2883389" cy="481623"/>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a:solidFill>
                <a:srgbClr val="FFFFFF"/>
              </a:solidFill>
              <a:latin typeface="Arial"/>
              <a:cs typeface="Arial"/>
            </a:rPr>
            <a:t>Sally Hamlin, Stratospheric Protection Division</a:t>
          </a:r>
        </a:p>
        <a:p>
          <a:pPr algn="l" rtl="0">
            <a:defRPr sz="1000"/>
          </a:pPr>
          <a:r>
            <a:rPr lang="en-US" sz="1000" b="0" i="0" strike="noStrike">
              <a:solidFill>
                <a:srgbClr val="FFFFFF"/>
              </a:solidFill>
              <a:latin typeface="Arial"/>
              <a:cs typeface="Arial"/>
            </a:rPr>
            <a:t>Hamlin.Sally@epa.gov</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76200</xdr:colOff>
      <xdr:row>1</xdr:row>
      <xdr:rowOff>57150</xdr:rowOff>
    </xdr:from>
    <xdr:to>
      <xdr:col>2</xdr:col>
      <xdr:colOff>962025</xdr:colOff>
      <xdr:row>1</xdr:row>
      <xdr:rowOff>457200</xdr:rowOff>
    </xdr:to>
    <xdr:pic>
      <xdr:nvPicPr>
        <xdr:cNvPr id="10252" name="Picture 58" descr="EPA_sized">
          <a:extLst>
            <a:ext uri="{FF2B5EF4-FFF2-40B4-BE49-F238E27FC236}">
              <a16:creationId xmlns:a16="http://schemas.microsoft.com/office/drawing/2014/main" id="{00000000-0008-0000-0900-00000C2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47675" y="219075"/>
          <a:ext cx="1247775" cy="400050"/>
        </a:xfrm>
        <a:prstGeom prst="rect">
          <a:avLst/>
        </a:prstGeom>
        <a:noFill/>
        <a:ln w="9525">
          <a:noFill/>
          <a:miter lim="800000"/>
          <a:headEnd/>
          <a:tailEnd/>
        </a:ln>
      </xdr:spPr>
    </xdr:pic>
    <xdr:clientData/>
  </xdr:twoCellAnchor>
  <xdr:twoCellAnchor>
    <xdr:from>
      <xdr:col>2</xdr:col>
      <xdr:colOff>1847850</xdr:colOff>
      <xdr:row>1</xdr:row>
      <xdr:rowOff>38100</xdr:rowOff>
    </xdr:from>
    <xdr:to>
      <xdr:col>8</xdr:col>
      <xdr:colOff>0</xdr:colOff>
      <xdr:row>2</xdr:row>
      <xdr:rowOff>57150</xdr:rowOff>
    </xdr:to>
    <xdr:sp macro="" textlink="">
      <xdr:nvSpPr>
        <xdr:cNvPr id="10300" name="Text Box 60">
          <a:extLst>
            <a:ext uri="{FF2B5EF4-FFF2-40B4-BE49-F238E27FC236}">
              <a16:creationId xmlns:a16="http://schemas.microsoft.com/office/drawing/2014/main" id="{00000000-0008-0000-0900-00003C280000}"/>
            </a:ext>
          </a:extLst>
        </xdr:cNvPr>
        <xdr:cNvSpPr txBox="1">
          <a:spLocks noChangeArrowheads="1"/>
        </xdr:cNvSpPr>
      </xdr:nvSpPr>
      <xdr:spPr bwMode="auto">
        <a:xfrm>
          <a:off x="2609850" y="200025"/>
          <a:ext cx="5457825" cy="8572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1</xdr:row>
      <xdr:rowOff>57150</xdr:rowOff>
    </xdr:from>
    <xdr:to>
      <xdr:col>2</xdr:col>
      <xdr:colOff>1209675</xdr:colOff>
      <xdr:row>1</xdr:row>
      <xdr:rowOff>457200</xdr:rowOff>
    </xdr:to>
    <xdr:pic>
      <xdr:nvPicPr>
        <xdr:cNvPr id="21515" name="Picture 58" descr="EPA_sized">
          <a:extLst>
            <a:ext uri="{FF2B5EF4-FFF2-40B4-BE49-F238E27FC236}">
              <a16:creationId xmlns:a16="http://schemas.microsoft.com/office/drawing/2014/main" id="{00000000-0008-0000-0A00-00000B5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219075"/>
          <a:ext cx="1247775" cy="400050"/>
        </a:xfrm>
        <a:prstGeom prst="rect">
          <a:avLst/>
        </a:prstGeom>
        <a:noFill/>
        <a:ln w="9525">
          <a:noFill/>
          <a:miter lim="800000"/>
          <a:headEnd/>
          <a:tailEnd/>
        </a:ln>
      </xdr:spPr>
    </xdr:pic>
    <xdr:clientData/>
  </xdr:twoCellAnchor>
  <xdr:twoCellAnchor>
    <xdr:from>
      <xdr:col>2</xdr:col>
      <xdr:colOff>1847850</xdr:colOff>
      <xdr:row>1</xdr:row>
      <xdr:rowOff>38100</xdr:rowOff>
    </xdr:from>
    <xdr:to>
      <xdr:col>8</xdr:col>
      <xdr:colOff>0</xdr:colOff>
      <xdr:row>2</xdr:row>
      <xdr:rowOff>57150</xdr:rowOff>
    </xdr:to>
    <xdr:sp macro="" textlink="">
      <xdr:nvSpPr>
        <xdr:cNvPr id="3" name="Text Box 60">
          <a:extLst>
            <a:ext uri="{FF2B5EF4-FFF2-40B4-BE49-F238E27FC236}">
              <a16:creationId xmlns:a16="http://schemas.microsoft.com/office/drawing/2014/main" id="{00000000-0008-0000-0A00-000003000000}"/>
            </a:ext>
          </a:extLst>
        </xdr:cNvPr>
        <xdr:cNvSpPr txBox="1">
          <a:spLocks noChangeArrowheads="1"/>
        </xdr:cNvSpPr>
      </xdr:nvSpPr>
      <xdr:spPr bwMode="auto">
        <a:xfrm>
          <a:off x="2076450" y="200025"/>
          <a:ext cx="5638800" cy="8572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2</xdr:col>
      <xdr:colOff>1104900</xdr:colOff>
      <xdr:row>1</xdr:row>
      <xdr:rowOff>447675</xdr:rowOff>
    </xdr:to>
    <xdr:pic>
      <xdr:nvPicPr>
        <xdr:cNvPr id="2" name="Picture 253" descr="EPA_sized">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425" y="219075"/>
          <a:ext cx="1247775" cy="390525"/>
        </a:xfrm>
        <a:prstGeom prst="rect">
          <a:avLst/>
        </a:prstGeom>
        <a:noFill/>
        <a:ln w="9525">
          <a:noFill/>
          <a:miter lim="800000"/>
          <a:headEnd/>
          <a:tailEnd/>
        </a:ln>
      </xdr:spPr>
    </xdr:pic>
    <xdr:clientData/>
  </xdr:twoCellAnchor>
  <xdr:twoCellAnchor>
    <xdr:from>
      <xdr:col>2</xdr:col>
      <xdr:colOff>1847850</xdr:colOff>
      <xdr:row>1</xdr:row>
      <xdr:rowOff>47625</xdr:rowOff>
    </xdr:from>
    <xdr:to>
      <xdr:col>33</xdr:col>
      <xdr:colOff>533400</xdr:colOff>
      <xdr:row>2</xdr:row>
      <xdr:rowOff>38100</xdr:rowOff>
    </xdr:to>
    <xdr:sp macro="" textlink="">
      <xdr:nvSpPr>
        <xdr:cNvPr id="3" name="Text Box 255">
          <a:extLst>
            <a:ext uri="{FF2B5EF4-FFF2-40B4-BE49-F238E27FC236}">
              <a16:creationId xmlns:a16="http://schemas.microsoft.com/office/drawing/2014/main" id="{00000000-0008-0000-0B00-000003000000}"/>
            </a:ext>
          </a:extLst>
        </xdr:cNvPr>
        <xdr:cNvSpPr txBox="1">
          <a:spLocks noChangeArrowheads="1"/>
        </xdr:cNvSpPr>
      </xdr:nvSpPr>
      <xdr:spPr bwMode="auto">
        <a:xfrm>
          <a:off x="2343150" y="209550"/>
          <a:ext cx="5591175" cy="11049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5</xdr:col>
          <xdr:colOff>742950</xdr:colOff>
          <xdr:row>6</xdr:row>
          <xdr:rowOff>57150</xdr:rowOff>
        </xdr:from>
        <xdr:to>
          <xdr:col>7</xdr:col>
          <xdr:colOff>762000</xdr:colOff>
          <xdr:row>8</xdr:row>
          <xdr:rowOff>19050</xdr:rowOff>
        </xdr:to>
        <xdr:sp macro="" textlink="">
          <xdr:nvSpPr>
            <xdr:cNvPr id="31745" name="Button 1" hidden="1">
              <a:extLst>
                <a:ext uri="{63B3BB69-23CF-44E3-9099-C40C66FF867C}">
                  <a14:compatExt spid="_x0000_s31745"/>
                </a:ext>
                <a:ext uri="{FF2B5EF4-FFF2-40B4-BE49-F238E27FC236}">
                  <a16:creationId xmlns:a16="http://schemas.microsoft.com/office/drawing/2014/main" id="{00000000-0008-0000-0B00-0000017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Click Here to Add Additional Partner Columns </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6</xdr:row>
          <xdr:rowOff>38100</xdr:rowOff>
        </xdr:from>
        <xdr:to>
          <xdr:col>10</xdr:col>
          <xdr:colOff>304800</xdr:colOff>
          <xdr:row>7</xdr:row>
          <xdr:rowOff>95250</xdr:rowOff>
        </xdr:to>
        <xdr:sp macro="" textlink="">
          <xdr:nvSpPr>
            <xdr:cNvPr id="31746" name="Button 2" hidden="1">
              <a:extLst>
                <a:ext uri="{63B3BB69-23CF-44E3-9099-C40C66FF867C}">
                  <a14:compatExt spid="_x0000_s31746"/>
                </a:ext>
                <a:ext uri="{FF2B5EF4-FFF2-40B4-BE49-F238E27FC236}">
                  <a16:creationId xmlns:a16="http://schemas.microsoft.com/office/drawing/2014/main" id="{00000000-0008-0000-0B00-0000027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Click Here to Hide Additional Partner Columns </a:t>
              </a:r>
            </a:p>
          </xdr:txBody>
        </xdr:sp>
        <xdr:clientData fLocksWithSheet="0"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xdr:col>
      <xdr:colOff>57150</xdr:colOff>
      <xdr:row>1</xdr:row>
      <xdr:rowOff>57150</xdr:rowOff>
    </xdr:from>
    <xdr:to>
      <xdr:col>2</xdr:col>
      <xdr:colOff>1028700</xdr:colOff>
      <xdr:row>1</xdr:row>
      <xdr:rowOff>457200</xdr:rowOff>
    </xdr:to>
    <xdr:pic>
      <xdr:nvPicPr>
        <xdr:cNvPr id="13323" name="Picture 1" descr="EPA_sized">
          <a:extLst>
            <a:ext uri="{FF2B5EF4-FFF2-40B4-BE49-F238E27FC236}">
              <a16:creationId xmlns:a16="http://schemas.microsoft.com/office/drawing/2014/main" id="{00000000-0008-0000-0C00-00000B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8625" y="219075"/>
          <a:ext cx="1247775" cy="400050"/>
        </a:xfrm>
        <a:prstGeom prst="rect">
          <a:avLst/>
        </a:prstGeom>
        <a:noFill/>
        <a:ln w="9525">
          <a:noFill/>
          <a:miter lim="800000"/>
          <a:headEnd/>
          <a:tailEnd/>
        </a:ln>
      </xdr:spPr>
    </xdr:pic>
    <xdr:clientData/>
  </xdr:twoCellAnchor>
  <xdr:twoCellAnchor>
    <xdr:from>
      <xdr:col>2</xdr:col>
      <xdr:colOff>1047750</xdr:colOff>
      <xdr:row>1</xdr:row>
      <xdr:rowOff>19050</xdr:rowOff>
    </xdr:from>
    <xdr:to>
      <xdr:col>6</xdr:col>
      <xdr:colOff>723900</xdr:colOff>
      <xdr:row>2</xdr:row>
      <xdr:rowOff>323850</xdr:rowOff>
    </xdr:to>
    <xdr:sp macro="" textlink="">
      <xdr:nvSpPr>
        <xdr:cNvPr id="14338" name="Text Box 2">
          <a:extLst>
            <a:ext uri="{FF2B5EF4-FFF2-40B4-BE49-F238E27FC236}">
              <a16:creationId xmlns:a16="http://schemas.microsoft.com/office/drawing/2014/main" id="{00000000-0008-0000-0C00-000002380000}"/>
            </a:ext>
          </a:extLst>
        </xdr:cNvPr>
        <xdr:cNvSpPr txBox="1">
          <a:spLocks noChangeArrowheads="1"/>
        </xdr:cNvSpPr>
      </xdr:nvSpPr>
      <xdr:spPr bwMode="auto">
        <a:xfrm>
          <a:off x="1276350" y="180975"/>
          <a:ext cx="4438650" cy="1228725"/>
        </a:xfrm>
        <a:prstGeom prst="rect">
          <a:avLst/>
        </a:prstGeom>
        <a:noFill/>
        <a:ln w="9525">
          <a:noFill/>
          <a:miter lim="800000"/>
          <a:headEnd/>
          <a:tailEnd/>
        </a:ln>
      </xdr:spPr>
      <xdr:txBody>
        <a:bodyPr vertOverflow="clip" wrap="square" lIns="27432" tIns="22860" rIns="27432" bIns="0" anchor="t" upright="1"/>
        <a:lstStyle/>
        <a:p>
          <a:pPr algn="ctr" rtl="0">
            <a:lnSpc>
              <a:spcPts val="1000"/>
            </a:lnSpc>
            <a:defRPr sz="1000"/>
          </a:pPr>
          <a:r>
            <a:rPr lang="en-US" sz="1000" b="1" i="0" strike="noStrike">
              <a:solidFill>
                <a:srgbClr val="000000"/>
              </a:solidFill>
              <a:latin typeface="Arial"/>
              <a:cs typeface="Arial"/>
            </a:rPr>
            <a:t>United States</a:t>
          </a:r>
        </a:p>
        <a:p>
          <a:pPr algn="ctr" rtl="0">
            <a:lnSpc>
              <a:spcPts val="1800"/>
            </a:lnSpc>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lnSpc>
              <a:spcPts val="1100"/>
            </a:lnSpc>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lnSpc>
              <a:spcPts val="900"/>
            </a:lnSpc>
            <a:defRPr sz="1000"/>
          </a:pPr>
          <a:endParaRPr lang="en-US" sz="1000" b="1" i="0" strike="noStrike">
            <a:solidFill>
              <a:srgbClr val="000000"/>
            </a:solidFill>
            <a:latin typeface="Arial"/>
            <a:cs typeface="Arial"/>
          </a:endParaRPr>
        </a:p>
      </xdr:txBody>
    </xdr:sp>
    <xdr:clientData/>
  </xdr:twoCellAnchor>
  <xdr:twoCellAnchor>
    <xdr:from>
      <xdr:col>2</xdr:col>
      <xdr:colOff>1047750</xdr:colOff>
      <xdr:row>1</xdr:row>
      <xdr:rowOff>19050</xdr:rowOff>
    </xdr:from>
    <xdr:to>
      <xdr:col>6</xdr:col>
      <xdr:colOff>723900</xdr:colOff>
      <xdr:row>2</xdr:row>
      <xdr:rowOff>323850</xdr:rowOff>
    </xdr:to>
    <xdr:sp macro="" textlink="">
      <xdr:nvSpPr>
        <xdr:cNvPr id="4" name="Text Box 2">
          <a:extLst>
            <a:ext uri="{FF2B5EF4-FFF2-40B4-BE49-F238E27FC236}">
              <a16:creationId xmlns:a16="http://schemas.microsoft.com/office/drawing/2014/main" id="{00000000-0008-0000-0C00-000004000000}"/>
            </a:ext>
          </a:extLst>
        </xdr:cNvPr>
        <xdr:cNvSpPr txBox="1">
          <a:spLocks noChangeArrowheads="1"/>
        </xdr:cNvSpPr>
      </xdr:nvSpPr>
      <xdr:spPr bwMode="auto">
        <a:xfrm>
          <a:off x="1695450" y="180975"/>
          <a:ext cx="4638675" cy="1228725"/>
        </a:xfrm>
        <a:prstGeom prst="rect">
          <a:avLst/>
        </a:prstGeom>
        <a:noFill/>
        <a:ln w="9525">
          <a:noFill/>
          <a:miter lim="800000"/>
          <a:headEnd/>
          <a:tailEnd/>
        </a:ln>
      </xdr:spPr>
      <xdr:txBody>
        <a:bodyPr vertOverflow="clip" wrap="square" lIns="27432" tIns="22860" rIns="27432" bIns="0" anchor="t" upright="1"/>
        <a:lstStyle/>
        <a:p>
          <a:pPr algn="ctr" rtl="0">
            <a:lnSpc>
              <a:spcPts val="1000"/>
            </a:lnSpc>
            <a:defRPr sz="1000"/>
          </a:pPr>
          <a:r>
            <a:rPr lang="en-US" sz="1000" b="1" i="0" strike="noStrike">
              <a:solidFill>
                <a:srgbClr val="000000"/>
              </a:solidFill>
              <a:latin typeface="Arial"/>
              <a:cs typeface="Arial"/>
            </a:rPr>
            <a:t>United States</a:t>
          </a:r>
        </a:p>
        <a:p>
          <a:pPr algn="ctr" rtl="0">
            <a:lnSpc>
              <a:spcPts val="1800"/>
            </a:lnSpc>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lnSpc>
              <a:spcPts val="1100"/>
            </a:lnSpc>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lnSpc>
              <a:spcPts val="900"/>
            </a:lnSpc>
            <a:defRPr sz="1000"/>
          </a:pPr>
          <a:endParaRPr lang="en-US" sz="1000" b="1" i="0" strike="noStrike">
            <a:solidFill>
              <a:srgbClr val="000000"/>
            </a:solidFill>
            <a:latin typeface="Arial"/>
            <a:cs typeface="Aria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57150</xdr:colOff>
      <xdr:row>1</xdr:row>
      <xdr:rowOff>57150</xdr:rowOff>
    </xdr:from>
    <xdr:to>
      <xdr:col>2</xdr:col>
      <xdr:colOff>1190625</xdr:colOff>
      <xdr:row>1</xdr:row>
      <xdr:rowOff>457200</xdr:rowOff>
    </xdr:to>
    <xdr:pic>
      <xdr:nvPicPr>
        <xdr:cNvPr id="14347" name="Picture 4" descr="EPA_sized">
          <a:extLst>
            <a:ext uri="{FF2B5EF4-FFF2-40B4-BE49-F238E27FC236}">
              <a16:creationId xmlns:a16="http://schemas.microsoft.com/office/drawing/2014/main" id="{00000000-0008-0000-0D00-00000B3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219075"/>
          <a:ext cx="1247775" cy="400050"/>
        </a:xfrm>
        <a:prstGeom prst="rect">
          <a:avLst/>
        </a:prstGeom>
        <a:noFill/>
        <a:ln w="9525">
          <a:noFill/>
          <a:miter lim="800000"/>
          <a:headEnd/>
          <a:tailEnd/>
        </a:ln>
      </xdr:spPr>
    </xdr:pic>
    <xdr:clientData/>
  </xdr:twoCellAnchor>
  <xdr:twoCellAnchor>
    <xdr:from>
      <xdr:col>2</xdr:col>
      <xdr:colOff>1133475</xdr:colOff>
      <xdr:row>1</xdr:row>
      <xdr:rowOff>47625</xdr:rowOff>
    </xdr:from>
    <xdr:to>
      <xdr:col>7</xdr:col>
      <xdr:colOff>447675</xdr:colOff>
      <xdr:row>2</xdr:row>
      <xdr:rowOff>0</xdr:rowOff>
    </xdr:to>
    <xdr:sp macro="" textlink="">
      <xdr:nvSpPr>
        <xdr:cNvPr id="12293" name="Text Box 5">
          <a:extLst>
            <a:ext uri="{FF2B5EF4-FFF2-40B4-BE49-F238E27FC236}">
              <a16:creationId xmlns:a16="http://schemas.microsoft.com/office/drawing/2014/main" id="{00000000-0008-0000-0D00-000005300000}"/>
            </a:ext>
          </a:extLst>
        </xdr:cNvPr>
        <xdr:cNvSpPr txBox="1">
          <a:spLocks noChangeArrowheads="1"/>
        </xdr:cNvSpPr>
      </xdr:nvSpPr>
      <xdr:spPr bwMode="auto">
        <a:xfrm>
          <a:off x="1362075" y="209550"/>
          <a:ext cx="5419725" cy="79057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t>
          </a:r>
        </a:p>
        <a:p>
          <a:pPr algn="ctr" rtl="0">
            <a:defRPr sz="1000"/>
          </a:pPr>
          <a:r>
            <a:rPr lang="en-US" sz="1800" b="1" i="0" strike="noStrike">
              <a:solidFill>
                <a:srgbClr val="000000"/>
              </a:solidFill>
              <a:latin typeface="Arial"/>
              <a:cs typeface="Arial"/>
            </a:rPr>
            <a:t>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47625</xdr:colOff>
      <xdr:row>1</xdr:row>
      <xdr:rowOff>104775</xdr:rowOff>
    </xdr:from>
    <xdr:to>
      <xdr:col>2</xdr:col>
      <xdr:colOff>1295400</xdr:colOff>
      <xdr:row>1</xdr:row>
      <xdr:rowOff>504825</xdr:rowOff>
    </xdr:to>
    <xdr:pic>
      <xdr:nvPicPr>
        <xdr:cNvPr id="15371" name="Picture 4" descr="EPA_sized">
          <a:extLst>
            <a:ext uri="{FF2B5EF4-FFF2-40B4-BE49-F238E27FC236}">
              <a16:creationId xmlns:a16="http://schemas.microsoft.com/office/drawing/2014/main" id="{00000000-0008-0000-0E00-00000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266700"/>
          <a:ext cx="1247775" cy="400050"/>
        </a:xfrm>
        <a:prstGeom prst="rect">
          <a:avLst/>
        </a:prstGeom>
        <a:noFill/>
        <a:ln w="9525">
          <a:noFill/>
          <a:miter lim="800000"/>
          <a:headEnd/>
          <a:tailEnd/>
        </a:ln>
      </xdr:spPr>
    </xdr:pic>
    <xdr:clientData/>
  </xdr:twoCellAnchor>
  <xdr:twoCellAnchor>
    <xdr:from>
      <xdr:col>2</xdr:col>
      <xdr:colOff>1133475</xdr:colOff>
      <xdr:row>1</xdr:row>
      <xdr:rowOff>47625</xdr:rowOff>
    </xdr:from>
    <xdr:to>
      <xdr:col>7</xdr:col>
      <xdr:colOff>447675</xdr:colOff>
      <xdr:row>2</xdr:row>
      <xdr:rowOff>0</xdr:rowOff>
    </xdr:to>
    <xdr:sp macro="" textlink="">
      <xdr:nvSpPr>
        <xdr:cNvPr id="5" name="Text Box 5">
          <a:extLst>
            <a:ext uri="{FF2B5EF4-FFF2-40B4-BE49-F238E27FC236}">
              <a16:creationId xmlns:a16="http://schemas.microsoft.com/office/drawing/2014/main" id="{00000000-0008-0000-0E00-000005000000}"/>
            </a:ext>
          </a:extLst>
        </xdr:cNvPr>
        <xdr:cNvSpPr txBox="1">
          <a:spLocks noChangeArrowheads="1"/>
        </xdr:cNvSpPr>
      </xdr:nvSpPr>
      <xdr:spPr bwMode="auto">
        <a:xfrm>
          <a:off x="1362075" y="209550"/>
          <a:ext cx="5419725" cy="79057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t>
          </a:r>
        </a:p>
        <a:p>
          <a:pPr algn="ctr" rtl="0">
            <a:defRPr sz="1000"/>
          </a:pPr>
          <a:r>
            <a:rPr lang="en-US" sz="1800" b="1" i="0" strike="noStrike">
              <a:solidFill>
                <a:srgbClr val="000000"/>
              </a:solidFill>
              <a:latin typeface="Arial"/>
              <a:cs typeface="Arial"/>
            </a:rPr>
            <a:t>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85725</xdr:colOff>
      <xdr:row>1</xdr:row>
      <xdr:rowOff>57150</xdr:rowOff>
    </xdr:from>
    <xdr:to>
      <xdr:col>2</xdr:col>
      <xdr:colOff>1104900</xdr:colOff>
      <xdr:row>1</xdr:row>
      <xdr:rowOff>457200</xdr:rowOff>
    </xdr:to>
    <xdr:pic>
      <xdr:nvPicPr>
        <xdr:cNvPr id="16395" name="Picture 32" descr="EPA_sized">
          <a:extLst>
            <a:ext uri="{FF2B5EF4-FFF2-40B4-BE49-F238E27FC236}">
              <a16:creationId xmlns:a16="http://schemas.microsoft.com/office/drawing/2014/main" id="{00000000-0008-0000-0F00-00000B4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50" y="219075"/>
          <a:ext cx="1247775" cy="400050"/>
        </a:xfrm>
        <a:prstGeom prst="rect">
          <a:avLst/>
        </a:prstGeom>
        <a:noFill/>
        <a:ln w="9525">
          <a:noFill/>
          <a:miter lim="800000"/>
          <a:headEnd/>
          <a:tailEnd/>
        </a:ln>
      </xdr:spPr>
    </xdr:pic>
    <xdr:clientData/>
  </xdr:twoCellAnchor>
  <xdr:twoCellAnchor>
    <xdr:from>
      <xdr:col>2</xdr:col>
      <xdr:colOff>1362075</xdr:colOff>
      <xdr:row>1</xdr:row>
      <xdr:rowOff>28575</xdr:rowOff>
    </xdr:from>
    <xdr:to>
      <xdr:col>6</xdr:col>
      <xdr:colOff>866775</xdr:colOff>
      <xdr:row>1</xdr:row>
      <xdr:rowOff>733425</xdr:rowOff>
    </xdr:to>
    <xdr:sp macro="" textlink="">
      <xdr:nvSpPr>
        <xdr:cNvPr id="7201" name="Text Box 33">
          <a:extLst>
            <a:ext uri="{FF2B5EF4-FFF2-40B4-BE49-F238E27FC236}">
              <a16:creationId xmlns:a16="http://schemas.microsoft.com/office/drawing/2014/main" id="{00000000-0008-0000-0F00-0000211C0000}"/>
            </a:ext>
          </a:extLst>
        </xdr:cNvPr>
        <xdr:cNvSpPr txBox="1">
          <a:spLocks noChangeArrowheads="1"/>
        </xdr:cNvSpPr>
      </xdr:nvSpPr>
      <xdr:spPr bwMode="auto">
        <a:xfrm>
          <a:off x="1590675" y="190500"/>
          <a:ext cx="6296025" cy="704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85725</xdr:colOff>
      <xdr:row>1</xdr:row>
      <xdr:rowOff>57150</xdr:rowOff>
    </xdr:from>
    <xdr:to>
      <xdr:col>2</xdr:col>
      <xdr:colOff>1219200</xdr:colOff>
      <xdr:row>1</xdr:row>
      <xdr:rowOff>457200</xdr:rowOff>
    </xdr:to>
    <xdr:pic>
      <xdr:nvPicPr>
        <xdr:cNvPr id="17419" name="Picture 32" descr="EPA_sized">
          <a:extLst>
            <a:ext uri="{FF2B5EF4-FFF2-40B4-BE49-F238E27FC236}">
              <a16:creationId xmlns:a16="http://schemas.microsoft.com/office/drawing/2014/main" id="{00000000-0008-0000-1000-00000B4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219075"/>
          <a:ext cx="1247775" cy="400050"/>
        </a:xfrm>
        <a:prstGeom prst="rect">
          <a:avLst/>
        </a:prstGeom>
        <a:noFill/>
        <a:ln w="9525">
          <a:noFill/>
          <a:miter lim="800000"/>
          <a:headEnd/>
          <a:tailEnd/>
        </a:ln>
      </xdr:spPr>
    </xdr:pic>
    <xdr:clientData/>
  </xdr:twoCellAnchor>
  <xdr:twoCellAnchor>
    <xdr:from>
      <xdr:col>2</xdr:col>
      <xdr:colOff>1362075</xdr:colOff>
      <xdr:row>1</xdr:row>
      <xdr:rowOff>28575</xdr:rowOff>
    </xdr:from>
    <xdr:to>
      <xdr:col>6</xdr:col>
      <xdr:colOff>866775</xdr:colOff>
      <xdr:row>1</xdr:row>
      <xdr:rowOff>733425</xdr:rowOff>
    </xdr:to>
    <xdr:sp macro="" textlink="">
      <xdr:nvSpPr>
        <xdr:cNvPr id="3" name="Text Box 33">
          <a:extLst>
            <a:ext uri="{FF2B5EF4-FFF2-40B4-BE49-F238E27FC236}">
              <a16:creationId xmlns:a16="http://schemas.microsoft.com/office/drawing/2014/main" id="{00000000-0008-0000-1000-000003000000}"/>
            </a:ext>
          </a:extLst>
        </xdr:cNvPr>
        <xdr:cNvSpPr txBox="1">
          <a:spLocks noChangeArrowheads="1"/>
        </xdr:cNvSpPr>
      </xdr:nvSpPr>
      <xdr:spPr bwMode="auto">
        <a:xfrm>
          <a:off x="1590675" y="190500"/>
          <a:ext cx="6296025" cy="704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85725</xdr:colOff>
      <xdr:row>1</xdr:row>
      <xdr:rowOff>57150</xdr:rowOff>
    </xdr:from>
    <xdr:to>
      <xdr:col>2</xdr:col>
      <xdr:colOff>1104900</xdr:colOff>
      <xdr:row>1</xdr:row>
      <xdr:rowOff>457200</xdr:rowOff>
    </xdr:to>
    <xdr:pic>
      <xdr:nvPicPr>
        <xdr:cNvPr id="2" name="Picture 32" descr="EPA_sized">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5765" y="224790"/>
          <a:ext cx="1255395" cy="400050"/>
        </a:xfrm>
        <a:prstGeom prst="rect">
          <a:avLst/>
        </a:prstGeom>
        <a:noFill/>
        <a:ln w="9525">
          <a:noFill/>
          <a:miter lim="800000"/>
          <a:headEnd/>
          <a:tailEnd/>
        </a:ln>
      </xdr:spPr>
    </xdr:pic>
    <xdr:clientData/>
  </xdr:twoCellAnchor>
  <xdr:twoCellAnchor>
    <xdr:from>
      <xdr:col>2</xdr:col>
      <xdr:colOff>1362075</xdr:colOff>
      <xdr:row>1</xdr:row>
      <xdr:rowOff>28575</xdr:rowOff>
    </xdr:from>
    <xdr:to>
      <xdr:col>6</xdr:col>
      <xdr:colOff>866775</xdr:colOff>
      <xdr:row>1</xdr:row>
      <xdr:rowOff>733425</xdr:rowOff>
    </xdr:to>
    <xdr:sp macro="" textlink="">
      <xdr:nvSpPr>
        <xdr:cNvPr id="3" name="Text Box 33">
          <a:extLst>
            <a:ext uri="{FF2B5EF4-FFF2-40B4-BE49-F238E27FC236}">
              <a16:creationId xmlns:a16="http://schemas.microsoft.com/office/drawing/2014/main" id="{00000000-0008-0000-1100-000003000000}"/>
            </a:ext>
          </a:extLst>
        </xdr:cNvPr>
        <xdr:cNvSpPr txBox="1">
          <a:spLocks noChangeArrowheads="1"/>
        </xdr:cNvSpPr>
      </xdr:nvSpPr>
      <xdr:spPr bwMode="auto">
        <a:xfrm>
          <a:off x="1918335" y="196215"/>
          <a:ext cx="6477000" cy="704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twoCellAnchor>
    <xdr:from>
      <xdr:col>1</xdr:col>
      <xdr:colOff>205740</xdr:colOff>
      <xdr:row>6</xdr:row>
      <xdr:rowOff>220980</xdr:rowOff>
    </xdr:from>
    <xdr:to>
      <xdr:col>4</xdr:col>
      <xdr:colOff>60960</xdr:colOff>
      <xdr:row>6</xdr:row>
      <xdr:rowOff>2964180</xdr:rowOff>
    </xdr:to>
    <xdr:graphicFrame macro="">
      <xdr:nvGraphicFramePr>
        <xdr:cNvPr id="5" name="Chart 4">
          <a:extLst>
            <a:ext uri="{FF2B5EF4-FFF2-40B4-BE49-F238E27FC236}">
              <a16:creationId xmlns:a16="http://schemas.microsoft.com/office/drawing/2014/main" id="{00000000-0008-0000-1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3</xdr:col>
      <xdr:colOff>1816735</xdr:colOff>
      <xdr:row>6</xdr:row>
      <xdr:rowOff>228600</xdr:rowOff>
    </xdr:from>
    <xdr:to>
      <xdr:col>6</xdr:col>
      <xdr:colOff>2235835</xdr:colOff>
      <xdr:row>6</xdr:row>
      <xdr:rowOff>2971800</xdr:rowOff>
    </xdr:to>
    <xdr:graphicFrame macro="">
      <xdr:nvGraphicFramePr>
        <xdr:cNvPr id="6" name="Chart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5</xdr:col>
      <xdr:colOff>1310640</xdr:colOff>
      <xdr:row>9</xdr:row>
      <xdr:rowOff>701040</xdr:rowOff>
    </xdr:from>
    <xdr:to>
      <xdr:col>5</xdr:col>
      <xdr:colOff>2009052</xdr:colOff>
      <xdr:row>10</xdr:row>
      <xdr:rowOff>569515</xdr:rowOff>
    </xdr:to>
    <xdr:pic>
      <xdr:nvPicPr>
        <xdr:cNvPr id="8" name="Picture 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a:stretch>
          <a:fillRect/>
        </a:stretch>
      </xdr:blipFill>
      <xdr:spPr>
        <a:xfrm>
          <a:off x="6530340" y="7155180"/>
          <a:ext cx="704762" cy="577135"/>
        </a:xfrm>
        <a:prstGeom prst="rect">
          <a:avLst/>
        </a:prstGeom>
      </xdr:spPr>
    </xdr:pic>
    <xdr:clientData/>
  </xdr:twoCellAnchor>
  <xdr:twoCellAnchor editAs="oneCell">
    <xdr:from>
      <xdr:col>5</xdr:col>
      <xdr:colOff>1478280</xdr:colOff>
      <xdr:row>11</xdr:row>
      <xdr:rowOff>0</xdr:rowOff>
    </xdr:from>
    <xdr:to>
      <xdr:col>5</xdr:col>
      <xdr:colOff>1925899</xdr:colOff>
      <xdr:row>11</xdr:row>
      <xdr:rowOff>697137</xdr:rowOff>
    </xdr:to>
    <xdr:pic>
      <xdr:nvPicPr>
        <xdr:cNvPr id="9" name="Picture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5"/>
        <a:stretch>
          <a:fillRect/>
        </a:stretch>
      </xdr:blipFill>
      <xdr:spPr>
        <a:xfrm>
          <a:off x="6697980" y="7787640"/>
          <a:ext cx="447619" cy="697137"/>
        </a:xfrm>
        <a:prstGeom prst="rect">
          <a:avLst/>
        </a:prstGeom>
      </xdr:spPr>
    </xdr:pic>
    <xdr:clientData/>
  </xdr:twoCellAnchor>
  <xdr:twoCellAnchor>
    <xdr:from>
      <xdr:col>2</xdr:col>
      <xdr:colOff>289560</xdr:colOff>
      <xdr:row>14</xdr:row>
      <xdr:rowOff>53340</xdr:rowOff>
    </xdr:from>
    <xdr:to>
      <xdr:col>3</xdr:col>
      <xdr:colOff>1927860</xdr:colOff>
      <xdr:row>22</xdr:row>
      <xdr:rowOff>1447800</xdr:rowOff>
    </xdr:to>
    <xdr:graphicFrame macro="">
      <xdr:nvGraphicFramePr>
        <xdr:cNvPr id="12" name="Chart 11">
          <a:extLst>
            <a:ext uri="{FF2B5EF4-FFF2-40B4-BE49-F238E27FC236}">
              <a16:creationId xmlns:a16="http://schemas.microsoft.com/office/drawing/2014/main" id="{00000000-0008-0000-1100-00000C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2</xdr:col>
      <xdr:colOff>281940</xdr:colOff>
      <xdr:row>25</xdr:row>
      <xdr:rowOff>304800</xdr:rowOff>
    </xdr:from>
    <xdr:to>
      <xdr:col>3</xdr:col>
      <xdr:colOff>1920240</xdr:colOff>
      <xdr:row>31</xdr:row>
      <xdr:rowOff>1234440</xdr:rowOff>
    </xdr:to>
    <xdr:graphicFrame macro="">
      <xdr:nvGraphicFramePr>
        <xdr:cNvPr id="13" name="Chart 12">
          <a:extLst>
            <a:ext uri="{FF2B5EF4-FFF2-40B4-BE49-F238E27FC236}">
              <a16:creationId xmlns:a16="http://schemas.microsoft.com/office/drawing/2014/main" id="{00000000-0008-0000-1100-00000D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1</xdr:col>
      <xdr:colOff>220980</xdr:colOff>
      <xdr:row>34</xdr:row>
      <xdr:rowOff>0</xdr:rowOff>
    </xdr:from>
    <xdr:to>
      <xdr:col>4</xdr:col>
      <xdr:colOff>76200</xdr:colOff>
      <xdr:row>35</xdr:row>
      <xdr:rowOff>15240</xdr:rowOff>
    </xdr:to>
    <xdr:graphicFrame macro="">
      <xdr:nvGraphicFramePr>
        <xdr:cNvPr id="24" name="Chart 23">
          <a:extLst>
            <a:ext uri="{FF2B5EF4-FFF2-40B4-BE49-F238E27FC236}">
              <a16:creationId xmlns:a16="http://schemas.microsoft.com/office/drawing/2014/main" id="{00000000-0008-0000-1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4</xdr:col>
      <xdr:colOff>60960</xdr:colOff>
      <xdr:row>34</xdr:row>
      <xdr:rowOff>0</xdr:rowOff>
    </xdr:from>
    <xdr:to>
      <xdr:col>6</xdr:col>
      <xdr:colOff>2141220</xdr:colOff>
      <xdr:row>35</xdr:row>
      <xdr:rowOff>12192</xdr:rowOff>
    </xdr:to>
    <xdr:graphicFrame macro="">
      <xdr:nvGraphicFramePr>
        <xdr:cNvPr id="25" name="Chart 24">
          <a:extLst>
            <a:ext uri="{FF2B5EF4-FFF2-40B4-BE49-F238E27FC236}">
              <a16:creationId xmlns:a16="http://schemas.microsoft.com/office/drawing/2014/main" id="{00000000-0008-0000-1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5</xdr:col>
      <xdr:colOff>175260</xdr:colOff>
      <xdr:row>37</xdr:row>
      <xdr:rowOff>266700</xdr:rowOff>
    </xdr:from>
    <xdr:to>
      <xdr:col>6</xdr:col>
      <xdr:colOff>695325</xdr:colOff>
      <xdr:row>44</xdr:row>
      <xdr:rowOff>85090</xdr:rowOff>
    </xdr:to>
    <xdr:pic>
      <xdr:nvPicPr>
        <xdr:cNvPr id="27" name="Picture 26">
          <a:extLst>
            <a:ext uri="{FF2B5EF4-FFF2-40B4-BE49-F238E27FC236}">
              <a16:creationId xmlns:a16="http://schemas.microsoft.com/office/drawing/2014/main" id="{00000000-0008-0000-1100-00001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261610" y="20116800"/>
          <a:ext cx="2767965" cy="1453515"/>
        </a:xfrm>
        <a:prstGeom prst="rect">
          <a:avLst/>
        </a:prstGeom>
      </xdr:spPr>
    </xdr:pic>
    <xdr:clientData/>
  </xdr:twoCellAnchor>
  <xdr:twoCellAnchor>
    <xdr:from>
      <xdr:col>2</xdr:col>
      <xdr:colOff>182880</xdr:colOff>
      <xdr:row>10</xdr:row>
      <xdr:rowOff>251460</xdr:rowOff>
    </xdr:from>
    <xdr:to>
      <xdr:col>2</xdr:col>
      <xdr:colOff>274320</xdr:colOff>
      <xdr:row>10</xdr:row>
      <xdr:rowOff>337820</xdr:rowOff>
    </xdr:to>
    <xdr:sp macro="" textlink="">
      <xdr:nvSpPr>
        <xdr:cNvPr id="4" name="Diamond 3">
          <a:extLst>
            <a:ext uri="{FF2B5EF4-FFF2-40B4-BE49-F238E27FC236}">
              <a16:creationId xmlns:a16="http://schemas.microsoft.com/office/drawing/2014/main" id="{00000000-0008-0000-1100-000004000000}"/>
            </a:ext>
          </a:extLst>
        </xdr:cNvPr>
        <xdr:cNvSpPr>
          <a:spLocks noChangeAspect="1"/>
        </xdr:cNvSpPr>
      </xdr:nvSpPr>
      <xdr:spPr>
        <a:xfrm>
          <a:off x="739140" y="6705600"/>
          <a:ext cx="91440" cy="86360"/>
        </a:xfrm>
        <a:prstGeom prst="diamond">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182880</xdr:colOff>
      <xdr:row>11</xdr:row>
      <xdr:rowOff>251460</xdr:rowOff>
    </xdr:from>
    <xdr:to>
      <xdr:col>2</xdr:col>
      <xdr:colOff>274320</xdr:colOff>
      <xdr:row>11</xdr:row>
      <xdr:rowOff>337820</xdr:rowOff>
    </xdr:to>
    <xdr:sp macro="" textlink="">
      <xdr:nvSpPr>
        <xdr:cNvPr id="18" name="Diamond 17">
          <a:extLst>
            <a:ext uri="{FF2B5EF4-FFF2-40B4-BE49-F238E27FC236}">
              <a16:creationId xmlns:a16="http://schemas.microsoft.com/office/drawing/2014/main" id="{00000000-0008-0000-1100-000012000000}"/>
            </a:ext>
          </a:extLst>
        </xdr:cNvPr>
        <xdr:cNvSpPr>
          <a:spLocks noChangeAspect="1"/>
        </xdr:cNvSpPr>
      </xdr:nvSpPr>
      <xdr:spPr>
        <a:xfrm>
          <a:off x="739140" y="7414260"/>
          <a:ext cx="91440" cy="86360"/>
        </a:xfrm>
        <a:prstGeom prst="diamond">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oneCellAnchor>
    <xdr:from>
      <xdr:col>5</xdr:col>
      <xdr:colOff>1333500</xdr:colOff>
      <xdr:row>9</xdr:row>
      <xdr:rowOff>45720</xdr:rowOff>
    </xdr:from>
    <xdr:ext cx="723810" cy="497142"/>
    <xdr:pic>
      <xdr:nvPicPr>
        <xdr:cNvPr id="19" name="Picture 18">
          <a:extLst>
            <a:ext uri="{FF2B5EF4-FFF2-40B4-BE49-F238E27FC236}">
              <a16:creationId xmlns:a16="http://schemas.microsoft.com/office/drawing/2014/main" id="{00000000-0008-0000-1100-000013000000}"/>
            </a:ext>
          </a:extLst>
        </xdr:cNvPr>
        <xdr:cNvPicPr>
          <a:picLocks noChangeAspect="1"/>
        </xdr:cNvPicPr>
      </xdr:nvPicPr>
      <xdr:blipFill>
        <a:blip xmlns:r="http://schemas.openxmlformats.org/officeDocument/2006/relationships" r:embed="rId11"/>
        <a:stretch>
          <a:fillRect/>
        </a:stretch>
      </xdr:blipFill>
      <xdr:spPr>
        <a:xfrm>
          <a:off x="6553200" y="7917180"/>
          <a:ext cx="723810" cy="497142"/>
        </a:xfrm>
        <a:prstGeom prst="rect">
          <a:avLst/>
        </a:prstGeom>
      </xdr:spPr>
    </xdr:pic>
    <xdr:clientData/>
  </xdr:oneCellAnchor>
  <xdr:twoCellAnchor>
    <xdr:from>
      <xdr:col>2</xdr:col>
      <xdr:colOff>182880</xdr:colOff>
      <xdr:row>9</xdr:row>
      <xdr:rowOff>251460</xdr:rowOff>
    </xdr:from>
    <xdr:to>
      <xdr:col>2</xdr:col>
      <xdr:colOff>274320</xdr:colOff>
      <xdr:row>9</xdr:row>
      <xdr:rowOff>337820</xdr:rowOff>
    </xdr:to>
    <xdr:sp macro="" textlink="">
      <xdr:nvSpPr>
        <xdr:cNvPr id="21" name="Diamond 20">
          <a:extLst>
            <a:ext uri="{FF2B5EF4-FFF2-40B4-BE49-F238E27FC236}">
              <a16:creationId xmlns:a16="http://schemas.microsoft.com/office/drawing/2014/main" id="{00000000-0008-0000-1100-000015000000}"/>
            </a:ext>
          </a:extLst>
        </xdr:cNvPr>
        <xdr:cNvSpPr>
          <a:spLocks noChangeAspect="1"/>
        </xdr:cNvSpPr>
      </xdr:nvSpPr>
      <xdr:spPr>
        <a:xfrm>
          <a:off x="739140" y="8122920"/>
          <a:ext cx="91440" cy="86360"/>
        </a:xfrm>
        <a:prstGeom prst="diamond">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57150</xdr:colOff>
      <xdr:row>1</xdr:row>
      <xdr:rowOff>57150</xdr:rowOff>
    </xdr:from>
    <xdr:to>
      <xdr:col>2</xdr:col>
      <xdr:colOff>781050</xdr:colOff>
      <xdr:row>1</xdr:row>
      <xdr:rowOff>438150</xdr:rowOff>
    </xdr:to>
    <xdr:pic>
      <xdr:nvPicPr>
        <xdr:cNvPr id="18443" name="Picture 1" descr="EPA_sized">
          <a:extLst>
            <a:ext uri="{FF2B5EF4-FFF2-40B4-BE49-F238E27FC236}">
              <a16:creationId xmlns:a16="http://schemas.microsoft.com/office/drawing/2014/main" id="{00000000-0008-0000-1200-00000B4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425" y="219075"/>
          <a:ext cx="1162050" cy="381000"/>
        </a:xfrm>
        <a:prstGeom prst="rect">
          <a:avLst/>
        </a:prstGeom>
        <a:noFill/>
        <a:ln w="9525">
          <a:noFill/>
          <a:miter lim="800000"/>
          <a:headEnd/>
          <a:tailEnd/>
        </a:ln>
      </xdr:spPr>
    </xdr:pic>
    <xdr:clientData/>
  </xdr:twoCellAnchor>
  <xdr:twoCellAnchor>
    <xdr:from>
      <xdr:col>2</xdr:col>
      <xdr:colOff>1047750</xdr:colOff>
      <xdr:row>1</xdr:row>
      <xdr:rowOff>19050</xdr:rowOff>
    </xdr:from>
    <xdr:to>
      <xdr:col>6</xdr:col>
      <xdr:colOff>723900</xdr:colOff>
      <xdr:row>2</xdr:row>
      <xdr:rowOff>323850</xdr:rowOff>
    </xdr:to>
    <xdr:sp macro="" textlink="">
      <xdr:nvSpPr>
        <xdr:cNvPr id="3" name="Text Box 2">
          <a:extLst>
            <a:ext uri="{FF2B5EF4-FFF2-40B4-BE49-F238E27FC236}">
              <a16:creationId xmlns:a16="http://schemas.microsoft.com/office/drawing/2014/main" id="{00000000-0008-0000-1200-000003000000}"/>
            </a:ext>
          </a:extLst>
        </xdr:cNvPr>
        <xdr:cNvSpPr txBox="1">
          <a:spLocks noChangeArrowheads="1"/>
        </xdr:cNvSpPr>
      </xdr:nvSpPr>
      <xdr:spPr bwMode="auto">
        <a:xfrm>
          <a:off x="1276350" y="180975"/>
          <a:ext cx="4638675" cy="12287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76200</xdr:rowOff>
    </xdr:from>
    <xdr:to>
      <xdr:col>2</xdr:col>
      <xdr:colOff>1095375</xdr:colOff>
      <xdr:row>1</xdr:row>
      <xdr:rowOff>476250</xdr:rowOff>
    </xdr:to>
    <xdr:pic>
      <xdr:nvPicPr>
        <xdr:cNvPr id="2055" name="Picture 37" descr="EPA_sized">
          <a:extLst>
            <a:ext uri="{FF2B5EF4-FFF2-40B4-BE49-F238E27FC236}">
              <a16:creationId xmlns:a16="http://schemas.microsoft.com/office/drawing/2014/main" id="{00000000-0008-0000-01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38125"/>
          <a:ext cx="1247775" cy="4000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161925</xdr:colOff>
      <xdr:row>1</xdr:row>
      <xdr:rowOff>57150</xdr:rowOff>
    </xdr:from>
    <xdr:to>
      <xdr:col>2</xdr:col>
      <xdr:colOff>1095375</xdr:colOff>
      <xdr:row>1</xdr:row>
      <xdr:rowOff>457200</xdr:rowOff>
    </xdr:to>
    <xdr:pic>
      <xdr:nvPicPr>
        <xdr:cNvPr id="19467" name="Picture 1" descr="EPA_sized">
          <a:extLst>
            <a:ext uri="{FF2B5EF4-FFF2-40B4-BE49-F238E27FC236}">
              <a16:creationId xmlns:a16="http://schemas.microsoft.com/office/drawing/2014/main" id="{00000000-0008-0000-1300-00000B4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50" y="152400"/>
          <a:ext cx="1247775" cy="400050"/>
        </a:xfrm>
        <a:prstGeom prst="rect">
          <a:avLst/>
        </a:prstGeom>
        <a:noFill/>
        <a:ln w="9525">
          <a:noFill/>
          <a:miter lim="800000"/>
          <a:headEnd/>
          <a:tailEnd/>
        </a:ln>
      </xdr:spPr>
    </xdr:pic>
    <xdr:clientData/>
  </xdr:twoCellAnchor>
  <xdr:twoCellAnchor>
    <xdr:from>
      <xdr:col>3</xdr:col>
      <xdr:colOff>28575</xdr:colOff>
      <xdr:row>1</xdr:row>
      <xdr:rowOff>38100</xdr:rowOff>
    </xdr:from>
    <xdr:to>
      <xdr:col>7</xdr:col>
      <xdr:colOff>152400</xdr:colOff>
      <xdr:row>3</xdr:row>
      <xdr:rowOff>171450</xdr:rowOff>
    </xdr:to>
    <xdr:sp macro="" textlink="">
      <xdr:nvSpPr>
        <xdr:cNvPr id="16387" name="Text Box 3">
          <a:extLst>
            <a:ext uri="{FF2B5EF4-FFF2-40B4-BE49-F238E27FC236}">
              <a16:creationId xmlns:a16="http://schemas.microsoft.com/office/drawing/2014/main" id="{00000000-0008-0000-1300-000003400000}"/>
            </a:ext>
          </a:extLst>
        </xdr:cNvPr>
        <xdr:cNvSpPr txBox="1">
          <a:spLocks noChangeArrowheads="1"/>
        </xdr:cNvSpPr>
      </xdr:nvSpPr>
      <xdr:spPr bwMode="auto">
        <a:xfrm>
          <a:off x="1771650" y="133350"/>
          <a:ext cx="3810000" cy="933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295275</xdr:colOff>
      <xdr:row>99</xdr:row>
      <xdr:rowOff>121350</xdr:rowOff>
    </xdr:from>
    <xdr:to>
      <xdr:col>10</xdr:col>
      <xdr:colOff>152400</xdr:colOff>
      <xdr:row>133</xdr:row>
      <xdr:rowOff>110372</xdr:rowOff>
    </xdr:to>
    <xdr:pic>
      <xdr:nvPicPr>
        <xdr:cNvPr id="2" name="Picture 3">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713" t="38391" r="46123" b="9506"/>
        <a:stretch>
          <a:fillRect/>
        </a:stretch>
      </xdr:blipFill>
      <xdr:spPr bwMode="auto">
        <a:xfrm>
          <a:off x="11658600" y="19028475"/>
          <a:ext cx="5124450" cy="6466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6</xdr:col>
      <xdr:colOff>1308100</xdr:colOff>
      <xdr:row>139</xdr:row>
      <xdr:rowOff>63500</xdr:rowOff>
    </xdr:from>
    <xdr:to>
      <xdr:col>15</xdr:col>
      <xdr:colOff>355600</xdr:colOff>
      <xdr:row>162</xdr:row>
      <xdr:rowOff>82551</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685800</xdr:colOff>
      <xdr:row>76</xdr:row>
      <xdr:rowOff>50801</xdr:rowOff>
    </xdr:from>
    <xdr:to>
      <xdr:col>18</xdr:col>
      <xdr:colOff>469900</xdr:colOff>
      <xdr:row>98</xdr:row>
      <xdr:rowOff>139701</xdr:rowOff>
    </xdr:to>
    <xdr:graphicFrame macro="">
      <xdr:nvGraphicFramePr>
        <xdr:cNvPr id="4" name="Chart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254000</xdr:colOff>
      <xdr:row>4</xdr:row>
      <xdr:rowOff>19049</xdr:rowOff>
    </xdr:from>
    <xdr:to>
      <xdr:col>10</xdr:col>
      <xdr:colOff>457200</xdr:colOff>
      <xdr:row>21</xdr:row>
      <xdr:rowOff>88900</xdr:rowOff>
    </xdr:to>
    <xdr:graphicFrame macro="">
      <xdr:nvGraphicFramePr>
        <xdr:cNvPr id="5" name="Chart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0</xdr:colOff>
      <xdr:row>167</xdr:row>
      <xdr:rowOff>0</xdr:rowOff>
    </xdr:from>
    <xdr:to>
      <xdr:col>11</xdr:col>
      <xdr:colOff>393700</xdr:colOff>
      <xdr:row>200</xdr:row>
      <xdr:rowOff>22193</xdr:rowOff>
    </xdr:to>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5" cstate="print"/>
        <a:stretch>
          <a:fillRect/>
        </a:stretch>
      </xdr:blipFill>
      <xdr:spPr>
        <a:xfrm>
          <a:off x="13125450" y="31870650"/>
          <a:ext cx="4508500" cy="6308693"/>
        </a:xfrm>
        <a:prstGeom prst="rect">
          <a:avLst/>
        </a:prstGeom>
      </xdr:spPr>
    </xdr:pic>
    <xdr:clientData/>
  </xdr:twoCellAnchor>
  <xdr:twoCellAnchor editAs="oneCell">
    <xdr:from>
      <xdr:col>6</xdr:col>
      <xdr:colOff>882650</xdr:colOff>
      <xdr:row>64</xdr:row>
      <xdr:rowOff>165100</xdr:rowOff>
    </xdr:from>
    <xdr:to>
      <xdr:col>8</xdr:col>
      <xdr:colOff>207962</xdr:colOff>
      <xdr:row>70</xdr:row>
      <xdr:rowOff>79375</xdr:rowOff>
    </xdr:to>
    <xdr:pic>
      <xdr:nvPicPr>
        <xdr:cNvPr id="7" name="Picture 6">
          <a:extLst>
            <a:ext uri="{FF2B5EF4-FFF2-40B4-BE49-F238E27FC236}">
              <a16:creationId xmlns:a16="http://schemas.microsoft.com/office/drawing/2014/main" id="{00000000-0008-0000-17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245975" y="12357100"/>
          <a:ext cx="2687637"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241300</xdr:colOff>
      <xdr:row>64</xdr:row>
      <xdr:rowOff>177800</xdr:rowOff>
    </xdr:from>
    <xdr:to>
      <xdr:col>6</xdr:col>
      <xdr:colOff>1231900</xdr:colOff>
      <xdr:row>69</xdr:row>
      <xdr:rowOff>48260</xdr:rowOff>
    </xdr:to>
    <xdr:pic>
      <xdr:nvPicPr>
        <xdr:cNvPr id="8" name="Picture 7">
          <a:extLst>
            <a:ext uri="{FF2B5EF4-FFF2-40B4-BE49-F238E27FC236}">
              <a16:creationId xmlns:a16="http://schemas.microsoft.com/office/drawing/2014/main" id="{00000000-0008-0000-17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080375" y="12369800"/>
          <a:ext cx="4514850"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1247775</xdr:colOff>
      <xdr:row>2</xdr:row>
      <xdr:rowOff>400050</xdr:rowOff>
    </xdr:to>
    <xdr:pic>
      <xdr:nvPicPr>
        <xdr:cNvPr id="3083" name="Picture 6" descr="EPA_sized">
          <a:extLst>
            <a:ext uri="{FF2B5EF4-FFF2-40B4-BE49-F238E27FC236}">
              <a16:creationId xmlns:a16="http://schemas.microsoft.com/office/drawing/2014/main" id="{00000000-0008-0000-0200-00000B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6725" y="314325"/>
          <a:ext cx="1247775" cy="400050"/>
        </a:xfrm>
        <a:prstGeom prst="rect">
          <a:avLst/>
        </a:prstGeom>
        <a:noFill/>
        <a:ln w="9525">
          <a:noFill/>
          <a:miter lim="800000"/>
          <a:headEnd/>
          <a:tailEnd/>
        </a:ln>
      </xdr:spPr>
    </xdr:pic>
    <xdr:clientData/>
  </xdr:twoCellAnchor>
  <xdr:twoCellAnchor>
    <xdr:from>
      <xdr:col>1</xdr:col>
      <xdr:colOff>9525</xdr:colOff>
      <xdr:row>1</xdr:row>
      <xdr:rowOff>66675</xdr:rowOff>
    </xdr:from>
    <xdr:to>
      <xdr:col>14</xdr:col>
      <xdr:colOff>0</xdr:colOff>
      <xdr:row>2</xdr:row>
      <xdr:rowOff>704850</xdr:rowOff>
    </xdr:to>
    <xdr:sp macro="" textlink="">
      <xdr:nvSpPr>
        <xdr:cNvPr id="13577" name="Text Box 265">
          <a:extLst>
            <a:ext uri="{FF2B5EF4-FFF2-40B4-BE49-F238E27FC236}">
              <a16:creationId xmlns:a16="http://schemas.microsoft.com/office/drawing/2014/main" id="{00000000-0008-0000-0200-000009350000}"/>
            </a:ext>
          </a:extLst>
        </xdr:cNvPr>
        <xdr:cNvSpPr txBox="1">
          <a:spLocks noChangeArrowheads="1"/>
        </xdr:cNvSpPr>
      </xdr:nvSpPr>
      <xdr:spPr bwMode="auto">
        <a:xfrm>
          <a:off x="123825" y="228600"/>
          <a:ext cx="7753350" cy="79057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2</xdr:col>
      <xdr:colOff>933450</xdr:colOff>
      <xdr:row>1</xdr:row>
      <xdr:rowOff>457200</xdr:rowOff>
    </xdr:to>
    <xdr:pic>
      <xdr:nvPicPr>
        <xdr:cNvPr id="4110" name="Picture 253" descr="EPA_sized">
          <a:extLst>
            <a:ext uri="{FF2B5EF4-FFF2-40B4-BE49-F238E27FC236}">
              <a16:creationId xmlns:a16="http://schemas.microsoft.com/office/drawing/2014/main" id="{00000000-0008-0000-0300-00000E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3375" y="219075"/>
          <a:ext cx="1247775" cy="400050"/>
        </a:xfrm>
        <a:prstGeom prst="rect">
          <a:avLst/>
        </a:prstGeom>
        <a:noFill/>
        <a:ln w="9525">
          <a:noFill/>
          <a:miter lim="800000"/>
          <a:headEnd/>
          <a:tailEnd/>
        </a:ln>
      </xdr:spPr>
    </xdr:pic>
    <xdr:clientData/>
  </xdr:twoCellAnchor>
  <xdr:twoCellAnchor>
    <xdr:from>
      <xdr:col>2</xdr:col>
      <xdr:colOff>1847850</xdr:colOff>
      <xdr:row>1</xdr:row>
      <xdr:rowOff>47625</xdr:rowOff>
    </xdr:from>
    <xdr:to>
      <xdr:col>8</xdr:col>
      <xdr:colOff>0</xdr:colOff>
      <xdr:row>2</xdr:row>
      <xdr:rowOff>0</xdr:rowOff>
    </xdr:to>
    <xdr:sp macro="" textlink="">
      <xdr:nvSpPr>
        <xdr:cNvPr id="1279" name="Text Box 255">
          <a:extLst>
            <a:ext uri="{FF2B5EF4-FFF2-40B4-BE49-F238E27FC236}">
              <a16:creationId xmlns:a16="http://schemas.microsoft.com/office/drawing/2014/main" id="{00000000-0008-0000-0300-0000FF040000}"/>
            </a:ext>
          </a:extLst>
        </xdr:cNvPr>
        <xdr:cNvSpPr txBox="1">
          <a:spLocks noChangeArrowheads="1"/>
        </xdr:cNvSpPr>
      </xdr:nvSpPr>
      <xdr:spPr bwMode="auto">
        <a:xfrm>
          <a:off x="2076450" y="209550"/>
          <a:ext cx="5638800" cy="79057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2</xdr:col>
      <xdr:colOff>1000125</xdr:colOff>
      <xdr:row>1</xdr:row>
      <xdr:rowOff>457200</xdr:rowOff>
    </xdr:to>
    <xdr:pic>
      <xdr:nvPicPr>
        <xdr:cNvPr id="2" name="Picture 253" descr="EPA_sized">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9575" y="219075"/>
          <a:ext cx="1247775" cy="400050"/>
        </a:xfrm>
        <a:prstGeom prst="rect">
          <a:avLst/>
        </a:prstGeom>
        <a:noFill/>
        <a:ln w="9525">
          <a:noFill/>
          <a:miter lim="800000"/>
          <a:headEnd/>
          <a:tailEnd/>
        </a:ln>
      </xdr:spPr>
    </xdr:pic>
    <xdr:clientData/>
  </xdr:twoCellAnchor>
  <xdr:twoCellAnchor>
    <xdr:from>
      <xdr:col>2</xdr:col>
      <xdr:colOff>1847850</xdr:colOff>
      <xdr:row>1</xdr:row>
      <xdr:rowOff>47625</xdr:rowOff>
    </xdr:from>
    <xdr:to>
      <xdr:col>8</xdr:col>
      <xdr:colOff>0</xdr:colOff>
      <xdr:row>2</xdr:row>
      <xdr:rowOff>0</xdr:rowOff>
    </xdr:to>
    <xdr:sp macro="" textlink="">
      <xdr:nvSpPr>
        <xdr:cNvPr id="3" name="Text Box 255">
          <a:extLst>
            <a:ext uri="{FF2B5EF4-FFF2-40B4-BE49-F238E27FC236}">
              <a16:creationId xmlns:a16="http://schemas.microsoft.com/office/drawing/2014/main" id="{00000000-0008-0000-0400-000003000000}"/>
            </a:ext>
          </a:extLst>
        </xdr:cNvPr>
        <xdr:cNvSpPr txBox="1">
          <a:spLocks noChangeArrowheads="1"/>
        </xdr:cNvSpPr>
      </xdr:nvSpPr>
      <xdr:spPr bwMode="auto">
        <a:xfrm>
          <a:off x="2505075" y="209550"/>
          <a:ext cx="5105400" cy="79057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1</xdr:row>
      <xdr:rowOff>66675</xdr:rowOff>
    </xdr:from>
    <xdr:to>
      <xdr:col>2</xdr:col>
      <xdr:colOff>1047750</xdr:colOff>
      <xdr:row>1</xdr:row>
      <xdr:rowOff>466725</xdr:rowOff>
    </xdr:to>
    <xdr:pic>
      <xdr:nvPicPr>
        <xdr:cNvPr id="6157" name="Picture 157" descr="EPA_sized">
          <a:extLst>
            <a:ext uri="{FF2B5EF4-FFF2-40B4-BE49-F238E27FC236}">
              <a16:creationId xmlns:a16="http://schemas.microsoft.com/office/drawing/2014/main" id="{00000000-0008-0000-0500-00000D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28600"/>
          <a:ext cx="1247775" cy="400050"/>
        </a:xfrm>
        <a:prstGeom prst="rect">
          <a:avLst/>
        </a:prstGeom>
        <a:noFill/>
        <a:ln w="9525">
          <a:noFill/>
          <a:miter lim="800000"/>
          <a:headEnd/>
          <a:tailEnd/>
        </a:ln>
      </xdr:spPr>
    </xdr:pic>
    <xdr:clientData/>
  </xdr:twoCellAnchor>
  <xdr:twoCellAnchor>
    <xdr:from>
      <xdr:col>2</xdr:col>
      <xdr:colOff>1838325</xdr:colOff>
      <xdr:row>1</xdr:row>
      <xdr:rowOff>28575</xdr:rowOff>
    </xdr:from>
    <xdr:to>
      <xdr:col>8</xdr:col>
      <xdr:colOff>0</xdr:colOff>
      <xdr:row>1</xdr:row>
      <xdr:rowOff>819150</xdr:rowOff>
    </xdr:to>
    <xdr:sp macro="" textlink="">
      <xdr:nvSpPr>
        <xdr:cNvPr id="9374" name="Text Box 158">
          <a:extLst>
            <a:ext uri="{FF2B5EF4-FFF2-40B4-BE49-F238E27FC236}">
              <a16:creationId xmlns:a16="http://schemas.microsoft.com/office/drawing/2014/main" id="{00000000-0008-0000-0500-00009E240000}"/>
            </a:ext>
          </a:extLst>
        </xdr:cNvPr>
        <xdr:cNvSpPr txBox="1">
          <a:spLocks noChangeArrowheads="1"/>
        </xdr:cNvSpPr>
      </xdr:nvSpPr>
      <xdr:spPr bwMode="auto">
        <a:xfrm>
          <a:off x="2066925" y="190500"/>
          <a:ext cx="5638800" cy="79057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1</xdr:row>
      <xdr:rowOff>66675</xdr:rowOff>
    </xdr:from>
    <xdr:to>
      <xdr:col>2</xdr:col>
      <xdr:colOff>952500</xdr:colOff>
      <xdr:row>1</xdr:row>
      <xdr:rowOff>466725</xdr:rowOff>
    </xdr:to>
    <xdr:pic>
      <xdr:nvPicPr>
        <xdr:cNvPr id="2" name="Picture 157" descr="EPA_sized">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28600"/>
          <a:ext cx="1247775" cy="400050"/>
        </a:xfrm>
        <a:prstGeom prst="rect">
          <a:avLst/>
        </a:prstGeom>
        <a:noFill/>
        <a:ln w="9525">
          <a:noFill/>
          <a:miter lim="800000"/>
          <a:headEnd/>
          <a:tailEnd/>
        </a:ln>
      </xdr:spPr>
    </xdr:pic>
    <xdr:clientData/>
  </xdr:twoCellAnchor>
  <xdr:twoCellAnchor>
    <xdr:from>
      <xdr:col>2</xdr:col>
      <xdr:colOff>1838325</xdr:colOff>
      <xdr:row>1</xdr:row>
      <xdr:rowOff>28575</xdr:rowOff>
    </xdr:from>
    <xdr:to>
      <xdr:col>8</xdr:col>
      <xdr:colOff>0</xdr:colOff>
      <xdr:row>1</xdr:row>
      <xdr:rowOff>819150</xdr:rowOff>
    </xdr:to>
    <xdr:sp macro="" textlink="">
      <xdr:nvSpPr>
        <xdr:cNvPr id="3" name="Text Box 158">
          <a:extLst>
            <a:ext uri="{FF2B5EF4-FFF2-40B4-BE49-F238E27FC236}">
              <a16:creationId xmlns:a16="http://schemas.microsoft.com/office/drawing/2014/main" id="{00000000-0008-0000-0600-000003000000}"/>
            </a:ext>
          </a:extLst>
        </xdr:cNvPr>
        <xdr:cNvSpPr txBox="1">
          <a:spLocks noChangeArrowheads="1"/>
        </xdr:cNvSpPr>
      </xdr:nvSpPr>
      <xdr:spPr bwMode="auto">
        <a:xfrm>
          <a:off x="2505075" y="190500"/>
          <a:ext cx="4953000" cy="79057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1</xdr:row>
      <xdr:rowOff>57150</xdr:rowOff>
    </xdr:from>
    <xdr:to>
      <xdr:col>2</xdr:col>
      <xdr:colOff>1209675</xdr:colOff>
      <xdr:row>1</xdr:row>
      <xdr:rowOff>457200</xdr:rowOff>
    </xdr:to>
    <xdr:pic>
      <xdr:nvPicPr>
        <xdr:cNvPr id="9227" name="Picture 165" descr="EPA_sized">
          <a:extLst>
            <a:ext uri="{FF2B5EF4-FFF2-40B4-BE49-F238E27FC236}">
              <a16:creationId xmlns:a16="http://schemas.microsoft.com/office/drawing/2014/main" id="{00000000-0008-0000-0700-00000B2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219075"/>
          <a:ext cx="1247775" cy="400050"/>
        </a:xfrm>
        <a:prstGeom prst="rect">
          <a:avLst/>
        </a:prstGeom>
        <a:noFill/>
        <a:ln w="9525">
          <a:noFill/>
          <a:miter lim="800000"/>
          <a:headEnd/>
          <a:tailEnd/>
        </a:ln>
      </xdr:spPr>
    </xdr:pic>
    <xdr:clientData/>
  </xdr:twoCellAnchor>
  <xdr:twoCellAnchor>
    <xdr:from>
      <xdr:col>2</xdr:col>
      <xdr:colOff>1838325</xdr:colOff>
      <xdr:row>1</xdr:row>
      <xdr:rowOff>38100</xdr:rowOff>
    </xdr:from>
    <xdr:to>
      <xdr:col>8</xdr:col>
      <xdr:colOff>0</xdr:colOff>
      <xdr:row>1</xdr:row>
      <xdr:rowOff>828675</xdr:rowOff>
    </xdr:to>
    <xdr:sp macro="" textlink="">
      <xdr:nvSpPr>
        <xdr:cNvPr id="3" name="Text Box 166">
          <a:extLst>
            <a:ext uri="{FF2B5EF4-FFF2-40B4-BE49-F238E27FC236}">
              <a16:creationId xmlns:a16="http://schemas.microsoft.com/office/drawing/2014/main" id="{00000000-0008-0000-0700-000003000000}"/>
            </a:ext>
          </a:extLst>
        </xdr:cNvPr>
        <xdr:cNvSpPr txBox="1">
          <a:spLocks noChangeArrowheads="1"/>
        </xdr:cNvSpPr>
      </xdr:nvSpPr>
      <xdr:spPr bwMode="auto">
        <a:xfrm>
          <a:off x="2066925" y="200025"/>
          <a:ext cx="5638800" cy="79057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76200</xdr:colOff>
      <xdr:row>1</xdr:row>
      <xdr:rowOff>57150</xdr:rowOff>
    </xdr:from>
    <xdr:to>
      <xdr:col>2</xdr:col>
      <xdr:colOff>1076325</xdr:colOff>
      <xdr:row>1</xdr:row>
      <xdr:rowOff>457200</xdr:rowOff>
    </xdr:to>
    <xdr:pic>
      <xdr:nvPicPr>
        <xdr:cNvPr id="8204" name="Picture 165" descr="EPA_sized">
          <a:extLst>
            <a:ext uri="{FF2B5EF4-FFF2-40B4-BE49-F238E27FC236}">
              <a16:creationId xmlns:a16="http://schemas.microsoft.com/office/drawing/2014/main" id="{00000000-0008-0000-0800-00000C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19075"/>
          <a:ext cx="1247775" cy="400050"/>
        </a:xfrm>
        <a:prstGeom prst="rect">
          <a:avLst/>
        </a:prstGeom>
        <a:noFill/>
        <a:ln w="9525">
          <a:noFill/>
          <a:miter lim="800000"/>
          <a:headEnd/>
          <a:tailEnd/>
        </a:ln>
      </xdr:spPr>
    </xdr:pic>
    <xdr:clientData/>
  </xdr:twoCellAnchor>
  <xdr:twoCellAnchor>
    <xdr:from>
      <xdr:col>2</xdr:col>
      <xdr:colOff>1838325</xdr:colOff>
      <xdr:row>1</xdr:row>
      <xdr:rowOff>38100</xdr:rowOff>
    </xdr:from>
    <xdr:to>
      <xdr:col>8</xdr:col>
      <xdr:colOff>0</xdr:colOff>
      <xdr:row>1</xdr:row>
      <xdr:rowOff>828675</xdr:rowOff>
    </xdr:to>
    <xdr:sp macro="" textlink="">
      <xdr:nvSpPr>
        <xdr:cNvPr id="3238" name="Text Box 166">
          <a:extLst>
            <a:ext uri="{FF2B5EF4-FFF2-40B4-BE49-F238E27FC236}">
              <a16:creationId xmlns:a16="http://schemas.microsoft.com/office/drawing/2014/main" id="{00000000-0008-0000-0800-0000A60C0000}"/>
            </a:ext>
          </a:extLst>
        </xdr:cNvPr>
        <xdr:cNvSpPr txBox="1">
          <a:spLocks noChangeArrowheads="1"/>
        </xdr:cNvSpPr>
      </xdr:nvSpPr>
      <xdr:spPr bwMode="auto">
        <a:xfrm>
          <a:off x="2066925" y="200025"/>
          <a:ext cx="5638800" cy="79057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United States</a:t>
          </a:r>
        </a:p>
        <a:p>
          <a:pPr algn="ctr" rtl="0">
            <a:defRPr sz="1000"/>
          </a:pPr>
          <a:r>
            <a:rPr lang="en-US" sz="1800" b="1" i="0" strike="noStrike">
              <a:solidFill>
                <a:srgbClr val="000000"/>
              </a:solidFill>
              <a:latin typeface="Arial"/>
              <a:cs typeface="Arial"/>
            </a:rPr>
            <a:t>ENVIRONMENTAL PROTECTION AGENCY</a:t>
          </a:r>
          <a:endParaRPr lang="en-US" sz="10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Washington, DC 20460</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f-hq.icfconsulting.com\Share\Users\25614\AppData\Local\Microsoft\Windows\Temporary%20Internet%20Files\Content.Outlook\6NMC1Y3A\Copy%20of%20Copy%20of%202014%20RAD%20Reporting%20Form%20-%20GJ%20Edits_CG_GJ.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nts%20and%20Settings\14315\Local%20Settings\Temporary%20Internet%20Files\OLK2\RAD%20Reporting%20Form_BLANK_8%20Nov%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mp; Definitions"/>
      <sheetName val="Step 1-Contact and Program Info"/>
      <sheetName val="Step 2-Third Party Information"/>
      <sheetName val="Step 3-Refrigerators"/>
      <sheetName val="Step 3-Refrigerators (B)"/>
      <sheetName val="Step 3-Stand-Alone Freezers"/>
      <sheetName val="Step 3-Stand-Alone Freezers (B)"/>
      <sheetName val="Step 3-Air-Conditioning Units"/>
      <sheetName val="Step 3-Air-Conditioning Uni (B)"/>
      <sheetName val="Step 3-Dehumidifiers"/>
      <sheetName val="Step 3-Dehumidifiers (B)"/>
      <sheetName val="Step 4-Units Jointly Processed"/>
      <sheetName val="Step 5-QA_Input Data Summary"/>
      <sheetName val="Step 5-Env Benefits"/>
      <sheetName val="Step 5-Env Benefits (B)"/>
      <sheetName val="Step 5-Energy Impacts "/>
      <sheetName val="Step 5 Energy Impacts (B)"/>
      <sheetName val="Step 6-Partner Feedback"/>
      <sheetName val="Step 7-Confirmation"/>
      <sheetName val="OutputLinker"/>
      <sheetName val="OutputLinker (B)"/>
      <sheetName val="Assumptions"/>
      <sheetName val="DOE RUL"/>
      <sheetName val="Copy of Copy of 2014 RAD Report"/>
    </sheetNames>
    <sheetDataSet>
      <sheetData sheetId="0">
        <row r="57">
          <cell r="C57" t="str">
            <v>Revised 1/2016</v>
          </cell>
        </row>
      </sheetData>
      <sheetData sheetId="1"/>
      <sheetData sheetId="2"/>
      <sheetData sheetId="3">
        <row r="69">
          <cell r="C69" t="str">
            <v xml:space="preserve">Please complete the table below if your program provides an incentive (e.g., financial) to encourage the disposal (i.e., without replacement) of old, working refrigerated appliances. </v>
          </cell>
        </row>
      </sheetData>
      <sheetData sheetId="4"/>
      <sheetData sheetId="5">
        <row r="28">
          <cell r="C28" t="str">
            <v>Please complete the table below to provide the total amount of appliance components recovered by your program during the current reporting period. If any substances recovered during the current reporting period are currently in storage, please report on the intended fate of the substance (e.g., stockpiling with intent to reclaim/destroy). Refer back to the Instructions for Use for definitions of the fates for each component.  For any fields that do not apply to your program, please enter "0" under "Total Amount" in column F.  For every non-zero value entered in column F, indicate whether the quantity specified is based on actual measurements or on assumptions by selecting the appropriate option in column H. If you wish to clarify uncertainties about the data provided, or wish to provide further information, please use the space for “Additional Comments” at the bottom of this worksheet.</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se"/>
      <sheetName val="Step 1-Contact and Program Info"/>
      <sheetName val="Step 2-Refrigerators &amp; Freezers"/>
      <sheetName val="Step 2-Stand Alone Freezers"/>
      <sheetName val="Step 2-Dehumidifiers"/>
      <sheetName val="Step 2-AC Units"/>
      <sheetName val="Step 3-Gross Energy Impact"/>
    </sheetNames>
    <sheetDataSet>
      <sheetData sheetId="0" refreshError="1"/>
      <sheetData sheetId="1"/>
      <sheetData sheetId="2"/>
      <sheetData sheetId="3"/>
      <sheetData sheetId="4"/>
      <sheetData sheetId="5"/>
      <sheetData sheetId="6">
        <row r="9">
          <cell r="C9" t="str">
            <v>Refrigerators/Freezers</v>
          </cell>
          <cell r="D9">
            <v>18000</v>
          </cell>
          <cell r="F9">
            <v>172800000</v>
          </cell>
          <cell r="G9">
            <v>15552000</v>
          </cell>
        </row>
        <row r="10">
          <cell r="C10" t="str">
            <v>Stand Alone Freezers</v>
          </cell>
          <cell r="D10">
            <v>0</v>
          </cell>
          <cell r="F10">
            <v>0</v>
          </cell>
          <cell r="G10">
            <v>0</v>
          </cell>
        </row>
        <row r="11">
          <cell r="C11" t="str">
            <v>AC Units</v>
          </cell>
          <cell r="D11">
            <v>0</v>
          </cell>
          <cell r="F11">
            <v>0</v>
          </cell>
          <cell r="G11">
            <v>0</v>
          </cell>
        </row>
        <row r="12">
          <cell r="C12" t="str">
            <v>Dehumidifiers</v>
          </cell>
          <cell r="D12">
            <v>0</v>
          </cell>
          <cell r="F12">
            <v>0</v>
          </cell>
          <cell r="G12">
            <v>0</v>
          </cell>
        </row>
        <row r="19">
          <cell r="C19" t="str">
            <v>Refrigerators/Freezers</v>
          </cell>
          <cell r="D19">
            <v>18000</v>
          </cell>
        </row>
        <row r="20">
          <cell r="C20" t="str">
            <v>Stand Alone Freezers</v>
          </cell>
          <cell r="D20">
            <v>0</v>
          </cell>
        </row>
        <row r="21">
          <cell r="C21" t="str">
            <v>AC Units</v>
          </cell>
          <cell r="D21">
            <v>0</v>
          </cell>
        </row>
        <row r="22">
          <cell r="C22" t="str">
            <v>Dehumidifiers</v>
          </cell>
          <cell r="D2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30.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H114"/>
  <sheetViews>
    <sheetView showGridLines="0" tabSelected="1" zoomScaleNormal="100" workbookViewId="0">
      <selection activeCell="E6" sqref="E6"/>
    </sheetView>
  </sheetViews>
  <sheetFormatPr defaultColWidth="0" defaultRowHeight="12.5" zeroHeight="1"/>
  <cols>
    <col min="1" max="1" width="4.54296875" style="1378" customWidth="1"/>
    <col min="2" max="2" width="3.54296875" style="1378" customWidth="1"/>
    <col min="3" max="3" width="2.81640625" style="1378" customWidth="1"/>
    <col min="4" max="4" width="54.453125" style="1378" customWidth="1"/>
    <col min="5" max="5" width="60.81640625" style="1378" customWidth="1"/>
    <col min="6" max="6" width="3.453125" style="1378" customWidth="1"/>
    <col min="7" max="7" width="1.7265625" style="1378" customWidth="1"/>
    <col min="8" max="8" width="6.26953125" style="1378" customWidth="1"/>
    <col min="9" max="16384" width="0" style="275" hidden="1"/>
  </cols>
  <sheetData>
    <row r="1" spans="1:8" customFormat="1">
      <c r="A1" s="1378" t="s">
        <v>0</v>
      </c>
      <c r="B1" s="1378"/>
      <c r="C1" s="1378"/>
      <c r="D1" s="1378"/>
      <c r="E1" s="1380"/>
      <c r="F1" s="1378"/>
      <c r="G1" s="1378"/>
      <c r="H1" s="1378"/>
    </row>
    <row r="2" spans="1:8" customFormat="1" ht="27" customHeight="1">
      <c r="A2" s="1378"/>
      <c r="B2" s="27"/>
      <c r="C2" s="78"/>
      <c r="D2" s="28"/>
      <c r="E2" s="1351" t="s">
        <v>468</v>
      </c>
      <c r="F2" s="29"/>
      <c r="G2" s="1378"/>
      <c r="H2" s="1378"/>
    </row>
    <row r="3" spans="1:8" customFormat="1" ht="12" customHeight="1">
      <c r="A3" s="1378"/>
      <c r="B3" s="25"/>
      <c r="C3" s="1472" t="s">
        <v>1</v>
      </c>
      <c r="D3" s="1472"/>
      <c r="E3" s="1472"/>
      <c r="F3" s="21"/>
      <c r="G3" s="1378"/>
      <c r="H3" s="1378"/>
    </row>
    <row r="4" spans="1:8" customFormat="1" ht="21" customHeight="1">
      <c r="A4" s="1378"/>
      <c r="B4" s="25"/>
      <c r="C4" s="1473" t="s">
        <v>2</v>
      </c>
      <c r="D4" s="1473"/>
      <c r="E4" s="1473"/>
      <c r="F4" s="21"/>
      <c r="G4" s="1378"/>
      <c r="H4" s="1378"/>
    </row>
    <row r="5" spans="1:8" customFormat="1" ht="13.5" customHeight="1">
      <c r="A5" s="1378"/>
      <c r="B5" s="25"/>
      <c r="C5" s="1485" t="s">
        <v>3</v>
      </c>
      <c r="D5" s="1485"/>
      <c r="E5" s="1485"/>
      <c r="F5" s="21"/>
      <c r="G5" s="1378"/>
      <c r="H5" s="1378"/>
    </row>
    <row r="6" spans="1:8" customFormat="1" ht="31.5" customHeight="1">
      <c r="A6" s="1378"/>
      <c r="B6" s="25"/>
      <c r="C6" s="107" t="s">
        <v>4</v>
      </c>
      <c r="D6" s="24"/>
      <c r="E6" s="24"/>
      <c r="F6" s="21"/>
      <c r="G6" s="1378"/>
      <c r="H6" s="1378"/>
    </row>
    <row r="7" spans="1:8" customFormat="1" ht="13.5" customHeight="1">
      <c r="A7" s="1378"/>
      <c r="B7" s="25"/>
      <c r="C7" s="13" t="s">
        <v>5</v>
      </c>
      <c r="D7" s="108"/>
      <c r="E7" s="24"/>
      <c r="F7" s="21"/>
      <c r="G7" s="1378"/>
      <c r="H7" s="1378"/>
    </row>
    <row r="8" spans="1:8" customFormat="1" ht="6" customHeight="1" thickBot="1">
      <c r="A8" s="1378"/>
      <c r="B8" s="25"/>
      <c r="C8" s="13"/>
      <c r="D8" s="108"/>
      <c r="E8" s="24"/>
      <c r="F8" s="21"/>
      <c r="G8" s="1378"/>
      <c r="H8" s="1378"/>
    </row>
    <row r="9" spans="1:8" customFormat="1" ht="13.5" customHeight="1">
      <c r="A9" s="1378"/>
      <c r="B9" s="25"/>
      <c r="C9" s="268" t="s">
        <v>6</v>
      </c>
      <c r="D9" s="1412"/>
      <c r="E9" s="1413"/>
      <c r="F9" s="21"/>
      <c r="G9" s="1378"/>
      <c r="H9" s="1378"/>
    </row>
    <row r="10" spans="1:8" customFormat="1" ht="88.15" customHeight="1" thickBot="1">
      <c r="A10" s="1378"/>
      <c r="B10" s="25"/>
      <c r="C10" s="1480" t="s">
        <v>7</v>
      </c>
      <c r="D10" s="1481"/>
      <c r="E10" s="1482"/>
      <c r="F10" s="21"/>
      <c r="G10" s="1378"/>
      <c r="H10" s="1378"/>
    </row>
    <row r="11" spans="1:8" customFormat="1" ht="12" customHeight="1" thickBot="1">
      <c r="A11" s="1378"/>
      <c r="B11" s="25"/>
      <c r="D11" s="30"/>
      <c r="F11" s="21"/>
      <c r="G11" s="1378"/>
      <c r="H11" s="1378"/>
    </row>
    <row r="12" spans="1:8" customFormat="1" ht="13.5" customHeight="1">
      <c r="A12" s="1378"/>
      <c r="B12" s="25"/>
      <c r="C12" s="268" t="s">
        <v>8</v>
      </c>
      <c r="D12" s="75"/>
      <c r="E12" s="258"/>
      <c r="F12" s="21"/>
      <c r="G12" s="1378"/>
      <c r="H12" s="1378"/>
    </row>
    <row r="13" spans="1:8" customFormat="1" ht="5.25" customHeight="1">
      <c r="A13" s="1378"/>
      <c r="B13" s="25"/>
      <c r="C13" s="76"/>
      <c r="E13" s="77"/>
      <c r="F13" s="21"/>
      <c r="G13" s="1378"/>
      <c r="H13" s="1378"/>
    </row>
    <row r="14" spans="1:8" s="56" customFormat="1" ht="51" customHeight="1">
      <c r="A14" s="1407"/>
      <c r="B14" s="54"/>
      <c r="C14" s="1474" t="s">
        <v>9</v>
      </c>
      <c r="D14" s="1475"/>
      <c r="E14" s="1476"/>
      <c r="F14" s="55"/>
      <c r="G14" s="1407"/>
      <c r="H14" s="1407"/>
    </row>
    <row r="15" spans="1:8" s="56" customFormat="1" ht="5.25" customHeight="1">
      <c r="A15" s="1408"/>
      <c r="B15" s="54"/>
      <c r="C15" s="299"/>
      <c r="E15" s="300"/>
      <c r="F15" s="55"/>
      <c r="G15" s="1408"/>
      <c r="H15" s="1407"/>
    </row>
    <row r="16" spans="1:8" s="56" customFormat="1" ht="27" customHeight="1" thickBot="1">
      <c r="A16" s="1408"/>
      <c r="B16" s="54"/>
      <c r="C16" s="1477" t="s">
        <v>10</v>
      </c>
      <c r="D16" s="1478"/>
      <c r="E16" s="1479"/>
      <c r="F16" s="55"/>
      <c r="G16" s="1408"/>
      <c r="H16" s="1407"/>
    </row>
    <row r="17" spans="1:8" s="56" customFormat="1" ht="13.5" customHeight="1" thickBot="1">
      <c r="A17" s="1408"/>
      <c r="B17" s="54"/>
      <c r="C17" s="86"/>
      <c r="D17" s="86"/>
      <c r="E17" s="86"/>
      <c r="F17" s="55"/>
      <c r="G17" s="1408"/>
      <c r="H17" s="1407"/>
    </row>
    <row r="18" spans="1:8" s="56" customFormat="1" ht="13.5" customHeight="1">
      <c r="A18" s="1408"/>
      <c r="B18" s="54"/>
      <c r="C18" s="268" t="s">
        <v>11</v>
      </c>
      <c r="D18" s="269"/>
      <c r="E18" s="270"/>
      <c r="F18" s="55"/>
      <c r="G18" s="1408"/>
      <c r="H18" s="1407"/>
    </row>
    <row r="19" spans="1:8" s="56" customFormat="1" ht="2.65" customHeight="1">
      <c r="A19" s="1408"/>
      <c r="B19" s="54"/>
      <c r="C19" s="271"/>
      <c r="D19" s="86"/>
      <c r="E19" s="272"/>
      <c r="F19" s="55"/>
      <c r="G19" s="1408"/>
      <c r="H19" s="1407"/>
    </row>
    <row r="20" spans="1:8" s="56" customFormat="1" ht="45" customHeight="1" thickBot="1">
      <c r="A20" s="1408"/>
      <c r="B20" s="54"/>
      <c r="C20" s="1477" t="s">
        <v>12</v>
      </c>
      <c r="D20" s="1478"/>
      <c r="E20" s="1479"/>
      <c r="F20" s="55"/>
      <c r="G20" s="1408"/>
      <c r="H20" s="1407"/>
    </row>
    <row r="21" spans="1:8" customFormat="1" ht="13.5" customHeight="1" thickBot="1">
      <c r="A21" s="1381"/>
      <c r="B21" s="25"/>
      <c r="F21" s="21"/>
      <c r="G21" s="1381"/>
      <c r="H21" s="1378"/>
    </row>
    <row r="22" spans="1:8" customFormat="1" ht="13">
      <c r="A22" s="1381"/>
      <c r="B22" s="25"/>
      <c r="C22" s="268" t="s">
        <v>13</v>
      </c>
      <c r="D22" s="75"/>
      <c r="E22" s="258"/>
      <c r="F22" s="21"/>
      <c r="G22" s="1381"/>
      <c r="H22" s="1378"/>
    </row>
    <row r="23" spans="1:8" customFormat="1" ht="4.5" customHeight="1">
      <c r="A23" s="1381"/>
      <c r="B23" s="25"/>
      <c r="C23" s="76"/>
      <c r="D23" s="13"/>
      <c r="E23" s="77"/>
      <c r="F23" s="21"/>
      <c r="G23" s="1381"/>
      <c r="H23" s="1378"/>
    </row>
    <row r="24" spans="1:8" customFormat="1" ht="39" customHeight="1">
      <c r="A24" s="1381"/>
      <c r="B24" s="25"/>
      <c r="C24" s="1486" t="s">
        <v>14</v>
      </c>
      <c r="D24" s="1487"/>
      <c r="E24" s="1488"/>
      <c r="F24" s="21"/>
      <c r="G24" s="1381"/>
      <c r="H24" s="1378"/>
    </row>
    <row r="25" spans="1:8" customFormat="1" ht="30" customHeight="1">
      <c r="A25" s="1381"/>
      <c r="B25" s="25"/>
      <c r="C25" s="707"/>
      <c r="D25" s="650" t="s">
        <v>15</v>
      </c>
      <c r="E25" s="708"/>
      <c r="F25" s="21"/>
      <c r="G25" s="1381"/>
      <c r="H25" s="1378"/>
    </row>
    <row r="26" spans="1:8" customFormat="1" ht="34.5" customHeight="1">
      <c r="A26" s="1381"/>
      <c r="B26" s="25"/>
      <c r="C26" s="707"/>
      <c r="D26" s="1475" t="s">
        <v>16</v>
      </c>
      <c r="E26" s="1476"/>
      <c r="F26" s="21"/>
      <c r="G26" s="1381"/>
      <c r="H26" s="1378"/>
    </row>
    <row r="27" spans="1:8" customFormat="1" ht="74.25" customHeight="1">
      <c r="A27" s="1381"/>
      <c r="B27" s="25"/>
      <c r="C27" s="707"/>
      <c r="D27" s="1475" t="s">
        <v>17</v>
      </c>
      <c r="E27" s="1476"/>
      <c r="F27" s="21"/>
      <c r="G27" s="1381"/>
      <c r="H27" s="1378"/>
    </row>
    <row r="28" spans="1:8" s="1330" customFormat="1" ht="55.9" customHeight="1">
      <c r="A28" s="1409"/>
      <c r="B28" s="1327"/>
      <c r="C28" s="1328"/>
      <c r="D28" s="1489" t="s">
        <v>18</v>
      </c>
      <c r="E28" s="1490"/>
      <c r="F28" s="1329"/>
      <c r="G28" s="1409"/>
      <c r="H28" s="1410"/>
    </row>
    <row r="29" spans="1:8" customFormat="1" ht="100.15" customHeight="1">
      <c r="A29" s="1381"/>
      <c r="B29" s="25"/>
      <c r="C29" s="707"/>
      <c r="D29" s="1491" t="s">
        <v>19</v>
      </c>
      <c r="E29" s="1492"/>
      <c r="F29" s="21"/>
      <c r="G29" s="1381"/>
      <c r="H29" s="1378"/>
    </row>
    <row r="30" spans="1:8" customFormat="1" ht="34.5" customHeight="1">
      <c r="A30" s="1381"/>
      <c r="B30" s="25"/>
      <c r="C30" s="707"/>
      <c r="D30" s="1489" t="s">
        <v>20</v>
      </c>
      <c r="E30" s="1490"/>
      <c r="F30" s="21"/>
      <c r="G30" s="1381"/>
      <c r="H30" s="1378"/>
    </row>
    <row r="31" spans="1:8" customFormat="1" ht="33" customHeight="1">
      <c r="A31" s="1381"/>
      <c r="B31" s="25"/>
      <c r="C31" s="651" t="s">
        <v>21</v>
      </c>
      <c r="D31" s="1475" t="s">
        <v>22</v>
      </c>
      <c r="E31" s="1476"/>
      <c r="F31" s="21"/>
      <c r="G31" s="1381"/>
      <c r="H31" s="1378"/>
    </row>
    <row r="32" spans="1:8" customFormat="1" ht="15" customHeight="1" thickBot="1">
      <c r="A32" s="1378"/>
      <c r="B32" s="25"/>
      <c r="C32" s="1424"/>
      <c r="D32" s="273"/>
      <c r="E32" s="274"/>
      <c r="F32" s="21"/>
      <c r="G32" s="1378"/>
      <c r="H32" s="1378"/>
    </row>
    <row r="33" spans="1:8" customFormat="1" ht="13.5" customHeight="1" thickBot="1">
      <c r="A33" s="1378"/>
      <c r="B33" s="25"/>
      <c r="C33" s="56"/>
      <c r="D33" s="46"/>
      <c r="E33" s="46"/>
      <c r="F33" s="21"/>
      <c r="G33" s="1378"/>
      <c r="H33" s="1378"/>
    </row>
    <row r="34" spans="1:8" customFormat="1" ht="22.5" customHeight="1">
      <c r="A34" s="1378"/>
      <c r="B34" s="25"/>
      <c r="C34" s="264" t="s">
        <v>23</v>
      </c>
      <c r="D34" s="265"/>
      <c r="E34" s="266"/>
      <c r="F34" s="21"/>
      <c r="G34" s="1378"/>
      <c r="H34" s="1378"/>
    </row>
    <row r="35" spans="1:8" customFormat="1" ht="5.25" customHeight="1">
      <c r="A35" s="1378"/>
      <c r="B35" s="25"/>
      <c r="C35" s="16"/>
      <c r="D35" s="1"/>
      <c r="E35" s="221"/>
      <c r="F35" s="21"/>
      <c r="G35" s="1378"/>
      <c r="H35" s="1378"/>
    </row>
    <row r="36" spans="1:8" customFormat="1" ht="25.9" customHeight="1">
      <c r="A36" s="1381"/>
      <c r="B36" s="25"/>
      <c r="C36" s="1422"/>
      <c r="D36" s="1483" t="s">
        <v>24</v>
      </c>
      <c r="E36" s="1484"/>
      <c r="F36" s="21"/>
      <c r="G36" s="1378"/>
      <c r="H36" s="1378"/>
    </row>
    <row r="37" spans="1:8" customFormat="1" ht="5.25" customHeight="1">
      <c r="A37" s="1381"/>
      <c r="B37" s="25"/>
      <c r="C37" s="1425"/>
      <c r="D37" s="1426"/>
      <c r="E37" s="1427"/>
      <c r="F37" s="21"/>
      <c r="G37" s="1378"/>
      <c r="H37" s="1378"/>
    </row>
    <row r="38" spans="1:8" ht="39" customHeight="1">
      <c r="A38" s="1381"/>
      <c r="B38" s="25"/>
      <c r="C38" s="1425"/>
      <c r="D38" s="1483" t="s">
        <v>25</v>
      </c>
      <c r="E38" s="1476"/>
      <c r="F38" s="21"/>
    </row>
    <row r="39" spans="1:8" ht="4.5" customHeight="1">
      <c r="A39" s="1381"/>
      <c r="B39" s="25"/>
      <c r="C39" s="1425"/>
      <c r="D39" s="705"/>
      <c r="E39" s="1421"/>
      <c r="F39" s="21"/>
    </row>
    <row r="40" spans="1:8" ht="25.5" customHeight="1">
      <c r="A40" s="1381"/>
      <c r="B40" s="25"/>
      <c r="C40" s="1425"/>
      <c r="D40" s="1483" t="s">
        <v>26</v>
      </c>
      <c r="E40" s="1484"/>
      <c r="F40" s="21"/>
    </row>
    <row r="41" spans="1:8" ht="4.5" customHeight="1">
      <c r="A41" s="1381"/>
      <c r="B41" s="25"/>
      <c r="C41" s="1425"/>
      <c r="D41" s="1426"/>
      <c r="E41" s="1427"/>
      <c r="F41" s="21"/>
    </row>
    <row r="42" spans="1:8" ht="51.75" customHeight="1">
      <c r="A42" s="1381"/>
      <c r="B42" s="25"/>
      <c r="C42" s="1425"/>
      <c r="D42" s="1483" t="s">
        <v>27</v>
      </c>
      <c r="E42" s="1476"/>
      <c r="F42" s="21"/>
    </row>
    <row r="43" spans="1:8" ht="5.25" customHeight="1">
      <c r="A43" s="1381"/>
      <c r="B43" s="25"/>
      <c r="C43" s="1425"/>
      <c r="D43" s="1426"/>
      <c r="E43" s="1427"/>
      <c r="F43" s="21"/>
    </row>
    <row r="44" spans="1:8" ht="39" customHeight="1">
      <c r="A44" s="1381"/>
      <c r="B44" s="25"/>
      <c r="C44" s="1425"/>
      <c r="D44" s="1483" t="s">
        <v>28</v>
      </c>
      <c r="E44" s="1484"/>
      <c r="F44" s="21"/>
    </row>
    <row r="45" spans="1:8" ht="6" customHeight="1">
      <c r="A45" s="1381"/>
      <c r="B45" s="25"/>
      <c r="C45" s="1425"/>
      <c r="D45" s="705"/>
      <c r="E45" s="706"/>
      <c r="F45" s="21"/>
    </row>
    <row r="46" spans="1:8" ht="27" customHeight="1">
      <c r="A46" s="1381"/>
      <c r="B46" s="25"/>
      <c r="C46" s="1425"/>
      <c r="D46" s="1483" t="s">
        <v>29</v>
      </c>
      <c r="E46" s="1484"/>
      <c r="F46" s="21"/>
    </row>
    <row r="47" spans="1:8" ht="5.25" customHeight="1">
      <c r="A47" s="1381"/>
      <c r="B47" s="25"/>
      <c r="C47" s="1425"/>
      <c r="D47" s="13"/>
      <c r="E47" s="1427"/>
      <c r="F47" s="21"/>
    </row>
    <row r="48" spans="1:8" ht="64.5" customHeight="1">
      <c r="A48" s="1381"/>
      <c r="B48" s="25"/>
      <c r="C48" s="1425"/>
      <c r="D48" s="1483" t="s">
        <v>30</v>
      </c>
      <c r="E48" s="1484"/>
      <c r="F48" s="21"/>
    </row>
    <row r="49" spans="1:6" ht="5.25" customHeight="1">
      <c r="A49" s="1381"/>
      <c r="B49" s="25"/>
      <c r="C49" s="1425"/>
      <c r="D49" s="1426"/>
      <c r="E49" s="1427"/>
      <c r="F49" s="21"/>
    </row>
    <row r="50" spans="1:6" ht="37.5" customHeight="1">
      <c r="A50" s="1381"/>
      <c r="B50" s="25"/>
      <c r="C50" s="1425"/>
      <c r="D50" s="1483" t="s">
        <v>31</v>
      </c>
      <c r="E50" s="1484"/>
      <c r="F50" s="21"/>
    </row>
    <row r="51" spans="1:6" ht="7.5" customHeight="1">
      <c r="A51" s="1381"/>
      <c r="B51" s="25"/>
      <c r="C51" s="1425"/>
      <c r="D51" s="705"/>
      <c r="E51" s="706"/>
      <c r="F51" s="21"/>
    </row>
    <row r="52" spans="1:6" ht="1.5" customHeight="1" thickBot="1">
      <c r="A52" s="1381"/>
      <c r="B52" s="25"/>
      <c r="C52" s="225"/>
      <c r="D52" s="263"/>
      <c r="E52" s="267"/>
      <c r="F52" s="21"/>
    </row>
    <row r="53" spans="1:6" ht="8.25" customHeight="1">
      <c r="A53" s="1381"/>
      <c r="B53" s="25"/>
      <c r="C53" s="1"/>
      <c r="D53" s="106"/>
      <c r="E53" s="106"/>
      <c r="F53" s="21"/>
    </row>
    <row r="54" spans="1:6" ht="20.25" customHeight="1">
      <c r="B54" s="25"/>
      <c r="C54" s="677" t="s">
        <v>32</v>
      </c>
      <c r="D54" s="114"/>
      <c r="E54" s="114"/>
      <c r="F54" s="21"/>
    </row>
    <row r="55" spans="1:6" ht="19.149999999999999" customHeight="1" thickBot="1">
      <c r="B55" s="25"/>
      <c r="C55" s="115"/>
      <c r="D55" s="114"/>
      <c r="E55" s="114"/>
      <c r="F55" s="21"/>
    </row>
    <row r="56" spans="1:6" ht="6.75" customHeight="1" thickTop="1">
      <c r="B56" s="25"/>
      <c r="C56" s="3"/>
      <c r="D56" s="109"/>
      <c r="E56" s="109"/>
      <c r="F56" s="21"/>
    </row>
    <row r="57" spans="1:6" ht="12" customHeight="1">
      <c r="B57" s="25"/>
      <c r="C57" s="36" t="s">
        <v>33</v>
      </c>
      <c r="D57" s="106"/>
      <c r="E57" s="106"/>
      <c r="F57" s="21"/>
    </row>
    <row r="58" spans="1:6" ht="1.5" customHeight="1">
      <c r="B58" s="26"/>
      <c r="C58" s="116"/>
      <c r="D58" s="710"/>
      <c r="E58" s="710"/>
      <c r="F58" s="23"/>
    </row>
    <row r="59" spans="1:6" ht="94.5" customHeight="1"/>
    <row r="60" spans="1:6" ht="18.75" customHeight="1"/>
    <row r="61" spans="1:6" ht="11.25" customHeight="1"/>
    <row r="62" spans="1:6" ht="12.75" hidden="1" customHeight="1"/>
    <row r="63" spans="1:6" ht="11.65" customHeight="1"/>
    <row r="64" spans="1:6" ht="12.75" hidden="1" customHeight="1"/>
    <row r="65" ht="12.75" hidden="1" customHeight="1"/>
    <row r="66" ht="12.75" hidden="1" customHeight="1"/>
    <row r="67" ht="12.75" hidden="1" customHeight="1"/>
    <row r="68" ht="12.75" hidden="1" customHeight="1"/>
    <row r="69" ht="12.75" hidden="1" customHeight="1"/>
    <row r="70" ht="12.75" hidden="1" customHeight="1"/>
    <row r="71" ht="12.75" hidden="1" customHeight="1"/>
    <row r="72" ht="12.75" hidden="1" customHeight="1"/>
    <row r="73" ht="12.75" hidden="1" customHeight="1"/>
    <row r="74" ht="12.75" hidden="1" customHeight="1"/>
    <row r="75" ht="12.75" hidden="1" customHeight="1"/>
    <row r="76" ht="12.75" hidden="1" customHeight="1"/>
    <row r="77" ht="12.75" hidden="1" customHeight="1"/>
    <row r="78" ht="12.75" hidden="1" customHeight="1"/>
    <row r="79" ht="12.75" hidden="1" customHeight="1"/>
    <row r="80" ht="12.75" hidden="1" customHeight="1"/>
    <row r="81" ht="12.75" hidden="1" customHeight="1"/>
    <row r="82" ht="12.75" hidden="1" customHeight="1"/>
    <row r="83" ht="12.75" hidden="1" customHeight="1"/>
    <row r="84" ht="12.75" hidden="1" customHeight="1"/>
    <row r="85" ht="12.75" hidden="1" customHeight="1"/>
    <row r="86" ht="12.75" hidden="1" customHeight="1"/>
    <row r="87" ht="12.75" hidden="1" customHeight="1"/>
    <row r="88" ht="12.75" hidden="1" customHeight="1"/>
    <row r="89" ht="12.75" hidden="1" customHeight="1"/>
    <row r="90" ht="12.75" hidden="1" customHeight="1"/>
    <row r="91" ht="12.75" hidden="1" customHeight="1"/>
    <row r="92" ht="12.75" hidden="1" customHeight="1"/>
    <row r="93" ht="12.75" hidden="1" customHeight="1"/>
    <row r="94" ht="12.75" hidden="1" customHeight="1"/>
    <row r="95" ht="12.75" hidden="1" customHeight="1"/>
    <row r="96" ht="12.75" hidden="1" customHeight="1"/>
    <row r="97" ht="12.75" hidden="1" customHeight="1"/>
    <row r="98" ht="12.75" hidden="1" customHeight="1"/>
    <row r="99" ht="12.75" hidden="1" customHeight="1"/>
    <row r="100" ht="12.75" hidden="1" customHeight="1"/>
    <row r="101" ht="12.75" hidden="1" customHeight="1"/>
    <row r="102" ht="12.75" hidden="1" customHeight="1"/>
    <row r="103" ht="12.75" hidden="1" customHeight="1"/>
    <row r="104" ht="12.75" hidden="1" customHeight="1"/>
    <row r="105" ht="12.75" hidden="1" customHeight="1"/>
    <row r="106" ht="12.75" hidden="1" customHeight="1"/>
    <row r="107" ht="12.75" hidden="1" customHeight="1"/>
    <row r="108" ht="12.75" hidden="1" customHeight="1"/>
    <row r="109" ht="12.75" hidden="1" customHeight="1"/>
    <row r="110" ht="12.75" hidden="1" customHeight="1"/>
    <row r="111" ht="12.75" hidden="1" customHeight="1"/>
    <row r="112" ht="12.75" hidden="1" customHeight="1"/>
    <row r="113" ht="12.75" hidden="1" customHeight="1"/>
    <row r="114"/>
  </sheetData>
  <sheetProtection algorithmName="SHA-512" hashValue="R5h/S1Bz0X7Rzcgfvkr9LtpIsnW3UrMm38NISCWcf6nQYsIcs29jOTWMT/CS3IrzV3ywJpZDVTGFneVk1kqm6Q==" saltValue="VdEGGmkBRncrbqVsybD+Bg==" spinCount="100000" sheet="1" objects="1" scenarios="1"/>
  <customSheetViews>
    <customSheetView guid="{7A34E1A7-91A1-4CD4-B377-1F35FFBCE4D8}" scale="85" showGridLines="0" fitToPage="1" hiddenRows="1" hiddenColumns="1">
      <selection activeCell="H21" sqref="H21"/>
      <pageMargins left="0" right="0" top="0" bottom="0" header="0" footer="0"/>
      <pageSetup orientation="portrait" r:id="rId1"/>
      <headerFooter alignWithMargins="0">
        <oddFooter>&amp;R&amp;P of &amp;N</oddFooter>
      </headerFooter>
    </customSheetView>
    <customSheetView guid="{DD9D0D41-5D22-4202-9EF9-254DD6E28480}" scale="85" showGridLines="0" fitToPage="1" printArea="1" hiddenRows="1" hiddenColumns="1" topLeftCell="A5">
      <pageMargins left="0" right="0" top="0" bottom="0" header="0" footer="0"/>
      <pageSetup orientation="portrait" r:id="rId2"/>
      <headerFooter alignWithMargins="0">
        <oddFooter>&amp;R&amp;P of &amp;N</oddFooter>
      </headerFooter>
    </customSheetView>
  </customSheetViews>
  <mergeCells count="22">
    <mergeCell ref="D50:E50"/>
    <mergeCell ref="D42:E42"/>
    <mergeCell ref="C24:E24"/>
    <mergeCell ref="D26:E26"/>
    <mergeCell ref="D27:E27"/>
    <mergeCell ref="D28:E28"/>
    <mergeCell ref="D29:E29"/>
    <mergeCell ref="D30:E30"/>
    <mergeCell ref="D31:E31"/>
    <mergeCell ref="D46:E46"/>
    <mergeCell ref="D36:E36"/>
    <mergeCell ref="D38:E38"/>
    <mergeCell ref="C20:E20"/>
    <mergeCell ref="D48:E48"/>
    <mergeCell ref="D44:E44"/>
    <mergeCell ref="D40:E40"/>
    <mergeCell ref="C5:E5"/>
    <mergeCell ref="C3:E3"/>
    <mergeCell ref="C4:E4"/>
    <mergeCell ref="C14:E14"/>
    <mergeCell ref="C16:E16"/>
    <mergeCell ref="C10:E10"/>
  </mergeCells>
  <phoneticPr fontId="3" type="noConversion"/>
  <pageMargins left="0.7" right="0.7" top="0.75" bottom="0.75" header="0.3" footer="0.3"/>
  <pageSetup scale="74" fitToHeight="0" orientation="portrait" r:id="rId3"/>
  <headerFooter alignWithMargins="0">
    <oddFooter>&amp;R&amp;P of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tint="0.39997558519241921"/>
    <pageSetUpPr fitToPage="1"/>
  </sheetPr>
  <dimension ref="A1:M198"/>
  <sheetViews>
    <sheetView showGridLines="0" zoomScaleNormal="100" workbookViewId="0">
      <selection activeCell="D8" sqref="D8"/>
    </sheetView>
  </sheetViews>
  <sheetFormatPr defaultColWidth="0" defaultRowHeight="13" zeroHeight="1"/>
  <cols>
    <col min="1" max="1" width="5.54296875" style="18" customWidth="1"/>
    <col min="2" max="2" width="5.453125" style="1" customWidth="1"/>
    <col min="3" max="3" width="35.7265625" customWidth="1"/>
    <col min="4" max="7" width="13.7265625" customWidth="1"/>
    <col min="8" max="8" width="13.7265625" style="165" customWidth="1"/>
    <col min="9" max="9" width="10.7265625" customWidth="1"/>
    <col min="10" max="10" width="2.7265625" customWidth="1"/>
    <col min="11" max="11" width="10.7265625" customWidth="1"/>
    <col min="12" max="12" width="7" customWidth="1"/>
    <col min="13" max="13" width="8.1796875" style="18" customWidth="1"/>
  </cols>
  <sheetData>
    <row r="1" spans="1:13" s="18" customFormat="1" ht="12.5">
      <c r="A1" s="1378"/>
      <c r="B1" s="1378"/>
      <c r="C1" s="1380"/>
      <c r="D1" s="1380"/>
      <c r="E1" s="1380"/>
      <c r="F1" s="1380"/>
      <c r="G1" s="1380"/>
      <c r="H1" s="1442"/>
      <c r="I1" s="1380"/>
      <c r="J1" s="1380"/>
      <c r="K1" s="1380"/>
      <c r="L1" s="1380"/>
      <c r="M1" s="1378"/>
    </row>
    <row r="2" spans="1:13" s="1" customFormat="1" ht="66" customHeight="1" thickBot="1">
      <c r="A2" s="1378"/>
      <c r="B2" s="31"/>
      <c r="C2" s="152"/>
      <c r="D2" s="152"/>
      <c r="E2" s="152"/>
      <c r="F2" s="152"/>
      <c r="G2" s="152"/>
      <c r="H2" s="152"/>
      <c r="I2" s="1608"/>
      <c r="J2" s="1608"/>
      <c r="K2" s="1608"/>
      <c r="M2" s="1381"/>
    </row>
    <row r="3" spans="1:13" s="1" customFormat="1" ht="27" customHeight="1" thickBot="1">
      <c r="A3" s="1378"/>
      <c r="B3" s="12"/>
      <c r="C3" s="24" t="s">
        <v>203</v>
      </c>
      <c r="H3" s="638" t="str">
        <f>IF('Step 1-Contact and Program Info'!D7=0, " ",'Step 1-Contact and Program Info'!D7)</f>
        <v xml:space="preserve"> </v>
      </c>
      <c r="I3" s="1051" t="str">
        <f>IF('Step 1-Contact and Program Info'!J7="","",'Step 1-Contact and Program Info'!J7)</f>
        <v>MM/DD/YYYY</v>
      </c>
      <c r="J3" s="1052" t="str">
        <f>IF(I3="","","to")</f>
        <v>to</v>
      </c>
      <c r="K3" s="1053" t="str">
        <f>IF('Step 1-Contact and Program Info'!L7="","",'Step 1-Contact and Program Info'!L7)</f>
        <v>MM/DD/YYYY</v>
      </c>
      <c r="M3" s="1381"/>
    </row>
    <row r="4" spans="1:13" s="1" customFormat="1" ht="43.5" customHeight="1">
      <c r="A4" s="1378"/>
      <c r="B4" s="12"/>
      <c r="C4" s="1475" t="s">
        <v>111</v>
      </c>
      <c r="D4" s="1475"/>
      <c r="E4" s="1475"/>
      <c r="F4" s="1475"/>
      <c r="G4" s="1475"/>
      <c r="H4" s="1475"/>
      <c r="I4" s="1475"/>
      <c r="J4" s="1475"/>
      <c r="K4" s="1475"/>
      <c r="M4" s="1381"/>
    </row>
    <row r="5" spans="1:13" s="1" customFormat="1" ht="28.5" customHeight="1">
      <c r="A5" s="1381"/>
      <c r="B5" s="12"/>
      <c r="C5" s="368" t="s">
        <v>112</v>
      </c>
      <c r="D5" s="369"/>
      <c r="E5" s="370"/>
      <c r="F5" s="11"/>
      <c r="G5" s="11"/>
      <c r="H5" s="397"/>
      <c r="M5" s="1381"/>
    </row>
    <row r="6" spans="1:13" s="1" customFormat="1" ht="91.9" customHeight="1">
      <c r="A6" s="1378"/>
      <c r="B6" s="12"/>
      <c r="C6" s="1489" t="s">
        <v>204</v>
      </c>
      <c r="D6" s="1489"/>
      <c r="E6" s="1489"/>
      <c r="F6" s="1489"/>
      <c r="G6" s="1489"/>
      <c r="H6" s="1489"/>
      <c r="I6" s="1489"/>
      <c r="J6" s="1489"/>
      <c r="K6" s="1438"/>
      <c r="L6" s="1438"/>
      <c r="M6" s="1381"/>
    </row>
    <row r="7" spans="1:13" s="1" customFormat="1" ht="14.25" customHeight="1" thickBot="1">
      <c r="A7" s="1378"/>
      <c r="B7" s="12"/>
      <c r="C7" s="629"/>
      <c r="D7" s="629"/>
      <c r="E7" s="629"/>
      <c r="F7" s="629"/>
      <c r="G7" s="629"/>
      <c r="H7" s="629"/>
      <c r="I7" s="629"/>
      <c r="J7" s="629"/>
      <c r="K7" s="1438"/>
      <c r="L7" s="1438"/>
      <c r="M7" s="1381"/>
    </row>
    <row r="8" spans="1:13" s="1" customFormat="1" ht="13.5" customHeight="1">
      <c r="A8" s="1381"/>
      <c r="B8" s="12"/>
      <c r="C8" s="171" t="s">
        <v>114</v>
      </c>
      <c r="D8" s="172"/>
      <c r="F8" s="11"/>
      <c r="G8" s="11"/>
      <c r="H8" s="11"/>
      <c r="M8" s="1381"/>
    </row>
    <row r="9" spans="1:13" s="1" customFormat="1" ht="13.5" customHeight="1" thickBot="1">
      <c r="A9" s="1381"/>
      <c r="B9" s="12"/>
      <c r="C9" s="378" t="s">
        <v>115</v>
      </c>
      <c r="D9" s="173"/>
      <c r="F9" s="11"/>
      <c r="G9" s="11"/>
      <c r="H9" s="11"/>
      <c r="M9" s="1381"/>
    </row>
    <row r="10" spans="1:13" s="1" customFormat="1" ht="52">
      <c r="A10" s="1381"/>
      <c r="B10" s="12"/>
      <c r="C10" s="686" t="s">
        <v>116</v>
      </c>
      <c r="D10" s="687" t="s">
        <v>117</v>
      </c>
      <c r="E10" s="668" t="s">
        <v>118</v>
      </c>
      <c r="F10" s="630" t="s">
        <v>119</v>
      </c>
      <c r="G10" s="1826" t="s">
        <v>120</v>
      </c>
      <c r="H10" s="1827"/>
      <c r="I10" s="1828"/>
      <c r="M10" s="1381"/>
    </row>
    <row r="11" spans="1:13" s="1" customFormat="1">
      <c r="A11" s="1381"/>
      <c r="B11" s="12"/>
      <c r="C11" s="667" t="s">
        <v>121</v>
      </c>
      <c r="D11" s="291"/>
      <c r="E11" s="291"/>
      <c r="F11" s="319"/>
      <c r="G11" s="1829"/>
      <c r="H11" s="1830"/>
      <c r="I11" s="1831"/>
      <c r="M11" s="1381"/>
    </row>
    <row r="12" spans="1:13" s="1" customFormat="1" ht="13.5" customHeight="1">
      <c r="A12" s="1381"/>
      <c r="B12" s="12"/>
      <c r="C12" s="667" t="s">
        <v>184</v>
      </c>
      <c r="D12" s="291"/>
      <c r="E12" s="291"/>
      <c r="F12" s="319"/>
      <c r="G12" s="1832"/>
      <c r="H12" s="1833"/>
      <c r="I12" s="1834"/>
      <c r="M12" s="1381"/>
    </row>
    <row r="13" spans="1:13" s="1" customFormat="1" ht="13.5" customHeight="1">
      <c r="A13" s="1381"/>
      <c r="B13" s="12"/>
      <c r="C13" s="667" t="s">
        <v>122</v>
      </c>
      <c r="D13" s="291"/>
      <c r="E13" s="291"/>
      <c r="F13" s="319"/>
      <c r="G13" s="1832"/>
      <c r="H13" s="1833"/>
      <c r="I13" s="1834"/>
      <c r="M13" s="1381"/>
    </row>
    <row r="14" spans="1:13" s="1" customFormat="1" ht="13.5" customHeight="1">
      <c r="A14" s="1381"/>
      <c r="B14" s="12"/>
      <c r="C14" s="667" t="s">
        <v>205</v>
      </c>
      <c r="D14" s="291"/>
      <c r="E14" s="291"/>
      <c r="F14" s="319"/>
      <c r="G14" s="1832"/>
      <c r="H14" s="1833"/>
      <c r="I14" s="1834"/>
      <c r="M14" s="1381"/>
    </row>
    <row r="15" spans="1:13" s="1" customFormat="1" ht="13.5" customHeight="1">
      <c r="A15" s="1381"/>
      <c r="B15" s="12"/>
      <c r="C15" s="667" t="s">
        <v>196</v>
      </c>
      <c r="D15" s="291"/>
      <c r="E15" s="291"/>
      <c r="F15" s="319"/>
      <c r="G15" s="1832"/>
      <c r="H15" s="1833"/>
      <c r="I15" s="1834"/>
      <c r="M15" s="1381"/>
    </row>
    <row r="16" spans="1:13" s="1" customFormat="1" ht="13.5" customHeight="1">
      <c r="A16" s="1381"/>
      <c r="B16" s="12"/>
      <c r="C16" s="667" t="s">
        <v>123</v>
      </c>
      <c r="D16" s="291"/>
      <c r="E16" s="291"/>
      <c r="F16" s="319"/>
      <c r="G16" s="1832"/>
      <c r="H16" s="1833"/>
      <c r="I16" s="1834"/>
      <c r="M16" s="1381"/>
    </row>
    <row r="17" spans="1:13" s="1" customFormat="1" ht="13.5" customHeight="1" thickBot="1">
      <c r="A17" s="1381"/>
      <c r="B17" s="12"/>
      <c r="C17" s="666" t="s">
        <v>124</v>
      </c>
      <c r="D17" s="1273">
        <f>SUM(D11:D16)</f>
        <v>0</v>
      </c>
      <c r="E17" s="1273">
        <f>SUM(E11:E16)</f>
        <v>0</v>
      </c>
      <c r="F17" s="1319"/>
      <c r="G17" s="1835"/>
      <c r="H17" s="1836"/>
      <c r="I17" s="1837"/>
      <c r="J17" s="1601" t="str">
        <f>IF(AND(D17&lt;&gt;D8,NOT(AND(ISBLANK(D11),ISBLANK(D12), ISBLANK(D13),ISBLANK(D14),ISBLANK(D15),ISBLANK(D16)))),"&lt;-- Ensure that total across all refrigerant types (cell D17) matches total number of units entered above (cell D8).","")</f>
        <v/>
      </c>
      <c r="K17" s="1601"/>
      <c r="L17" s="1601"/>
      <c r="M17" s="1381"/>
    </row>
    <row r="18" spans="1:13" s="1" customFormat="1" ht="13.5" customHeight="1">
      <c r="A18" s="1381"/>
      <c r="B18" s="12"/>
      <c r="C18" s="367"/>
      <c r="D18" s="281"/>
      <c r="F18" s="11"/>
      <c r="G18" s="11"/>
      <c r="H18" s="11"/>
      <c r="J18" s="1601"/>
      <c r="K18" s="1601"/>
      <c r="L18" s="1601"/>
      <c r="M18" s="1381"/>
    </row>
    <row r="19" spans="1:13" s="1" customFormat="1" ht="24" customHeight="1">
      <c r="A19" s="1381"/>
      <c r="B19" s="12"/>
      <c r="C19" s="368" t="s">
        <v>135</v>
      </c>
      <c r="D19" s="369"/>
      <c r="E19" s="370"/>
      <c r="F19" s="11"/>
      <c r="G19" s="11"/>
      <c r="H19" s="397"/>
      <c r="J19" s="1601"/>
      <c r="K19" s="1601"/>
      <c r="L19" s="1601"/>
      <c r="M19" s="1381"/>
    </row>
    <row r="20" spans="1:13" s="1" customFormat="1" ht="5.25" customHeight="1">
      <c r="A20" s="1381"/>
      <c r="B20" s="12"/>
      <c r="C20" s="1675"/>
      <c r="D20" s="1675"/>
      <c r="E20" s="1675"/>
      <c r="F20" s="1675"/>
      <c r="G20" s="372"/>
      <c r="H20" s="1675"/>
      <c r="I20" s="1675"/>
      <c r="J20" s="1675"/>
      <c r="K20" s="1675"/>
      <c r="L20" s="1675"/>
      <c r="M20" s="1381"/>
    </row>
    <row r="21" spans="1:13" s="1" customFormat="1" ht="112.5" customHeight="1" thickBot="1">
      <c r="A21" s="1378"/>
      <c r="B21" s="12"/>
      <c r="C21" s="1611" t="s">
        <v>206</v>
      </c>
      <c r="D21" s="1481"/>
      <c r="E21" s="1481"/>
      <c r="F21" s="1481"/>
      <c r="G21" s="1481"/>
      <c r="H21" s="1481"/>
      <c r="I21" s="387"/>
      <c r="J21" s="387"/>
      <c r="K21" s="1420"/>
      <c r="L21" s="1420"/>
      <c r="M21" s="1381"/>
    </row>
    <row r="22" spans="1:13" s="1" customFormat="1" ht="14.25" customHeight="1">
      <c r="A22" s="1378"/>
      <c r="B22" s="12"/>
      <c r="C22" s="1596" t="s">
        <v>137</v>
      </c>
      <c r="D22" s="1587" t="s">
        <v>138</v>
      </c>
      <c r="E22" s="1588"/>
      <c r="F22" s="1591" t="s">
        <v>139</v>
      </c>
      <c r="G22" s="1592"/>
      <c r="H22" s="1598" t="s">
        <v>140</v>
      </c>
      <c r="I22"/>
      <c r="J22"/>
      <c r="K22"/>
      <c r="L22"/>
      <c r="M22" s="1381"/>
    </row>
    <row r="23" spans="1:13" s="1" customFormat="1" ht="13.5" thickBot="1">
      <c r="A23" s="1378"/>
      <c r="B23" s="12"/>
      <c r="C23" s="1597"/>
      <c r="D23" s="1589"/>
      <c r="E23" s="1590"/>
      <c r="F23" s="1593"/>
      <c r="G23" s="1594"/>
      <c r="H23" s="1599"/>
      <c r="I23"/>
      <c r="J23"/>
      <c r="K23"/>
      <c r="L23"/>
      <c r="M23" s="1381"/>
    </row>
    <row r="24" spans="1:13" s="1" customFormat="1" ht="12.75" customHeight="1">
      <c r="A24" s="1378"/>
      <c r="B24" s="12"/>
      <c r="C24" s="1582" t="s">
        <v>141</v>
      </c>
      <c r="D24" s="148" t="s">
        <v>121</v>
      </c>
      <c r="E24" s="132"/>
      <c r="F24" s="449"/>
      <c r="G24" s="688"/>
      <c r="H24" s="1443"/>
      <c r="I24"/>
      <c r="J24"/>
      <c r="K24"/>
      <c r="L24"/>
      <c r="M24" s="1381"/>
    </row>
    <row r="25" spans="1:13" s="1" customFormat="1">
      <c r="A25" s="1378"/>
      <c r="B25" s="12"/>
      <c r="C25" s="1583"/>
      <c r="D25" s="625" t="s">
        <v>143</v>
      </c>
      <c r="E25" s="883"/>
      <c r="F25" s="881"/>
      <c r="G25" s="65" t="s">
        <v>144</v>
      </c>
      <c r="H25" s="643"/>
      <c r="I25"/>
      <c r="J25"/>
      <c r="K25"/>
      <c r="L25"/>
      <c r="M25" s="1381"/>
    </row>
    <row r="26" spans="1:13" s="1" customFormat="1">
      <c r="A26" s="1378"/>
      <c r="B26" s="12"/>
      <c r="C26" s="1583"/>
      <c r="D26" s="1578" t="s">
        <v>145</v>
      </c>
      <c r="E26" s="1750"/>
      <c r="F26" s="881"/>
      <c r="G26" s="65" t="s">
        <v>144</v>
      </c>
      <c r="H26" s="643"/>
      <c r="I26"/>
      <c r="J26"/>
      <c r="K26"/>
      <c r="L26"/>
      <c r="M26" s="1381"/>
    </row>
    <row r="27" spans="1:13" s="1" customFormat="1">
      <c r="A27" s="1378"/>
      <c r="B27" s="12"/>
      <c r="C27" s="1583"/>
      <c r="D27" s="877" t="s">
        <v>146</v>
      </c>
      <c r="E27" s="885"/>
      <c r="F27" s="881"/>
      <c r="G27" s="65" t="s">
        <v>144</v>
      </c>
      <c r="H27" s="643"/>
      <c r="I27"/>
      <c r="J27"/>
      <c r="K27"/>
      <c r="L27"/>
      <c r="M27" s="1381"/>
    </row>
    <row r="28" spans="1:13" s="1" customFormat="1">
      <c r="A28" s="1378"/>
      <c r="B28" s="12"/>
      <c r="C28" s="1583"/>
      <c r="D28" s="1555" t="s">
        <v>147</v>
      </c>
      <c r="E28" s="1825"/>
      <c r="F28" s="881"/>
      <c r="G28" s="65" t="s">
        <v>144</v>
      </c>
      <c r="H28" s="643"/>
      <c r="I28"/>
      <c r="J28"/>
      <c r="K28"/>
      <c r="L28"/>
      <c r="M28" s="1381"/>
    </row>
    <row r="29" spans="1:13" ht="13.5" customHeight="1">
      <c r="A29" s="1378"/>
      <c r="B29" s="12"/>
      <c r="C29" s="1583"/>
      <c r="D29" s="149" t="s">
        <v>207</v>
      </c>
      <c r="E29" s="150"/>
      <c r="F29" s="695"/>
      <c r="G29" s="887"/>
      <c r="H29" s="1444"/>
      <c r="M29" s="1378"/>
    </row>
    <row r="30" spans="1:13" ht="13.5" customHeight="1">
      <c r="A30" s="1378"/>
      <c r="B30" s="12"/>
      <c r="C30" s="1583"/>
      <c r="D30" s="625" t="s">
        <v>143</v>
      </c>
      <c r="E30" s="883"/>
      <c r="F30" s="881"/>
      <c r="G30" s="65" t="s">
        <v>144</v>
      </c>
      <c r="H30" s="643"/>
      <c r="M30" s="1391"/>
    </row>
    <row r="31" spans="1:13" ht="13.5" customHeight="1">
      <c r="A31" s="1378"/>
      <c r="B31" s="12"/>
      <c r="C31" s="1583"/>
      <c r="D31" s="1578" t="s">
        <v>145</v>
      </c>
      <c r="E31" s="1750"/>
      <c r="F31" s="881"/>
      <c r="G31" s="65" t="s">
        <v>144</v>
      </c>
      <c r="H31" s="643"/>
      <c r="M31" s="1391"/>
    </row>
    <row r="32" spans="1:13" ht="13.5" customHeight="1">
      <c r="A32" s="1378"/>
      <c r="B32" s="12"/>
      <c r="C32" s="1583"/>
      <c r="D32" s="625" t="s">
        <v>146</v>
      </c>
      <c r="E32" s="883"/>
      <c r="F32" s="881"/>
      <c r="G32" s="65" t="s">
        <v>144</v>
      </c>
      <c r="H32" s="643"/>
      <c r="M32" s="1391"/>
    </row>
    <row r="33" spans="1:13" ht="13.5" customHeight="1">
      <c r="A33" s="1378"/>
      <c r="B33" s="12"/>
      <c r="C33" s="1583"/>
      <c r="D33" s="1555" t="s">
        <v>147</v>
      </c>
      <c r="E33" s="1825"/>
      <c r="F33" s="881"/>
      <c r="G33" s="65" t="s">
        <v>144</v>
      </c>
      <c r="H33" s="643"/>
      <c r="M33" s="1391"/>
    </row>
    <row r="34" spans="1:13" ht="13.5" customHeight="1">
      <c r="A34" s="1378"/>
      <c r="B34" s="12"/>
      <c r="C34" s="1583"/>
      <c r="D34" s="652" t="s">
        <v>122</v>
      </c>
      <c r="E34" s="216"/>
      <c r="F34" s="884"/>
      <c r="G34" s="887"/>
      <c r="H34" s="886"/>
      <c r="M34" s="1391"/>
    </row>
    <row r="35" spans="1:13" ht="13.5" customHeight="1">
      <c r="A35" s="1378"/>
      <c r="B35" s="12"/>
      <c r="C35" s="1583"/>
      <c r="D35" s="625" t="s">
        <v>143</v>
      </c>
      <c r="E35" s="883"/>
      <c r="F35" s="881"/>
      <c r="G35" s="65" t="s">
        <v>144</v>
      </c>
      <c r="H35" s="643"/>
      <c r="M35" s="1391"/>
    </row>
    <row r="36" spans="1:13" ht="13.5" customHeight="1">
      <c r="A36" s="1378"/>
      <c r="B36" s="12"/>
      <c r="C36" s="1583"/>
      <c r="D36" s="1578" t="s">
        <v>145</v>
      </c>
      <c r="E36" s="1750"/>
      <c r="F36" s="881"/>
      <c r="G36" s="65" t="s">
        <v>144</v>
      </c>
      <c r="H36" s="643"/>
      <c r="M36" s="1391"/>
    </row>
    <row r="37" spans="1:13" ht="13.5" customHeight="1">
      <c r="A37" s="1378"/>
      <c r="B37" s="12"/>
      <c r="C37" s="1583"/>
      <c r="D37" s="625" t="s">
        <v>146</v>
      </c>
      <c r="E37" s="883"/>
      <c r="F37" s="881"/>
      <c r="G37" s="65" t="s">
        <v>144</v>
      </c>
      <c r="H37" s="643"/>
      <c r="M37" s="1391"/>
    </row>
    <row r="38" spans="1:13" ht="13.5" customHeight="1">
      <c r="A38" s="1378"/>
      <c r="B38" s="12"/>
      <c r="C38" s="1583"/>
      <c r="D38" s="1555" t="s">
        <v>147</v>
      </c>
      <c r="E38" s="1825"/>
      <c r="F38" s="881"/>
      <c r="G38" s="65" t="s">
        <v>144</v>
      </c>
      <c r="H38" s="643"/>
      <c r="M38" s="1391"/>
    </row>
    <row r="39" spans="1:13" ht="13.5" customHeight="1">
      <c r="A39" s="1378"/>
      <c r="B39" s="12"/>
      <c r="C39" s="1583"/>
      <c r="D39" s="652" t="s">
        <v>205</v>
      </c>
      <c r="E39" s="216"/>
      <c r="F39" s="884"/>
      <c r="G39" s="887"/>
      <c r="H39" s="886"/>
      <c r="M39" s="1391"/>
    </row>
    <row r="40" spans="1:13" ht="13.5" customHeight="1">
      <c r="A40" s="1378"/>
      <c r="B40" s="12"/>
      <c r="C40" s="1583"/>
      <c r="D40" s="625" t="s">
        <v>143</v>
      </c>
      <c r="E40" s="883"/>
      <c r="F40" s="881"/>
      <c r="G40" s="65" t="s">
        <v>144</v>
      </c>
      <c r="H40" s="643"/>
      <c r="M40" s="1391"/>
    </row>
    <row r="41" spans="1:13" ht="13.5" customHeight="1">
      <c r="A41" s="1378"/>
      <c r="B41" s="12"/>
      <c r="C41" s="1583"/>
      <c r="D41" s="1578" t="s">
        <v>145</v>
      </c>
      <c r="E41" s="1750"/>
      <c r="F41" s="881"/>
      <c r="G41" s="65" t="s">
        <v>144</v>
      </c>
      <c r="H41" s="643"/>
      <c r="M41" s="1391"/>
    </row>
    <row r="42" spans="1:13" ht="13.5" customHeight="1">
      <c r="A42" s="1378"/>
      <c r="B42" s="12"/>
      <c r="C42" s="1583"/>
      <c r="D42" s="625" t="s">
        <v>146</v>
      </c>
      <c r="E42" s="883"/>
      <c r="F42" s="881"/>
      <c r="G42" s="65" t="s">
        <v>144</v>
      </c>
      <c r="H42" s="643"/>
      <c r="M42" s="1391"/>
    </row>
    <row r="43" spans="1:13" ht="13.5" customHeight="1">
      <c r="A43" s="1378"/>
      <c r="B43" s="12"/>
      <c r="C43" s="1583"/>
      <c r="D43" s="1555" t="s">
        <v>147</v>
      </c>
      <c r="E43" s="1825"/>
      <c r="F43" s="881"/>
      <c r="G43" s="65" t="s">
        <v>144</v>
      </c>
      <c r="H43" s="643"/>
      <c r="M43" s="1391"/>
    </row>
    <row r="44" spans="1:13" ht="13.5" customHeight="1">
      <c r="A44" s="1378"/>
      <c r="B44" s="12"/>
      <c r="C44" s="1583"/>
      <c r="D44" s="652" t="s">
        <v>198</v>
      </c>
      <c r="E44" s="216"/>
      <c r="F44" s="884"/>
      <c r="G44" s="887"/>
      <c r="H44" s="886"/>
      <c r="M44" s="1391"/>
    </row>
    <row r="45" spans="1:13" ht="13.5" customHeight="1">
      <c r="A45" s="1378"/>
      <c r="B45" s="12"/>
      <c r="C45" s="1583"/>
      <c r="D45" s="625" t="s">
        <v>143</v>
      </c>
      <c r="E45" s="883"/>
      <c r="F45" s="881"/>
      <c r="G45" s="65" t="s">
        <v>144</v>
      </c>
      <c r="H45" s="643"/>
      <c r="M45" s="1391"/>
    </row>
    <row r="46" spans="1:13" ht="13.5" customHeight="1">
      <c r="A46" s="1378"/>
      <c r="B46" s="12"/>
      <c r="C46" s="1583"/>
      <c r="D46" s="1578" t="s">
        <v>145</v>
      </c>
      <c r="E46" s="1750"/>
      <c r="F46" s="881"/>
      <c r="G46" s="65" t="s">
        <v>144</v>
      </c>
      <c r="H46" s="643"/>
      <c r="M46" s="1391"/>
    </row>
    <row r="47" spans="1:13" ht="13.5" customHeight="1">
      <c r="A47" s="1378"/>
      <c r="B47" s="12"/>
      <c r="C47" s="1583"/>
      <c r="D47" s="877" t="s">
        <v>146</v>
      </c>
      <c r="E47" s="885"/>
      <c r="F47" s="881"/>
      <c r="G47" s="65" t="s">
        <v>144</v>
      </c>
      <c r="H47" s="643"/>
      <c r="M47" s="1391"/>
    </row>
    <row r="48" spans="1:13" ht="13.5" customHeight="1" thickBot="1">
      <c r="A48" s="1378"/>
      <c r="B48" s="12"/>
      <c r="C48" s="1584"/>
      <c r="D48" s="1690" t="s">
        <v>147</v>
      </c>
      <c r="E48" s="1838"/>
      <c r="F48" s="1363"/>
      <c r="G48" s="67" t="s">
        <v>144</v>
      </c>
      <c r="H48" s="644"/>
      <c r="M48" s="1391"/>
    </row>
    <row r="49" spans="1:13" ht="13.5" customHeight="1">
      <c r="A49" s="1378"/>
      <c r="B49" s="12"/>
      <c r="C49" s="1775" t="s">
        <v>153</v>
      </c>
      <c r="D49" s="1810" t="s">
        <v>154</v>
      </c>
      <c r="E49" s="1811"/>
      <c r="F49" s="1361"/>
      <c r="G49" s="66" t="s">
        <v>155</v>
      </c>
      <c r="H49" s="646"/>
      <c r="M49" s="1391"/>
    </row>
    <row r="50" spans="1:13" ht="13.5" customHeight="1" thickBot="1">
      <c r="A50" s="1378"/>
      <c r="B50" s="12"/>
      <c r="C50" s="1776"/>
      <c r="D50" s="1808" t="s">
        <v>156</v>
      </c>
      <c r="E50" s="1809"/>
      <c r="F50" s="1363"/>
      <c r="G50" s="67" t="s">
        <v>155</v>
      </c>
      <c r="H50" s="644"/>
      <c r="M50" s="1391"/>
    </row>
    <row r="51" spans="1:13" ht="13.5" customHeight="1">
      <c r="A51" s="1378"/>
      <c r="B51" s="12"/>
      <c r="C51" s="1819" t="s">
        <v>157</v>
      </c>
      <c r="D51" s="1810" t="s">
        <v>158</v>
      </c>
      <c r="E51" s="1811"/>
      <c r="F51" s="1361"/>
      <c r="G51" s="66" t="s">
        <v>144</v>
      </c>
      <c r="H51" s="646"/>
      <c r="M51" s="1391"/>
    </row>
    <row r="52" spans="1:13" ht="13.5" customHeight="1" thickBot="1">
      <c r="A52" s="1378"/>
      <c r="B52" s="12"/>
      <c r="C52" s="1820"/>
      <c r="D52" s="1817" t="s">
        <v>159</v>
      </c>
      <c r="E52" s="1818"/>
      <c r="F52" s="1366"/>
      <c r="G52" s="92" t="s">
        <v>144</v>
      </c>
      <c r="H52" s="645"/>
      <c r="M52" s="1391"/>
    </row>
    <row r="53" spans="1:13" ht="13.5" customHeight="1" thickBot="1">
      <c r="A53" s="1378"/>
      <c r="B53" s="12"/>
      <c r="C53" s="388" t="s">
        <v>160</v>
      </c>
      <c r="D53" s="1821" t="s">
        <v>154</v>
      </c>
      <c r="E53" s="1822"/>
      <c r="F53" s="1364"/>
      <c r="G53" s="93" t="s">
        <v>144</v>
      </c>
      <c r="H53" s="648"/>
      <c r="M53" s="1391"/>
    </row>
    <row r="54" spans="1:13" ht="13.5" customHeight="1" thickBot="1">
      <c r="A54" s="1378"/>
      <c r="B54" s="12"/>
      <c r="C54" s="201" t="s">
        <v>162</v>
      </c>
      <c r="D54" s="389" t="s">
        <v>146</v>
      </c>
      <c r="E54" s="390"/>
      <c r="F54" s="1365"/>
      <c r="G54" s="277" t="s">
        <v>163</v>
      </c>
      <c r="H54" s="647"/>
      <c r="M54" s="1391"/>
    </row>
    <row r="55" spans="1:13" ht="13.5" customHeight="1">
      <c r="A55" s="1378"/>
      <c r="B55" s="12"/>
      <c r="C55" s="391"/>
      <c r="H55" s="1426"/>
      <c r="M55" s="1391"/>
    </row>
    <row r="56" spans="1:13" ht="24" customHeight="1">
      <c r="A56" s="1381"/>
      <c r="B56" s="12"/>
      <c r="C56" s="167" t="s">
        <v>165</v>
      </c>
      <c r="D56" s="1"/>
      <c r="E56" s="1"/>
      <c r="F56" s="1"/>
      <c r="G56" s="1"/>
      <c r="H56" s="1"/>
      <c r="I56" s="1"/>
      <c r="J56" s="1"/>
      <c r="K56" s="1"/>
      <c r="L56" s="1"/>
      <c r="M56" s="1391"/>
    </row>
    <row r="57" spans="1:13" ht="39" customHeight="1">
      <c r="A57" s="1381"/>
      <c r="B57" s="12"/>
      <c r="C57" s="1489" t="s">
        <v>201</v>
      </c>
      <c r="D57" s="1489"/>
      <c r="E57" s="1489"/>
      <c r="F57" s="1489"/>
      <c r="G57" s="1489"/>
      <c r="H57" s="1489"/>
      <c r="I57" s="1489"/>
      <c r="J57" s="1489"/>
      <c r="K57" s="1489"/>
      <c r="L57" s="1489"/>
      <c r="M57" s="1391"/>
    </row>
    <row r="58" spans="1:13" ht="5.25" customHeight="1" thickBot="1">
      <c r="A58" s="1381"/>
      <c r="B58" s="12"/>
      <c r="C58" s="1"/>
      <c r="D58" s="1"/>
      <c r="E58" s="1"/>
      <c r="F58" s="1"/>
      <c r="G58" s="1"/>
      <c r="H58" s="1"/>
      <c r="I58" s="136"/>
      <c r="J58" s="136"/>
      <c r="K58" s="136"/>
      <c r="L58" s="136"/>
      <c r="M58" s="1391"/>
    </row>
    <row r="59" spans="1:13" ht="13.5" customHeight="1">
      <c r="A59" s="1381"/>
      <c r="B59" s="12"/>
      <c r="C59" s="653" t="s">
        <v>167</v>
      </c>
      <c r="D59" s="626"/>
      <c r="E59" s="1823"/>
      <c r="F59" s="1824"/>
      <c r="G59" s="383"/>
      <c r="H59" s="1426"/>
      <c r="M59" s="1378"/>
    </row>
    <row r="60" spans="1:13" ht="13.5" customHeight="1">
      <c r="A60" s="1381"/>
      <c r="B60" s="12"/>
      <c r="C60" s="654" t="s">
        <v>168</v>
      </c>
      <c r="D60" s="621"/>
      <c r="E60" s="1696"/>
      <c r="F60" s="1697"/>
      <c r="G60" s="383"/>
      <c r="H60" s="1426"/>
      <c r="M60" s="1378"/>
    </row>
    <row r="61" spans="1:13" ht="27" customHeight="1" thickBot="1">
      <c r="A61" s="1381"/>
      <c r="B61" s="12"/>
      <c r="C61" s="1812" t="s">
        <v>208</v>
      </c>
      <c r="D61" s="1842"/>
      <c r="E61" s="1558"/>
      <c r="F61" s="1559"/>
      <c r="G61" s="383"/>
      <c r="H61" s="1426"/>
      <c r="M61" s="1378"/>
    </row>
    <row r="62" spans="1:13" ht="19.5" customHeight="1" thickBot="1">
      <c r="A62" s="1378"/>
      <c r="B62" s="12"/>
      <c r="H62" s="1426"/>
      <c r="M62" s="1378"/>
    </row>
    <row r="63" spans="1:13" ht="12.75" customHeight="1">
      <c r="A63" s="1378"/>
      <c r="B63" s="12"/>
      <c r="C63" s="17" t="s">
        <v>170</v>
      </c>
      <c r="D63" s="1839"/>
      <c r="E63" s="1679"/>
      <c r="F63" s="1679"/>
      <c r="G63" s="1679"/>
      <c r="H63" s="1679"/>
      <c r="I63" s="1679"/>
      <c r="J63" s="1679"/>
      <c r="K63" s="1805"/>
      <c r="M63" s="1378"/>
    </row>
    <row r="64" spans="1:13" ht="12.75" customHeight="1">
      <c r="A64" s="1378"/>
      <c r="B64" s="12"/>
      <c r="C64" s="393"/>
      <c r="D64" s="1840"/>
      <c r="E64" s="1683"/>
      <c r="F64" s="1683"/>
      <c r="G64" s="1683"/>
      <c r="H64" s="1683"/>
      <c r="I64" s="1683"/>
      <c r="J64" s="1683"/>
      <c r="K64" s="1806"/>
      <c r="M64" s="1378"/>
    </row>
    <row r="65" spans="1:13" ht="12.75" customHeight="1">
      <c r="A65" s="1378"/>
      <c r="B65" s="12"/>
      <c r="C65" s="393"/>
      <c r="D65" s="1840"/>
      <c r="E65" s="1683"/>
      <c r="F65" s="1683"/>
      <c r="G65" s="1683"/>
      <c r="H65" s="1683"/>
      <c r="I65" s="1683"/>
      <c r="J65" s="1683"/>
      <c r="K65" s="1806"/>
      <c r="M65" s="1378"/>
    </row>
    <row r="66" spans="1:13" ht="12.75" customHeight="1">
      <c r="A66" s="1378"/>
      <c r="B66" s="12"/>
      <c r="C66" s="393"/>
      <c r="D66" s="1840"/>
      <c r="E66" s="1683"/>
      <c r="F66" s="1683"/>
      <c r="G66" s="1683"/>
      <c r="H66" s="1683"/>
      <c r="I66" s="1683"/>
      <c r="J66" s="1683"/>
      <c r="K66" s="1806"/>
      <c r="M66" s="1378"/>
    </row>
    <row r="67" spans="1:13" ht="12.75" customHeight="1">
      <c r="A67" s="1378"/>
      <c r="B67" s="12"/>
      <c r="C67" s="393"/>
      <c r="D67" s="1840"/>
      <c r="E67" s="1683"/>
      <c r="F67" s="1683"/>
      <c r="G67" s="1683"/>
      <c r="H67" s="1683"/>
      <c r="I67" s="1683"/>
      <c r="J67" s="1683"/>
      <c r="K67" s="1806"/>
      <c r="M67" s="1378"/>
    </row>
    <row r="68" spans="1:13" ht="12.75" customHeight="1">
      <c r="A68" s="1378"/>
      <c r="B68" s="12"/>
      <c r="C68" s="14"/>
      <c r="D68" s="1840"/>
      <c r="E68" s="1683"/>
      <c r="F68" s="1683"/>
      <c r="G68" s="1683"/>
      <c r="H68" s="1683"/>
      <c r="I68" s="1683"/>
      <c r="J68" s="1683"/>
      <c r="K68" s="1806"/>
      <c r="M68" s="1378"/>
    </row>
    <row r="69" spans="1:13" ht="12.75" customHeight="1">
      <c r="A69" s="1378"/>
      <c r="B69" s="12"/>
      <c r="C69" s="16"/>
      <c r="D69" s="1840"/>
      <c r="E69" s="1683"/>
      <c r="F69" s="1683"/>
      <c r="G69" s="1683"/>
      <c r="H69" s="1683"/>
      <c r="I69" s="1683"/>
      <c r="J69" s="1683"/>
      <c r="K69" s="1806"/>
      <c r="M69" s="1378"/>
    </row>
    <row r="70" spans="1:13" ht="12.75" customHeight="1" thickBot="1">
      <c r="A70" s="1378"/>
      <c r="B70" s="12"/>
      <c r="C70" s="15"/>
      <c r="D70" s="1841"/>
      <c r="E70" s="1687"/>
      <c r="F70" s="1687"/>
      <c r="G70" s="1687"/>
      <c r="H70" s="1687"/>
      <c r="I70" s="1687"/>
      <c r="J70" s="1687"/>
      <c r="K70" s="1807"/>
      <c r="M70" s="1378"/>
    </row>
    <row r="71" spans="1:13" s="396" customFormat="1" ht="13.5" customHeight="1">
      <c r="A71" s="1378"/>
      <c r="B71" s="33"/>
      <c r="C71" s="116" t="str">
        <f>'Instructions &amp; Definitions'!C57</f>
        <v>EPA Form Number: 5900-482</v>
      </c>
      <c r="H71" s="1445"/>
      <c r="L71"/>
      <c r="M71" s="1378"/>
    </row>
    <row r="72" spans="1:13" s="18" customFormat="1" ht="12.5">
      <c r="A72" s="1378"/>
      <c r="B72" s="1378"/>
      <c r="C72" s="1378"/>
      <c r="D72" s="1378"/>
      <c r="E72" s="1378"/>
      <c r="F72" s="1378"/>
      <c r="G72" s="1378"/>
      <c r="H72" s="1446"/>
      <c r="I72" s="1378"/>
      <c r="J72" s="1378"/>
      <c r="K72" s="1378"/>
      <c r="L72" s="1378"/>
      <c r="M72" s="1378"/>
    </row>
    <row r="73" spans="1:13" s="18" customFormat="1">
      <c r="A73" s="1381"/>
      <c r="B73" s="1378"/>
      <c r="C73" s="1378"/>
      <c r="D73" s="1378"/>
      <c r="E73" s="1378"/>
      <c r="F73" s="1378"/>
      <c r="G73" s="1378"/>
      <c r="H73" s="1446"/>
      <c r="I73" s="1378"/>
      <c r="J73" s="1378"/>
      <c r="K73" s="1378"/>
      <c r="L73" s="1378"/>
      <c r="M73" s="1378"/>
    </row>
    <row r="194" customFormat="1" ht="12.5" hidden="1"/>
    <row r="195" customFormat="1" ht="12.5" hidden="1"/>
    <row r="196" customFormat="1" ht="12.5" hidden="1"/>
    <row r="197" customFormat="1" ht="12.5" hidden="1"/>
    <row r="198" customFormat="1" ht="12.5" hidden="1"/>
  </sheetData>
  <sheetProtection algorithmName="SHA-512" hashValue="hRRAD3Jx+nfhlqD9dE7BT6bhAPV0Cn0f1J1oJyKBZ5KUVDal7zyf76ycupJ2pAT/RWU1Red+xBAg73yo2JFsnQ==" saltValue="BklRGBZP/nYMNA3faGxEKg==" spinCount="100000" sheet="1" objects="1" scenarios="1"/>
  <customSheetViews>
    <customSheetView guid="{7A34E1A7-91A1-4CD4-B377-1F35FFBCE4D8}" showGridLines="0" fitToPage="1" hiddenRows="1" hiddenColumns="1">
      <pageMargins left="0" right="0" top="0" bottom="0" header="0" footer="0"/>
      <pageSetup scale="66" orientation="portrait" r:id="rId1"/>
      <headerFooter alignWithMargins="0">
        <oddFooter>&amp;R&amp;P of &amp;N</oddFooter>
      </headerFooter>
    </customSheetView>
    <customSheetView guid="{DD9D0D41-5D22-4202-9EF9-254DD6E28480}" showGridLines="0" fitToPage="1" hiddenRows="1" hiddenColumns="1" topLeftCell="A13">
      <pageMargins left="0" right="0" top="0" bottom="0" header="0" footer="0"/>
      <pageSetup scale="66" orientation="portrait" r:id="rId2"/>
      <headerFooter alignWithMargins="0">
        <oddFooter>&amp;R&amp;P of &amp;N</oddFooter>
      </headerFooter>
    </customSheetView>
  </customSheetViews>
  <mergeCells count="38">
    <mergeCell ref="D63:K70"/>
    <mergeCell ref="D50:E50"/>
    <mergeCell ref="D49:E49"/>
    <mergeCell ref="H22:H23"/>
    <mergeCell ref="C21:H21"/>
    <mergeCell ref="C61:D61"/>
    <mergeCell ref="E61:F61"/>
    <mergeCell ref="C51:C52"/>
    <mergeCell ref="E59:F59"/>
    <mergeCell ref="D53:E53"/>
    <mergeCell ref="C57:H57"/>
    <mergeCell ref="D51:E51"/>
    <mergeCell ref="D52:E52"/>
    <mergeCell ref="D26:E26"/>
    <mergeCell ref="D31:E31"/>
    <mergeCell ref="D36:E36"/>
    <mergeCell ref="I2:K2"/>
    <mergeCell ref="E60:F60"/>
    <mergeCell ref="C49:C50"/>
    <mergeCell ref="H20:L20"/>
    <mergeCell ref="C22:C23"/>
    <mergeCell ref="D22:E23"/>
    <mergeCell ref="F22:G23"/>
    <mergeCell ref="C4:K4"/>
    <mergeCell ref="I57:L57"/>
    <mergeCell ref="C6:J6"/>
    <mergeCell ref="G10:I10"/>
    <mergeCell ref="C20:F20"/>
    <mergeCell ref="G11:I17"/>
    <mergeCell ref="J17:L19"/>
    <mergeCell ref="C24:C48"/>
    <mergeCell ref="D48:E48"/>
    <mergeCell ref="D41:E41"/>
    <mergeCell ref="D46:E46"/>
    <mergeCell ref="D28:E28"/>
    <mergeCell ref="D33:E33"/>
    <mergeCell ref="D38:E38"/>
    <mergeCell ref="D43:E43"/>
  </mergeCells>
  <phoneticPr fontId="3" type="noConversion"/>
  <dataValidations count="2">
    <dataValidation type="decimal" operator="greaterThanOrEqual" allowBlank="1" showInputMessage="1" showErrorMessage="1" sqref="F59:F60 E59:E61" xr:uid="{00000000-0002-0000-0900-000000000000}">
      <formula1>0</formula1>
    </dataValidation>
    <dataValidation type="list" allowBlank="1" showInputMessage="1" showErrorMessage="1" sqref="H40:H43 H30:H33 H25:H28 H45:H54 H35:H38 F11:F16" xr:uid="{00000000-0002-0000-0900-000001000000}">
      <formula1>"Assumptions, Data"</formula1>
    </dataValidation>
  </dataValidations>
  <pageMargins left="0.5" right="0.5" top="0.5" bottom="0.625" header="0.5" footer="0.5"/>
  <pageSetup scale="54" orientation="portrait" r:id="rId3"/>
  <headerFooter alignWithMargins="0">
    <oddFooter>&amp;R&amp;P of &amp;N</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theme="2" tint="-0.249977111117893"/>
    <pageSetUpPr fitToPage="1"/>
  </sheetPr>
  <dimension ref="A1:M196"/>
  <sheetViews>
    <sheetView showGridLines="0" workbookViewId="0">
      <selection activeCell="C57" sqref="C57"/>
    </sheetView>
  </sheetViews>
  <sheetFormatPr defaultColWidth="0" defaultRowHeight="13" zeroHeight="1"/>
  <cols>
    <col min="1" max="1" width="1.7265625" style="18" customWidth="1"/>
    <col min="2" max="2" width="1.7265625" style="1" customWidth="1"/>
    <col min="3" max="3" width="35.7265625" customWidth="1"/>
    <col min="4" max="8" width="13.7265625" customWidth="1"/>
    <col min="9" max="9" width="6.81640625" customWidth="1"/>
    <col min="10" max="10" width="11.453125" customWidth="1"/>
    <col min="11" max="11" width="8.453125" customWidth="1"/>
    <col min="12" max="12" width="9.1796875" style="18" customWidth="1"/>
  </cols>
  <sheetData>
    <row r="1" spans="1:12" s="18" customFormat="1" ht="12.5">
      <c r="C1" s="20"/>
      <c r="D1" s="20"/>
      <c r="E1" s="20"/>
      <c r="F1" s="20"/>
      <c r="G1" s="20"/>
      <c r="H1" s="20"/>
      <c r="I1" s="20"/>
      <c r="J1" s="20"/>
      <c r="K1" s="20"/>
    </row>
    <row r="2" spans="1:12" s="1" customFormat="1" ht="66" customHeight="1" thickBot="1">
      <c r="A2" s="18"/>
      <c r="B2" s="31"/>
      <c r="C2" s="152"/>
      <c r="D2" s="152"/>
      <c r="E2" s="152"/>
      <c r="F2" s="152"/>
      <c r="G2" s="152"/>
      <c r="H2" s="152"/>
      <c r="I2" s="1447"/>
      <c r="J2" s="1447"/>
      <c r="L2" s="19"/>
    </row>
    <row r="3" spans="1:12" s="1" customFormat="1" ht="27" customHeight="1" thickBot="1">
      <c r="A3" s="18"/>
      <c r="B3" s="12"/>
      <c r="C3" s="24" t="str">
        <f>'Step 3-Dehumidifiers'!C3</f>
        <v>Step 3: Activity Data on Dehumidifiers</v>
      </c>
      <c r="G3" s="638" t="str">
        <f>IF('Step 1-Contact and Program Info'!D7=0, " ",'Step 1-Contact and Program Info'!D7)</f>
        <v xml:space="preserve"> </v>
      </c>
      <c r="H3" s="374" t="str">
        <f>'Step 1-Contact and Program Info'!J7</f>
        <v>MM/DD/YYYY</v>
      </c>
      <c r="I3" s="375" t="s">
        <v>41</v>
      </c>
      <c r="J3" s="376" t="str">
        <f>'Step 1-Contact and Program Info'!L7</f>
        <v>MM/DD/YYYY</v>
      </c>
      <c r="L3" s="19"/>
    </row>
    <row r="4" spans="1:12" s="1" customFormat="1" ht="54.75" customHeight="1">
      <c r="A4" s="18"/>
      <c r="B4" s="12"/>
      <c r="C4" s="1475" t="str">
        <f>'Step 3-Dehumidifiers'!C4:K4</f>
        <v xml:space="preserve">Instructions: All partners should complete Tables A and B. If your program provides an incentive (e.g., financial) to encourage the disposal of old, working refrigerated appliances, please also complete Table C. When populating cells, please use the units provided; do not add text to specify units. This form only recognizes numbers. </v>
      </c>
      <c r="D4" s="1475"/>
      <c r="E4" s="1475"/>
      <c r="F4" s="1475"/>
      <c r="G4" s="1475"/>
      <c r="H4" s="1475"/>
      <c r="I4" s="1475"/>
      <c r="L4" s="19"/>
    </row>
    <row r="5" spans="1:12" s="1" customFormat="1" ht="24" customHeight="1">
      <c r="A5" s="19"/>
      <c r="B5" s="12"/>
      <c r="C5" s="368" t="s">
        <v>172</v>
      </c>
      <c r="D5" s="369"/>
      <c r="E5" s="370"/>
      <c r="F5" s="11"/>
      <c r="G5" s="11"/>
      <c r="H5" s="594"/>
      <c r="L5" s="19"/>
    </row>
    <row r="6" spans="1:12" s="1" customFormat="1" ht="83.25" customHeight="1">
      <c r="A6" s="18"/>
      <c r="B6" s="12"/>
      <c r="C6" s="1489" t="str">
        <f>'Step 3-Dehumidifiers'!C6:J6</f>
        <v>Please complete the gray cells below. Enter the total number of units processed by your program by refrigerant type in column D. Specify the number of units processed with refrigerant recovery in cells E11 to E16. Also, provide the average age of appliances collected (cell D9), and whether the information on refrigerant types is based on assumptions or data (cells F11 to F16). If any of the units reported in column D were jointly processed/administered with another RAD Utility, Retailer, Manufacturer, State/Local Government, or Waste Removal Service Provider Partner, please indicate the number of these units in Step 4 - Units Jointly Processed; the units reported in this table should be inclusive of the units reported in Step 4. If you wish to provide additional information (e.g., regarding types of refrigerants or insulating materials not listed below) or highlight uncertainties in your reporting, please do so in the “Comments” box.</v>
      </c>
      <c r="D6" s="1489"/>
      <c r="E6" s="1489"/>
      <c r="F6" s="1489"/>
      <c r="G6" s="1489"/>
      <c r="H6" s="1489"/>
      <c r="I6" s="1489"/>
      <c r="J6" s="1489"/>
      <c r="L6" s="19"/>
    </row>
    <row r="7" spans="1:12" s="1" customFormat="1" ht="11.25" customHeight="1" thickBot="1">
      <c r="A7" s="18"/>
      <c r="B7" s="12"/>
      <c r="C7" s="629"/>
      <c r="D7" s="629"/>
      <c r="E7" s="629"/>
      <c r="F7" s="629"/>
      <c r="G7" s="629"/>
      <c r="H7" s="629"/>
      <c r="I7" s="629"/>
      <c r="J7" s="629"/>
      <c r="L7" s="19"/>
    </row>
    <row r="8" spans="1:12" s="1" customFormat="1" ht="26">
      <c r="A8" s="19"/>
      <c r="B8" s="12"/>
      <c r="C8" s="595" t="s">
        <v>173</v>
      </c>
      <c r="D8" s="596">
        <f>'Step 3-Dehumidifiers'!D8-'Step 4-Units Jointly Processed'!AH55</f>
        <v>0</v>
      </c>
      <c r="F8" s="11"/>
      <c r="G8" s="11"/>
      <c r="H8" s="11"/>
      <c r="L8" s="19"/>
    </row>
    <row r="9" spans="1:12" s="1" customFormat="1" ht="13.5" customHeight="1" thickBot="1">
      <c r="A9" s="19"/>
      <c r="B9" s="12"/>
      <c r="C9" s="378" t="s">
        <v>115</v>
      </c>
      <c r="D9" s="649">
        <f>'Step 3-Dehumidifiers'!D9</f>
        <v>0</v>
      </c>
      <c r="F9" s="11"/>
      <c r="G9" s="11"/>
      <c r="H9" s="11"/>
      <c r="L9" s="19"/>
    </row>
    <row r="10" spans="1:12" s="1" customFormat="1" ht="52.5" thickBot="1">
      <c r="A10" s="19"/>
      <c r="B10" s="12"/>
      <c r="C10" s="669" t="s">
        <v>116</v>
      </c>
      <c r="D10" s="665" t="s">
        <v>117</v>
      </c>
      <c r="E10" s="668" t="s">
        <v>118</v>
      </c>
      <c r="F10" s="597" t="s">
        <v>192</v>
      </c>
      <c r="G10" s="1791" t="s">
        <v>120</v>
      </c>
      <c r="H10" s="1792"/>
      <c r="I10" s="1793"/>
      <c r="L10" s="19"/>
    </row>
    <row r="11" spans="1:12" s="1" customFormat="1" ht="13.5" customHeight="1">
      <c r="A11" s="19"/>
      <c r="B11" s="12"/>
      <c r="C11" s="612" t="s">
        <v>121</v>
      </c>
      <c r="D11" s="610">
        <f>'Step 3-Dehumidifiers'!D11-'Step 4-Units Jointly Processed'!AH57</f>
        <v>0</v>
      </c>
      <c r="E11" s="598">
        <f>'Step 3-Dehumidifiers'!E11-'Step 4-Units Jointly Processed'!AH57</f>
        <v>0</v>
      </c>
      <c r="F11" s="639">
        <f>'Step 3-Dehumidifiers'!F11</f>
        <v>0</v>
      </c>
      <c r="G11" s="1843">
        <f>'Step 3-Dehumidifiers'!G11:I17</f>
        <v>0</v>
      </c>
      <c r="H11" s="1844"/>
      <c r="I11" s="1845"/>
      <c r="L11" s="19"/>
    </row>
    <row r="12" spans="1:12" s="1" customFormat="1" ht="13.5" customHeight="1">
      <c r="A12" s="19"/>
      <c r="B12" s="12"/>
      <c r="C12" s="379" t="s">
        <v>184</v>
      </c>
      <c r="D12" s="611">
        <f>'Step 3-Dehumidifiers'!D12-'Step 4-Units Jointly Processed'!AH58</f>
        <v>0</v>
      </c>
      <c r="E12" s="598">
        <f>'Step 3-Dehumidifiers'!E12-'Step 4-Units Jointly Processed'!AH58</f>
        <v>0</v>
      </c>
      <c r="F12" s="613">
        <f>'Step 3-Dehumidifiers'!F12</f>
        <v>0</v>
      </c>
      <c r="G12" s="1716"/>
      <c r="H12" s="1717"/>
      <c r="I12" s="1718"/>
      <c r="L12" s="19"/>
    </row>
    <row r="13" spans="1:12" s="1" customFormat="1" ht="13.5" customHeight="1">
      <c r="A13" s="19"/>
      <c r="B13" s="12"/>
      <c r="C13" s="379" t="s">
        <v>122</v>
      </c>
      <c r="D13" s="611">
        <f>'Step 3-Dehumidifiers'!D13-'Step 4-Units Jointly Processed'!AH59</f>
        <v>0</v>
      </c>
      <c r="E13" s="598">
        <f>'Step 3-Dehumidifiers'!E13-'Step 4-Units Jointly Processed'!AH59</f>
        <v>0</v>
      </c>
      <c r="F13" s="613">
        <f>'Step 3-Dehumidifiers'!F13</f>
        <v>0</v>
      </c>
      <c r="G13" s="1716"/>
      <c r="H13" s="1717"/>
      <c r="I13" s="1718"/>
      <c r="L13" s="19"/>
    </row>
    <row r="14" spans="1:12" s="1" customFormat="1" ht="13.5" customHeight="1">
      <c r="A14" s="19"/>
      <c r="B14" s="12"/>
      <c r="C14" s="379" t="s">
        <v>205</v>
      </c>
      <c r="D14" s="611">
        <f>'Step 3-Dehumidifiers'!D14-'Step 4-Units Jointly Processed'!AH60</f>
        <v>0</v>
      </c>
      <c r="E14" s="598">
        <f>'Step 3-Dehumidifiers'!E14-'Step 4-Units Jointly Processed'!AH60</f>
        <v>0</v>
      </c>
      <c r="F14" s="613">
        <f>'Step 3-Dehumidifiers'!F14</f>
        <v>0</v>
      </c>
      <c r="G14" s="1716"/>
      <c r="H14" s="1717"/>
      <c r="I14" s="1718"/>
      <c r="L14" s="19"/>
    </row>
    <row r="15" spans="1:12" s="1" customFormat="1" ht="13.5" customHeight="1">
      <c r="A15" s="19"/>
      <c r="B15" s="12"/>
      <c r="C15" s="379" t="s">
        <v>196</v>
      </c>
      <c r="D15" s="611">
        <f>'Step 3-Dehumidifiers'!D15-'Step 4-Units Jointly Processed'!AH61</f>
        <v>0</v>
      </c>
      <c r="E15" s="598">
        <f>'Step 3-Dehumidifiers'!E15-'Step 4-Units Jointly Processed'!AH61</f>
        <v>0</v>
      </c>
      <c r="F15" s="613">
        <f>'Step 3-Dehumidifiers'!F15</f>
        <v>0</v>
      </c>
      <c r="G15" s="1716"/>
      <c r="H15" s="1717"/>
      <c r="I15" s="1718"/>
      <c r="L15" s="19"/>
    </row>
    <row r="16" spans="1:12" s="1" customFormat="1" ht="13.5" customHeight="1" thickBot="1">
      <c r="A16" s="19"/>
      <c r="B16" s="12"/>
      <c r="C16" s="380" t="s">
        <v>123</v>
      </c>
      <c r="D16" s="640">
        <f>'Step 3-Dehumidifiers'!D16-'Step 4-Units Jointly Processed'!AH62</f>
        <v>0</v>
      </c>
      <c r="E16" s="631">
        <f>'Step 3-Dehumidifiers'!E16-'Step 4-Units Jointly Processed'!AH62</f>
        <v>0</v>
      </c>
      <c r="F16" s="641">
        <f>'Step 3-Dehumidifiers'!F16</f>
        <v>0</v>
      </c>
      <c r="G16" s="1719"/>
      <c r="H16" s="1720"/>
      <c r="I16" s="1721"/>
      <c r="L16" s="19"/>
    </row>
    <row r="17" spans="1:12" s="1" customFormat="1" ht="13.5" customHeight="1">
      <c r="A17" s="19"/>
      <c r="B17" s="12"/>
      <c r="C17" s="367"/>
      <c r="D17" s="281"/>
      <c r="F17" s="11"/>
      <c r="G17" s="11"/>
      <c r="H17" s="11"/>
      <c r="L17" s="19"/>
    </row>
    <row r="18" spans="1:12" s="1" customFormat="1" ht="24" customHeight="1">
      <c r="A18" s="19"/>
      <c r="B18" s="12"/>
      <c r="C18" s="368" t="s">
        <v>177</v>
      </c>
      <c r="D18" s="369"/>
      <c r="E18" s="370"/>
      <c r="F18" s="11"/>
      <c r="G18" s="11"/>
      <c r="H18" s="594"/>
      <c r="L18" s="19"/>
    </row>
    <row r="19" spans="1:12" s="1" customFormat="1" ht="5.25" customHeight="1">
      <c r="A19" s="19"/>
      <c r="B19" s="12"/>
      <c r="C19" s="1675"/>
      <c r="D19" s="1675"/>
      <c r="E19" s="1675"/>
      <c r="F19" s="1675"/>
      <c r="G19" s="372"/>
      <c r="H19" s="1675"/>
      <c r="I19" s="1675"/>
      <c r="J19" s="1675"/>
      <c r="K19" s="1675"/>
      <c r="L19" s="19"/>
    </row>
    <row r="20" spans="1:12" s="1" customFormat="1" ht="106.5" customHeight="1" thickBot="1">
      <c r="A20" s="18"/>
      <c r="B20" s="12"/>
      <c r="C20" s="1611" t="str">
        <f>'Step 3-Dehumidifiers'!C21:H21</f>
        <v>Please complete the table below to provide the total amount of appliance components recovered by your program during the current reporting period.  If any substances recovered during the current reporting period are currently in storage, please report on the intended fate of the substance (e.g., stockpiling with intent to reclaim/destroy). Refer back to the Instructions &amp; Definitions tab for definitions of the fates for each component.  For any fields that do not apply to your program, please enter "0" under "Total Amount" in column F.  For every non-zero value entered in column F, indicate whether the quantity specified is based on actual measurements or on assumptions by selecting the appropriate option in column H. If you wish to clarify uncertainties about the data provided, or wish to provide further information, please use the space for “Additional Comments” at the bottom of this worksheet.</v>
      </c>
      <c r="D20" s="1611"/>
      <c r="E20" s="1611"/>
      <c r="F20" s="1611"/>
      <c r="G20" s="1611"/>
      <c r="H20" s="1611"/>
      <c r="I20" s="387"/>
      <c r="J20" s="387"/>
      <c r="K20" s="1420"/>
      <c r="L20" s="19"/>
    </row>
    <row r="21" spans="1:12" s="1" customFormat="1" ht="14.25" customHeight="1">
      <c r="A21" s="18"/>
      <c r="B21" s="12"/>
      <c r="C21" s="1596" t="s">
        <v>137</v>
      </c>
      <c r="D21" s="1587" t="s">
        <v>138</v>
      </c>
      <c r="E21" s="1588"/>
      <c r="F21" s="1591" t="s">
        <v>139</v>
      </c>
      <c r="G21" s="1592"/>
      <c r="H21" s="1598" t="s">
        <v>140</v>
      </c>
      <c r="I21"/>
      <c r="J21"/>
      <c r="K21"/>
      <c r="L21" s="19"/>
    </row>
    <row r="22" spans="1:12" s="1" customFormat="1" ht="13.5" thickBot="1">
      <c r="A22" s="18"/>
      <c r="B22" s="12"/>
      <c r="C22" s="1597"/>
      <c r="D22" s="1589"/>
      <c r="E22" s="1590"/>
      <c r="F22" s="1593"/>
      <c r="G22" s="1594"/>
      <c r="H22" s="1599"/>
      <c r="I22"/>
      <c r="J22"/>
      <c r="K22"/>
      <c r="L22" s="19"/>
    </row>
    <row r="23" spans="1:12" s="1" customFormat="1" ht="12.75" customHeight="1">
      <c r="A23" s="18"/>
      <c r="B23" s="12"/>
      <c r="C23" s="1582" t="s">
        <v>141</v>
      </c>
      <c r="D23" s="148" t="s">
        <v>121</v>
      </c>
      <c r="E23" s="132"/>
      <c r="F23" s="449"/>
      <c r="G23" s="688"/>
      <c r="H23" s="1443"/>
      <c r="I23"/>
      <c r="J23"/>
      <c r="L23" s="19"/>
    </row>
    <row r="24" spans="1:12" s="1" customFormat="1">
      <c r="A24" s="18"/>
      <c r="B24" s="12"/>
      <c r="C24" s="1583"/>
      <c r="D24" s="625" t="s">
        <v>143</v>
      </c>
      <c r="E24" s="879"/>
      <c r="F24" s="215" t="str">
        <f>IF('Step 3-Dehumidifiers'!$E$11=0,"", $E$11*('Step 3-Dehumidifiers'!F25/'Step 3-Dehumidifiers'!$E$11))</f>
        <v/>
      </c>
      <c r="G24" s="65" t="s">
        <v>144</v>
      </c>
      <c r="H24" s="643" t="str">
        <f>IF('Step 3-Dehumidifiers'!H25="","",'Step 3-Dehumidifiers'!H25)</f>
        <v/>
      </c>
      <c r="I24"/>
      <c r="J24"/>
      <c r="L24" s="19"/>
    </row>
    <row r="25" spans="1:12" s="1" customFormat="1">
      <c r="A25" s="18"/>
      <c r="B25" s="12"/>
      <c r="C25" s="1583"/>
      <c r="D25" s="1578" t="s">
        <v>145</v>
      </c>
      <c r="E25" s="1750"/>
      <c r="F25" s="215" t="str">
        <f>IF('Step 3-Dehumidifiers'!$E$11=0,"", $E$11*('Step 3-Dehumidifiers'!F26/'Step 3-Dehumidifiers'!$E$11))</f>
        <v/>
      </c>
      <c r="G25" s="65" t="s">
        <v>144</v>
      </c>
      <c r="H25" s="643" t="str">
        <f>IF('Step 3-Dehumidifiers'!H26="","",'Step 3-Dehumidifiers'!H26)</f>
        <v/>
      </c>
      <c r="I25"/>
      <c r="J25"/>
      <c r="L25" s="19"/>
    </row>
    <row r="26" spans="1:12" s="1" customFormat="1">
      <c r="A26" s="18"/>
      <c r="B26" s="12"/>
      <c r="C26" s="1583"/>
      <c r="D26" s="877" t="s">
        <v>146</v>
      </c>
      <c r="E26" s="878"/>
      <c r="F26" s="215" t="str">
        <f>IF('Step 3-Dehumidifiers'!$E$11=0,"", $E$11*('Step 3-Dehumidifiers'!F27/'Step 3-Dehumidifiers'!$E$11))</f>
        <v/>
      </c>
      <c r="G26" s="65" t="s">
        <v>144</v>
      </c>
      <c r="H26" s="643" t="str">
        <f>IF('Step 3-Dehumidifiers'!H27="","",'Step 3-Dehumidifiers'!H27)</f>
        <v/>
      </c>
      <c r="I26"/>
      <c r="J26"/>
      <c r="L26" s="19"/>
    </row>
    <row r="27" spans="1:12" s="1" customFormat="1" ht="13.5" thickBot="1">
      <c r="A27" s="18"/>
      <c r="B27" s="12"/>
      <c r="C27" s="1583"/>
      <c r="D27" s="1555" t="s">
        <v>147</v>
      </c>
      <c r="E27" s="1585"/>
      <c r="F27" s="215" t="str">
        <f>IF('Step 3-Dehumidifiers'!$E$11=0,"", $E$11*('Step 3-Dehumidifiers'!F28/'Step 3-Dehumidifiers'!$E$11))</f>
        <v/>
      </c>
      <c r="G27" s="65" t="s">
        <v>144</v>
      </c>
      <c r="H27" s="643" t="str">
        <f>IF('Step 3-Dehumidifiers'!H28="","",'Step 3-Dehumidifiers'!H28)</f>
        <v/>
      </c>
      <c r="I27"/>
      <c r="J27"/>
      <c r="L27" s="19"/>
    </row>
    <row r="28" spans="1:12" ht="13.5" customHeight="1">
      <c r="B28" s="12"/>
      <c r="C28" s="1583"/>
      <c r="D28" s="149" t="s">
        <v>207</v>
      </c>
      <c r="E28" s="150"/>
      <c r="F28" s="449"/>
      <c r="G28" s="688"/>
      <c r="H28" s="599"/>
      <c r="L28" s="19"/>
    </row>
    <row r="29" spans="1:12" ht="13.5" customHeight="1">
      <c r="B29" s="12"/>
      <c r="C29" s="1583"/>
      <c r="D29" s="620" t="s">
        <v>143</v>
      </c>
      <c r="E29" s="621"/>
      <c r="F29" s="600" t="str">
        <f>IF('Step 3-Dehumidifiers'!$E$12=0,"", $E$12*('Step 3-Dehumidifiers'!F30/'Step 3-Dehumidifiers'!$E$12))</f>
        <v/>
      </c>
      <c r="G29" s="65" t="s">
        <v>144</v>
      </c>
      <c r="H29" s="643" t="str">
        <f>IF('Step 3-Dehumidifiers'!H30="","",'Step 3-Dehumidifiers'!H30)</f>
        <v/>
      </c>
      <c r="L29" s="19"/>
    </row>
    <row r="30" spans="1:12" ht="13.5" customHeight="1">
      <c r="B30" s="12"/>
      <c r="C30" s="1583"/>
      <c r="D30" s="1578" t="s">
        <v>145</v>
      </c>
      <c r="E30" s="1750"/>
      <c r="F30" s="600" t="str">
        <f>IF('Step 3-Dehumidifiers'!$E$12=0,"", $E$12*('Step 3-Dehumidifiers'!F31/'Step 3-Dehumidifiers'!$E$12))</f>
        <v/>
      </c>
      <c r="G30" s="65" t="s">
        <v>144</v>
      </c>
      <c r="H30" s="643" t="str">
        <f>IF('Step 3-Dehumidifiers'!H31="","",'Step 3-Dehumidifiers'!H31)</f>
        <v/>
      </c>
      <c r="L30" s="19"/>
    </row>
    <row r="31" spans="1:12" ht="13.5" customHeight="1">
      <c r="B31" s="12"/>
      <c r="C31" s="1583"/>
      <c r="D31" s="620" t="s">
        <v>146</v>
      </c>
      <c r="E31" s="621"/>
      <c r="F31" s="600" t="str">
        <f>IF('Step 3-Dehumidifiers'!$E$12=0,"", $E$12*('Step 3-Dehumidifiers'!F32/'Step 3-Dehumidifiers'!$E$12))</f>
        <v/>
      </c>
      <c r="G31" s="65" t="s">
        <v>144</v>
      </c>
      <c r="H31" s="643" t="str">
        <f>IF('Step 3-Dehumidifiers'!H32="","",'Step 3-Dehumidifiers'!H32)</f>
        <v/>
      </c>
      <c r="L31" s="19"/>
    </row>
    <row r="32" spans="1:12" ht="13.5" customHeight="1">
      <c r="B32" s="12"/>
      <c r="C32" s="1583"/>
      <c r="D32" s="1555" t="s">
        <v>147</v>
      </c>
      <c r="E32" s="1585"/>
      <c r="F32" s="600" t="str">
        <f>IF('Step 3-Dehumidifiers'!$E$12=0,"", $E$12*('Step 3-Dehumidifiers'!F33/'Step 3-Dehumidifiers'!$E$12))</f>
        <v/>
      </c>
      <c r="G32" s="65" t="s">
        <v>144</v>
      </c>
      <c r="H32" s="643" t="str">
        <f>IF('Step 3-Dehumidifiers'!H33="","",'Step 3-Dehumidifiers'!H33)</f>
        <v/>
      </c>
      <c r="L32" s="19"/>
    </row>
    <row r="33" spans="2:13" ht="13.5" customHeight="1">
      <c r="B33" s="12"/>
      <c r="C33" s="1583"/>
      <c r="D33" s="151" t="s">
        <v>122</v>
      </c>
      <c r="E33" s="133"/>
      <c r="F33" s="133"/>
      <c r="G33" s="627"/>
      <c r="H33" s="197"/>
      <c r="L33" s="19"/>
    </row>
    <row r="34" spans="2:13" ht="13.5" customHeight="1">
      <c r="B34" s="12"/>
      <c r="C34" s="1583"/>
      <c r="D34" s="620" t="s">
        <v>143</v>
      </c>
      <c r="E34" s="621"/>
      <c r="F34" s="601" t="str">
        <f>IF('Step 3-Dehumidifiers'!$E$13=0,"", $E$13*('Step 3-Dehumidifiers'!F35/'Step 3-Dehumidifiers'!$E$13))</f>
        <v/>
      </c>
      <c r="G34" s="65" t="s">
        <v>144</v>
      </c>
      <c r="H34" s="643" t="str">
        <f>IF('Step 3-Dehumidifiers'!H35="","",'Step 3-Dehumidifiers'!H35)</f>
        <v/>
      </c>
      <c r="L34" s="19"/>
    </row>
    <row r="35" spans="2:13" ht="13.5" customHeight="1">
      <c r="B35" s="12"/>
      <c r="C35" s="1583"/>
      <c r="D35" s="1578" t="s">
        <v>145</v>
      </c>
      <c r="E35" s="1750"/>
      <c r="F35" s="601" t="str">
        <f>IF('Step 3-Dehumidifiers'!$E$13=0,"", $E$13*('Step 3-Dehumidifiers'!F36/'Step 3-Dehumidifiers'!$E$13))</f>
        <v/>
      </c>
      <c r="G35" s="65" t="s">
        <v>144</v>
      </c>
      <c r="H35" s="643" t="str">
        <f>IF('Step 3-Dehumidifiers'!H36="","",'Step 3-Dehumidifiers'!H36)</f>
        <v/>
      </c>
      <c r="L35" s="19"/>
    </row>
    <row r="36" spans="2:13" ht="13.5" customHeight="1">
      <c r="B36" s="12"/>
      <c r="C36" s="1583"/>
      <c r="D36" s="620" t="s">
        <v>146</v>
      </c>
      <c r="E36" s="621"/>
      <c r="F36" s="601" t="str">
        <f>IF('Step 3-Dehumidifiers'!$E$13=0,"", $E$13*('Step 3-Dehumidifiers'!F37/'Step 3-Dehumidifiers'!$E$13))</f>
        <v/>
      </c>
      <c r="G36" s="65" t="s">
        <v>144</v>
      </c>
      <c r="H36" s="643" t="str">
        <f>IF('Step 3-Dehumidifiers'!H37="","",'Step 3-Dehumidifiers'!H37)</f>
        <v/>
      </c>
      <c r="L36" s="19"/>
    </row>
    <row r="37" spans="2:13" ht="13.5" customHeight="1">
      <c r="B37" s="12"/>
      <c r="C37" s="1583"/>
      <c r="D37" s="1555" t="s">
        <v>147</v>
      </c>
      <c r="E37" s="1585"/>
      <c r="F37" s="601" t="str">
        <f>IF('Step 3-Dehumidifiers'!$E$13=0,"", $E$13*('Step 3-Dehumidifiers'!F38/'Step 3-Dehumidifiers'!$E$13))</f>
        <v/>
      </c>
      <c r="G37" s="65" t="s">
        <v>144</v>
      </c>
      <c r="H37" s="643" t="str">
        <f>IF('Step 3-Dehumidifiers'!H38="","",'Step 3-Dehumidifiers'!H38)</f>
        <v/>
      </c>
      <c r="L37" s="19"/>
    </row>
    <row r="38" spans="2:13" ht="13.5" customHeight="1">
      <c r="B38" s="12"/>
      <c r="C38" s="1583"/>
      <c r="D38" s="652" t="s">
        <v>205</v>
      </c>
      <c r="E38" s="216"/>
      <c r="F38" s="216"/>
      <c r="G38" s="627"/>
      <c r="H38" s="205"/>
      <c r="L38" s="19"/>
      <c r="M38" s="381"/>
    </row>
    <row r="39" spans="2:13" ht="13.5" customHeight="1">
      <c r="B39" s="12"/>
      <c r="C39" s="1583"/>
      <c r="D39" s="625" t="s">
        <v>143</v>
      </c>
      <c r="E39" s="879"/>
      <c r="F39" s="215" t="str">
        <f>IF('Step 3-Dehumidifiers'!$E$14=0,"", $E$14*('Step 3-Dehumidifiers'!F40/'Step 3-Dehumidifiers'!$E$14))</f>
        <v/>
      </c>
      <c r="G39" s="65" t="s">
        <v>144</v>
      </c>
      <c r="H39" s="643" t="str">
        <f>IF('Step 3-Dehumidifiers'!H40="","",'Step 3-Dehumidifiers'!H40)</f>
        <v/>
      </c>
      <c r="L39" s="19"/>
      <c r="M39" s="381"/>
    </row>
    <row r="40" spans="2:13" ht="13.5" customHeight="1">
      <c r="B40" s="12"/>
      <c r="C40" s="1583"/>
      <c r="D40" s="1578" t="s">
        <v>145</v>
      </c>
      <c r="E40" s="1750"/>
      <c r="F40" s="215" t="str">
        <f>IF('Step 3-Dehumidifiers'!$E$14=0,"", $E$14*('Step 3-Dehumidifiers'!F41/'Step 3-Dehumidifiers'!$E$14))</f>
        <v/>
      </c>
      <c r="G40" s="65" t="s">
        <v>144</v>
      </c>
      <c r="H40" s="643" t="str">
        <f>IF('Step 3-Dehumidifiers'!H41="","",'Step 3-Dehumidifiers'!H41)</f>
        <v/>
      </c>
      <c r="L40" s="19"/>
      <c r="M40" s="381"/>
    </row>
    <row r="41" spans="2:13" ht="13.5" customHeight="1">
      <c r="B41" s="12"/>
      <c r="C41" s="1583"/>
      <c r="D41" s="625" t="s">
        <v>146</v>
      </c>
      <c r="E41" s="879"/>
      <c r="F41" s="215" t="str">
        <f>IF('Step 3-Dehumidifiers'!$E$14=0,"", $E$14*('Step 3-Dehumidifiers'!F42/'Step 3-Dehumidifiers'!$E$14))</f>
        <v/>
      </c>
      <c r="G41" s="92" t="s">
        <v>144</v>
      </c>
      <c r="H41" s="643" t="str">
        <f>IF('Step 3-Dehumidifiers'!H42="","",'Step 3-Dehumidifiers'!H42)</f>
        <v/>
      </c>
      <c r="L41" s="19"/>
      <c r="M41" s="381"/>
    </row>
    <row r="42" spans="2:13" ht="13.5" customHeight="1">
      <c r="B42" s="12"/>
      <c r="C42" s="1583"/>
      <c r="D42" s="1555" t="s">
        <v>147</v>
      </c>
      <c r="E42" s="1585"/>
      <c r="F42" s="215" t="str">
        <f>IF('Step 3-Dehumidifiers'!$E$14=0,"", $E$14*('Step 3-Dehumidifiers'!F43/'Step 3-Dehumidifiers'!$E$14))</f>
        <v/>
      </c>
      <c r="G42" s="65" t="s">
        <v>144</v>
      </c>
      <c r="H42" s="643" t="str">
        <f>IF('Step 3-Dehumidifiers'!H43="","",'Step 3-Dehumidifiers'!H43)</f>
        <v/>
      </c>
      <c r="L42" s="19"/>
      <c r="M42" s="381"/>
    </row>
    <row r="43" spans="2:13" ht="13.5" customHeight="1">
      <c r="B43" s="12"/>
      <c r="C43" s="1583"/>
      <c r="D43" s="151" t="s">
        <v>198</v>
      </c>
      <c r="E43" s="133"/>
      <c r="F43" s="133"/>
      <c r="G43" s="627"/>
      <c r="H43" s="197"/>
      <c r="L43" s="19"/>
    </row>
    <row r="44" spans="2:13" ht="13.5" customHeight="1">
      <c r="B44" s="12"/>
      <c r="C44" s="1583"/>
      <c r="D44" s="620" t="s">
        <v>143</v>
      </c>
      <c r="E44" s="621"/>
      <c r="F44" s="601" t="str">
        <f>IF('Step 3-Dehumidifiers'!$E$15=0,"", $E$15*('Step 3-Dehumidifiers'!F45/'Step 3-Dehumidifiers'!$E$15))</f>
        <v/>
      </c>
      <c r="G44" s="65" t="s">
        <v>144</v>
      </c>
      <c r="H44" s="1276" t="str">
        <f>IF('Step 3-Dehumidifiers'!H45="","",'Step 3-Dehumidifiers'!H45)</f>
        <v/>
      </c>
      <c r="L44" s="19"/>
    </row>
    <row r="45" spans="2:13" ht="13.5" customHeight="1">
      <c r="B45" s="12"/>
      <c r="C45" s="1583"/>
      <c r="D45" s="1555" t="s">
        <v>145</v>
      </c>
      <c r="E45" s="1585"/>
      <c r="F45" s="601" t="str">
        <f>IF('Step 3-Dehumidifiers'!$E$15=0,"", $E$15*('Step 3-Dehumidifiers'!F46/'Step 3-Dehumidifiers'!$E$15))</f>
        <v/>
      </c>
      <c r="G45" s="65" t="s">
        <v>144</v>
      </c>
      <c r="H45" s="1276" t="str">
        <f>IF('Step 3-Dehumidifiers'!H46="","",'Step 3-Dehumidifiers'!H46)</f>
        <v/>
      </c>
      <c r="L45" s="19"/>
    </row>
    <row r="46" spans="2:13" ht="13.5" customHeight="1">
      <c r="B46" s="12"/>
      <c r="C46" s="1583"/>
      <c r="D46" s="876" t="s">
        <v>146</v>
      </c>
      <c r="E46" s="71"/>
      <c r="F46" s="601" t="str">
        <f>IF('Step 3-Dehumidifiers'!$E$15=0,"", $E$15*('Step 3-Dehumidifiers'!F47/'Step 3-Dehumidifiers'!$E$15))</f>
        <v/>
      </c>
      <c r="G46" s="65" t="s">
        <v>144</v>
      </c>
      <c r="H46" s="1276" t="str">
        <f>IF('Step 3-Dehumidifiers'!H47="","",'Step 3-Dehumidifiers'!H47)</f>
        <v/>
      </c>
      <c r="L46" s="19"/>
    </row>
    <row r="47" spans="2:13" ht="13.5" customHeight="1" thickBot="1">
      <c r="B47" s="12"/>
      <c r="C47" s="1584"/>
      <c r="D47" s="1690" t="s">
        <v>147</v>
      </c>
      <c r="E47" s="1694"/>
      <c r="F47" s="602" t="str">
        <f>IF('Step 3-Dehumidifiers'!$E$15=0,"", $E$15*('Step 3-Dehumidifiers'!F48/'Step 3-Dehumidifiers'!$E$15))</f>
        <v/>
      </c>
      <c r="G47" s="67" t="s">
        <v>144</v>
      </c>
      <c r="H47" s="1277" t="str">
        <f>IF('Step 3-Dehumidifiers'!H48="","",'Step 3-Dehumidifiers'!H48)</f>
        <v/>
      </c>
      <c r="L47" s="19"/>
    </row>
    <row r="48" spans="2:13" ht="13.5" customHeight="1">
      <c r="B48" s="12"/>
      <c r="C48" s="1775" t="s">
        <v>153</v>
      </c>
      <c r="D48" s="33" t="s">
        <v>154</v>
      </c>
      <c r="E48" s="23"/>
      <c r="F48" s="605" t="str">
        <f>IF('Step 3-Dehumidifiers'!$D$8=0,"", $D$8*('Step 3-Dehumidifiers'!$F$49/'Step 3-Dehumidifiers'!$D$8))</f>
        <v/>
      </c>
      <c r="G48" s="66" t="s">
        <v>155</v>
      </c>
      <c r="H48" s="1275" t="str">
        <f>IF('Step 3-Dehumidifiers'!H49="","",'Step 3-Dehumidifiers'!H49)</f>
        <v/>
      </c>
      <c r="L48" s="19"/>
    </row>
    <row r="49" spans="1:12" ht="13.5" customHeight="1" thickBot="1">
      <c r="B49" s="12"/>
      <c r="C49" s="1776"/>
      <c r="D49" s="622" t="s">
        <v>156</v>
      </c>
      <c r="E49" s="623"/>
      <c r="F49" s="604" t="str">
        <f>IF('Step 3-Dehumidifiers'!$D$8=0,"", $D$8*('Step 3-Dehumidifiers'!$F$50/'Step 3-Dehumidifiers'!$D$8))</f>
        <v/>
      </c>
      <c r="G49" s="67" t="s">
        <v>155</v>
      </c>
      <c r="H49" s="1277" t="str">
        <f>IF('Step 3-Dehumidifiers'!H50="","",'Step 3-Dehumidifiers'!H50)</f>
        <v/>
      </c>
      <c r="L49" s="19"/>
    </row>
    <row r="50" spans="1:12" ht="13.5" customHeight="1">
      <c r="B50" s="12"/>
      <c r="C50" s="1819" t="s">
        <v>157</v>
      </c>
      <c r="D50" s="624" t="s">
        <v>158</v>
      </c>
      <c r="E50" s="626"/>
      <c r="F50" s="605" t="str">
        <f>IF('Step 3-Dehumidifiers'!$D$8=0,"", $D$8*('Step 3-Dehumidifiers'!$F$51/'Step 3-Dehumidifiers'!$D$8))</f>
        <v/>
      </c>
      <c r="G50" s="66" t="s">
        <v>144</v>
      </c>
      <c r="H50" s="1278" t="str">
        <f>IF('Step 3-Dehumidifiers'!H51="","",'Step 3-Dehumidifiers'!H51)</f>
        <v/>
      </c>
      <c r="L50" s="19"/>
    </row>
    <row r="51" spans="1:12" ht="13.5" customHeight="1">
      <c r="B51" s="12"/>
      <c r="C51" s="1820"/>
      <c r="D51" s="31" t="s">
        <v>159</v>
      </c>
      <c r="E51" s="29"/>
      <c r="F51" s="606" t="str">
        <f>IF('Step 3-Dehumidifiers'!$D$8=0,"", $D$8*('Step 3-Dehumidifiers'!$F$52/'Step 3-Dehumidifiers'!$D$8))</f>
        <v/>
      </c>
      <c r="G51" s="92" t="s">
        <v>144</v>
      </c>
      <c r="H51" s="1275" t="str">
        <f>IF('Step 3-Dehumidifiers'!H52="","",'Step 3-Dehumidifiers'!H52)</f>
        <v/>
      </c>
      <c r="L51" s="19"/>
    </row>
    <row r="52" spans="1:12" ht="13.5" customHeight="1" thickBot="1">
      <c r="B52" s="12"/>
      <c r="C52" s="608" t="s">
        <v>160</v>
      </c>
      <c r="D52" s="389" t="s">
        <v>154</v>
      </c>
      <c r="E52" s="661"/>
      <c r="F52" s="606" t="str">
        <f>IF('Step 3-Dehumidifiers'!$D$8=0,"", $D$8*('Step 3-Dehumidifiers'!$F$53/'Step 3-Dehumidifiers'!$D$8))</f>
        <v/>
      </c>
      <c r="G52" s="63" t="s">
        <v>144</v>
      </c>
      <c r="H52" s="1275" t="str">
        <f>IF('Step 3-Dehumidifiers'!H53="","",'Step 3-Dehumidifiers'!H53)</f>
        <v/>
      </c>
      <c r="L52" s="19"/>
    </row>
    <row r="53" spans="1:12" ht="13.5" customHeight="1" thickBot="1">
      <c r="B53" s="12"/>
      <c r="C53" s="39" t="s">
        <v>162</v>
      </c>
      <c r="D53" s="283" t="s">
        <v>146</v>
      </c>
      <c r="E53" s="399"/>
      <c r="F53" s="607" t="str">
        <f>IF('Step 3-Dehumidifiers'!$D$8=0,"", $D$8*('Step 3-Dehumidifiers'!$F$54/'Step 3-Dehumidifiers'!$D$8))</f>
        <v/>
      </c>
      <c r="G53" s="91" t="s">
        <v>178</v>
      </c>
      <c r="H53" s="1279" t="str">
        <f>IF('Step 3-Dehumidifiers'!H54="","",'Step 3-Dehumidifiers'!H54)</f>
        <v/>
      </c>
      <c r="L53" s="19"/>
    </row>
    <row r="54" spans="1:12" ht="13.5" customHeight="1">
      <c r="B54" s="12"/>
      <c r="C54" s="391"/>
      <c r="L54" s="19"/>
    </row>
    <row r="55" spans="1:12" ht="24" customHeight="1">
      <c r="A55" s="19"/>
      <c r="B55" s="12"/>
      <c r="C55" s="167" t="s">
        <v>179</v>
      </c>
      <c r="D55" s="1"/>
      <c r="E55" s="1"/>
      <c r="F55" s="1"/>
      <c r="G55" s="1"/>
      <c r="H55" s="1"/>
      <c r="I55" s="1"/>
      <c r="J55" s="1"/>
      <c r="K55" s="1"/>
      <c r="L55" s="19"/>
    </row>
    <row r="56" spans="1:12" ht="39.75" customHeight="1">
      <c r="A56" s="19"/>
      <c r="B56" s="12"/>
      <c r="C56" s="1475" t="str">
        <f>'Step 3-Dehumidifiers'!C57:H57</f>
        <v>Please complete the table below if your program provides an incentive (e.g., financial) to encourage the disposal (i.e., without replacement) of old, working refrigerated appliances. The estimates provided should be consistent with that specified in your jurisdiction's deemed savings database, technical reference manual (TRM), or third-party ARP evaluation, as appropriate.</v>
      </c>
      <c r="D56" s="1475"/>
      <c r="E56" s="1475"/>
      <c r="F56" s="1475"/>
      <c r="G56" s="1475"/>
      <c r="H56" s="1475"/>
      <c r="I56" s="1475"/>
      <c r="J56" s="1475"/>
      <c r="K56" s="1475"/>
      <c r="L56" s="19"/>
    </row>
    <row r="57" spans="1:12" ht="5.25" customHeight="1" thickBot="1">
      <c r="A57" s="19"/>
      <c r="B57" s="12"/>
      <c r="C57" s="1"/>
      <c r="D57" s="1"/>
      <c r="E57" s="1"/>
      <c r="F57" s="1"/>
      <c r="G57" s="1"/>
      <c r="H57" s="1"/>
      <c r="I57" s="136"/>
      <c r="J57" s="136"/>
      <c r="K57" s="136"/>
      <c r="L57" s="19"/>
    </row>
    <row r="58" spans="1:12" ht="13.5" customHeight="1">
      <c r="A58" s="19"/>
      <c r="B58" s="12"/>
      <c r="C58" s="1576" t="s">
        <v>167</v>
      </c>
      <c r="D58" s="1816"/>
      <c r="E58" s="1763">
        <f>'Step 3-Dehumidifiers'!E59:F59</f>
        <v>0</v>
      </c>
      <c r="F58" s="1764"/>
      <c r="G58" s="383"/>
      <c r="L58" s="19"/>
    </row>
    <row r="59" spans="1:12" ht="13.5" customHeight="1">
      <c r="A59" s="19"/>
      <c r="B59" s="12"/>
      <c r="C59" s="1574" t="s">
        <v>168</v>
      </c>
      <c r="D59" s="1695"/>
      <c r="E59" s="1767">
        <f>'Step 3-Dehumidifiers'!E60:F60</f>
        <v>0</v>
      </c>
      <c r="F59" s="1768"/>
      <c r="G59" s="383"/>
      <c r="L59" s="19"/>
    </row>
    <row r="60" spans="1:12" ht="13.5" customHeight="1">
      <c r="A60" s="19"/>
      <c r="B60" s="377"/>
      <c r="C60" s="1849" t="s">
        <v>181</v>
      </c>
      <c r="D60" s="1850"/>
      <c r="E60" s="1853">
        <f>'Step 3-Dehumidifiers'!E61:F61</f>
        <v>0</v>
      </c>
      <c r="F60" s="1854"/>
      <c r="G60" s="383"/>
      <c r="L60" s="19"/>
    </row>
    <row r="61" spans="1:12" ht="13.5" customHeight="1" thickBot="1">
      <c r="A61" s="19"/>
      <c r="B61" s="377"/>
      <c r="C61" s="1851"/>
      <c r="D61" s="1852"/>
      <c r="E61" s="1855"/>
      <c r="F61" s="1856"/>
      <c r="G61" s="384"/>
    </row>
    <row r="62" spans="1:12" ht="13.5" thickBot="1">
      <c r="B62" s="12"/>
    </row>
    <row r="63" spans="1:12" ht="12.75" customHeight="1">
      <c r="B63" s="12"/>
      <c r="C63" s="17" t="s">
        <v>170</v>
      </c>
      <c r="D63" s="1755">
        <f>'Step 3-Dehumidifiers'!D63:K70</f>
        <v>0</v>
      </c>
      <c r="E63" s="1756"/>
      <c r="F63" s="1756"/>
      <c r="G63" s="1756"/>
      <c r="H63" s="1756"/>
      <c r="I63" s="1756"/>
      <c r="J63" s="1846"/>
    </row>
    <row r="64" spans="1:12" ht="12.75" customHeight="1">
      <c r="B64" s="12"/>
      <c r="C64" s="393"/>
      <c r="D64" s="1757"/>
      <c r="E64" s="1758"/>
      <c r="F64" s="1758"/>
      <c r="G64" s="1758"/>
      <c r="H64" s="1758"/>
      <c r="I64" s="1758"/>
      <c r="J64" s="1847"/>
    </row>
    <row r="65" spans="1:12" ht="12.75" customHeight="1">
      <c r="B65" s="12"/>
      <c r="C65" s="393"/>
      <c r="D65" s="1757"/>
      <c r="E65" s="1758"/>
      <c r="F65" s="1758"/>
      <c r="G65" s="1758"/>
      <c r="H65" s="1758"/>
      <c r="I65" s="1758"/>
      <c r="J65" s="1847"/>
    </row>
    <row r="66" spans="1:12" ht="12.75" customHeight="1">
      <c r="B66" s="12"/>
      <c r="C66" s="393"/>
      <c r="D66" s="1757"/>
      <c r="E66" s="1758"/>
      <c r="F66" s="1758"/>
      <c r="G66" s="1758"/>
      <c r="H66" s="1758"/>
      <c r="I66" s="1758"/>
      <c r="J66" s="1847"/>
    </row>
    <row r="67" spans="1:12" ht="12.75" customHeight="1">
      <c r="B67" s="12"/>
      <c r="C67" s="393"/>
      <c r="D67" s="1757"/>
      <c r="E67" s="1758"/>
      <c r="F67" s="1758"/>
      <c r="G67" s="1758"/>
      <c r="H67" s="1758"/>
      <c r="I67" s="1758"/>
      <c r="J67" s="1847"/>
    </row>
    <row r="68" spans="1:12" ht="12.75" customHeight="1">
      <c r="B68" s="12"/>
      <c r="C68" s="14"/>
      <c r="D68" s="1757"/>
      <c r="E68" s="1758"/>
      <c r="F68" s="1758"/>
      <c r="G68" s="1758"/>
      <c r="H68" s="1758"/>
      <c r="I68" s="1758"/>
      <c r="J68" s="1847"/>
    </row>
    <row r="69" spans="1:12" ht="12.75" customHeight="1">
      <c r="B69" s="12"/>
      <c r="C69" s="16"/>
      <c r="D69" s="1757"/>
      <c r="E69" s="1758"/>
      <c r="F69" s="1758"/>
      <c r="G69" s="1758"/>
      <c r="H69" s="1758"/>
      <c r="I69" s="1758"/>
      <c r="J69" s="1847"/>
    </row>
    <row r="70" spans="1:12" ht="12.75" customHeight="1" thickBot="1">
      <c r="B70" s="12"/>
      <c r="C70" s="15"/>
      <c r="D70" s="1759"/>
      <c r="E70" s="1760"/>
      <c r="F70" s="1760"/>
      <c r="G70" s="1760"/>
      <c r="H70" s="1760"/>
      <c r="I70" s="1760"/>
      <c r="J70" s="1848"/>
    </row>
    <row r="71" spans="1:12" s="396" customFormat="1" ht="13.5" customHeight="1">
      <c r="A71" s="18"/>
      <c r="B71" s="33"/>
      <c r="C71" s="116"/>
      <c r="K71"/>
      <c r="L71" s="18"/>
    </row>
    <row r="72" spans="1:12" s="18" customFormat="1" ht="12.5"/>
    <row r="194" customFormat="1" ht="12.5" hidden="1"/>
    <row r="195" customFormat="1" ht="12.5" hidden="1"/>
    <row r="196" customFormat="1" ht="12.5" hidden="1"/>
  </sheetData>
  <sheetProtection selectLockedCells="1"/>
  <customSheetViews>
    <customSheetView guid="{7A34E1A7-91A1-4CD4-B377-1F35FFBCE4D8}" showGridLines="0" fitToPage="1" hiddenRows="1" hiddenColumns="1">
      <selection activeCell="G11" sqref="G11"/>
      <pageMargins left="0" right="0" top="0" bottom="0" header="0" footer="0"/>
      <pageSetup scale="66" orientation="portrait" r:id="rId1"/>
      <headerFooter alignWithMargins="0">
        <oddFooter>&amp;R&amp;P of &amp;N</oddFooter>
      </headerFooter>
    </customSheetView>
    <customSheetView guid="{DD9D0D41-5D22-4202-9EF9-254DD6E28480}" showGridLines="0" fitToPage="1" hiddenRows="1" hiddenColumns="1">
      <selection activeCell="G11" sqref="G11"/>
      <pageMargins left="0" right="0" top="0" bottom="0" header="0" footer="0"/>
      <pageSetup scale="66" orientation="portrait" r:id="rId2"/>
      <headerFooter alignWithMargins="0">
        <oddFooter>&amp;R&amp;P of &amp;N</oddFooter>
      </headerFooter>
    </customSheetView>
  </customSheetViews>
  <mergeCells count="32">
    <mergeCell ref="D63:J70"/>
    <mergeCell ref="C4:I4"/>
    <mergeCell ref="C56:K56"/>
    <mergeCell ref="C58:D58"/>
    <mergeCell ref="E58:F58"/>
    <mergeCell ref="C59:D59"/>
    <mergeCell ref="E59:F59"/>
    <mergeCell ref="C60:D61"/>
    <mergeCell ref="E60:F61"/>
    <mergeCell ref="C20:H20"/>
    <mergeCell ref="C19:F19"/>
    <mergeCell ref="H19:K19"/>
    <mergeCell ref="C21:C22"/>
    <mergeCell ref="D21:E22"/>
    <mergeCell ref="F21:G22"/>
    <mergeCell ref="C50:C51"/>
    <mergeCell ref="C6:J6"/>
    <mergeCell ref="D45:E45"/>
    <mergeCell ref="D27:E27"/>
    <mergeCell ref="D32:E32"/>
    <mergeCell ref="D37:E37"/>
    <mergeCell ref="D42:E42"/>
    <mergeCell ref="H21:H22"/>
    <mergeCell ref="D25:E25"/>
    <mergeCell ref="D30:E30"/>
    <mergeCell ref="D35:E35"/>
    <mergeCell ref="D40:E40"/>
    <mergeCell ref="C48:C49"/>
    <mergeCell ref="D47:E47"/>
    <mergeCell ref="C23:C47"/>
    <mergeCell ref="G11:I16"/>
    <mergeCell ref="G10:I10"/>
  </mergeCells>
  <phoneticPr fontId="52" type="noConversion"/>
  <conditionalFormatting sqref="E58:F61 D8:D9 F197:F65553 F5 F71:F193 D63 F8:F9 G10 F17:F62">
    <cfRule type="cellIs" dxfId="3" priority="2" stopIfTrue="1" operator="equal">
      <formula>0</formula>
    </cfRule>
  </conditionalFormatting>
  <conditionalFormatting sqref="G11 D11:F16">
    <cfRule type="cellIs" dxfId="2" priority="1" stopIfTrue="1" operator="equal">
      <formula>0</formula>
    </cfRule>
  </conditionalFormatting>
  <dataValidations count="1">
    <dataValidation type="decimal" operator="greaterThanOrEqual" allowBlank="1" showInputMessage="1" showErrorMessage="1" sqref="E58:F61" xr:uid="{00000000-0002-0000-0A00-000000000000}">
      <formula1>0</formula1>
    </dataValidation>
  </dataValidations>
  <pageMargins left="0.5" right="0.5" top="0.5" bottom="0.625" header="0.5" footer="0.5"/>
  <pageSetup scale="55" orientation="portrait" r:id="rId3"/>
  <headerFooter alignWithMargins="0">
    <oddFooter>&amp;R&amp;P of &amp;N</oddFooter>
  </headerFooter>
  <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7">
    <tabColor rgb="FF7030A0"/>
  </sheetPr>
  <dimension ref="A1:AL314"/>
  <sheetViews>
    <sheetView zoomScaleNormal="100" workbookViewId="0">
      <selection activeCell="D10" sqref="D10"/>
    </sheetView>
  </sheetViews>
  <sheetFormatPr defaultColWidth="0" defaultRowHeight="12.75" customHeight="1" zeroHeight="1"/>
  <cols>
    <col min="1" max="1" width="4.26953125" style="1230" customWidth="1"/>
    <col min="2" max="2" width="3.1796875" style="1152" customWidth="1"/>
    <col min="3" max="3" width="38.54296875" style="1152" customWidth="1"/>
    <col min="4" max="8" width="13" style="1152" customWidth="1"/>
    <col min="9" max="33" width="13" style="1152" hidden="1" customWidth="1"/>
    <col min="34" max="34" width="22.7265625" style="1152" customWidth="1"/>
    <col min="35" max="35" width="2.54296875" style="1152" customWidth="1"/>
    <col min="36" max="36" width="10.7265625" style="1152" customWidth="1"/>
    <col min="37" max="37" width="3.54296875" style="1152" customWidth="1"/>
    <col min="38" max="38" width="7.453125" style="1390" customWidth="1"/>
    <col min="39" max="16384" width="0" style="1204" hidden="1"/>
  </cols>
  <sheetData>
    <row r="1" spans="1:38" ht="13">
      <c r="A1" s="1384"/>
      <c r="B1" s="1385"/>
      <c r="C1" s="1385"/>
      <c r="D1" s="1385"/>
      <c r="E1" s="1385"/>
      <c r="F1" s="1385"/>
      <c r="G1" s="1385"/>
      <c r="H1" s="1385"/>
      <c r="I1" s="1386"/>
      <c r="J1" s="1386"/>
      <c r="K1" s="1386"/>
      <c r="L1" s="1386"/>
      <c r="M1" s="1386"/>
      <c r="N1" s="1386"/>
      <c r="O1" s="1386"/>
      <c r="P1" s="1386"/>
      <c r="Q1" s="1386"/>
      <c r="R1" s="1386"/>
      <c r="S1" s="1386"/>
      <c r="T1" s="1386"/>
      <c r="U1" s="1386"/>
      <c r="V1" s="1386"/>
      <c r="W1" s="1386"/>
      <c r="X1" s="1386"/>
      <c r="Y1" s="1386"/>
      <c r="Z1" s="1386"/>
      <c r="AA1" s="1386"/>
      <c r="AB1" s="1386"/>
      <c r="AC1" s="1386"/>
      <c r="AD1" s="1386"/>
      <c r="AE1" s="1386"/>
      <c r="AF1" s="1386"/>
      <c r="AG1" s="1386"/>
      <c r="AH1" s="1386"/>
      <c r="AI1" s="1386"/>
      <c r="AJ1" s="1386"/>
      <c r="AK1" s="1386"/>
      <c r="AL1" s="1387"/>
    </row>
    <row r="2" spans="1:38" ht="87.75" customHeight="1" thickBot="1">
      <c r="A2" s="1386"/>
      <c r="B2" s="1205"/>
      <c r="C2" s="1206"/>
      <c r="D2" s="1207"/>
      <c r="E2" s="1207"/>
      <c r="F2" s="1207"/>
      <c r="G2" s="1207"/>
      <c r="H2" s="1207"/>
      <c r="I2" s="1207"/>
      <c r="J2" s="1207"/>
      <c r="K2" s="1207"/>
      <c r="L2" s="1207"/>
      <c r="M2" s="1207"/>
      <c r="N2" s="1207"/>
      <c r="O2" s="1207"/>
      <c r="P2" s="1207"/>
      <c r="Q2" s="1207"/>
      <c r="R2" s="1207"/>
      <c r="S2" s="1207"/>
      <c r="T2" s="1207"/>
      <c r="U2" s="1207"/>
      <c r="V2" s="1207"/>
      <c r="W2" s="1207"/>
      <c r="X2" s="1207"/>
      <c r="Y2" s="1207"/>
      <c r="Z2" s="1207"/>
      <c r="AA2" s="1207"/>
      <c r="AB2" s="1207"/>
      <c r="AC2" s="1207"/>
      <c r="AD2" s="1207"/>
      <c r="AE2" s="1207"/>
      <c r="AF2" s="1207"/>
      <c r="AG2" s="1207"/>
      <c r="AH2" s="1207"/>
      <c r="AI2" s="1857"/>
      <c r="AJ2" s="1858"/>
      <c r="AK2" s="1859"/>
      <c r="AL2" s="1388"/>
    </row>
    <row r="3" spans="1:38" ht="15.75" customHeight="1" thickBot="1">
      <c r="A3" s="1386"/>
      <c r="B3" s="1208"/>
      <c r="C3" s="1860" t="s">
        <v>209</v>
      </c>
      <c r="D3" s="1860"/>
      <c r="E3" s="1860"/>
      <c r="F3" s="1860"/>
      <c r="H3" s="1209" t="str">
        <f>IF('Step 1-Contact and Program Info'!D7=0, " ",'Step 1-Contact and Program Info'!D7)</f>
        <v xml:space="preserve"> </v>
      </c>
      <c r="I3" s="1210"/>
      <c r="J3" s="1210"/>
      <c r="K3" s="1210"/>
      <c r="L3" s="1210"/>
      <c r="M3" s="1210"/>
      <c r="N3" s="1210"/>
      <c r="O3" s="1210"/>
      <c r="P3" s="1210"/>
      <c r="Q3" s="1210"/>
      <c r="R3" s="1210"/>
      <c r="S3" s="1210"/>
      <c r="T3" s="1210"/>
      <c r="U3" s="1210"/>
      <c r="V3" s="1210"/>
      <c r="W3" s="1210"/>
      <c r="X3" s="1210"/>
      <c r="Y3" s="1210"/>
      <c r="Z3" s="1210"/>
      <c r="AA3" s="1210"/>
      <c r="AB3" s="1210"/>
      <c r="AC3" s="1210"/>
      <c r="AD3" s="1210"/>
      <c r="AE3" s="1210"/>
      <c r="AF3" s="1210"/>
      <c r="AG3" s="1210"/>
      <c r="AH3" s="1211" t="str">
        <f>IF('Step 1-Contact and Program Info'!J7="","",'Step 1-Contact and Program Info'!J7)</f>
        <v>MM/DD/YYYY</v>
      </c>
      <c r="AI3" s="1210" t="str">
        <f>IF(AH3="","","to")</f>
        <v>to</v>
      </c>
      <c r="AJ3" s="1212" t="str">
        <f>IF('Step 1-Contact and Program Info'!L7="","",'Step 1-Contact and Program Info'!L7)</f>
        <v>MM/DD/YYYY</v>
      </c>
      <c r="AK3" s="1213"/>
      <c r="AL3" s="1388"/>
    </row>
    <row r="4" spans="1:38" ht="27.75" customHeight="1">
      <c r="A4" s="1386"/>
      <c r="B4" s="1208"/>
      <c r="C4" s="1860"/>
      <c r="D4" s="1860"/>
      <c r="E4" s="1860"/>
      <c r="F4" s="1860"/>
      <c r="H4" s="1215"/>
      <c r="I4" s="1215"/>
      <c r="J4" s="1215"/>
      <c r="K4" s="1215"/>
      <c r="L4" s="1215"/>
      <c r="M4" s="1215"/>
      <c r="N4" s="1215"/>
      <c r="O4" s="1215"/>
      <c r="P4" s="1215"/>
      <c r="Q4" s="1215"/>
      <c r="R4" s="1215"/>
      <c r="S4" s="1215"/>
      <c r="T4" s="1215"/>
      <c r="U4" s="1215"/>
      <c r="V4" s="1215"/>
      <c r="W4" s="1215"/>
      <c r="X4" s="1215"/>
      <c r="Y4" s="1215"/>
      <c r="Z4" s="1215"/>
      <c r="AA4" s="1215"/>
      <c r="AB4" s="1215"/>
      <c r="AC4" s="1215"/>
      <c r="AD4" s="1215"/>
      <c r="AE4" s="1215"/>
      <c r="AF4" s="1215"/>
      <c r="AG4" s="1215"/>
      <c r="AH4" s="1216"/>
      <c r="AI4" s="1217"/>
      <c r="AJ4" s="1216"/>
      <c r="AK4" s="1218"/>
      <c r="AL4" s="1388"/>
    </row>
    <row r="5" spans="1:38" ht="60.75" customHeight="1">
      <c r="A5" s="1386"/>
      <c r="B5" s="1208"/>
      <c r="C5" s="1861" t="s">
        <v>210</v>
      </c>
      <c r="D5" s="1861"/>
      <c r="E5" s="1861"/>
      <c r="F5" s="1861"/>
      <c r="G5" s="1861"/>
      <c r="H5" s="1861"/>
      <c r="I5" s="1861"/>
      <c r="J5" s="1861"/>
      <c r="K5" s="1861"/>
      <c r="L5" s="1861"/>
      <c r="M5" s="1861"/>
      <c r="N5" s="1861"/>
      <c r="O5" s="1861"/>
      <c r="P5" s="1861"/>
      <c r="Q5" s="1861"/>
      <c r="R5" s="1861"/>
      <c r="S5" s="1861"/>
      <c r="T5" s="1861"/>
      <c r="U5" s="1861"/>
      <c r="V5" s="1861"/>
      <c r="W5" s="1861"/>
      <c r="X5" s="1861"/>
      <c r="Y5" s="1861"/>
      <c r="Z5" s="1861"/>
      <c r="AA5" s="1861"/>
      <c r="AB5" s="1861"/>
      <c r="AC5" s="1861"/>
      <c r="AD5" s="1861"/>
      <c r="AE5" s="1861"/>
      <c r="AF5" s="1861"/>
      <c r="AG5" s="1861"/>
      <c r="AH5" s="1861"/>
      <c r="AI5" s="1861"/>
      <c r="AJ5" s="1861"/>
      <c r="AK5" s="1219"/>
      <c r="AL5" s="1388"/>
    </row>
    <row r="6" spans="1:38" ht="38.25" customHeight="1">
      <c r="A6" s="1386"/>
      <c r="B6" s="1208"/>
      <c r="C6" s="1861"/>
      <c r="D6" s="1861"/>
      <c r="E6" s="1861"/>
      <c r="F6" s="1861"/>
      <c r="G6" s="1861"/>
      <c r="H6" s="1861"/>
      <c r="I6" s="1861"/>
      <c r="J6" s="1861"/>
      <c r="K6" s="1861"/>
      <c r="L6" s="1861"/>
      <c r="M6" s="1861"/>
      <c r="N6" s="1861"/>
      <c r="O6" s="1861"/>
      <c r="P6" s="1861"/>
      <c r="Q6" s="1861"/>
      <c r="R6" s="1861"/>
      <c r="S6" s="1861"/>
      <c r="T6" s="1861"/>
      <c r="U6" s="1861"/>
      <c r="V6" s="1861"/>
      <c r="W6" s="1861"/>
      <c r="X6" s="1861"/>
      <c r="Y6" s="1861"/>
      <c r="Z6" s="1861"/>
      <c r="AA6" s="1861"/>
      <c r="AB6" s="1861"/>
      <c r="AC6" s="1861"/>
      <c r="AD6" s="1861"/>
      <c r="AE6" s="1861"/>
      <c r="AF6" s="1861"/>
      <c r="AG6" s="1861"/>
      <c r="AH6" s="1861"/>
      <c r="AI6" s="1861"/>
      <c r="AJ6" s="1861"/>
      <c r="AK6" s="1220"/>
      <c r="AL6" s="1388"/>
    </row>
    <row r="7" spans="1:38" ht="29.25" customHeight="1">
      <c r="A7" s="1386"/>
      <c r="B7" s="1208"/>
      <c r="C7" s="1221"/>
      <c r="D7" s="1221"/>
      <c r="E7" s="1221"/>
      <c r="F7" s="1221"/>
      <c r="G7" s="1221"/>
      <c r="H7" s="1862"/>
      <c r="I7" s="1862"/>
      <c r="J7" s="1862"/>
      <c r="K7" s="1862"/>
      <c r="L7" s="1862"/>
      <c r="M7" s="1862"/>
      <c r="N7" s="1862"/>
      <c r="O7" s="1862"/>
      <c r="P7" s="1862"/>
      <c r="Q7" s="1862"/>
      <c r="R7" s="1862"/>
      <c r="S7" s="1862"/>
      <c r="T7" s="1862"/>
      <c r="U7" s="1862"/>
      <c r="V7" s="1862"/>
      <c r="W7" s="1862"/>
      <c r="X7" s="1862"/>
      <c r="Y7" s="1862"/>
      <c r="Z7" s="1862"/>
      <c r="AA7" s="1862"/>
      <c r="AB7" s="1862"/>
      <c r="AC7" s="1862"/>
      <c r="AD7" s="1862"/>
      <c r="AE7" s="1862"/>
      <c r="AF7" s="1862"/>
      <c r="AG7" s="1862"/>
      <c r="AH7" s="1862"/>
      <c r="AI7" s="1221"/>
      <c r="AJ7" s="1221"/>
      <c r="AK7" s="1220"/>
      <c r="AL7" s="1388"/>
    </row>
    <row r="8" spans="1:38" ht="8.25" customHeight="1">
      <c r="A8" s="1386"/>
      <c r="B8" s="1208"/>
      <c r="C8" s="1221"/>
      <c r="D8" s="1221"/>
      <c r="E8" s="1221"/>
      <c r="F8" s="1221"/>
      <c r="G8" s="1221"/>
      <c r="H8" s="1221"/>
      <c r="I8" s="1221"/>
      <c r="J8" s="1221"/>
      <c r="K8" s="1221"/>
      <c r="L8" s="1221"/>
      <c r="M8" s="1221"/>
      <c r="N8" s="1221"/>
      <c r="O8" s="1221"/>
      <c r="P8" s="1221"/>
      <c r="Q8" s="1221"/>
      <c r="R8" s="1221"/>
      <c r="S8" s="1221"/>
      <c r="T8" s="1221"/>
      <c r="U8" s="1221"/>
      <c r="V8" s="1221"/>
      <c r="W8" s="1221"/>
      <c r="X8" s="1221"/>
      <c r="Y8" s="1221"/>
      <c r="Z8" s="1221"/>
      <c r="AA8" s="1221"/>
      <c r="AB8" s="1221"/>
      <c r="AC8" s="1221"/>
      <c r="AD8" s="1221"/>
      <c r="AE8" s="1221"/>
      <c r="AF8" s="1221"/>
      <c r="AG8" s="1221"/>
      <c r="AH8" s="1221"/>
      <c r="AI8" s="1221"/>
      <c r="AJ8" s="1221"/>
      <c r="AK8" s="1220"/>
      <c r="AL8" s="1388"/>
    </row>
    <row r="9" spans="1:38" ht="17.25" customHeight="1" thickBot="1">
      <c r="A9" s="1389"/>
      <c r="B9" s="1208"/>
      <c r="C9" s="1255" t="s">
        <v>211</v>
      </c>
      <c r="D9" s="1222" t="s">
        <v>212</v>
      </c>
      <c r="E9" s="1222" t="s">
        <v>213</v>
      </c>
      <c r="F9" s="1222" t="s">
        <v>214</v>
      </c>
      <c r="G9" s="1222" t="s">
        <v>215</v>
      </c>
      <c r="H9" s="1222" t="s">
        <v>216</v>
      </c>
      <c r="I9" s="1222" t="s">
        <v>217</v>
      </c>
      <c r="J9" s="1222" t="s">
        <v>218</v>
      </c>
      <c r="K9" s="1222" t="s">
        <v>219</v>
      </c>
      <c r="L9" s="1222" t="s">
        <v>220</v>
      </c>
      <c r="M9" s="1222" t="s">
        <v>221</v>
      </c>
      <c r="N9" s="1222" t="s">
        <v>222</v>
      </c>
      <c r="O9" s="1222" t="s">
        <v>223</v>
      </c>
      <c r="P9" s="1222" t="s">
        <v>224</v>
      </c>
      <c r="Q9" s="1222" t="s">
        <v>225</v>
      </c>
      <c r="R9" s="1222" t="s">
        <v>226</v>
      </c>
      <c r="S9" s="1222" t="s">
        <v>227</v>
      </c>
      <c r="T9" s="1222" t="s">
        <v>228</v>
      </c>
      <c r="U9" s="1222" t="s">
        <v>229</v>
      </c>
      <c r="V9" s="1222" t="s">
        <v>230</v>
      </c>
      <c r="W9" s="1222" t="s">
        <v>231</v>
      </c>
      <c r="X9" s="1222" t="s">
        <v>232</v>
      </c>
      <c r="Y9" s="1222" t="s">
        <v>233</v>
      </c>
      <c r="Z9" s="1222" t="s">
        <v>234</v>
      </c>
      <c r="AA9" s="1222" t="s">
        <v>235</v>
      </c>
      <c r="AB9" s="1222" t="s">
        <v>236</v>
      </c>
      <c r="AC9" s="1222" t="s">
        <v>237</v>
      </c>
      <c r="AD9" s="1222" t="s">
        <v>238</v>
      </c>
      <c r="AE9" s="1222" t="s">
        <v>239</v>
      </c>
      <c r="AF9" s="1222" t="s">
        <v>240</v>
      </c>
      <c r="AG9" s="1222" t="s">
        <v>241</v>
      </c>
      <c r="AH9" s="1218"/>
      <c r="AI9" s="1218"/>
      <c r="AJ9" s="1218"/>
      <c r="AK9" s="1218"/>
      <c r="AL9" s="1388"/>
    </row>
    <row r="10" spans="1:38" ht="15.75" customHeight="1">
      <c r="A10" s="1389"/>
      <c r="B10" s="1208"/>
      <c r="C10" s="1223" t="s">
        <v>242</v>
      </c>
      <c r="D10" s="1224"/>
      <c r="E10" s="1224"/>
      <c r="F10" s="1224"/>
      <c r="G10" s="1224"/>
      <c r="H10" s="1225"/>
      <c r="I10" s="1225"/>
      <c r="J10" s="1225"/>
      <c r="K10" s="1225"/>
      <c r="L10" s="1225"/>
      <c r="M10" s="1225"/>
      <c r="N10" s="1225"/>
      <c r="O10" s="1225"/>
      <c r="P10" s="1225"/>
      <c r="Q10" s="1225"/>
      <c r="R10" s="1225"/>
      <c r="S10" s="1225"/>
      <c r="T10" s="1225"/>
      <c r="U10" s="1225"/>
      <c r="V10" s="1225"/>
      <c r="W10" s="1225"/>
      <c r="X10" s="1225"/>
      <c r="Y10" s="1225"/>
      <c r="Z10" s="1225"/>
      <c r="AA10" s="1225"/>
      <c r="AB10" s="1225"/>
      <c r="AC10" s="1225"/>
      <c r="AD10" s="1225"/>
      <c r="AE10" s="1225"/>
      <c r="AF10" s="1225"/>
      <c r="AG10" s="1225"/>
      <c r="AH10" s="1226" t="s">
        <v>243</v>
      </c>
      <c r="AI10" s="1218"/>
      <c r="AJ10" s="1218"/>
      <c r="AK10" s="1218"/>
      <c r="AL10" s="1388"/>
    </row>
    <row r="11" spans="1:38" ht="15.75" customHeight="1">
      <c r="A11" s="1389"/>
      <c r="B11" s="1208"/>
      <c r="C11" s="1227" t="s">
        <v>244</v>
      </c>
      <c r="D11" s="1228"/>
      <c r="E11" s="1228"/>
      <c r="F11" s="1228"/>
      <c r="G11" s="1228"/>
      <c r="H11" s="1228"/>
      <c r="I11" s="1228"/>
      <c r="J11" s="1228"/>
      <c r="K11" s="1228"/>
      <c r="L11" s="1228"/>
      <c r="M11" s="1228"/>
      <c r="N11" s="1228"/>
      <c r="O11" s="1228"/>
      <c r="P11" s="1228"/>
      <c r="Q11" s="1228"/>
      <c r="R11" s="1228"/>
      <c r="S11" s="1228"/>
      <c r="T11" s="1228"/>
      <c r="U11" s="1228"/>
      <c r="V11" s="1228"/>
      <c r="W11" s="1228"/>
      <c r="X11" s="1228"/>
      <c r="Y11" s="1228"/>
      <c r="Z11" s="1228"/>
      <c r="AA11" s="1228"/>
      <c r="AB11" s="1228"/>
      <c r="AC11" s="1228"/>
      <c r="AD11" s="1228"/>
      <c r="AE11" s="1228"/>
      <c r="AF11" s="1228"/>
      <c r="AG11" s="1228"/>
      <c r="AH11" s="1229">
        <f>SUM(D11:AG11)</f>
        <v>0</v>
      </c>
      <c r="AI11" s="1218"/>
      <c r="AJ11" s="1218"/>
      <c r="AK11" s="1218"/>
      <c r="AL11" s="1388"/>
    </row>
    <row r="12" spans="1:38" ht="12.75" customHeight="1">
      <c r="A12" s="1389"/>
      <c r="B12" s="1208"/>
      <c r="C12" s="1863" t="s">
        <v>245</v>
      </c>
      <c r="D12" s="1864"/>
      <c r="E12" s="1864"/>
      <c r="F12" s="1864"/>
      <c r="G12" s="1864"/>
      <c r="H12" s="1864"/>
      <c r="I12" s="1864"/>
      <c r="J12" s="1864"/>
      <c r="K12" s="1864"/>
      <c r="L12" s="1864"/>
      <c r="M12" s="1864"/>
      <c r="N12" s="1864"/>
      <c r="O12" s="1864"/>
      <c r="P12" s="1864"/>
      <c r="Q12" s="1864"/>
      <c r="R12" s="1864"/>
      <c r="S12" s="1864"/>
      <c r="T12" s="1864"/>
      <c r="U12" s="1864"/>
      <c r="V12" s="1864"/>
      <c r="W12" s="1864"/>
      <c r="X12" s="1864"/>
      <c r="Y12" s="1864"/>
      <c r="Z12" s="1864"/>
      <c r="AA12" s="1864"/>
      <c r="AB12" s="1864"/>
      <c r="AC12" s="1864"/>
      <c r="AD12" s="1864"/>
      <c r="AE12" s="1864"/>
      <c r="AF12" s="1864"/>
      <c r="AG12" s="1864"/>
      <c r="AH12" s="1865"/>
      <c r="AI12" s="1230"/>
      <c r="AJ12" s="1218"/>
      <c r="AK12" s="1218"/>
      <c r="AL12" s="1388"/>
    </row>
    <row r="13" spans="1:38" ht="13">
      <c r="A13" s="1389"/>
      <c r="B13" s="1208"/>
      <c r="C13" s="1104" t="s">
        <v>121</v>
      </c>
      <c r="D13" s="1228"/>
      <c r="E13" s="1228"/>
      <c r="F13" s="1228"/>
      <c r="G13" s="1228"/>
      <c r="H13" s="1231"/>
      <c r="I13" s="1231"/>
      <c r="J13" s="1231"/>
      <c r="K13" s="1231"/>
      <c r="L13" s="1231"/>
      <c r="M13" s="1231"/>
      <c r="N13" s="1231"/>
      <c r="O13" s="1231"/>
      <c r="P13" s="1231"/>
      <c r="Q13" s="1231"/>
      <c r="R13" s="1231"/>
      <c r="S13" s="1231"/>
      <c r="T13" s="1231"/>
      <c r="U13" s="1231"/>
      <c r="V13" s="1231"/>
      <c r="W13" s="1231"/>
      <c r="X13" s="1231"/>
      <c r="Y13" s="1231"/>
      <c r="Z13" s="1231"/>
      <c r="AA13" s="1231"/>
      <c r="AB13" s="1231"/>
      <c r="AC13" s="1231"/>
      <c r="AD13" s="1231"/>
      <c r="AE13" s="1231"/>
      <c r="AF13" s="1231"/>
      <c r="AG13" s="1231"/>
      <c r="AH13" s="1232">
        <f>SUM(D13:AG13)</f>
        <v>0</v>
      </c>
      <c r="AI13" s="1230"/>
      <c r="AJ13" s="1218"/>
      <c r="AK13" s="1218"/>
      <c r="AL13" s="1388"/>
    </row>
    <row r="14" spans="1:38" ht="13">
      <c r="A14" s="1389"/>
      <c r="B14" s="1208"/>
      <c r="C14" s="1104" t="s">
        <v>122</v>
      </c>
      <c r="D14" s="1228"/>
      <c r="E14" s="1228"/>
      <c r="F14" s="1228"/>
      <c r="G14" s="1228"/>
      <c r="H14" s="1231"/>
      <c r="I14" s="1231"/>
      <c r="J14" s="1231"/>
      <c r="K14" s="1231"/>
      <c r="L14" s="1231"/>
      <c r="M14" s="1231"/>
      <c r="N14" s="1231"/>
      <c r="O14" s="1231"/>
      <c r="P14" s="1231"/>
      <c r="Q14" s="1231"/>
      <c r="R14" s="1231"/>
      <c r="S14" s="1231"/>
      <c r="T14" s="1231"/>
      <c r="U14" s="1231"/>
      <c r="V14" s="1231"/>
      <c r="W14" s="1231"/>
      <c r="X14" s="1231"/>
      <c r="Y14" s="1231"/>
      <c r="Z14" s="1231"/>
      <c r="AA14" s="1231"/>
      <c r="AB14" s="1231"/>
      <c r="AC14" s="1231"/>
      <c r="AD14" s="1231"/>
      <c r="AE14" s="1231"/>
      <c r="AF14" s="1231"/>
      <c r="AG14" s="1231"/>
      <c r="AH14" s="1233">
        <f>SUM(D14:AG14)</f>
        <v>0</v>
      </c>
      <c r="AI14" s="1230"/>
      <c r="AJ14" s="1218"/>
      <c r="AK14" s="1218"/>
      <c r="AL14" s="1388"/>
    </row>
    <row r="15" spans="1:38" ht="13">
      <c r="A15" s="1389"/>
      <c r="B15" s="1208"/>
      <c r="C15" s="1234" t="s">
        <v>123</v>
      </c>
      <c r="D15" s="1228"/>
      <c r="E15" s="1228"/>
      <c r="F15" s="1228"/>
      <c r="G15" s="1228"/>
      <c r="H15" s="1231"/>
      <c r="I15" s="1231"/>
      <c r="J15" s="1231"/>
      <c r="K15" s="1231"/>
      <c r="L15" s="1231"/>
      <c r="M15" s="1231"/>
      <c r="N15" s="1231"/>
      <c r="O15" s="1231"/>
      <c r="P15" s="1231"/>
      <c r="Q15" s="1231"/>
      <c r="R15" s="1231"/>
      <c r="S15" s="1231"/>
      <c r="T15" s="1231"/>
      <c r="U15" s="1231"/>
      <c r="V15" s="1231"/>
      <c r="W15" s="1231"/>
      <c r="X15" s="1231"/>
      <c r="Y15" s="1231"/>
      <c r="Z15" s="1231"/>
      <c r="AA15" s="1231"/>
      <c r="AB15" s="1231"/>
      <c r="AC15" s="1231"/>
      <c r="AD15" s="1231"/>
      <c r="AE15" s="1231"/>
      <c r="AF15" s="1231"/>
      <c r="AG15" s="1231"/>
      <c r="AH15" s="1233">
        <f>SUM(D15:AG15)</f>
        <v>0</v>
      </c>
      <c r="AI15" s="1230"/>
      <c r="AJ15" s="1218"/>
      <c r="AK15" s="1218"/>
      <c r="AL15" s="1388"/>
    </row>
    <row r="16" spans="1:38" ht="12.75" customHeight="1">
      <c r="A16" s="1389"/>
      <c r="B16" s="1208"/>
      <c r="C16" s="1104" t="s">
        <v>124</v>
      </c>
      <c r="D16" s="1235">
        <f>SUM(D13:D15)</f>
        <v>0</v>
      </c>
      <c r="E16" s="1235">
        <f>SUM(E13:E15)</f>
        <v>0</v>
      </c>
      <c r="F16" s="1235">
        <f>SUM(F13:F15)</f>
        <v>0</v>
      </c>
      <c r="G16" s="1235">
        <f>SUM(G13:G15)</f>
        <v>0</v>
      </c>
      <c r="H16" s="1235">
        <f>SUM(H13:H15)</f>
        <v>0</v>
      </c>
      <c r="I16" s="1235">
        <f t="shared" ref="I16:AG16" si="0">SUM(I13:I15)</f>
        <v>0</v>
      </c>
      <c r="J16" s="1235">
        <f t="shared" si="0"/>
        <v>0</v>
      </c>
      <c r="K16" s="1235">
        <f t="shared" si="0"/>
        <v>0</v>
      </c>
      <c r="L16" s="1235">
        <f t="shared" si="0"/>
        <v>0</v>
      </c>
      <c r="M16" s="1235">
        <f t="shared" si="0"/>
        <v>0</v>
      </c>
      <c r="N16" s="1235">
        <f t="shared" si="0"/>
        <v>0</v>
      </c>
      <c r="O16" s="1235">
        <f t="shared" si="0"/>
        <v>0</v>
      </c>
      <c r="P16" s="1235">
        <f t="shared" si="0"/>
        <v>0</v>
      </c>
      <c r="Q16" s="1235">
        <f t="shared" si="0"/>
        <v>0</v>
      </c>
      <c r="R16" s="1235">
        <f t="shared" si="0"/>
        <v>0</v>
      </c>
      <c r="S16" s="1235">
        <f t="shared" si="0"/>
        <v>0</v>
      </c>
      <c r="T16" s="1235">
        <f t="shared" si="0"/>
        <v>0</v>
      </c>
      <c r="U16" s="1235">
        <f t="shared" si="0"/>
        <v>0</v>
      </c>
      <c r="V16" s="1235">
        <f t="shared" si="0"/>
        <v>0</v>
      </c>
      <c r="W16" s="1235">
        <f t="shared" si="0"/>
        <v>0</v>
      </c>
      <c r="X16" s="1235">
        <f t="shared" si="0"/>
        <v>0</v>
      </c>
      <c r="Y16" s="1235">
        <f t="shared" si="0"/>
        <v>0</v>
      </c>
      <c r="Z16" s="1235">
        <f t="shared" si="0"/>
        <v>0</v>
      </c>
      <c r="AA16" s="1235">
        <f t="shared" si="0"/>
        <v>0</v>
      </c>
      <c r="AB16" s="1235">
        <f t="shared" si="0"/>
        <v>0</v>
      </c>
      <c r="AC16" s="1235">
        <f t="shared" si="0"/>
        <v>0</v>
      </c>
      <c r="AD16" s="1235">
        <f t="shared" si="0"/>
        <v>0</v>
      </c>
      <c r="AE16" s="1235">
        <f t="shared" si="0"/>
        <v>0</v>
      </c>
      <c r="AF16" s="1235">
        <f t="shared" si="0"/>
        <v>0</v>
      </c>
      <c r="AG16" s="1235">
        <f t="shared" si="0"/>
        <v>0</v>
      </c>
      <c r="AH16" s="1236">
        <f>SUM(AH13:AH15)</f>
        <v>0</v>
      </c>
      <c r="AI16" s="1866"/>
      <c r="AJ16" s="1867"/>
      <c r="AK16" s="1867"/>
      <c r="AL16" s="1388"/>
    </row>
    <row r="17" spans="1:38" ht="12.75" customHeight="1">
      <c r="A17" s="1389"/>
      <c r="B17" s="1208"/>
      <c r="C17" s="1868" t="s">
        <v>246</v>
      </c>
      <c r="D17" s="1869"/>
      <c r="E17" s="1869"/>
      <c r="F17" s="1869"/>
      <c r="G17" s="1869"/>
      <c r="H17" s="1869"/>
      <c r="I17" s="1869"/>
      <c r="J17" s="1869"/>
      <c r="K17" s="1869"/>
      <c r="L17" s="1869"/>
      <c r="M17" s="1869"/>
      <c r="N17" s="1869"/>
      <c r="O17" s="1869"/>
      <c r="P17" s="1869"/>
      <c r="Q17" s="1869"/>
      <c r="R17" s="1869"/>
      <c r="S17" s="1869"/>
      <c r="T17" s="1869"/>
      <c r="U17" s="1869"/>
      <c r="V17" s="1869"/>
      <c r="W17" s="1869"/>
      <c r="X17" s="1869"/>
      <c r="Y17" s="1869"/>
      <c r="Z17" s="1869"/>
      <c r="AA17" s="1869"/>
      <c r="AB17" s="1869"/>
      <c r="AC17" s="1869"/>
      <c r="AD17" s="1869"/>
      <c r="AE17" s="1869"/>
      <c r="AF17" s="1869"/>
      <c r="AG17" s="1869"/>
      <c r="AH17" s="1870"/>
      <c r="AI17" s="1866"/>
      <c r="AJ17" s="1867"/>
      <c r="AK17" s="1867"/>
      <c r="AL17" s="1388"/>
    </row>
    <row r="18" spans="1:38" ht="13">
      <c r="A18" s="1389"/>
      <c r="B18" s="1208"/>
      <c r="C18" s="1104" t="s">
        <v>129</v>
      </c>
      <c r="D18" s="1228"/>
      <c r="E18" s="1228"/>
      <c r="F18" s="1228"/>
      <c r="G18" s="1228"/>
      <c r="H18" s="1231"/>
      <c r="I18" s="1231"/>
      <c r="J18" s="1231"/>
      <c r="K18" s="1231"/>
      <c r="L18" s="1231"/>
      <c r="M18" s="1231"/>
      <c r="N18" s="1231"/>
      <c r="O18" s="1231"/>
      <c r="P18" s="1231"/>
      <c r="Q18" s="1231"/>
      <c r="R18" s="1231"/>
      <c r="S18" s="1231"/>
      <c r="T18" s="1231"/>
      <c r="U18" s="1231"/>
      <c r="V18" s="1231"/>
      <c r="W18" s="1231"/>
      <c r="X18" s="1231"/>
      <c r="Y18" s="1231"/>
      <c r="Z18" s="1231"/>
      <c r="AA18" s="1231"/>
      <c r="AB18" s="1231"/>
      <c r="AC18" s="1231"/>
      <c r="AD18" s="1231"/>
      <c r="AE18" s="1231"/>
      <c r="AF18" s="1231"/>
      <c r="AG18" s="1231"/>
      <c r="AH18" s="1237">
        <f>SUM(D18:AG18)</f>
        <v>0</v>
      </c>
      <c r="AI18" s="1866"/>
      <c r="AJ18" s="1867"/>
      <c r="AK18" s="1867"/>
      <c r="AL18" s="1388"/>
    </row>
    <row r="19" spans="1:38" ht="13">
      <c r="A19" s="1389"/>
      <c r="B19" s="1208"/>
      <c r="C19" s="1104" t="s">
        <v>130</v>
      </c>
      <c r="D19" s="1228"/>
      <c r="E19" s="1228"/>
      <c r="F19" s="1228"/>
      <c r="G19" s="1228"/>
      <c r="H19" s="1231"/>
      <c r="I19" s="1231"/>
      <c r="J19" s="1231"/>
      <c r="K19" s="1231"/>
      <c r="L19" s="1231"/>
      <c r="M19" s="1231"/>
      <c r="N19" s="1231"/>
      <c r="O19" s="1231"/>
      <c r="P19" s="1231"/>
      <c r="Q19" s="1231"/>
      <c r="R19" s="1231"/>
      <c r="S19" s="1231"/>
      <c r="T19" s="1231"/>
      <c r="U19" s="1231"/>
      <c r="V19" s="1231"/>
      <c r="W19" s="1231"/>
      <c r="X19" s="1231"/>
      <c r="Y19" s="1231"/>
      <c r="Z19" s="1231"/>
      <c r="AA19" s="1231"/>
      <c r="AB19" s="1231"/>
      <c r="AC19" s="1231"/>
      <c r="AD19" s="1231"/>
      <c r="AE19" s="1231"/>
      <c r="AF19" s="1231"/>
      <c r="AG19" s="1231"/>
      <c r="AH19" s="1237">
        <f t="shared" ref="AH19:AH24" si="1">SUM(D19:AG19)</f>
        <v>0</v>
      </c>
      <c r="AI19" s="1866"/>
      <c r="AJ19" s="1867"/>
      <c r="AK19" s="1867"/>
      <c r="AL19" s="1388"/>
    </row>
    <row r="20" spans="1:38" ht="13">
      <c r="A20" s="1389"/>
      <c r="B20" s="1208"/>
      <c r="C20" s="1104" t="s">
        <v>131</v>
      </c>
      <c r="D20" s="1228"/>
      <c r="E20" s="1228"/>
      <c r="F20" s="1228"/>
      <c r="G20" s="1228"/>
      <c r="H20" s="1231"/>
      <c r="I20" s="1231"/>
      <c r="J20" s="1231"/>
      <c r="K20" s="1231"/>
      <c r="L20" s="1231"/>
      <c r="M20" s="1231"/>
      <c r="N20" s="1231"/>
      <c r="O20" s="1231"/>
      <c r="P20" s="1231"/>
      <c r="Q20" s="1231"/>
      <c r="R20" s="1231"/>
      <c r="S20" s="1231"/>
      <c r="T20" s="1231"/>
      <c r="U20" s="1231"/>
      <c r="V20" s="1231"/>
      <c r="W20" s="1231"/>
      <c r="X20" s="1231"/>
      <c r="Y20" s="1231"/>
      <c r="Z20" s="1231"/>
      <c r="AA20" s="1231"/>
      <c r="AB20" s="1231"/>
      <c r="AC20" s="1231"/>
      <c r="AD20" s="1231"/>
      <c r="AE20" s="1231"/>
      <c r="AF20" s="1231"/>
      <c r="AG20" s="1231"/>
      <c r="AH20" s="1237">
        <f t="shared" si="1"/>
        <v>0</v>
      </c>
      <c r="AI20" s="1866"/>
      <c r="AJ20" s="1867"/>
      <c r="AK20" s="1867"/>
      <c r="AL20" s="1388"/>
    </row>
    <row r="21" spans="1:38" ht="13">
      <c r="A21" s="1389"/>
      <c r="B21" s="1208"/>
      <c r="C21" s="1104" t="s">
        <v>132</v>
      </c>
      <c r="D21" s="1228"/>
      <c r="E21" s="1228"/>
      <c r="F21" s="1228"/>
      <c r="G21" s="1228"/>
      <c r="H21" s="1231"/>
      <c r="I21" s="1231"/>
      <c r="J21" s="1231"/>
      <c r="K21" s="1231"/>
      <c r="L21" s="1231"/>
      <c r="M21" s="1231"/>
      <c r="N21" s="1231"/>
      <c r="O21" s="1231"/>
      <c r="P21" s="1231"/>
      <c r="Q21" s="1231"/>
      <c r="R21" s="1231"/>
      <c r="S21" s="1231"/>
      <c r="T21" s="1231"/>
      <c r="U21" s="1231"/>
      <c r="V21" s="1231"/>
      <c r="W21" s="1231"/>
      <c r="X21" s="1231"/>
      <c r="Y21" s="1231"/>
      <c r="Z21" s="1231"/>
      <c r="AA21" s="1231"/>
      <c r="AB21" s="1231"/>
      <c r="AC21" s="1231"/>
      <c r="AD21" s="1231"/>
      <c r="AE21" s="1231"/>
      <c r="AF21" s="1231"/>
      <c r="AG21" s="1231"/>
      <c r="AH21" s="1237">
        <f t="shared" si="1"/>
        <v>0</v>
      </c>
      <c r="AI21" s="1866"/>
      <c r="AJ21" s="1867"/>
      <c r="AK21" s="1867"/>
      <c r="AL21" s="1388"/>
    </row>
    <row r="22" spans="1:38" ht="13">
      <c r="A22" s="1389"/>
      <c r="B22" s="1208"/>
      <c r="C22" s="1104" t="s">
        <v>176</v>
      </c>
      <c r="D22" s="1228"/>
      <c r="E22" s="1228"/>
      <c r="F22" s="1228"/>
      <c r="G22" s="1228"/>
      <c r="H22" s="1231"/>
      <c r="I22" s="1231"/>
      <c r="J22" s="1231"/>
      <c r="K22" s="1231"/>
      <c r="L22" s="1231"/>
      <c r="M22" s="1231"/>
      <c r="N22" s="1231"/>
      <c r="O22" s="1231"/>
      <c r="P22" s="1231"/>
      <c r="Q22" s="1231"/>
      <c r="R22" s="1231"/>
      <c r="S22" s="1231"/>
      <c r="T22" s="1231"/>
      <c r="U22" s="1231"/>
      <c r="V22" s="1231"/>
      <c r="W22" s="1231"/>
      <c r="X22" s="1231"/>
      <c r="Y22" s="1231"/>
      <c r="Z22" s="1231"/>
      <c r="AA22" s="1231"/>
      <c r="AB22" s="1231"/>
      <c r="AC22" s="1231"/>
      <c r="AD22" s="1231"/>
      <c r="AE22" s="1231"/>
      <c r="AF22" s="1231"/>
      <c r="AG22" s="1231"/>
      <c r="AH22" s="1237">
        <f t="shared" si="1"/>
        <v>0</v>
      </c>
      <c r="AI22" s="1866"/>
      <c r="AJ22" s="1867"/>
      <c r="AK22" s="1867"/>
      <c r="AL22" s="1388"/>
    </row>
    <row r="23" spans="1:38" ht="13">
      <c r="A23" s="1389"/>
      <c r="B23" s="1208"/>
      <c r="C23" s="1104" t="s">
        <v>134</v>
      </c>
      <c r="D23" s="1228"/>
      <c r="E23" s="1228"/>
      <c r="F23" s="1228"/>
      <c r="G23" s="1228"/>
      <c r="H23" s="1231"/>
      <c r="I23" s="1231"/>
      <c r="J23" s="1231"/>
      <c r="K23" s="1231"/>
      <c r="L23" s="1231"/>
      <c r="M23" s="1231"/>
      <c r="N23" s="1231"/>
      <c r="O23" s="1231"/>
      <c r="P23" s="1231"/>
      <c r="Q23" s="1231"/>
      <c r="R23" s="1231"/>
      <c r="S23" s="1231"/>
      <c r="T23" s="1231"/>
      <c r="U23" s="1231"/>
      <c r="V23" s="1231"/>
      <c r="W23" s="1231"/>
      <c r="X23" s="1231"/>
      <c r="Y23" s="1231"/>
      <c r="Z23" s="1231"/>
      <c r="AA23" s="1231"/>
      <c r="AB23" s="1231"/>
      <c r="AC23" s="1231"/>
      <c r="AD23" s="1231"/>
      <c r="AE23" s="1231"/>
      <c r="AF23" s="1231"/>
      <c r="AG23" s="1231"/>
      <c r="AH23" s="1237">
        <f t="shared" si="1"/>
        <v>0</v>
      </c>
      <c r="AI23" s="1866"/>
      <c r="AJ23" s="1867"/>
      <c r="AK23" s="1867"/>
      <c r="AL23" s="1388"/>
    </row>
    <row r="24" spans="1:38" ht="13">
      <c r="A24" s="1389"/>
      <c r="B24" s="1208"/>
      <c r="C24" s="1189" t="s">
        <v>123</v>
      </c>
      <c r="D24" s="1238"/>
      <c r="E24" s="1238"/>
      <c r="F24" s="1238"/>
      <c r="G24" s="1238"/>
      <c r="H24" s="1239"/>
      <c r="I24" s="1239"/>
      <c r="J24" s="1239"/>
      <c r="K24" s="1239"/>
      <c r="L24" s="1239"/>
      <c r="M24" s="1239"/>
      <c r="N24" s="1239"/>
      <c r="O24" s="1239"/>
      <c r="P24" s="1239"/>
      <c r="Q24" s="1239"/>
      <c r="R24" s="1239"/>
      <c r="S24" s="1239"/>
      <c r="T24" s="1239"/>
      <c r="U24" s="1239"/>
      <c r="V24" s="1239"/>
      <c r="W24" s="1239"/>
      <c r="X24" s="1239"/>
      <c r="Y24" s="1239"/>
      <c r="Z24" s="1239"/>
      <c r="AA24" s="1239"/>
      <c r="AB24" s="1239"/>
      <c r="AC24" s="1239"/>
      <c r="AD24" s="1239"/>
      <c r="AE24" s="1239"/>
      <c r="AF24" s="1239"/>
      <c r="AG24" s="1239"/>
      <c r="AH24" s="1237">
        <f t="shared" si="1"/>
        <v>0</v>
      </c>
      <c r="AI24" s="1866"/>
      <c r="AJ24" s="1867"/>
      <c r="AK24" s="1867"/>
      <c r="AL24" s="1388"/>
    </row>
    <row r="25" spans="1:38" ht="13.5" thickBot="1">
      <c r="A25" s="1389"/>
      <c r="B25" s="1208"/>
      <c r="C25" s="1240" t="s">
        <v>124</v>
      </c>
      <c r="D25" s="1241">
        <f>SUM(D18:D24)</f>
        <v>0</v>
      </c>
      <c r="E25" s="1241">
        <f t="shared" ref="E25:AF25" si="2">SUM(E18:E24)</f>
        <v>0</v>
      </c>
      <c r="F25" s="1241">
        <f t="shared" si="2"/>
        <v>0</v>
      </c>
      <c r="G25" s="1241">
        <f t="shared" si="2"/>
        <v>0</v>
      </c>
      <c r="H25" s="1241">
        <f t="shared" si="2"/>
        <v>0</v>
      </c>
      <c r="I25" s="1241">
        <f t="shared" si="2"/>
        <v>0</v>
      </c>
      <c r="J25" s="1241">
        <f t="shared" si="2"/>
        <v>0</v>
      </c>
      <c r="K25" s="1241">
        <f t="shared" si="2"/>
        <v>0</v>
      </c>
      <c r="L25" s="1241">
        <f t="shared" si="2"/>
        <v>0</v>
      </c>
      <c r="M25" s="1241">
        <f t="shared" si="2"/>
        <v>0</v>
      </c>
      <c r="N25" s="1241">
        <f t="shared" si="2"/>
        <v>0</v>
      </c>
      <c r="O25" s="1241">
        <f t="shared" si="2"/>
        <v>0</v>
      </c>
      <c r="P25" s="1241">
        <f t="shared" si="2"/>
        <v>0</v>
      </c>
      <c r="Q25" s="1241">
        <f t="shared" si="2"/>
        <v>0</v>
      </c>
      <c r="R25" s="1241">
        <f t="shared" si="2"/>
        <v>0</v>
      </c>
      <c r="S25" s="1241">
        <f t="shared" si="2"/>
        <v>0</v>
      </c>
      <c r="T25" s="1241">
        <f t="shared" si="2"/>
        <v>0</v>
      </c>
      <c r="U25" s="1241">
        <f t="shared" si="2"/>
        <v>0</v>
      </c>
      <c r="V25" s="1241">
        <f t="shared" si="2"/>
        <v>0</v>
      </c>
      <c r="W25" s="1241">
        <f t="shared" si="2"/>
        <v>0</v>
      </c>
      <c r="X25" s="1241">
        <f t="shared" si="2"/>
        <v>0</v>
      </c>
      <c r="Y25" s="1241">
        <f t="shared" si="2"/>
        <v>0</v>
      </c>
      <c r="Z25" s="1241">
        <f t="shared" si="2"/>
        <v>0</v>
      </c>
      <c r="AA25" s="1241">
        <f t="shared" si="2"/>
        <v>0</v>
      </c>
      <c r="AB25" s="1241">
        <f t="shared" si="2"/>
        <v>0</v>
      </c>
      <c r="AC25" s="1241">
        <f t="shared" si="2"/>
        <v>0</v>
      </c>
      <c r="AD25" s="1241">
        <f t="shared" si="2"/>
        <v>0</v>
      </c>
      <c r="AE25" s="1241">
        <f t="shared" si="2"/>
        <v>0</v>
      </c>
      <c r="AF25" s="1241">
        <f t="shared" si="2"/>
        <v>0</v>
      </c>
      <c r="AG25" s="1241">
        <f>SUM(AG18:AG24)</f>
        <v>0</v>
      </c>
      <c r="AH25" s="1243">
        <f>SUM(AH18:AH24)</f>
        <v>0</v>
      </c>
      <c r="AI25" s="1866"/>
      <c r="AJ25" s="1867"/>
      <c r="AK25" s="1867"/>
      <c r="AL25" s="1388"/>
    </row>
    <row r="26" spans="1:38" ht="27" customHeight="1" thickBot="1">
      <c r="A26" s="1389"/>
      <c r="B26" s="1208"/>
      <c r="C26" s="1255" t="s">
        <v>247</v>
      </c>
      <c r="D26" s="1222" t="s">
        <v>212</v>
      </c>
      <c r="E26" s="1222" t="s">
        <v>213</v>
      </c>
      <c r="F26" s="1222" t="s">
        <v>214</v>
      </c>
      <c r="G26" s="1222" t="s">
        <v>215</v>
      </c>
      <c r="H26" s="1222" t="s">
        <v>216</v>
      </c>
      <c r="I26" s="1222" t="s">
        <v>217</v>
      </c>
      <c r="J26" s="1222" t="s">
        <v>218</v>
      </c>
      <c r="K26" s="1222" t="s">
        <v>219</v>
      </c>
      <c r="L26" s="1222" t="s">
        <v>220</v>
      </c>
      <c r="M26" s="1222" t="s">
        <v>221</v>
      </c>
      <c r="N26" s="1222" t="s">
        <v>222</v>
      </c>
      <c r="O26" s="1222" t="s">
        <v>223</v>
      </c>
      <c r="P26" s="1222" t="s">
        <v>224</v>
      </c>
      <c r="Q26" s="1222" t="s">
        <v>225</v>
      </c>
      <c r="R26" s="1222" t="s">
        <v>226</v>
      </c>
      <c r="S26" s="1222" t="s">
        <v>227</v>
      </c>
      <c r="T26" s="1222" t="s">
        <v>228</v>
      </c>
      <c r="U26" s="1222" t="s">
        <v>229</v>
      </c>
      <c r="V26" s="1222" t="s">
        <v>230</v>
      </c>
      <c r="W26" s="1222" t="s">
        <v>231</v>
      </c>
      <c r="X26" s="1222" t="s">
        <v>232</v>
      </c>
      <c r="Y26" s="1222" t="s">
        <v>233</v>
      </c>
      <c r="Z26" s="1222" t="s">
        <v>234</v>
      </c>
      <c r="AA26" s="1222" t="s">
        <v>235</v>
      </c>
      <c r="AB26" s="1222" t="s">
        <v>236</v>
      </c>
      <c r="AC26" s="1222" t="s">
        <v>237</v>
      </c>
      <c r="AD26" s="1222" t="s">
        <v>238</v>
      </c>
      <c r="AE26" s="1222" t="s">
        <v>239</v>
      </c>
      <c r="AF26" s="1222" t="s">
        <v>240</v>
      </c>
      <c r="AG26" s="1222" t="s">
        <v>241</v>
      </c>
      <c r="AH26" s="1218"/>
      <c r="AI26" s="1731"/>
      <c r="AJ26" s="1731"/>
      <c r="AK26" s="1731"/>
      <c r="AL26" s="1388"/>
    </row>
    <row r="27" spans="1:38" ht="15.75" customHeight="1">
      <c r="A27" s="1389"/>
      <c r="B27" s="1208"/>
      <c r="C27" s="1223" t="s">
        <v>242</v>
      </c>
      <c r="D27" s="1242" t="str">
        <f>IF(ISBLANK(D$10),"",D$10)</f>
        <v/>
      </c>
      <c r="E27" s="1242" t="str">
        <f>IF(ISBLANK(E$10),"",E$10)</f>
        <v/>
      </c>
      <c r="F27" s="1242" t="str">
        <f>IF(ISBLANK(F$10),"",F$10)</f>
        <v/>
      </c>
      <c r="G27" s="1242" t="str">
        <f>IF(ISBLANK(G$10),"",G$10)</f>
        <v/>
      </c>
      <c r="H27" s="1242" t="str">
        <f>IF(ISBLANK(H$10),"",H$10)</f>
        <v/>
      </c>
      <c r="I27" s="1242"/>
      <c r="J27" s="1242"/>
      <c r="K27" s="1242"/>
      <c r="L27" s="1242"/>
      <c r="M27" s="1242"/>
      <c r="N27" s="1242"/>
      <c r="O27" s="1242"/>
      <c r="P27" s="1242"/>
      <c r="Q27" s="1242"/>
      <c r="R27" s="1242"/>
      <c r="S27" s="1242"/>
      <c r="T27" s="1242"/>
      <c r="U27" s="1242"/>
      <c r="V27" s="1242"/>
      <c r="W27" s="1242"/>
      <c r="X27" s="1242"/>
      <c r="Y27" s="1242"/>
      <c r="Z27" s="1242"/>
      <c r="AA27" s="1242"/>
      <c r="AB27" s="1242"/>
      <c r="AC27" s="1242"/>
      <c r="AD27" s="1242"/>
      <c r="AE27" s="1242"/>
      <c r="AF27" s="1242"/>
      <c r="AG27" s="1242"/>
      <c r="AH27" s="1226" t="s">
        <v>243</v>
      </c>
      <c r="AI27" s="1731"/>
      <c r="AJ27" s="1731"/>
      <c r="AK27" s="1731"/>
      <c r="AL27" s="1388"/>
    </row>
    <row r="28" spans="1:38" ht="15.75" customHeight="1">
      <c r="A28" s="1389"/>
      <c r="B28" s="1208"/>
      <c r="C28" s="1227" t="s">
        <v>244</v>
      </c>
      <c r="D28" s="1228"/>
      <c r="E28" s="1228"/>
      <c r="F28" s="1228"/>
      <c r="G28" s="1228"/>
      <c r="H28" s="1228"/>
      <c r="I28" s="1228"/>
      <c r="J28" s="1228"/>
      <c r="K28" s="1228"/>
      <c r="L28" s="1228"/>
      <c r="M28" s="1228"/>
      <c r="N28" s="1228"/>
      <c r="O28" s="1228"/>
      <c r="P28" s="1228"/>
      <c r="Q28" s="1228"/>
      <c r="R28" s="1228"/>
      <c r="S28" s="1228"/>
      <c r="T28" s="1228"/>
      <c r="U28" s="1228"/>
      <c r="V28" s="1228"/>
      <c r="W28" s="1228"/>
      <c r="X28" s="1228"/>
      <c r="Y28" s="1228"/>
      <c r="Z28" s="1228"/>
      <c r="AA28" s="1228"/>
      <c r="AB28" s="1228"/>
      <c r="AC28" s="1228"/>
      <c r="AD28" s="1228"/>
      <c r="AE28" s="1228"/>
      <c r="AF28" s="1228"/>
      <c r="AG28" s="1228"/>
      <c r="AH28" s="1237">
        <f>SUM(D28:AG28)</f>
        <v>0</v>
      </c>
      <c r="AI28" s="1230"/>
      <c r="AJ28" s="1218"/>
      <c r="AK28" s="1218"/>
      <c r="AL28" s="1388"/>
    </row>
    <row r="29" spans="1:38" ht="12.75" customHeight="1">
      <c r="A29" s="1386"/>
      <c r="B29" s="1208"/>
      <c r="C29" s="1863" t="s">
        <v>245</v>
      </c>
      <c r="D29" s="1864"/>
      <c r="E29" s="1864"/>
      <c r="F29" s="1864"/>
      <c r="G29" s="1864"/>
      <c r="H29" s="1864"/>
      <c r="I29" s="1864"/>
      <c r="J29" s="1864"/>
      <c r="K29" s="1864"/>
      <c r="L29" s="1864"/>
      <c r="M29" s="1864"/>
      <c r="N29" s="1864"/>
      <c r="O29" s="1864"/>
      <c r="P29" s="1864"/>
      <c r="Q29" s="1864"/>
      <c r="R29" s="1864"/>
      <c r="S29" s="1864"/>
      <c r="T29" s="1864"/>
      <c r="U29" s="1864"/>
      <c r="V29" s="1864"/>
      <c r="W29" s="1864"/>
      <c r="X29" s="1864"/>
      <c r="Y29" s="1864"/>
      <c r="Z29" s="1864"/>
      <c r="AA29" s="1864"/>
      <c r="AB29" s="1864"/>
      <c r="AC29" s="1864"/>
      <c r="AD29" s="1864"/>
      <c r="AE29" s="1864"/>
      <c r="AF29" s="1864"/>
      <c r="AG29" s="1864"/>
      <c r="AH29" s="1865"/>
      <c r="AI29" s="1230"/>
      <c r="AJ29" s="1218"/>
      <c r="AK29" s="1218"/>
      <c r="AL29" s="1388"/>
    </row>
    <row r="30" spans="1:38" ht="13">
      <c r="A30" s="1386"/>
      <c r="B30" s="1208"/>
      <c r="C30" s="1104" t="s">
        <v>121</v>
      </c>
      <c r="D30" s="1228"/>
      <c r="E30" s="1228"/>
      <c r="F30" s="1228"/>
      <c r="G30" s="1228"/>
      <c r="H30" s="1228"/>
      <c r="I30" s="1231"/>
      <c r="J30" s="1231"/>
      <c r="K30" s="1231"/>
      <c r="L30" s="1231"/>
      <c r="M30" s="1231"/>
      <c r="N30" s="1231"/>
      <c r="O30" s="1231"/>
      <c r="P30" s="1231"/>
      <c r="Q30" s="1231"/>
      <c r="R30" s="1231"/>
      <c r="S30" s="1231"/>
      <c r="T30" s="1231"/>
      <c r="U30" s="1231"/>
      <c r="V30" s="1231"/>
      <c r="W30" s="1231"/>
      <c r="X30" s="1231"/>
      <c r="Y30" s="1231"/>
      <c r="Z30" s="1231"/>
      <c r="AA30" s="1231"/>
      <c r="AB30" s="1231"/>
      <c r="AC30" s="1231"/>
      <c r="AD30" s="1231"/>
      <c r="AE30" s="1231"/>
      <c r="AF30" s="1231"/>
      <c r="AG30" s="1231"/>
      <c r="AH30" s="1237">
        <f>SUM(D30:AG30)</f>
        <v>0</v>
      </c>
      <c r="AI30" s="1230"/>
      <c r="AJ30" s="1218"/>
      <c r="AK30" s="1218"/>
      <c r="AL30" s="1388"/>
    </row>
    <row r="31" spans="1:38" ht="13">
      <c r="A31" s="1386"/>
      <c r="B31" s="1208"/>
      <c r="C31" s="1104" t="s">
        <v>184</v>
      </c>
      <c r="D31" s="1228"/>
      <c r="E31" s="1228"/>
      <c r="F31" s="1228"/>
      <c r="G31" s="1228"/>
      <c r="H31" s="1228"/>
      <c r="I31" s="1231"/>
      <c r="J31" s="1231"/>
      <c r="K31" s="1231"/>
      <c r="L31" s="1231"/>
      <c r="M31" s="1231"/>
      <c r="N31" s="1231"/>
      <c r="O31" s="1231"/>
      <c r="P31" s="1231"/>
      <c r="Q31" s="1231"/>
      <c r="R31" s="1231"/>
      <c r="S31" s="1231"/>
      <c r="T31" s="1231"/>
      <c r="U31" s="1231"/>
      <c r="V31" s="1231"/>
      <c r="W31" s="1231"/>
      <c r="X31" s="1231"/>
      <c r="Y31" s="1231"/>
      <c r="Z31" s="1231"/>
      <c r="AA31" s="1231"/>
      <c r="AB31" s="1231"/>
      <c r="AC31" s="1231"/>
      <c r="AD31" s="1231"/>
      <c r="AE31" s="1231"/>
      <c r="AF31" s="1231"/>
      <c r="AG31" s="1231"/>
      <c r="AH31" s="1237">
        <f>SUM(D31:AG31)</f>
        <v>0</v>
      </c>
      <c r="AI31" s="1230"/>
      <c r="AJ31" s="1218"/>
      <c r="AK31" s="1218"/>
      <c r="AL31" s="1388"/>
    </row>
    <row r="32" spans="1:38" ht="13">
      <c r="A32" s="1386"/>
      <c r="B32" s="1208"/>
      <c r="C32" s="1104" t="s">
        <v>122</v>
      </c>
      <c r="D32" s="1228"/>
      <c r="E32" s="1228"/>
      <c r="F32" s="1228"/>
      <c r="G32" s="1228"/>
      <c r="H32" s="1228"/>
      <c r="I32" s="1231"/>
      <c r="J32" s="1231"/>
      <c r="K32" s="1231"/>
      <c r="L32" s="1231"/>
      <c r="M32" s="1231"/>
      <c r="N32" s="1231"/>
      <c r="O32" s="1231"/>
      <c r="P32" s="1231"/>
      <c r="Q32" s="1231"/>
      <c r="R32" s="1231"/>
      <c r="S32" s="1231"/>
      <c r="T32" s="1231"/>
      <c r="U32" s="1231"/>
      <c r="V32" s="1231"/>
      <c r="W32" s="1231"/>
      <c r="X32" s="1231"/>
      <c r="Y32" s="1231"/>
      <c r="Z32" s="1231"/>
      <c r="AA32" s="1231"/>
      <c r="AB32" s="1231"/>
      <c r="AC32" s="1231"/>
      <c r="AD32" s="1231"/>
      <c r="AE32" s="1231"/>
      <c r="AF32" s="1231"/>
      <c r="AG32" s="1231"/>
      <c r="AH32" s="1237">
        <f>SUM(D32:AG32)</f>
        <v>0</v>
      </c>
      <c r="AI32" s="1230"/>
      <c r="AJ32" s="1218"/>
      <c r="AK32" s="1218"/>
      <c r="AL32" s="1388"/>
    </row>
    <row r="33" spans="1:38" ht="13">
      <c r="A33" s="1386"/>
      <c r="B33" s="1208"/>
      <c r="C33" s="1234" t="s">
        <v>123</v>
      </c>
      <c r="D33" s="1228"/>
      <c r="E33" s="1228"/>
      <c r="F33" s="1228"/>
      <c r="G33" s="1228"/>
      <c r="H33" s="1228"/>
      <c r="I33" s="1231"/>
      <c r="J33" s="1231"/>
      <c r="K33" s="1231"/>
      <c r="L33" s="1231"/>
      <c r="M33" s="1231"/>
      <c r="N33" s="1231"/>
      <c r="O33" s="1231"/>
      <c r="P33" s="1231"/>
      <c r="Q33" s="1231"/>
      <c r="R33" s="1231"/>
      <c r="S33" s="1231"/>
      <c r="T33" s="1231"/>
      <c r="U33" s="1231"/>
      <c r="V33" s="1231"/>
      <c r="W33" s="1231"/>
      <c r="X33" s="1231"/>
      <c r="Y33" s="1231"/>
      <c r="Z33" s="1231"/>
      <c r="AA33" s="1231"/>
      <c r="AB33" s="1231"/>
      <c r="AC33" s="1231"/>
      <c r="AD33" s="1231"/>
      <c r="AE33" s="1231"/>
      <c r="AF33" s="1231"/>
      <c r="AG33" s="1231"/>
      <c r="AH33" s="1237">
        <f>SUM(D33:AG33)</f>
        <v>0</v>
      </c>
      <c r="AI33" s="1230"/>
      <c r="AJ33" s="1218"/>
      <c r="AK33" s="1218"/>
      <c r="AL33" s="1388"/>
    </row>
    <row r="34" spans="1:38" ht="13">
      <c r="A34" s="1386"/>
      <c r="B34" s="1208"/>
      <c r="C34" s="1104" t="s">
        <v>124</v>
      </c>
      <c r="D34" s="1235">
        <f>SUM(D30:D33)</f>
        <v>0</v>
      </c>
      <c r="E34" s="1235">
        <f t="shared" ref="E34:AG34" si="3">SUM(E30:E33)</f>
        <v>0</v>
      </c>
      <c r="F34" s="1235">
        <f t="shared" si="3"/>
        <v>0</v>
      </c>
      <c r="G34" s="1235">
        <f t="shared" si="3"/>
        <v>0</v>
      </c>
      <c r="H34" s="1235">
        <f t="shared" si="3"/>
        <v>0</v>
      </c>
      <c r="I34" s="1235">
        <f t="shared" si="3"/>
        <v>0</v>
      </c>
      <c r="J34" s="1235">
        <f t="shared" si="3"/>
        <v>0</v>
      </c>
      <c r="K34" s="1235">
        <f t="shared" si="3"/>
        <v>0</v>
      </c>
      <c r="L34" s="1235">
        <f t="shared" si="3"/>
        <v>0</v>
      </c>
      <c r="M34" s="1235">
        <f t="shared" si="3"/>
        <v>0</v>
      </c>
      <c r="N34" s="1235">
        <f t="shared" si="3"/>
        <v>0</v>
      </c>
      <c r="O34" s="1235">
        <f t="shared" si="3"/>
        <v>0</v>
      </c>
      <c r="P34" s="1235">
        <f t="shared" si="3"/>
        <v>0</v>
      </c>
      <c r="Q34" s="1235">
        <f t="shared" si="3"/>
        <v>0</v>
      </c>
      <c r="R34" s="1235">
        <f t="shared" si="3"/>
        <v>0</v>
      </c>
      <c r="S34" s="1235">
        <f t="shared" si="3"/>
        <v>0</v>
      </c>
      <c r="T34" s="1235">
        <f t="shared" si="3"/>
        <v>0</v>
      </c>
      <c r="U34" s="1235">
        <f t="shared" si="3"/>
        <v>0</v>
      </c>
      <c r="V34" s="1235">
        <f t="shared" si="3"/>
        <v>0</v>
      </c>
      <c r="W34" s="1235">
        <f t="shared" si="3"/>
        <v>0</v>
      </c>
      <c r="X34" s="1235">
        <f t="shared" si="3"/>
        <v>0</v>
      </c>
      <c r="Y34" s="1235">
        <f t="shared" si="3"/>
        <v>0</v>
      </c>
      <c r="Z34" s="1235">
        <f t="shared" si="3"/>
        <v>0</v>
      </c>
      <c r="AA34" s="1235">
        <f t="shared" si="3"/>
        <v>0</v>
      </c>
      <c r="AB34" s="1235">
        <f t="shared" si="3"/>
        <v>0</v>
      </c>
      <c r="AC34" s="1235">
        <f t="shared" si="3"/>
        <v>0</v>
      </c>
      <c r="AD34" s="1235">
        <f t="shared" si="3"/>
        <v>0</v>
      </c>
      <c r="AE34" s="1235">
        <f t="shared" si="3"/>
        <v>0</v>
      </c>
      <c r="AF34" s="1235">
        <f t="shared" si="3"/>
        <v>0</v>
      </c>
      <c r="AG34" s="1235">
        <f t="shared" si="3"/>
        <v>0</v>
      </c>
      <c r="AH34" s="1236">
        <f>SUM(AH30:AH33)</f>
        <v>0</v>
      </c>
      <c r="AI34" s="1871"/>
      <c r="AJ34" s="1871"/>
      <c r="AK34" s="1871"/>
      <c r="AL34" s="1388"/>
    </row>
    <row r="35" spans="1:38" ht="12.75" customHeight="1">
      <c r="A35" s="1386"/>
      <c r="B35" s="1208"/>
      <c r="C35" s="1868" t="s">
        <v>246</v>
      </c>
      <c r="D35" s="1869"/>
      <c r="E35" s="1869"/>
      <c r="F35" s="1869"/>
      <c r="G35" s="1869"/>
      <c r="H35" s="1869"/>
      <c r="I35" s="1869"/>
      <c r="J35" s="1869"/>
      <c r="K35" s="1869"/>
      <c r="L35" s="1869"/>
      <c r="M35" s="1869"/>
      <c r="N35" s="1869"/>
      <c r="O35" s="1869"/>
      <c r="P35" s="1869"/>
      <c r="Q35" s="1869"/>
      <c r="R35" s="1869"/>
      <c r="S35" s="1869"/>
      <c r="T35" s="1869"/>
      <c r="U35" s="1869"/>
      <c r="V35" s="1869"/>
      <c r="W35" s="1869"/>
      <c r="X35" s="1869"/>
      <c r="Y35" s="1869"/>
      <c r="Z35" s="1869"/>
      <c r="AA35" s="1869"/>
      <c r="AB35" s="1869"/>
      <c r="AC35" s="1869"/>
      <c r="AD35" s="1869"/>
      <c r="AE35" s="1869"/>
      <c r="AF35" s="1869"/>
      <c r="AG35" s="1869"/>
      <c r="AH35" s="1870"/>
      <c r="AI35" s="1871"/>
      <c r="AJ35" s="1871"/>
      <c r="AK35" s="1871"/>
      <c r="AL35" s="1388"/>
    </row>
    <row r="36" spans="1:38" ht="13">
      <c r="A36" s="1386"/>
      <c r="B36" s="1208"/>
      <c r="C36" s="1104" t="s">
        <v>129</v>
      </c>
      <c r="D36" s="1228"/>
      <c r="E36" s="1228"/>
      <c r="F36" s="1228"/>
      <c r="G36" s="1228"/>
      <c r="H36" s="1228"/>
      <c r="I36" s="1231"/>
      <c r="J36" s="1231"/>
      <c r="K36" s="1231"/>
      <c r="L36" s="1231"/>
      <c r="M36" s="1231"/>
      <c r="N36" s="1231"/>
      <c r="O36" s="1231"/>
      <c r="P36" s="1231"/>
      <c r="Q36" s="1231"/>
      <c r="R36" s="1231"/>
      <c r="S36" s="1231"/>
      <c r="T36" s="1231"/>
      <c r="U36" s="1231"/>
      <c r="V36" s="1231"/>
      <c r="W36" s="1231"/>
      <c r="X36" s="1231"/>
      <c r="Y36" s="1231"/>
      <c r="Z36" s="1231"/>
      <c r="AA36" s="1231"/>
      <c r="AB36" s="1231"/>
      <c r="AC36" s="1231"/>
      <c r="AD36" s="1231"/>
      <c r="AE36" s="1231"/>
      <c r="AF36" s="1231"/>
      <c r="AG36" s="1231"/>
      <c r="AH36" s="1237">
        <f t="shared" ref="AH36:AH42" si="4">SUM(D36:AG36)</f>
        <v>0</v>
      </c>
      <c r="AI36" s="1871"/>
      <c r="AJ36" s="1871"/>
      <c r="AK36" s="1871"/>
      <c r="AL36" s="1388"/>
    </row>
    <row r="37" spans="1:38" ht="13">
      <c r="A37" s="1386"/>
      <c r="B37" s="1208"/>
      <c r="C37" s="1104" t="s">
        <v>130</v>
      </c>
      <c r="D37" s="1228"/>
      <c r="E37" s="1228"/>
      <c r="F37" s="1228"/>
      <c r="G37" s="1228"/>
      <c r="H37" s="1228"/>
      <c r="I37" s="1231"/>
      <c r="J37" s="1231"/>
      <c r="K37" s="1231"/>
      <c r="L37" s="1231"/>
      <c r="M37" s="1231"/>
      <c r="N37" s="1231"/>
      <c r="O37" s="1231"/>
      <c r="P37" s="1231"/>
      <c r="Q37" s="1231"/>
      <c r="R37" s="1231"/>
      <c r="S37" s="1231"/>
      <c r="T37" s="1231"/>
      <c r="U37" s="1231"/>
      <c r="V37" s="1231"/>
      <c r="W37" s="1231"/>
      <c r="X37" s="1231"/>
      <c r="Y37" s="1231"/>
      <c r="Z37" s="1231"/>
      <c r="AA37" s="1231"/>
      <c r="AB37" s="1231"/>
      <c r="AC37" s="1231"/>
      <c r="AD37" s="1231"/>
      <c r="AE37" s="1231"/>
      <c r="AF37" s="1231"/>
      <c r="AG37" s="1231"/>
      <c r="AH37" s="1237">
        <f t="shared" si="4"/>
        <v>0</v>
      </c>
      <c r="AI37" s="1871"/>
      <c r="AJ37" s="1871"/>
      <c r="AK37" s="1871"/>
      <c r="AL37" s="1388"/>
    </row>
    <row r="38" spans="1:38" ht="13">
      <c r="A38" s="1386"/>
      <c r="B38" s="1208"/>
      <c r="C38" s="1104" t="s">
        <v>131</v>
      </c>
      <c r="D38" s="1228"/>
      <c r="E38" s="1228"/>
      <c r="F38" s="1228"/>
      <c r="G38" s="1228"/>
      <c r="H38" s="1228"/>
      <c r="I38" s="1231"/>
      <c r="J38" s="1231"/>
      <c r="K38" s="1231"/>
      <c r="L38" s="1231"/>
      <c r="M38" s="1231"/>
      <c r="N38" s="1231"/>
      <c r="O38" s="1231"/>
      <c r="P38" s="1231"/>
      <c r="Q38" s="1231"/>
      <c r="R38" s="1231"/>
      <c r="S38" s="1231"/>
      <c r="T38" s="1231"/>
      <c r="U38" s="1231"/>
      <c r="V38" s="1231"/>
      <c r="W38" s="1231"/>
      <c r="X38" s="1231"/>
      <c r="Y38" s="1231"/>
      <c r="Z38" s="1231"/>
      <c r="AA38" s="1231"/>
      <c r="AB38" s="1231"/>
      <c r="AC38" s="1231"/>
      <c r="AD38" s="1231"/>
      <c r="AE38" s="1231"/>
      <c r="AF38" s="1231"/>
      <c r="AG38" s="1231"/>
      <c r="AH38" s="1237">
        <f t="shared" si="4"/>
        <v>0</v>
      </c>
      <c r="AI38" s="1871"/>
      <c r="AJ38" s="1871"/>
      <c r="AK38" s="1871"/>
      <c r="AL38" s="1388"/>
    </row>
    <row r="39" spans="1:38" ht="13">
      <c r="A39" s="1386"/>
      <c r="B39" s="1208"/>
      <c r="C39" s="1104" t="s">
        <v>132</v>
      </c>
      <c r="D39" s="1228"/>
      <c r="E39" s="1228"/>
      <c r="F39" s="1228"/>
      <c r="G39" s="1228"/>
      <c r="H39" s="1228"/>
      <c r="I39" s="1231"/>
      <c r="J39" s="1231"/>
      <c r="K39" s="1231"/>
      <c r="L39" s="1231"/>
      <c r="M39" s="1231"/>
      <c r="N39" s="1231"/>
      <c r="O39" s="1231"/>
      <c r="P39" s="1231"/>
      <c r="Q39" s="1231"/>
      <c r="R39" s="1231"/>
      <c r="S39" s="1231"/>
      <c r="T39" s="1231"/>
      <c r="U39" s="1231"/>
      <c r="V39" s="1231"/>
      <c r="W39" s="1231"/>
      <c r="X39" s="1231"/>
      <c r="Y39" s="1231"/>
      <c r="Z39" s="1231"/>
      <c r="AA39" s="1231"/>
      <c r="AB39" s="1231"/>
      <c r="AC39" s="1231"/>
      <c r="AD39" s="1231"/>
      <c r="AE39" s="1231"/>
      <c r="AF39" s="1231"/>
      <c r="AG39" s="1231"/>
      <c r="AH39" s="1237">
        <f t="shared" si="4"/>
        <v>0</v>
      </c>
      <c r="AI39" s="1871"/>
      <c r="AJ39" s="1871"/>
      <c r="AK39" s="1871"/>
      <c r="AL39" s="1388"/>
    </row>
    <row r="40" spans="1:38" ht="13">
      <c r="A40" s="1386"/>
      <c r="B40" s="1208"/>
      <c r="C40" s="1104" t="s">
        <v>176</v>
      </c>
      <c r="D40" s="1228"/>
      <c r="E40" s="1228"/>
      <c r="F40" s="1228"/>
      <c r="G40" s="1228"/>
      <c r="H40" s="1228"/>
      <c r="I40" s="1231"/>
      <c r="J40" s="1231"/>
      <c r="K40" s="1231"/>
      <c r="L40" s="1231"/>
      <c r="M40" s="1231"/>
      <c r="N40" s="1231"/>
      <c r="O40" s="1231"/>
      <c r="P40" s="1231"/>
      <c r="Q40" s="1231"/>
      <c r="R40" s="1231"/>
      <c r="S40" s="1231"/>
      <c r="T40" s="1231"/>
      <c r="U40" s="1231"/>
      <c r="V40" s="1231"/>
      <c r="W40" s="1231"/>
      <c r="X40" s="1231"/>
      <c r="Y40" s="1231"/>
      <c r="Z40" s="1231"/>
      <c r="AA40" s="1231"/>
      <c r="AB40" s="1231"/>
      <c r="AC40" s="1231"/>
      <c r="AD40" s="1231"/>
      <c r="AE40" s="1231"/>
      <c r="AF40" s="1231"/>
      <c r="AG40" s="1231"/>
      <c r="AH40" s="1237">
        <f t="shared" si="4"/>
        <v>0</v>
      </c>
      <c r="AI40" s="1871"/>
      <c r="AJ40" s="1871"/>
      <c r="AK40" s="1871"/>
      <c r="AL40" s="1388"/>
    </row>
    <row r="41" spans="1:38" ht="13">
      <c r="A41" s="1386"/>
      <c r="B41" s="1208"/>
      <c r="C41" s="1104" t="s">
        <v>134</v>
      </c>
      <c r="D41" s="1228"/>
      <c r="E41" s="1228"/>
      <c r="F41" s="1228"/>
      <c r="G41" s="1228"/>
      <c r="H41" s="1228"/>
      <c r="I41" s="1231"/>
      <c r="J41" s="1231"/>
      <c r="K41" s="1231"/>
      <c r="L41" s="1231"/>
      <c r="M41" s="1231"/>
      <c r="N41" s="1231"/>
      <c r="O41" s="1231"/>
      <c r="P41" s="1231"/>
      <c r="Q41" s="1231"/>
      <c r="R41" s="1231"/>
      <c r="S41" s="1231"/>
      <c r="T41" s="1231"/>
      <c r="U41" s="1231"/>
      <c r="V41" s="1231"/>
      <c r="W41" s="1231"/>
      <c r="X41" s="1231"/>
      <c r="Y41" s="1231"/>
      <c r="Z41" s="1231"/>
      <c r="AA41" s="1231"/>
      <c r="AB41" s="1231"/>
      <c r="AC41" s="1231"/>
      <c r="AD41" s="1231"/>
      <c r="AE41" s="1231"/>
      <c r="AF41" s="1231"/>
      <c r="AG41" s="1231"/>
      <c r="AH41" s="1237">
        <f t="shared" si="4"/>
        <v>0</v>
      </c>
      <c r="AI41" s="1871"/>
      <c r="AJ41" s="1871"/>
      <c r="AK41" s="1871"/>
      <c r="AL41" s="1388"/>
    </row>
    <row r="42" spans="1:38" ht="13">
      <c r="A42" s="1386"/>
      <c r="B42" s="1208"/>
      <c r="C42" s="1189" t="s">
        <v>123</v>
      </c>
      <c r="D42" s="1238"/>
      <c r="E42" s="1238"/>
      <c r="F42" s="1238"/>
      <c r="G42" s="1238"/>
      <c r="H42" s="1238"/>
      <c r="I42" s="1239"/>
      <c r="J42" s="1239"/>
      <c r="K42" s="1239"/>
      <c r="L42" s="1239"/>
      <c r="M42" s="1239"/>
      <c r="N42" s="1239"/>
      <c r="O42" s="1239"/>
      <c r="P42" s="1239"/>
      <c r="Q42" s="1239"/>
      <c r="R42" s="1239"/>
      <c r="S42" s="1239"/>
      <c r="T42" s="1239"/>
      <c r="U42" s="1239"/>
      <c r="V42" s="1239"/>
      <c r="W42" s="1239"/>
      <c r="X42" s="1239"/>
      <c r="Y42" s="1239"/>
      <c r="Z42" s="1239"/>
      <c r="AA42" s="1239"/>
      <c r="AB42" s="1239"/>
      <c r="AC42" s="1239"/>
      <c r="AD42" s="1239"/>
      <c r="AE42" s="1239"/>
      <c r="AF42" s="1239"/>
      <c r="AG42" s="1239"/>
      <c r="AH42" s="1237">
        <f t="shared" si="4"/>
        <v>0</v>
      </c>
      <c r="AI42" s="1871"/>
      <c r="AJ42" s="1871"/>
      <c r="AK42" s="1871"/>
      <c r="AL42" s="1388"/>
    </row>
    <row r="43" spans="1:38" ht="13.5" thickBot="1">
      <c r="A43" s="1386"/>
      <c r="B43" s="1208"/>
      <c r="C43" s="1240" t="s">
        <v>124</v>
      </c>
      <c r="D43" s="1241">
        <f t="shared" ref="D43:AF43" si="5">SUM(D36:D42)</f>
        <v>0</v>
      </c>
      <c r="E43" s="1241">
        <f t="shared" si="5"/>
        <v>0</v>
      </c>
      <c r="F43" s="1241">
        <f>SUM(F36:F42)</f>
        <v>0</v>
      </c>
      <c r="G43" s="1241">
        <f t="shared" si="5"/>
        <v>0</v>
      </c>
      <c r="H43" s="1241">
        <f t="shared" si="5"/>
        <v>0</v>
      </c>
      <c r="I43" s="1241">
        <f t="shared" si="5"/>
        <v>0</v>
      </c>
      <c r="J43" s="1241">
        <f t="shared" si="5"/>
        <v>0</v>
      </c>
      <c r="K43" s="1241">
        <f t="shared" si="5"/>
        <v>0</v>
      </c>
      <c r="L43" s="1241">
        <f t="shared" si="5"/>
        <v>0</v>
      </c>
      <c r="M43" s="1241">
        <f t="shared" si="5"/>
        <v>0</v>
      </c>
      <c r="N43" s="1241">
        <f t="shared" si="5"/>
        <v>0</v>
      </c>
      <c r="O43" s="1241">
        <f t="shared" si="5"/>
        <v>0</v>
      </c>
      <c r="P43" s="1241">
        <f t="shared" si="5"/>
        <v>0</v>
      </c>
      <c r="Q43" s="1241">
        <f t="shared" si="5"/>
        <v>0</v>
      </c>
      <c r="R43" s="1241">
        <f t="shared" si="5"/>
        <v>0</v>
      </c>
      <c r="S43" s="1241">
        <f t="shared" si="5"/>
        <v>0</v>
      </c>
      <c r="T43" s="1241">
        <f t="shared" si="5"/>
        <v>0</v>
      </c>
      <c r="U43" s="1241">
        <f t="shared" si="5"/>
        <v>0</v>
      </c>
      <c r="V43" s="1241">
        <f t="shared" si="5"/>
        <v>0</v>
      </c>
      <c r="W43" s="1241">
        <f t="shared" si="5"/>
        <v>0</v>
      </c>
      <c r="X43" s="1241">
        <f t="shared" si="5"/>
        <v>0</v>
      </c>
      <c r="Y43" s="1241">
        <f t="shared" si="5"/>
        <v>0</v>
      </c>
      <c r="Z43" s="1241">
        <f t="shared" si="5"/>
        <v>0</v>
      </c>
      <c r="AA43" s="1241">
        <f t="shared" si="5"/>
        <v>0</v>
      </c>
      <c r="AB43" s="1241">
        <f t="shared" si="5"/>
        <v>0</v>
      </c>
      <c r="AC43" s="1241">
        <f>SUM(AC36:AC42)</f>
        <v>0</v>
      </c>
      <c r="AD43" s="1241">
        <f t="shared" si="5"/>
        <v>0</v>
      </c>
      <c r="AE43" s="1241">
        <f t="shared" si="5"/>
        <v>0</v>
      </c>
      <c r="AF43" s="1241">
        <f t="shared" si="5"/>
        <v>0</v>
      </c>
      <c r="AG43" s="1241">
        <f>SUM(AG36:AG42)</f>
        <v>0</v>
      </c>
      <c r="AH43" s="1243">
        <f>SUM(AH36:AH42)</f>
        <v>0</v>
      </c>
      <c r="AI43" s="1871"/>
      <c r="AJ43" s="1871"/>
      <c r="AK43" s="1871"/>
      <c r="AL43" s="1388"/>
    </row>
    <row r="44" spans="1:38" ht="24.75" customHeight="1" thickBot="1">
      <c r="A44" s="1386"/>
      <c r="B44" s="1208"/>
      <c r="C44" s="1244" t="s">
        <v>248</v>
      </c>
      <c r="D44" s="1222" t="s">
        <v>212</v>
      </c>
      <c r="E44" s="1222" t="s">
        <v>213</v>
      </c>
      <c r="F44" s="1222" t="s">
        <v>214</v>
      </c>
      <c r="G44" s="1222" t="s">
        <v>215</v>
      </c>
      <c r="H44" s="1222" t="s">
        <v>216</v>
      </c>
      <c r="I44" s="1222" t="s">
        <v>217</v>
      </c>
      <c r="J44" s="1222" t="s">
        <v>218</v>
      </c>
      <c r="K44" s="1222" t="s">
        <v>219</v>
      </c>
      <c r="L44" s="1222" t="s">
        <v>220</v>
      </c>
      <c r="M44" s="1222" t="s">
        <v>221</v>
      </c>
      <c r="N44" s="1222" t="s">
        <v>222</v>
      </c>
      <c r="O44" s="1222" t="s">
        <v>223</v>
      </c>
      <c r="P44" s="1222" t="s">
        <v>224</v>
      </c>
      <c r="Q44" s="1222" t="s">
        <v>225</v>
      </c>
      <c r="R44" s="1222" t="s">
        <v>226</v>
      </c>
      <c r="S44" s="1222" t="s">
        <v>227</v>
      </c>
      <c r="T44" s="1222" t="s">
        <v>228</v>
      </c>
      <c r="U44" s="1222" t="s">
        <v>229</v>
      </c>
      <c r="V44" s="1222" t="s">
        <v>230</v>
      </c>
      <c r="W44" s="1222" t="s">
        <v>231</v>
      </c>
      <c r="X44" s="1222" t="s">
        <v>232</v>
      </c>
      <c r="Y44" s="1222" t="s">
        <v>233</v>
      </c>
      <c r="Z44" s="1222" t="s">
        <v>234</v>
      </c>
      <c r="AA44" s="1222" t="s">
        <v>235</v>
      </c>
      <c r="AB44" s="1222" t="s">
        <v>236</v>
      </c>
      <c r="AC44" s="1222" t="s">
        <v>237</v>
      </c>
      <c r="AD44" s="1222" t="s">
        <v>238</v>
      </c>
      <c r="AE44" s="1222" t="s">
        <v>239</v>
      </c>
      <c r="AF44" s="1222" t="s">
        <v>240</v>
      </c>
      <c r="AG44" s="1222" t="s">
        <v>241</v>
      </c>
      <c r="AH44" s="1218"/>
      <c r="AI44" s="1731"/>
      <c r="AJ44" s="1731"/>
      <c r="AK44" s="1731"/>
      <c r="AL44" s="1388"/>
    </row>
    <row r="45" spans="1:38" ht="15.75" customHeight="1">
      <c r="A45" s="1389"/>
      <c r="B45" s="1208"/>
      <c r="C45" s="1223" t="s">
        <v>242</v>
      </c>
      <c r="D45" s="1242" t="str">
        <f>IF(ISBLANK(D$10),"",D$10)</f>
        <v/>
      </c>
      <c r="E45" s="1242" t="str">
        <f>IF(ISBLANK(E$10),"",E$10)</f>
        <v/>
      </c>
      <c r="F45" s="1242" t="str">
        <f>IF(ISBLANK(F$10),"",F$10)</f>
        <v/>
      </c>
      <c r="G45" s="1242" t="str">
        <f>IF(ISBLANK(G$10),"",G$10)</f>
        <v/>
      </c>
      <c r="H45" s="1242" t="str">
        <f>IF(ISBLANK(H$10),"",H$10)</f>
        <v/>
      </c>
      <c r="I45" s="1242"/>
      <c r="J45" s="1242"/>
      <c r="K45" s="1242"/>
      <c r="L45" s="1242"/>
      <c r="M45" s="1242"/>
      <c r="N45" s="1242"/>
      <c r="O45" s="1242"/>
      <c r="P45" s="1242"/>
      <c r="Q45" s="1242"/>
      <c r="R45" s="1242"/>
      <c r="S45" s="1242"/>
      <c r="T45" s="1242"/>
      <c r="U45" s="1242"/>
      <c r="V45" s="1242"/>
      <c r="W45" s="1242"/>
      <c r="X45" s="1242"/>
      <c r="Y45" s="1242"/>
      <c r="Z45" s="1242"/>
      <c r="AA45" s="1242"/>
      <c r="AB45" s="1242"/>
      <c r="AC45" s="1242"/>
      <c r="AD45" s="1242"/>
      <c r="AE45" s="1242"/>
      <c r="AF45" s="1242"/>
      <c r="AG45" s="1242"/>
      <c r="AH45" s="1226" t="s">
        <v>243</v>
      </c>
      <c r="AI45" s="1731"/>
      <c r="AJ45" s="1731"/>
      <c r="AK45" s="1731"/>
      <c r="AL45" s="1388"/>
    </row>
    <row r="46" spans="1:38" ht="15.75" customHeight="1">
      <c r="A46" s="1389"/>
      <c r="B46" s="1208"/>
      <c r="C46" s="1227" t="s">
        <v>244</v>
      </c>
      <c r="D46" s="1228"/>
      <c r="E46" s="1228"/>
      <c r="F46" s="1228"/>
      <c r="G46" s="1228"/>
      <c r="H46" s="1228"/>
      <c r="I46" s="1228"/>
      <c r="J46" s="1228"/>
      <c r="K46" s="1228"/>
      <c r="L46" s="1228"/>
      <c r="M46" s="1228"/>
      <c r="N46" s="1228"/>
      <c r="O46" s="1228"/>
      <c r="P46" s="1228"/>
      <c r="Q46" s="1228"/>
      <c r="R46" s="1228"/>
      <c r="S46" s="1228"/>
      <c r="T46" s="1228"/>
      <c r="U46" s="1228"/>
      <c r="V46" s="1228"/>
      <c r="W46" s="1228"/>
      <c r="X46" s="1228"/>
      <c r="Y46" s="1228"/>
      <c r="Z46" s="1228"/>
      <c r="AA46" s="1228"/>
      <c r="AB46" s="1228"/>
      <c r="AC46" s="1228"/>
      <c r="AD46" s="1228"/>
      <c r="AE46" s="1228"/>
      <c r="AF46" s="1228"/>
      <c r="AG46" s="1228"/>
      <c r="AH46" s="1237">
        <f>SUM(D46:AG46)</f>
        <v>0</v>
      </c>
      <c r="AI46" s="1230"/>
      <c r="AJ46" s="1218"/>
      <c r="AK46" s="1218"/>
      <c r="AL46" s="1388"/>
    </row>
    <row r="47" spans="1:38" ht="12.75" customHeight="1">
      <c r="A47" s="1386"/>
      <c r="B47" s="1208"/>
      <c r="C47" s="1863" t="s">
        <v>245</v>
      </c>
      <c r="D47" s="1864"/>
      <c r="E47" s="1864"/>
      <c r="F47" s="1864"/>
      <c r="G47" s="1864"/>
      <c r="H47" s="1864"/>
      <c r="I47" s="1864"/>
      <c r="J47" s="1864"/>
      <c r="K47" s="1864"/>
      <c r="L47" s="1864"/>
      <c r="M47" s="1864"/>
      <c r="N47" s="1864"/>
      <c r="O47" s="1864"/>
      <c r="P47" s="1864"/>
      <c r="Q47" s="1864"/>
      <c r="R47" s="1864"/>
      <c r="S47" s="1864"/>
      <c r="T47" s="1864"/>
      <c r="U47" s="1864"/>
      <c r="V47" s="1864"/>
      <c r="W47" s="1864"/>
      <c r="X47" s="1864"/>
      <c r="Y47" s="1864"/>
      <c r="Z47" s="1864"/>
      <c r="AA47" s="1864"/>
      <c r="AB47" s="1864"/>
      <c r="AC47" s="1864"/>
      <c r="AD47" s="1864"/>
      <c r="AE47" s="1864"/>
      <c r="AF47" s="1864"/>
      <c r="AG47" s="1864"/>
      <c r="AH47" s="1865"/>
      <c r="AI47" s="1230"/>
      <c r="AJ47" s="1218"/>
      <c r="AK47" s="1218"/>
      <c r="AL47" s="1388"/>
    </row>
    <row r="48" spans="1:38" ht="13">
      <c r="A48" s="1386"/>
      <c r="B48" s="1208"/>
      <c r="C48" s="1104" t="s">
        <v>184</v>
      </c>
      <c r="D48" s="1228"/>
      <c r="E48" s="1228"/>
      <c r="F48" s="1228"/>
      <c r="G48" s="1228"/>
      <c r="H48" s="1228"/>
      <c r="I48" s="1231"/>
      <c r="J48" s="1231"/>
      <c r="K48" s="1231"/>
      <c r="L48" s="1231"/>
      <c r="M48" s="1231"/>
      <c r="N48" s="1231"/>
      <c r="O48" s="1231"/>
      <c r="P48" s="1231"/>
      <c r="Q48" s="1231"/>
      <c r="R48" s="1231"/>
      <c r="S48" s="1231"/>
      <c r="T48" s="1231"/>
      <c r="U48" s="1231"/>
      <c r="V48" s="1231"/>
      <c r="W48" s="1231"/>
      <c r="X48" s="1231"/>
      <c r="Y48" s="1231"/>
      <c r="Z48" s="1231"/>
      <c r="AA48" s="1231"/>
      <c r="AB48" s="1231"/>
      <c r="AC48" s="1231"/>
      <c r="AD48" s="1231"/>
      <c r="AE48" s="1231"/>
      <c r="AF48" s="1231"/>
      <c r="AG48" s="1231"/>
      <c r="AH48" s="1237">
        <f>SUM(D48:AG48)</f>
        <v>0</v>
      </c>
      <c r="AI48" s="1230"/>
      <c r="AJ48" s="1218"/>
      <c r="AK48" s="1218"/>
      <c r="AL48" s="1388"/>
    </row>
    <row r="49" spans="1:38" ht="13">
      <c r="A49" s="1386"/>
      <c r="B49" s="1208"/>
      <c r="C49" s="1104" t="s">
        <v>195</v>
      </c>
      <c r="D49" s="1228"/>
      <c r="E49" s="1228"/>
      <c r="F49" s="1228"/>
      <c r="G49" s="1228"/>
      <c r="H49" s="1228"/>
      <c r="I49" s="1231"/>
      <c r="J49" s="1231"/>
      <c r="K49" s="1231"/>
      <c r="L49" s="1231"/>
      <c r="M49" s="1231"/>
      <c r="N49" s="1231"/>
      <c r="O49" s="1231"/>
      <c r="P49" s="1231"/>
      <c r="Q49" s="1231"/>
      <c r="R49" s="1231"/>
      <c r="S49" s="1231"/>
      <c r="T49" s="1231"/>
      <c r="U49" s="1231"/>
      <c r="V49" s="1231"/>
      <c r="W49" s="1231"/>
      <c r="X49" s="1231"/>
      <c r="Y49" s="1231"/>
      <c r="Z49" s="1231"/>
      <c r="AA49" s="1231"/>
      <c r="AB49" s="1231"/>
      <c r="AC49" s="1231"/>
      <c r="AD49" s="1231"/>
      <c r="AE49" s="1231"/>
      <c r="AF49" s="1231"/>
      <c r="AG49" s="1231"/>
      <c r="AH49" s="1237">
        <f>SUM(D49:AG49)</f>
        <v>0</v>
      </c>
      <c r="AI49" s="1230"/>
      <c r="AJ49" s="1218"/>
      <c r="AK49" s="1218"/>
      <c r="AL49" s="1388"/>
    </row>
    <row r="50" spans="1:38" ht="13">
      <c r="A50" s="1386"/>
      <c r="B50" s="1208"/>
      <c r="C50" s="1104" t="s">
        <v>196</v>
      </c>
      <c r="D50" s="1228"/>
      <c r="E50" s="1228"/>
      <c r="F50" s="1228"/>
      <c r="G50" s="1228"/>
      <c r="H50" s="1228"/>
      <c r="I50" s="1231"/>
      <c r="J50" s="1231"/>
      <c r="K50" s="1231"/>
      <c r="L50" s="1231"/>
      <c r="M50" s="1231"/>
      <c r="N50" s="1231"/>
      <c r="O50" s="1231"/>
      <c r="P50" s="1231"/>
      <c r="Q50" s="1231"/>
      <c r="R50" s="1231"/>
      <c r="S50" s="1231"/>
      <c r="T50" s="1231"/>
      <c r="U50" s="1231"/>
      <c r="V50" s="1231"/>
      <c r="W50" s="1231"/>
      <c r="X50" s="1231"/>
      <c r="Y50" s="1231"/>
      <c r="Z50" s="1231"/>
      <c r="AA50" s="1231"/>
      <c r="AB50" s="1231"/>
      <c r="AC50" s="1231"/>
      <c r="AD50" s="1231"/>
      <c r="AE50" s="1231"/>
      <c r="AF50" s="1231"/>
      <c r="AG50" s="1231"/>
      <c r="AH50" s="1237">
        <f>SUM(D50:AG50)</f>
        <v>0</v>
      </c>
      <c r="AI50" s="1230"/>
      <c r="AJ50" s="1218"/>
      <c r="AK50" s="1218"/>
      <c r="AL50" s="1388"/>
    </row>
    <row r="51" spans="1:38" ht="13">
      <c r="A51" s="1386"/>
      <c r="B51" s="1208"/>
      <c r="C51" s="1189" t="s">
        <v>123</v>
      </c>
      <c r="D51" s="1238"/>
      <c r="E51" s="1238"/>
      <c r="F51" s="1238"/>
      <c r="G51" s="1238"/>
      <c r="H51" s="1238"/>
      <c r="I51" s="1239"/>
      <c r="J51" s="1239"/>
      <c r="K51" s="1239"/>
      <c r="L51" s="1239"/>
      <c r="M51" s="1239"/>
      <c r="N51" s="1239"/>
      <c r="O51" s="1239"/>
      <c r="P51" s="1239"/>
      <c r="Q51" s="1239"/>
      <c r="R51" s="1239"/>
      <c r="S51" s="1239"/>
      <c r="T51" s="1239"/>
      <c r="U51" s="1239"/>
      <c r="V51" s="1239"/>
      <c r="W51" s="1239"/>
      <c r="X51" s="1239"/>
      <c r="Y51" s="1239"/>
      <c r="Z51" s="1239"/>
      <c r="AA51" s="1239"/>
      <c r="AB51" s="1239"/>
      <c r="AC51" s="1239"/>
      <c r="AD51" s="1239"/>
      <c r="AE51" s="1239"/>
      <c r="AF51" s="1239"/>
      <c r="AG51" s="1239"/>
      <c r="AH51" s="1237">
        <f>SUM(D51:AG51)</f>
        <v>0</v>
      </c>
      <c r="AI51" s="1230"/>
      <c r="AJ51" s="1218"/>
      <c r="AK51" s="1218"/>
      <c r="AL51" s="1388"/>
    </row>
    <row r="52" spans="1:38" ht="13.5" thickBot="1">
      <c r="A52" s="1386"/>
      <c r="B52" s="1208"/>
      <c r="C52" s="1240" t="s">
        <v>124</v>
      </c>
      <c r="D52" s="1241">
        <f>SUM(D48:D51)</f>
        <v>0</v>
      </c>
      <c r="E52" s="1241">
        <f t="shared" ref="E52:AH52" si="6">SUM(E48:E51)</f>
        <v>0</v>
      </c>
      <c r="F52" s="1241">
        <f t="shared" si="6"/>
        <v>0</v>
      </c>
      <c r="G52" s="1241">
        <f t="shared" si="6"/>
        <v>0</v>
      </c>
      <c r="H52" s="1241">
        <f t="shared" si="6"/>
        <v>0</v>
      </c>
      <c r="I52" s="1241">
        <f t="shared" si="6"/>
        <v>0</v>
      </c>
      <c r="J52" s="1241">
        <f t="shared" si="6"/>
        <v>0</v>
      </c>
      <c r="K52" s="1241">
        <f t="shared" si="6"/>
        <v>0</v>
      </c>
      <c r="L52" s="1241">
        <f t="shared" si="6"/>
        <v>0</v>
      </c>
      <c r="M52" s="1241">
        <f t="shared" si="6"/>
        <v>0</v>
      </c>
      <c r="N52" s="1241">
        <f t="shared" si="6"/>
        <v>0</v>
      </c>
      <c r="O52" s="1241">
        <f t="shared" si="6"/>
        <v>0</v>
      </c>
      <c r="P52" s="1241">
        <f t="shared" si="6"/>
        <v>0</v>
      </c>
      <c r="Q52" s="1241">
        <f t="shared" si="6"/>
        <v>0</v>
      </c>
      <c r="R52" s="1241">
        <f t="shared" si="6"/>
        <v>0</v>
      </c>
      <c r="S52" s="1241">
        <f t="shared" si="6"/>
        <v>0</v>
      </c>
      <c r="T52" s="1241">
        <f t="shared" si="6"/>
        <v>0</v>
      </c>
      <c r="U52" s="1241">
        <f t="shared" si="6"/>
        <v>0</v>
      </c>
      <c r="V52" s="1241">
        <f t="shared" si="6"/>
        <v>0</v>
      </c>
      <c r="W52" s="1241">
        <f t="shared" si="6"/>
        <v>0</v>
      </c>
      <c r="X52" s="1241">
        <f t="shared" si="6"/>
        <v>0</v>
      </c>
      <c r="Y52" s="1241">
        <f t="shared" si="6"/>
        <v>0</v>
      </c>
      <c r="Z52" s="1241">
        <f t="shared" si="6"/>
        <v>0</v>
      </c>
      <c r="AA52" s="1241">
        <f t="shared" si="6"/>
        <v>0</v>
      </c>
      <c r="AB52" s="1241">
        <f t="shared" si="6"/>
        <v>0</v>
      </c>
      <c r="AC52" s="1241">
        <f t="shared" si="6"/>
        <v>0</v>
      </c>
      <c r="AD52" s="1241">
        <f t="shared" si="6"/>
        <v>0</v>
      </c>
      <c r="AE52" s="1241">
        <f t="shared" si="6"/>
        <v>0</v>
      </c>
      <c r="AF52" s="1241">
        <f t="shared" si="6"/>
        <v>0</v>
      </c>
      <c r="AG52" s="1241">
        <f t="shared" si="6"/>
        <v>0</v>
      </c>
      <c r="AH52" s="1243">
        <f t="shared" si="6"/>
        <v>0</v>
      </c>
      <c r="AI52" s="1871"/>
      <c r="AJ52" s="1871"/>
      <c r="AK52" s="1871"/>
      <c r="AL52" s="1388"/>
    </row>
    <row r="53" spans="1:38" ht="24" customHeight="1" thickBot="1">
      <c r="A53" s="1386"/>
      <c r="B53" s="1208"/>
      <c r="C53" s="1244" t="s">
        <v>60</v>
      </c>
      <c r="D53" s="1222" t="s">
        <v>212</v>
      </c>
      <c r="E53" s="1222" t="s">
        <v>213</v>
      </c>
      <c r="F53" s="1222" t="s">
        <v>214</v>
      </c>
      <c r="G53" s="1222" t="s">
        <v>215</v>
      </c>
      <c r="H53" s="1222" t="s">
        <v>216</v>
      </c>
      <c r="I53" s="1222" t="s">
        <v>217</v>
      </c>
      <c r="J53" s="1222" t="s">
        <v>218</v>
      </c>
      <c r="K53" s="1222" t="s">
        <v>219</v>
      </c>
      <c r="L53" s="1222" t="s">
        <v>220</v>
      </c>
      <c r="M53" s="1222" t="s">
        <v>221</v>
      </c>
      <c r="N53" s="1222" t="s">
        <v>222</v>
      </c>
      <c r="O53" s="1222" t="s">
        <v>223</v>
      </c>
      <c r="P53" s="1222" t="s">
        <v>224</v>
      </c>
      <c r="Q53" s="1222" t="s">
        <v>225</v>
      </c>
      <c r="R53" s="1222" t="s">
        <v>226</v>
      </c>
      <c r="S53" s="1222" t="s">
        <v>227</v>
      </c>
      <c r="T53" s="1222" t="s">
        <v>228</v>
      </c>
      <c r="U53" s="1222" t="s">
        <v>229</v>
      </c>
      <c r="V53" s="1222" t="s">
        <v>230</v>
      </c>
      <c r="W53" s="1222" t="s">
        <v>231</v>
      </c>
      <c r="X53" s="1222" t="s">
        <v>232</v>
      </c>
      <c r="Y53" s="1222" t="s">
        <v>233</v>
      </c>
      <c r="Z53" s="1222" t="s">
        <v>234</v>
      </c>
      <c r="AA53" s="1222" t="s">
        <v>235</v>
      </c>
      <c r="AB53" s="1222" t="s">
        <v>236</v>
      </c>
      <c r="AC53" s="1222" t="s">
        <v>237</v>
      </c>
      <c r="AD53" s="1222" t="s">
        <v>238</v>
      </c>
      <c r="AE53" s="1222" t="s">
        <v>239</v>
      </c>
      <c r="AF53" s="1222" t="s">
        <v>240</v>
      </c>
      <c r="AG53" s="1222" t="s">
        <v>241</v>
      </c>
      <c r="AH53" s="1218"/>
      <c r="AI53" s="1871"/>
      <c r="AJ53" s="1871"/>
      <c r="AK53" s="1871"/>
      <c r="AL53" s="1388"/>
    </row>
    <row r="54" spans="1:38" ht="15.75" customHeight="1">
      <c r="A54" s="1389"/>
      <c r="B54" s="1208"/>
      <c r="C54" s="1223" t="s">
        <v>242</v>
      </c>
      <c r="D54" s="1242" t="str">
        <f>IF(ISBLANK(D$10),"",D$10)</f>
        <v/>
      </c>
      <c r="E54" s="1242" t="str">
        <f>IF(ISBLANK(E$10),"",E$10)</f>
        <v/>
      </c>
      <c r="F54" s="1242" t="str">
        <f>IF(ISBLANK(F$10),"",F$10)</f>
        <v/>
      </c>
      <c r="G54" s="1242" t="str">
        <f>IF(ISBLANK(G$10),"",G$10)</f>
        <v/>
      </c>
      <c r="H54" s="1242" t="str">
        <f>IF(ISBLANK(H$10),"",H$10)</f>
        <v/>
      </c>
      <c r="I54" s="1242"/>
      <c r="J54" s="1242"/>
      <c r="K54" s="1242"/>
      <c r="L54" s="1242"/>
      <c r="M54" s="1242"/>
      <c r="N54" s="1242"/>
      <c r="O54" s="1242"/>
      <c r="P54" s="1242"/>
      <c r="Q54" s="1242"/>
      <c r="R54" s="1242"/>
      <c r="S54" s="1242"/>
      <c r="T54" s="1242"/>
      <c r="U54" s="1242"/>
      <c r="V54" s="1242"/>
      <c r="W54" s="1242"/>
      <c r="X54" s="1242"/>
      <c r="Y54" s="1242"/>
      <c r="Z54" s="1242"/>
      <c r="AA54" s="1242"/>
      <c r="AB54" s="1242"/>
      <c r="AC54" s="1242"/>
      <c r="AD54" s="1242"/>
      <c r="AE54" s="1242"/>
      <c r="AF54" s="1242"/>
      <c r="AG54" s="1242"/>
      <c r="AH54" s="1226" t="s">
        <v>243</v>
      </c>
      <c r="AI54" s="1871"/>
      <c r="AJ54" s="1871"/>
      <c r="AK54" s="1871"/>
      <c r="AL54" s="1388"/>
    </row>
    <row r="55" spans="1:38" ht="15.75" customHeight="1">
      <c r="A55" s="1389"/>
      <c r="B55" s="1208"/>
      <c r="C55" s="1227" t="s">
        <v>244</v>
      </c>
      <c r="D55" s="1228"/>
      <c r="E55" s="1228"/>
      <c r="F55" s="1228"/>
      <c r="G55" s="1228"/>
      <c r="H55" s="1228"/>
      <c r="I55" s="1228"/>
      <c r="J55" s="1228"/>
      <c r="K55" s="1228"/>
      <c r="L55" s="1228"/>
      <c r="M55" s="1228"/>
      <c r="N55" s="1228"/>
      <c r="O55" s="1228"/>
      <c r="P55" s="1228"/>
      <c r="Q55" s="1228"/>
      <c r="R55" s="1228"/>
      <c r="S55" s="1228"/>
      <c r="T55" s="1228"/>
      <c r="U55" s="1228"/>
      <c r="V55" s="1228"/>
      <c r="W55" s="1228"/>
      <c r="X55" s="1228"/>
      <c r="Y55" s="1228"/>
      <c r="Z55" s="1228"/>
      <c r="AA55" s="1228"/>
      <c r="AB55" s="1228"/>
      <c r="AC55" s="1228"/>
      <c r="AD55" s="1228"/>
      <c r="AE55" s="1228"/>
      <c r="AF55" s="1228"/>
      <c r="AG55" s="1228"/>
      <c r="AH55" s="1237">
        <f>SUM(D55:AG55)</f>
        <v>0</v>
      </c>
      <c r="AI55" s="1230"/>
      <c r="AJ55" s="1218"/>
      <c r="AK55" s="1218"/>
      <c r="AL55" s="1388"/>
    </row>
    <row r="56" spans="1:38" ht="12.75" customHeight="1">
      <c r="A56" s="1386"/>
      <c r="B56" s="1208"/>
      <c r="C56" s="1863" t="s">
        <v>245</v>
      </c>
      <c r="D56" s="1864"/>
      <c r="E56" s="1864"/>
      <c r="F56" s="1864"/>
      <c r="G56" s="1864"/>
      <c r="H56" s="1864"/>
      <c r="I56" s="1864"/>
      <c r="J56" s="1864"/>
      <c r="K56" s="1864"/>
      <c r="L56" s="1864"/>
      <c r="M56" s="1864"/>
      <c r="N56" s="1864"/>
      <c r="O56" s="1864"/>
      <c r="P56" s="1864"/>
      <c r="Q56" s="1864"/>
      <c r="R56" s="1864"/>
      <c r="S56" s="1864"/>
      <c r="T56" s="1864"/>
      <c r="U56" s="1864"/>
      <c r="V56" s="1864"/>
      <c r="W56" s="1864"/>
      <c r="X56" s="1864"/>
      <c r="Y56" s="1864"/>
      <c r="Z56" s="1864"/>
      <c r="AA56" s="1864"/>
      <c r="AB56" s="1864"/>
      <c r="AC56" s="1864"/>
      <c r="AD56" s="1864"/>
      <c r="AE56" s="1864"/>
      <c r="AF56" s="1864"/>
      <c r="AG56" s="1864"/>
      <c r="AH56" s="1865"/>
      <c r="AI56" s="1230"/>
      <c r="AJ56" s="1218"/>
      <c r="AK56" s="1218"/>
      <c r="AL56" s="1388"/>
    </row>
    <row r="57" spans="1:38" ht="12.75" customHeight="1">
      <c r="A57" s="1386"/>
      <c r="B57" s="1208"/>
      <c r="C57" s="1104" t="s">
        <v>121</v>
      </c>
      <c r="D57" s="1228"/>
      <c r="E57" s="1228"/>
      <c r="F57" s="1228"/>
      <c r="G57" s="1228"/>
      <c r="H57" s="1228"/>
      <c r="I57" s="1231"/>
      <c r="J57" s="1231"/>
      <c r="K57" s="1231"/>
      <c r="L57" s="1231"/>
      <c r="M57" s="1231"/>
      <c r="N57" s="1231"/>
      <c r="O57" s="1231"/>
      <c r="P57" s="1231"/>
      <c r="Q57" s="1231"/>
      <c r="R57" s="1231"/>
      <c r="S57" s="1231"/>
      <c r="T57" s="1231"/>
      <c r="U57" s="1231"/>
      <c r="V57" s="1231"/>
      <c r="W57" s="1231"/>
      <c r="X57" s="1231"/>
      <c r="Y57" s="1231"/>
      <c r="Z57" s="1231"/>
      <c r="AA57" s="1231"/>
      <c r="AB57" s="1231"/>
      <c r="AC57" s="1231"/>
      <c r="AD57" s="1231"/>
      <c r="AE57" s="1231"/>
      <c r="AF57" s="1231"/>
      <c r="AG57" s="1231"/>
      <c r="AH57" s="1237">
        <f t="shared" ref="AH57:AH62" si="7">SUM(D57:AG57)</f>
        <v>0</v>
      </c>
      <c r="AI57" s="1230"/>
      <c r="AJ57" s="1218"/>
      <c r="AK57" s="1218"/>
      <c r="AL57" s="1388"/>
    </row>
    <row r="58" spans="1:38" ht="13">
      <c r="A58" s="1386"/>
      <c r="B58" s="1208"/>
      <c r="C58" s="1104" t="s">
        <v>184</v>
      </c>
      <c r="D58" s="1228"/>
      <c r="E58" s="1228"/>
      <c r="F58" s="1228"/>
      <c r="G58" s="1228"/>
      <c r="H58" s="1228"/>
      <c r="I58" s="1231"/>
      <c r="J58" s="1231"/>
      <c r="K58" s="1231"/>
      <c r="L58" s="1231"/>
      <c r="M58" s="1231"/>
      <c r="N58" s="1231"/>
      <c r="O58" s="1231"/>
      <c r="P58" s="1231"/>
      <c r="Q58" s="1231"/>
      <c r="R58" s="1231"/>
      <c r="S58" s="1231"/>
      <c r="T58" s="1231"/>
      <c r="U58" s="1231"/>
      <c r="V58" s="1231"/>
      <c r="W58" s="1231"/>
      <c r="X58" s="1231"/>
      <c r="Y58" s="1231"/>
      <c r="Z58" s="1231"/>
      <c r="AA58" s="1231"/>
      <c r="AB58" s="1231"/>
      <c r="AC58" s="1231"/>
      <c r="AD58" s="1231"/>
      <c r="AE58" s="1231"/>
      <c r="AF58" s="1231"/>
      <c r="AG58" s="1231"/>
      <c r="AH58" s="1237">
        <f t="shared" si="7"/>
        <v>0</v>
      </c>
      <c r="AI58" s="1230"/>
      <c r="AJ58" s="1218"/>
      <c r="AK58" s="1218"/>
      <c r="AL58" s="1388"/>
    </row>
    <row r="59" spans="1:38" ht="13">
      <c r="A59" s="1386"/>
      <c r="B59" s="1208"/>
      <c r="C59" s="1104" t="s">
        <v>122</v>
      </c>
      <c r="D59" s="1228"/>
      <c r="E59" s="1228"/>
      <c r="F59" s="1228"/>
      <c r="G59" s="1228"/>
      <c r="H59" s="1228"/>
      <c r="I59" s="1231"/>
      <c r="J59" s="1231"/>
      <c r="K59" s="1231"/>
      <c r="L59" s="1231"/>
      <c r="M59" s="1231"/>
      <c r="N59" s="1231"/>
      <c r="O59" s="1231"/>
      <c r="P59" s="1231"/>
      <c r="Q59" s="1231"/>
      <c r="R59" s="1231"/>
      <c r="S59" s="1231"/>
      <c r="T59" s="1231"/>
      <c r="U59" s="1231"/>
      <c r="V59" s="1231"/>
      <c r="W59" s="1231"/>
      <c r="X59" s="1231"/>
      <c r="Y59" s="1231"/>
      <c r="Z59" s="1231"/>
      <c r="AA59" s="1231"/>
      <c r="AB59" s="1231"/>
      <c r="AC59" s="1231"/>
      <c r="AD59" s="1231"/>
      <c r="AE59" s="1231"/>
      <c r="AF59" s="1231"/>
      <c r="AG59" s="1231"/>
      <c r="AH59" s="1237">
        <f t="shared" si="7"/>
        <v>0</v>
      </c>
      <c r="AI59" s="1230"/>
      <c r="AJ59" s="1218"/>
      <c r="AK59" s="1218"/>
      <c r="AL59" s="1388"/>
    </row>
    <row r="60" spans="1:38" ht="13">
      <c r="A60" s="1386"/>
      <c r="B60" s="1208"/>
      <c r="C60" s="1104" t="s">
        <v>205</v>
      </c>
      <c r="D60" s="1228"/>
      <c r="E60" s="1228"/>
      <c r="F60" s="1228"/>
      <c r="G60" s="1228"/>
      <c r="H60" s="1228"/>
      <c r="I60" s="1231"/>
      <c r="J60" s="1231"/>
      <c r="K60" s="1231"/>
      <c r="L60" s="1231"/>
      <c r="M60" s="1231"/>
      <c r="N60" s="1231"/>
      <c r="O60" s="1231"/>
      <c r="P60" s="1231"/>
      <c r="Q60" s="1231"/>
      <c r="R60" s="1231"/>
      <c r="S60" s="1231"/>
      <c r="T60" s="1231"/>
      <c r="U60" s="1231"/>
      <c r="V60" s="1231"/>
      <c r="W60" s="1231"/>
      <c r="X60" s="1231"/>
      <c r="Y60" s="1231"/>
      <c r="Z60" s="1231"/>
      <c r="AA60" s="1231"/>
      <c r="AB60" s="1231"/>
      <c r="AC60" s="1231"/>
      <c r="AD60" s="1231"/>
      <c r="AE60" s="1231"/>
      <c r="AF60" s="1231"/>
      <c r="AG60" s="1231"/>
      <c r="AH60" s="1237">
        <f t="shared" si="7"/>
        <v>0</v>
      </c>
      <c r="AI60" s="1230"/>
      <c r="AJ60" s="1218"/>
      <c r="AK60" s="1218"/>
      <c r="AL60" s="1388"/>
    </row>
    <row r="61" spans="1:38" ht="13">
      <c r="A61" s="1386"/>
      <c r="B61" s="1208"/>
      <c r="C61" s="1104" t="s">
        <v>196</v>
      </c>
      <c r="D61" s="1228"/>
      <c r="E61" s="1228"/>
      <c r="F61" s="1228"/>
      <c r="G61" s="1228"/>
      <c r="H61" s="1228"/>
      <c r="I61" s="1231"/>
      <c r="J61" s="1231"/>
      <c r="K61" s="1231"/>
      <c r="L61" s="1231"/>
      <c r="M61" s="1231"/>
      <c r="N61" s="1231"/>
      <c r="O61" s="1231"/>
      <c r="P61" s="1231"/>
      <c r="Q61" s="1231"/>
      <c r="R61" s="1231"/>
      <c r="S61" s="1231"/>
      <c r="T61" s="1231"/>
      <c r="U61" s="1231"/>
      <c r="V61" s="1231"/>
      <c r="W61" s="1231"/>
      <c r="X61" s="1231"/>
      <c r="Y61" s="1231"/>
      <c r="Z61" s="1231"/>
      <c r="AA61" s="1231"/>
      <c r="AB61" s="1231"/>
      <c r="AC61" s="1231"/>
      <c r="AD61" s="1231"/>
      <c r="AE61" s="1231"/>
      <c r="AF61" s="1231"/>
      <c r="AG61" s="1231"/>
      <c r="AH61" s="1237">
        <f t="shared" si="7"/>
        <v>0</v>
      </c>
      <c r="AI61" s="1230"/>
      <c r="AJ61" s="1218"/>
      <c r="AK61" s="1218"/>
      <c r="AL61" s="1388"/>
    </row>
    <row r="62" spans="1:38" ht="13">
      <c r="A62" s="1386"/>
      <c r="B62" s="1208"/>
      <c r="C62" s="1189" t="s">
        <v>123</v>
      </c>
      <c r="D62" s="1238"/>
      <c r="E62" s="1238"/>
      <c r="F62" s="1238"/>
      <c r="G62" s="1238"/>
      <c r="H62" s="1238"/>
      <c r="I62" s="1239"/>
      <c r="J62" s="1239"/>
      <c r="K62" s="1239"/>
      <c r="L62" s="1239"/>
      <c r="M62" s="1239"/>
      <c r="N62" s="1239"/>
      <c r="O62" s="1239"/>
      <c r="P62" s="1239"/>
      <c r="Q62" s="1239"/>
      <c r="R62" s="1239"/>
      <c r="S62" s="1239"/>
      <c r="T62" s="1239"/>
      <c r="U62" s="1239"/>
      <c r="V62" s="1239"/>
      <c r="W62" s="1239"/>
      <c r="X62" s="1239"/>
      <c r="Y62" s="1239"/>
      <c r="Z62" s="1239"/>
      <c r="AA62" s="1239"/>
      <c r="AB62" s="1239"/>
      <c r="AC62" s="1239"/>
      <c r="AD62" s="1239"/>
      <c r="AE62" s="1239"/>
      <c r="AF62" s="1239"/>
      <c r="AG62" s="1239"/>
      <c r="AH62" s="1237">
        <f t="shared" si="7"/>
        <v>0</v>
      </c>
      <c r="AI62" s="1230"/>
      <c r="AJ62" s="1218"/>
      <c r="AK62" s="1218"/>
      <c r="AL62" s="1388"/>
    </row>
    <row r="63" spans="1:38" ht="13.5" thickBot="1">
      <c r="A63" s="1386"/>
      <c r="B63" s="1208"/>
      <c r="C63" s="1240" t="s">
        <v>124</v>
      </c>
      <c r="D63" s="1241">
        <f t="shared" ref="D63:AH63" si="8">SUM(D57:D62)</f>
        <v>0</v>
      </c>
      <c r="E63" s="1241">
        <f t="shared" si="8"/>
        <v>0</v>
      </c>
      <c r="F63" s="1241">
        <f t="shared" si="8"/>
        <v>0</v>
      </c>
      <c r="G63" s="1241">
        <f t="shared" si="8"/>
        <v>0</v>
      </c>
      <c r="H63" s="1241">
        <f t="shared" si="8"/>
        <v>0</v>
      </c>
      <c r="I63" s="1241">
        <f t="shared" si="8"/>
        <v>0</v>
      </c>
      <c r="J63" s="1241">
        <f t="shared" si="8"/>
        <v>0</v>
      </c>
      <c r="K63" s="1241">
        <f t="shared" si="8"/>
        <v>0</v>
      </c>
      <c r="L63" s="1241">
        <f t="shared" si="8"/>
        <v>0</v>
      </c>
      <c r="M63" s="1241">
        <f t="shared" si="8"/>
        <v>0</v>
      </c>
      <c r="N63" s="1241">
        <f t="shared" si="8"/>
        <v>0</v>
      </c>
      <c r="O63" s="1241">
        <f t="shared" si="8"/>
        <v>0</v>
      </c>
      <c r="P63" s="1241">
        <f t="shared" si="8"/>
        <v>0</v>
      </c>
      <c r="Q63" s="1241">
        <f t="shared" si="8"/>
        <v>0</v>
      </c>
      <c r="R63" s="1241">
        <f t="shared" si="8"/>
        <v>0</v>
      </c>
      <c r="S63" s="1241">
        <f t="shared" si="8"/>
        <v>0</v>
      </c>
      <c r="T63" s="1241">
        <f t="shared" si="8"/>
        <v>0</v>
      </c>
      <c r="U63" s="1241">
        <f t="shared" si="8"/>
        <v>0</v>
      </c>
      <c r="V63" s="1241">
        <f t="shared" si="8"/>
        <v>0</v>
      </c>
      <c r="W63" s="1241">
        <f t="shared" si="8"/>
        <v>0</v>
      </c>
      <c r="X63" s="1241">
        <f t="shared" si="8"/>
        <v>0</v>
      </c>
      <c r="Y63" s="1241">
        <f t="shared" si="8"/>
        <v>0</v>
      </c>
      <c r="Z63" s="1241">
        <f t="shared" si="8"/>
        <v>0</v>
      </c>
      <c r="AA63" s="1241">
        <f t="shared" si="8"/>
        <v>0</v>
      </c>
      <c r="AB63" s="1241">
        <f t="shared" si="8"/>
        <v>0</v>
      </c>
      <c r="AC63" s="1241">
        <f t="shared" si="8"/>
        <v>0</v>
      </c>
      <c r="AD63" s="1241">
        <f t="shared" si="8"/>
        <v>0</v>
      </c>
      <c r="AE63" s="1241">
        <f t="shared" si="8"/>
        <v>0</v>
      </c>
      <c r="AF63" s="1241">
        <f t="shared" si="8"/>
        <v>0</v>
      </c>
      <c r="AG63" s="1241">
        <f t="shared" si="8"/>
        <v>0</v>
      </c>
      <c r="AH63" s="1243">
        <f t="shared" si="8"/>
        <v>0</v>
      </c>
      <c r="AI63" s="1871"/>
      <c r="AJ63" s="1871"/>
      <c r="AK63" s="1871"/>
      <c r="AL63" s="1388"/>
    </row>
    <row r="64" spans="1:38" ht="5.25" customHeight="1">
      <c r="A64" s="1386"/>
      <c r="B64" s="1208"/>
      <c r="C64" s="1117"/>
      <c r="D64" s="1222"/>
      <c r="E64" s="1220"/>
      <c r="F64" s="1245"/>
      <c r="G64" s="1245"/>
      <c r="H64" s="1246"/>
      <c r="I64" s="1246"/>
      <c r="J64" s="1246"/>
      <c r="K64" s="1246"/>
      <c r="L64" s="1246"/>
      <c r="M64" s="1246"/>
      <c r="N64" s="1246"/>
      <c r="O64" s="1246"/>
      <c r="P64" s="1246"/>
      <c r="Q64" s="1246"/>
      <c r="R64" s="1246"/>
      <c r="S64" s="1246"/>
      <c r="T64" s="1246"/>
      <c r="U64" s="1246"/>
      <c r="V64" s="1246"/>
      <c r="W64" s="1246"/>
      <c r="X64" s="1246"/>
      <c r="Y64" s="1246"/>
      <c r="Z64" s="1246"/>
      <c r="AA64" s="1246"/>
      <c r="AB64" s="1246"/>
      <c r="AC64" s="1246"/>
      <c r="AD64" s="1246"/>
      <c r="AE64" s="1246"/>
      <c r="AF64" s="1246"/>
      <c r="AG64" s="1246"/>
      <c r="AH64" s="1218"/>
      <c r="AI64" s="1871"/>
      <c r="AJ64" s="1871"/>
      <c r="AK64" s="1871"/>
      <c r="AL64" s="1388"/>
    </row>
    <row r="65" spans="1:38" ht="6" customHeight="1">
      <c r="A65" s="1386"/>
      <c r="B65" s="1208"/>
      <c r="C65" s="1117"/>
      <c r="D65" s="1222"/>
      <c r="E65" s="1220"/>
      <c r="F65" s="1245"/>
      <c r="G65" s="1245"/>
      <c r="H65" s="1246"/>
      <c r="I65" s="1246"/>
      <c r="J65" s="1246"/>
      <c r="K65" s="1246"/>
      <c r="L65" s="1246"/>
      <c r="M65" s="1246"/>
      <c r="N65" s="1246"/>
      <c r="O65" s="1246"/>
      <c r="P65" s="1246"/>
      <c r="Q65" s="1246"/>
      <c r="R65" s="1246"/>
      <c r="S65" s="1246"/>
      <c r="T65" s="1246"/>
      <c r="U65" s="1246"/>
      <c r="V65" s="1246"/>
      <c r="W65" s="1246"/>
      <c r="X65" s="1246"/>
      <c r="Y65" s="1246"/>
      <c r="Z65" s="1246"/>
      <c r="AA65" s="1246"/>
      <c r="AB65" s="1246"/>
      <c r="AC65" s="1246"/>
      <c r="AD65" s="1246"/>
      <c r="AE65" s="1246"/>
      <c r="AF65" s="1246"/>
      <c r="AG65" s="1246"/>
      <c r="AH65" s="1218"/>
      <c r="AI65" s="1871"/>
      <c r="AJ65" s="1871"/>
      <c r="AK65" s="1871"/>
      <c r="AL65" s="1388"/>
    </row>
    <row r="66" spans="1:38" ht="13.5" customHeight="1" thickBot="1">
      <c r="A66" s="1386"/>
      <c r="B66" s="1208"/>
      <c r="C66" s="1117"/>
      <c r="D66" s="1222"/>
      <c r="E66" s="1220"/>
      <c r="F66" s="1245"/>
      <c r="G66" s="1245"/>
      <c r="H66" s="1246"/>
      <c r="I66" s="1246"/>
      <c r="J66" s="1246"/>
      <c r="K66" s="1246"/>
      <c r="L66" s="1246"/>
      <c r="M66" s="1246"/>
      <c r="N66" s="1246"/>
      <c r="O66" s="1246"/>
      <c r="P66" s="1246"/>
      <c r="Q66" s="1246"/>
      <c r="R66" s="1246"/>
      <c r="S66" s="1246"/>
      <c r="T66" s="1246"/>
      <c r="U66" s="1246"/>
      <c r="V66" s="1246"/>
      <c r="W66" s="1246"/>
      <c r="X66" s="1246"/>
      <c r="Y66" s="1246"/>
      <c r="Z66" s="1246"/>
      <c r="AA66" s="1246"/>
      <c r="AB66" s="1246"/>
      <c r="AC66" s="1246"/>
      <c r="AD66" s="1246"/>
      <c r="AE66" s="1246"/>
      <c r="AF66" s="1246"/>
      <c r="AG66" s="1246"/>
      <c r="AH66" s="1218"/>
      <c r="AI66" s="1871"/>
      <c r="AJ66" s="1871"/>
      <c r="AK66" s="1871"/>
      <c r="AL66" s="1388"/>
    </row>
    <row r="67" spans="1:38" ht="13">
      <c r="A67" s="1386"/>
      <c r="B67" s="1208"/>
      <c r="C67" s="1247" t="s">
        <v>170</v>
      </c>
      <c r="D67" s="1872"/>
      <c r="E67" s="1873"/>
      <c r="F67" s="1873"/>
      <c r="G67" s="1873"/>
      <c r="H67" s="1873"/>
      <c r="I67" s="1873"/>
      <c r="J67" s="1873"/>
      <c r="K67" s="1873"/>
      <c r="L67" s="1873"/>
      <c r="M67" s="1873"/>
      <c r="N67" s="1873"/>
      <c r="O67" s="1873"/>
      <c r="P67" s="1873"/>
      <c r="Q67" s="1873"/>
      <c r="R67" s="1873"/>
      <c r="S67" s="1873"/>
      <c r="T67" s="1873"/>
      <c r="U67" s="1873"/>
      <c r="V67" s="1873"/>
      <c r="W67" s="1873"/>
      <c r="X67" s="1873"/>
      <c r="Y67" s="1873"/>
      <c r="Z67" s="1873"/>
      <c r="AA67" s="1873"/>
      <c r="AB67" s="1873"/>
      <c r="AC67" s="1873"/>
      <c r="AD67" s="1873"/>
      <c r="AE67" s="1873"/>
      <c r="AF67" s="1873"/>
      <c r="AG67" s="1873"/>
      <c r="AH67" s="1873"/>
      <c r="AI67" s="1873"/>
      <c r="AJ67" s="1874"/>
      <c r="AK67" s="1218"/>
      <c r="AL67" s="1388"/>
    </row>
    <row r="68" spans="1:38" ht="13">
      <c r="A68" s="1386"/>
      <c r="B68" s="1208"/>
      <c r="C68" s="1248"/>
      <c r="D68" s="1875"/>
      <c r="E68" s="1876"/>
      <c r="F68" s="1876"/>
      <c r="G68" s="1876"/>
      <c r="H68" s="1876"/>
      <c r="I68" s="1876"/>
      <c r="J68" s="1876"/>
      <c r="K68" s="1876"/>
      <c r="L68" s="1876"/>
      <c r="M68" s="1876"/>
      <c r="N68" s="1876"/>
      <c r="O68" s="1876"/>
      <c r="P68" s="1876"/>
      <c r="Q68" s="1876"/>
      <c r="R68" s="1876"/>
      <c r="S68" s="1876"/>
      <c r="T68" s="1876"/>
      <c r="U68" s="1876"/>
      <c r="V68" s="1876"/>
      <c r="W68" s="1876"/>
      <c r="X68" s="1876"/>
      <c r="Y68" s="1876"/>
      <c r="Z68" s="1876"/>
      <c r="AA68" s="1876"/>
      <c r="AB68" s="1876"/>
      <c r="AC68" s="1876"/>
      <c r="AD68" s="1876"/>
      <c r="AE68" s="1876"/>
      <c r="AF68" s="1876"/>
      <c r="AG68" s="1876"/>
      <c r="AH68" s="1876"/>
      <c r="AI68" s="1876"/>
      <c r="AJ68" s="1877"/>
      <c r="AK68" s="1218"/>
      <c r="AL68" s="1388"/>
    </row>
    <row r="69" spans="1:38" ht="13">
      <c r="A69" s="1386"/>
      <c r="B69" s="1208"/>
      <c r="C69" s="1248"/>
      <c r="D69" s="1875"/>
      <c r="E69" s="1876"/>
      <c r="F69" s="1876"/>
      <c r="G69" s="1876"/>
      <c r="H69" s="1876"/>
      <c r="I69" s="1876"/>
      <c r="J69" s="1876"/>
      <c r="K69" s="1876"/>
      <c r="L69" s="1876"/>
      <c r="M69" s="1876"/>
      <c r="N69" s="1876"/>
      <c r="O69" s="1876"/>
      <c r="P69" s="1876"/>
      <c r="Q69" s="1876"/>
      <c r="R69" s="1876"/>
      <c r="S69" s="1876"/>
      <c r="T69" s="1876"/>
      <c r="U69" s="1876"/>
      <c r="V69" s="1876"/>
      <c r="W69" s="1876"/>
      <c r="X69" s="1876"/>
      <c r="Y69" s="1876"/>
      <c r="Z69" s="1876"/>
      <c r="AA69" s="1876"/>
      <c r="AB69" s="1876"/>
      <c r="AC69" s="1876"/>
      <c r="AD69" s="1876"/>
      <c r="AE69" s="1876"/>
      <c r="AF69" s="1876"/>
      <c r="AG69" s="1876"/>
      <c r="AH69" s="1876"/>
      <c r="AI69" s="1876"/>
      <c r="AJ69" s="1877"/>
      <c r="AK69" s="1218"/>
      <c r="AL69" s="1388"/>
    </row>
    <row r="70" spans="1:38" ht="13">
      <c r="A70" s="1386"/>
      <c r="B70" s="1208"/>
      <c r="C70" s="1248"/>
      <c r="D70" s="1875"/>
      <c r="E70" s="1876"/>
      <c r="F70" s="1876"/>
      <c r="G70" s="1876"/>
      <c r="H70" s="1876"/>
      <c r="I70" s="1876"/>
      <c r="J70" s="1876"/>
      <c r="K70" s="1876"/>
      <c r="L70" s="1876"/>
      <c r="M70" s="1876"/>
      <c r="N70" s="1876"/>
      <c r="O70" s="1876"/>
      <c r="P70" s="1876"/>
      <c r="Q70" s="1876"/>
      <c r="R70" s="1876"/>
      <c r="S70" s="1876"/>
      <c r="T70" s="1876"/>
      <c r="U70" s="1876"/>
      <c r="V70" s="1876"/>
      <c r="W70" s="1876"/>
      <c r="X70" s="1876"/>
      <c r="Y70" s="1876"/>
      <c r="Z70" s="1876"/>
      <c r="AA70" s="1876"/>
      <c r="AB70" s="1876"/>
      <c r="AC70" s="1876"/>
      <c r="AD70" s="1876"/>
      <c r="AE70" s="1876"/>
      <c r="AF70" s="1876"/>
      <c r="AG70" s="1876"/>
      <c r="AH70" s="1876"/>
      <c r="AI70" s="1876"/>
      <c r="AJ70" s="1877"/>
      <c r="AK70" s="1218"/>
      <c r="AL70" s="1388"/>
    </row>
    <row r="71" spans="1:38" ht="13">
      <c r="A71" s="1386"/>
      <c r="B71" s="1208"/>
      <c r="C71" s="1248"/>
      <c r="D71" s="1875"/>
      <c r="E71" s="1876"/>
      <c r="F71" s="1876"/>
      <c r="G71" s="1876"/>
      <c r="H71" s="1876"/>
      <c r="I71" s="1876"/>
      <c r="J71" s="1876"/>
      <c r="K71" s="1876"/>
      <c r="L71" s="1876"/>
      <c r="M71" s="1876"/>
      <c r="N71" s="1876"/>
      <c r="O71" s="1876"/>
      <c r="P71" s="1876"/>
      <c r="Q71" s="1876"/>
      <c r="R71" s="1876"/>
      <c r="S71" s="1876"/>
      <c r="T71" s="1876"/>
      <c r="U71" s="1876"/>
      <c r="V71" s="1876"/>
      <c r="W71" s="1876"/>
      <c r="X71" s="1876"/>
      <c r="Y71" s="1876"/>
      <c r="Z71" s="1876"/>
      <c r="AA71" s="1876"/>
      <c r="AB71" s="1876"/>
      <c r="AC71" s="1876"/>
      <c r="AD71" s="1876"/>
      <c r="AE71" s="1876"/>
      <c r="AF71" s="1876"/>
      <c r="AG71" s="1876"/>
      <c r="AH71" s="1876"/>
      <c r="AI71" s="1876"/>
      <c r="AJ71" s="1877"/>
      <c r="AK71" s="1218"/>
      <c r="AL71" s="1388"/>
    </row>
    <row r="72" spans="1:38" ht="13">
      <c r="A72" s="1386"/>
      <c r="B72" s="1208"/>
      <c r="C72" s="1248"/>
      <c r="D72" s="1875"/>
      <c r="E72" s="1876"/>
      <c r="F72" s="1876"/>
      <c r="G72" s="1876"/>
      <c r="H72" s="1876"/>
      <c r="I72" s="1876"/>
      <c r="J72" s="1876"/>
      <c r="K72" s="1876"/>
      <c r="L72" s="1876"/>
      <c r="M72" s="1876"/>
      <c r="N72" s="1876"/>
      <c r="O72" s="1876"/>
      <c r="P72" s="1876"/>
      <c r="Q72" s="1876"/>
      <c r="R72" s="1876"/>
      <c r="S72" s="1876"/>
      <c r="T72" s="1876"/>
      <c r="U72" s="1876"/>
      <c r="V72" s="1876"/>
      <c r="W72" s="1876"/>
      <c r="X72" s="1876"/>
      <c r="Y72" s="1876"/>
      <c r="Z72" s="1876"/>
      <c r="AA72" s="1876"/>
      <c r="AB72" s="1876"/>
      <c r="AC72" s="1876"/>
      <c r="AD72" s="1876"/>
      <c r="AE72" s="1876"/>
      <c r="AF72" s="1876"/>
      <c r="AG72" s="1876"/>
      <c r="AH72" s="1876"/>
      <c r="AI72" s="1876"/>
      <c r="AJ72" s="1877"/>
      <c r="AK72" s="1218"/>
      <c r="AL72" s="1388"/>
    </row>
    <row r="73" spans="1:38" ht="13">
      <c r="A73" s="1386"/>
      <c r="B73" s="1208"/>
      <c r="C73" s="1249"/>
      <c r="D73" s="1875"/>
      <c r="E73" s="1876"/>
      <c r="F73" s="1876"/>
      <c r="G73" s="1876"/>
      <c r="H73" s="1876"/>
      <c r="I73" s="1876"/>
      <c r="J73" s="1876"/>
      <c r="K73" s="1876"/>
      <c r="L73" s="1876"/>
      <c r="M73" s="1876"/>
      <c r="N73" s="1876"/>
      <c r="O73" s="1876"/>
      <c r="P73" s="1876"/>
      <c r="Q73" s="1876"/>
      <c r="R73" s="1876"/>
      <c r="S73" s="1876"/>
      <c r="T73" s="1876"/>
      <c r="U73" s="1876"/>
      <c r="V73" s="1876"/>
      <c r="W73" s="1876"/>
      <c r="X73" s="1876"/>
      <c r="Y73" s="1876"/>
      <c r="Z73" s="1876"/>
      <c r="AA73" s="1876"/>
      <c r="AB73" s="1876"/>
      <c r="AC73" s="1876"/>
      <c r="AD73" s="1876"/>
      <c r="AE73" s="1876"/>
      <c r="AF73" s="1876"/>
      <c r="AG73" s="1876"/>
      <c r="AH73" s="1876"/>
      <c r="AI73" s="1876"/>
      <c r="AJ73" s="1877"/>
      <c r="AK73" s="1218"/>
      <c r="AL73" s="1388"/>
    </row>
    <row r="74" spans="1:38" ht="13.5" thickBot="1">
      <c r="A74" s="1386"/>
      <c r="B74" s="1208"/>
      <c r="C74" s="1250"/>
      <c r="D74" s="1878"/>
      <c r="E74" s="1879"/>
      <c r="F74" s="1879"/>
      <c r="G74" s="1879"/>
      <c r="H74" s="1879"/>
      <c r="I74" s="1879"/>
      <c r="J74" s="1879"/>
      <c r="K74" s="1879"/>
      <c r="L74" s="1879"/>
      <c r="M74" s="1879"/>
      <c r="N74" s="1879"/>
      <c r="O74" s="1879"/>
      <c r="P74" s="1879"/>
      <c r="Q74" s="1879"/>
      <c r="R74" s="1879"/>
      <c r="S74" s="1879"/>
      <c r="T74" s="1879"/>
      <c r="U74" s="1879"/>
      <c r="V74" s="1879"/>
      <c r="W74" s="1879"/>
      <c r="X74" s="1879"/>
      <c r="Y74" s="1879"/>
      <c r="Z74" s="1879"/>
      <c r="AA74" s="1879"/>
      <c r="AB74" s="1879"/>
      <c r="AC74" s="1879"/>
      <c r="AD74" s="1879"/>
      <c r="AE74" s="1879"/>
      <c r="AF74" s="1879"/>
      <c r="AG74" s="1879"/>
      <c r="AH74" s="1879"/>
      <c r="AI74" s="1879"/>
      <c r="AJ74" s="1880"/>
      <c r="AK74" s="1218"/>
      <c r="AL74" s="1388"/>
    </row>
    <row r="75" spans="1:38" ht="27" customHeight="1">
      <c r="A75" s="1386"/>
      <c r="B75" s="1251"/>
      <c r="C75" s="1252" t="str">
        <f>'Instructions &amp; Definitions'!C57</f>
        <v>EPA Form Number: 5900-482</v>
      </c>
      <c r="D75" s="1253"/>
      <c r="E75" s="1253"/>
      <c r="F75" s="1253"/>
      <c r="G75" s="1253"/>
      <c r="H75" s="1253"/>
      <c r="I75" s="1253"/>
      <c r="J75" s="1253"/>
      <c r="K75" s="1253"/>
      <c r="L75" s="1253"/>
      <c r="M75" s="1253"/>
      <c r="N75" s="1253"/>
      <c r="O75" s="1253"/>
      <c r="P75" s="1253"/>
      <c r="Q75" s="1253"/>
      <c r="R75" s="1253"/>
      <c r="S75" s="1253"/>
      <c r="T75" s="1253"/>
      <c r="U75" s="1253"/>
      <c r="V75" s="1253"/>
      <c r="W75" s="1253"/>
      <c r="X75" s="1253"/>
      <c r="Y75" s="1253"/>
      <c r="Z75" s="1253"/>
      <c r="AA75" s="1253"/>
      <c r="AB75" s="1253"/>
      <c r="AC75" s="1253"/>
      <c r="AD75" s="1253"/>
      <c r="AE75" s="1253"/>
      <c r="AF75" s="1253"/>
      <c r="AG75" s="1253"/>
      <c r="AH75" s="1253"/>
      <c r="AI75" s="1253"/>
      <c r="AJ75" s="1253"/>
      <c r="AK75" s="1254"/>
      <c r="AL75" s="1388"/>
    </row>
    <row r="76" spans="1:38" ht="13">
      <c r="A76" s="1386"/>
      <c r="B76" s="1389"/>
      <c r="C76" s="1389"/>
      <c r="D76" s="1389"/>
      <c r="E76" s="1389"/>
      <c r="F76" s="1389"/>
      <c r="G76" s="1389"/>
      <c r="H76" s="1389"/>
      <c r="I76" s="1389"/>
      <c r="J76" s="1389"/>
      <c r="K76" s="1389"/>
      <c r="L76" s="1389"/>
      <c r="M76" s="1389"/>
      <c r="N76" s="1389"/>
      <c r="O76" s="1389"/>
      <c r="P76" s="1389"/>
      <c r="Q76" s="1389"/>
      <c r="R76" s="1389"/>
      <c r="S76" s="1389"/>
      <c r="T76" s="1389"/>
      <c r="U76" s="1389"/>
      <c r="V76" s="1389"/>
      <c r="W76" s="1389"/>
      <c r="X76" s="1389"/>
      <c r="Y76" s="1389"/>
      <c r="Z76" s="1389"/>
      <c r="AA76" s="1389"/>
      <c r="AB76" s="1389"/>
      <c r="AC76" s="1389"/>
      <c r="AD76" s="1389"/>
      <c r="AE76" s="1389"/>
      <c r="AF76" s="1389"/>
      <c r="AG76" s="1389"/>
      <c r="AH76" s="1389"/>
      <c r="AI76" s="1389"/>
      <c r="AJ76" s="1389"/>
      <c r="AK76" s="1389"/>
      <c r="AL76" s="1388"/>
    </row>
    <row r="77" spans="1:38" ht="13">
      <c r="A77" s="1386"/>
      <c r="B77" s="1389"/>
      <c r="C77" s="1389"/>
      <c r="D77" s="1389"/>
      <c r="E77" s="1389"/>
      <c r="F77" s="1389"/>
      <c r="G77" s="1389"/>
      <c r="H77" s="1389"/>
      <c r="I77" s="1389"/>
      <c r="J77" s="1389"/>
      <c r="K77" s="1389"/>
      <c r="L77" s="1389"/>
      <c r="M77" s="1389"/>
      <c r="N77" s="1389"/>
      <c r="O77" s="1389"/>
      <c r="P77" s="1389"/>
      <c r="Q77" s="1389"/>
      <c r="R77" s="1389"/>
      <c r="S77" s="1389"/>
      <c r="T77" s="1389"/>
      <c r="U77" s="1389"/>
      <c r="V77" s="1389"/>
      <c r="W77" s="1389"/>
      <c r="X77" s="1389"/>
      <c r="Y77" s="1389"/>
      <c r="Z77" s="1389"/>
      <c r="AA77" s="1389"/>
      <c r="AB77" s="1389"/>
      <c r="AC77" s="1389"/>
      <c r="AD77" s="1389"/>
      <c r="AE77" s="1389"/>
      <c r="AF77" s="1389"/>
      <c r="AG77" s="1389"/>
      <c r="AH77" s="1389"/>
      <c r="AI77" s="1389"/>
      <c r="AJ77" s="1389"/>
      <c r="AK77" s="1389"/>
      <c r="AL77" s="1388"/>
    </row>
    <row r="78" spans="1:38" ht="13" hidden="1">
      <c r="A78" s="1204"/>
      <c r="B78" s="1181"/>
      <c r="C78" s="1181"/>
      <c r="D78" s="1181"/>
      <c r="E78" s="1181"/>
      <c r="F78" s="1181"/>
      <c r="G78" s="1181"/>
      <c r="H78" s="1181"/>
      <c r="I78" s="1181"/>
      <c r="J78" s="1181"/>
      <c r="K78" s="1181"/>
      <c r="L78" s="1181"/>
      <c r="M78" s="1181"/>
      <c r="N78" s="1181"/>
      <c r="O78" s="1181"/>
      <c r="P78" s="1181"/>
      <c r="Q78" s="1181"/>
      <c r="R78" s="1181"/>
      <c r="S78" s="1181"/>
      <c r="T78" s="1181"/>
      <c r="U78" s="1181"/>
      <c r="V78" s="1181"/>
      <c r="W78" s="1181"/>
      <c r="X78" s="1181"/>
      <c r="Y78" s="1181"/>
      <c r="Z78" s="1181"/>
      <c r="AA78" s="1181"/>
      <c r="AB78" s="1181"/>
      <c r="AC78" s="1181"/>
      <c r="AD78" s="1181"/>
      <c r="AE78" s="1181"/>
      <c r="AF78" s="1181"/>
      <c r="AG78" s="1181"/>
      <c r="AH78" s="1181"/>
      <c r="AI78" s="1181"/>
      <c r="AJ78" s="1181"/>
      <c r="AK78" s="1181"/>
      <c r="AL78" s="1214"/>
    </row>
    <row r="79" spans="1:38" ht="13" hidden="1">
      <c r="A79" s="1204"/>
      <c r="B79" s="1181"/>
      <c r="C79" s="1181"/>
      <c r="D79" s="1181"/>
      <c r="E79" s="1181"/>
      <c r="F79" s="1181"/>
      <c r="G79" s="1181"/>
      <c r="H79" s="1181"/>
      <c r="I79" s="1181"/>
      <c r="J79" s="1181"/>
      <c r="K79" s="1181"/>
      <c r="L79" s="1181"/>
      <c r="M79" s="1181"/>
      <c r="N79" s="1181"/>
      <c r="O79" s="1181"/>
      <c r="P79" s="1181"/>
      <c r="Q79" s="1181"/>
      <c r="R79" s="1181"/>
      <c r="S79" s="1181"/>
      <c r="T79" s="1181"/>
      <c r="U79" s="1181"/>
      <c r="V79" s="1181"/>
      <c r="W79" s="1181"/>
      <c r="X79" s="1181"/>
      <c r="Y79" s="1181"/>
      <c r="Z79" s="1181"/>
      <c r="AA79" s="1181"/>
      <c r="AB79" s="1181"/>
      <c r="AC79" s="1181"/>
      <c r="AD79" s="1181"/>
      <c r="AE79" s="1181"/>
      <c r="AF79" s="1181"/>
      <c r="AG79" s="1181"/>
      <c r="AH79" s="1181"/>
      <c r="AI79" s="1181"/>
      <c r="AJ79" s="1181"/>
      <c r="AK79" s="1181"/>
      <c r="AL79" s="1214"/>
    </row>
    <row r="80" spans="1:38" ht="13" hidden="1">
      <c r="A80" s="1204"/>
      <c r="B80" s="1181"/>
      <c r="C80" s="1181"/>
      <c r="D80" s="1181"/>
      <c r="E80" s="1181"/>
      <c r="F80" s="1181"/>
      <c r="G80" s="1181"/>
      <c r="H80" s="1181"/>
      <c r="I80" s="1181"/>
      <c r="J80" s="1181"/>
      <c r="K80" s="1181"/>
      <c r="L80" s="1181"/>
      <c r="M80" s="1181"/>
      <c r="N80" s="1181"/>
      <c r="O80" s="1181"/>
      <c r="P80" s="1181"/>
      <c r="Q80" s="1181"/>
      <c r="R80" s="1181"/>
      <c r="S80" s="1181"/>
      <c r="T80" s="1181"/>
      <c r="U80" s="1181"/>
      <c r="V80" s="1181"/>
      <c r="W80" s="1181"/>
      <c r="X80" s="1181"/>
      <c r="Y80" s="1181"/>
      <c r="Z80" s="1181"/>
      <c r="AA80" s="1181"/>
      <c r="AB80" s="1181"/>
      <c r="AC80" s="1181"/>
      <c r="AD80" s="1181"/>
      <c r="AE80" s="1181"/>
      <c r="AF80" s="1181"/>
      <c r="AG80" s="1181"/>
      <c r="AH80" s="1181"/>
      <c r="AI80" s="1181"/>
      <c r="AJ80" s="1181"/>
      <c r="AK80" s="1181"/>
      <c r="AL80" s="1214"/>
    </row>
    <row r="81" spans="1:38" ht="13" hidden="1">
      <c r="A81" s="1204"/>
      <c r="B81" s="1181"/>
      <c r="C81" s="1181"/>
      <c r="D81" s="1181"/>
      <c r="E81" s="1181"/>
      <c r="F81" s="1181"/>
      <c r="G81" s="1181"/>
      <c r="H81" s="1181"/>
      <c r="I81" s="1181"/>
      <c r="J81" s="1181"/>
      <c r="K81" s="1181"/>
      <c r="L81" s="1181"/>
      <c r="M81" s="1181"/>
      <c r="N81" s="1181"/>
      <c r="O81" s="1181"/>
      <c r="P81" s="1181"/>
      <c r="Q81" s="1181"/>
      <c r="R81" s="1181"/>
      <c r="S81" s="1181"/>
      <c r="T81" s="1181"/>
      <c r="U81" s="1181"/>
      <c r="V81" s="1181"/>
      <c r="W81" s="1181"/>
      <c r="X81" s="1181"/>
      <c r="Y81" s="1181"/>
      <c r="Z81" s="1181"/>
      <c r="AA81" s="1181"/>
      <c r="AB81" s="1181"/>
      <c r="AC81" s="1181"/>
      <c r="AD81" s="1181"/>
      <c r="AE81" s="1181"/>
      <c r="AF81" s="1181"/>
      <c r="AG81" s="1181"/>
      <c r="AH81" s="1181"/>
      <c r="AI81" s="1181"/>
      <c r="AJ81" s="1181"/>
      <c r="AK81" s="1181"/>
      <c r="AL81" s="1214"/>
    </row>
    <row r="82" spans="1:38" ht="13" hidden="1">
      <c r="A82" s="1204"/>
      <c r="B82" s="1181"/>
      <c r="C82" s="1181"/>
      <c r="D82" s="1181"/>
      <c r="E82" s="1181"/>
      <c r="F82" s="1181"/>
      <c r="G82" s="1181"/>
      <c r="H82" s="1181"/>
      <c r="I82" s="1181"/>
      <c r="J82" s="1181"/>
      <c r="K82" s="1181"/>
      <c r="L82" s="1181"/>
      <c r="M82" s="1181"/>
      <c r="N82" s="1181"/>
      <c r="O82" s="1181"/>
      <c r="P82" s="1181"/>
      <c r="Q82" s="1181"/>
      <c r="R82" s="1181"/>
      <c r="S82" s="1181"/>
      <c r="T82" s="1181"/>
      <c r="U82" s="1181"/>
      <c r="V82" s="1181"/>
      <c r="W82" s="1181"/>
      <c r="X82" s="1181"/>
      <c r="Y82" s="1181"/>
      <c r="Z82" s="1181"/>
      <c r="AA82" s="1181"/>
      <c r="AB82" s="1181"/>
      <c r="AC82" s="1181"/>
      <c r="AD82" s="1181"/>
      <c r="AE82" s="1181"/>
      <c r="AF82" s="1181"/>
      <c r="AG82" s="1181"/>
      <c r="AH82" s="1181"/>
      <c r="AI82" s="1181"/>
      <c r="AJ82" s="1181"/>
      <c r="AK82" s="1181"/>
      <c r="AL82" s="1214"/>
    </row>
    <row r="83" spans="1:38" ht="13" hidden="1">
      <c r="A83" s="1204"/>
      <c r="B83" s="1181"/>
      <c r="C83" s="1181"/>
      <c r="D83" s="1181"/>
      <c r="E83" s="1181"/>
      <c r="F83" s="1181"/>
      <c r="G83" s="1181"/>
      <c r="H83" s="1181"/>
      <c r="I83" s="1181"/>
      <c r="J83" s="1181"/>
      <c r="K83" s="1181"/>
      <c r="L83" s="1181"/>
      <c r="M83" s="1181"/>
      <c r="N83" s="1181"/>
      <c r="O83" s="1181"/>
      <c r="P83" s="1181"/>
      <c r="Q83" s="1181"/>
      <c r="R83" s="1181"/>
      <c r="S83" s="1181"/>
      <c r="T83" s="1181"/>
      <c r="U83" s="1181"/>
      <c r="V83" s="1181"/>
      <c r="W83" s="1181"/>
      <c r="X83" s="1181"/>
      <c r="Y83" s="1181"/>
      <c r="Z83" s="1181"/>
      <c r="AA83" s="1181"/>
      <c r="AB83" s="1181"/>
      <c r="AC83" s="1181"/>
      <c r="AD83" s="1181"/>
      <c r="AE83" s="1181"/>
      <c r="AF83" s="1181"/>
      <c r="AG83" s="1181"/>
      <c r="AH83" s="1181"/>
      <c r="AI83" s="1181"/>
      <c r="AJ83" s="1181"/>
      <c r="AK83" s="1181"/>
      <c r="AL83" s="1214"/>
    </row>
    <row r="84" spans="1:38" ht="13" hidden="1">
      <c r="A84" s="1204"/>
      <c r="B84" s="1181"/>
      <c r="C84" s="1181"/>
      <c r="D84" s="1181"/>
      <c r="E84" s="1181"/>
      <c r="F84" s="1181"/>
      <c r="G84" s="1181"/>
      <c r="H84" s="1181"/>
      <c r="I84" s="1181"/>
      <c r="J84" s="1181"/>
      <c r="K84" s="1181"/>
      <c r="L84" s="1181"/>
      <c r="M84" s="1181"/>
      <c r="N84" s="1181"/>
      <c r="O84" s="1181"/>
      <c r="P84" s="1181"/>
      <c r="Q84" s="1181"/>
      <c r="R84" s="1181"/>
      <c r="S84" s="1181"/>
      <c r="T84" s="1181"/>
      <c r="U84" s="1181"/>
      <c r="V84" s="1181"/>
      <c r="W84" s="1181"/>
      <c r="X84" s="1181"/>
      <c r="Y84" s="1181"/>
      <c r="Z84" s="1181"/>
      <c r="AA84" s="1181"/>
      <c r="AB84" s="1181"/>
      <c r="AC84" s="1181"/>
      <c r="AD84" s="1181"/>
      <c r="AE84" s="1181"/>
      <c r="AF84" s="1181"/>
      <c r="AG84" s="1181"/>
      <c r="AH84" s="1181"/>
      <c r="AI84" s="1181"/>
      <c r="AJ84" s="1181"/>
      <c r="AK84" s="1181"/>
      <c r="AL84" s="1214"/>
    </row>
    <row r="85" spans="1:38" ht="13" hidden="1">
      <c r="A85" s="1204"/>
      <c r="B85" s="1181"/>
      <c r="C85" s="1181"/>
      <c r="D85" s="1181"/>
      <c r="E85" s="1181"/>
      <c r="F85" s="1181"/>
      <c r="G85" s="1181"/>
      <c r="H85" s="1181"/>
      <c r="I85" s="1181"/>
      <c r="J85" s="1181"/>
      <c r="K85" s="1181"/>
      <c r="L85" s="1181"/>
      <c r="M85" s="1181"/>
      <c r="N85" s="1181"/>
      <c r="O85" s="1181"/>
      <c r="P85" s="1181"/>
      <c r="Q85" s="1181"/>
      <c r="R85" s="1181"/>
      <c r="S85" s="1181"/>
      <c r="T85" s="1181"/>
      <c r="U85" s="1181"/>
      <c r="V85" s="1181"/>
      <c r="W85" s="1181"/>
      <c r="X85" s="1181"/>
      <c r="Y85" s="1181"/>
      <c r="Z85" s="1181"/>
      <c r="AA85" s="1181"/>
      <c r="AB85" s="1181"/>
      <c r="AC85" s="1181"/>
      <c r="AD85" s="1181"/>
      <c r="AE85" s="1181"/>
      <c r="AF85" s="1181"/>
      <c r="AG85" s="1181"/>
      <c r="AH85" s="1181"/>
      <c r="AI85" s="1181"/>
      <c r="AJ85" s="1181"/>
      <c r="AK85" s="1181"/>
      <c r="AL85" s="1214"/>
    </row>
    <row r="86" spans="1:38" ht="13" hidden="1">
      <c r="A86" s="1204"/>
      <c r="B86" s="1181"/>
      <c r="C86" s="1181"/>
      <c r="D86" s="1181"/>
      <c r="E86" s="1181"/>
      <c r="F86" s="1181"/>
      <c r="G86" s="1181"/>
      <c r="H86" s="1181"/>
      <c r="I86" s="1181"/>
      <c r="J86" s="1181"/>
      <c r="K86" s="1181"/>
      <c r="L86" s="1181"/>
      <c r="M86" s="1181"/>
      <c r="N86" s="1181"/>
      <c r="O86" s="1181"/>
      <c r="P86" s="1181"/>
      <c r="Q86" s="1181"/>
      <c r="R86" s="1181"/>
      <c r="S86" s="1181"/>
      <c r="T86" s="1181"/>
      <c r="U86" s="1181"/>
      <c r="V86" s="1181"/>
      <c r="W86" s="1181"/>
      <c r="X86" s="1181"/>
      <c r="Y86" s="1181"/>
      <c r="Z86" s="1181"/>
      <c r="AA86" s="1181"/>
      <c r="AB86" s="1181"/>
      <c r="AC86" s="1181"/>
      <c r="AD86" s="1181"/>
      <c r="AE86" s="1181"/>
      <c r="AF86" s="1181"/>
      <c r="AG86" s="1181"/>
      <c r="AH86" s="1181"/>
      <c r="AI86" s="1181"/>
      <c r="AJ86" s="1181"/>
      <c r="AK86" s="1181"/>
      <c r="AL86" s="1214"/>
    </row>
    <row r="87" spans="1:38" ht="13" hidden="1">
      <c r="A87" s="1204"/>
      <c r="B87" s="1181"/>
      <c r="C87" s="1181"/>
      <c r="D87" s="1181"/>
      <c r="E87" s="1181"/>
      <c r="F87" s="1181"/>
      <c r="G87" s="1181"/>
      <c r="H87" s="1181"/>
      <c r="I87" s="1181"/>
      <c r="J87" s="1181"/>
      <c r="K87" s="1181"/>
      <c r="L87" s="1181"/>
      <c r="M87" s="1181"/>
      <c r="N87" s="1181"/>
      <c r="O87" s="1181"/>
      <c r="P87" s="1181"/>
      <c r="Q87" s="1181"/>
      <c r="R87" s="1181"/>
      <c r="S87" s="1181"/>
      <c r="T87" s="1181"/>
      <c r="U87" s="1181"/>
      <c r="V87" s="1181"/>
      <c r="W87" s="1181"/>
      <c r="X87" s="1181"/>
      <c r="Y87" s="1181"/>
      <c r="Z87" s="1181"/>
      <c r="AA87" s="1181"/>
      <c r="AB87" s="1181"/>
      <c r="AC87" s="1181"/>
      <c r="AD87" s="1181"/>
      <c r="AE87" s="1181"/>
      <c r="AF87" s="1181"/>
      <c r="AG87" s="1181"/>
      <c r="AH87" s="1181"/>
      <c r="AI87" s="1181"/>
      <c r="AJ87" s="1181"/>
      <c r="AK87" s="1181"/>
      <c r="AL87" s="1214"/>
    </row>
    <row r="88" spans="1:38" ht="13" hidden="1">
      <c r="A88" s="1204"/>
      <c r="B88" s="1181"/>
      <c r="C88" s="1181"/>
      <c r="D88" s="1181"/>
      <c r="E88" s="1181"/>
      <c r="F88" s="1181"/>
      <c r="G88" s="1181"/>
      <c r="H88" s="1181"/>
      <c r="I88" s="1181"/>
      <c r="J88" s="1181"/>
      <c r="K88" s="1181"/>
      <c r="L88" s="1181"/>
      <c r="M88" s="1181"/>
      <c r="N88" s="1181"/>
      <c r="O88" s="1181"/>
      <c r="P88" s="1181"/>
      <c r="Q88" s="1181"/>
      <c r="R88" s="1181"/>
      <c r="S88" s="1181"/>
      <c r="T88" s="1181"/>
      <c r="U88" s="1181"/>
      <c r="V88" s="1181"/>
      <c r="W88" s="1181"/>
      <c r="X88" s="1181"/>
      <c r="Y88" s="1181"/>
      <c r="Z88" s="1181"/>
      <c r="AA88" s="1181"/>
      <c r="AB88" s="1181"/>
      <c r="AC88" s="1181"/>
      <c r="AD88" s="1181"/>
      <c r="AE88" s="1181"/>
      <c r="AF88" s="1181"/>
      <c r="AG88" s="1181"/>
      <c r="AH88" s="1181"/>
      <c r="AI88" s="1181"/>
      <c r="AJ88" s="1181"/>
      <c r="AK88" s="1181"/>
      <c r="AL88" s="1214"/>
    </row>
    <row r="89" spans="1:38" ht="13" hidden="1">
      <c r="A89" s="1204"/>
      <c r="B89" s="1181"/>
      <c r="C89" s="1181"/>
      <c r="D89" s="1181"/>
      <c r="E89" s="1181"/>
      <c r="F89" s="1181"/>
      <c r="G89" s="1181"/>
      <c r="H89" s="1181"/>
      <c r="I89" s="1181"/>
      <c r="J89" s="1181"/>
      <c r="K89" s="1181"/>
      <c r="L89" s="1181"/>
      <c r="M89" s="1181"/>
      <c r="N89" s="1181"/>
      <c r="O89" s="1181"/>
      <c r="P89" s="1181"/>
      <c r="Q89" s="1181"/>
      <c r="R89" s="1181"/>
      <c r="S89" s="1181"/>
      <c r="T89" s="1181"/>
      <c r="U89" s="1181"/>
      <c r="V89" s="1181"/>
      <c r="W89" s="1181"/>
      <c r="X89" s="1181"/>
      <c r="Y89" s="1181"/>
      <c r="Z89" s="1181"/>
      <c r="AA89" s="1181"/>
      <c r="AB89" s="1181"/>
      <c r="AC89" s="1181"/>
      <c r="AD89" s="1181"/>
      <c r="AE89" s="1181"/>
      <c r="AF89" s="1181"/>
      <c r="AG89" s="1181"/>
      <c r="AH89" s="1181"/>
      <c r="AI89" s="1181"/>
      <c r="AJ89" s="1181"/>
      <c r="AK89" s="1181"/>
      <c r="AL89" s="1214"/>
    </row>
    <row r="90" spans="1:38" ht="13" hidden="1">
      <c r="A90" s="1204"/>
      <c r="B90" s="1181"/>
      <c r="C90" s="1181"/>
      <c r="D90" s="1181"/>
      <c r="E90" s="1181"/>
      <c r="F90" s="1181"/>
      <c r="G90" s="1181"/>
      <c r="H90" s="1181"/>
      <c r="I90" s="1181"/>
      <c r="J90" s="1181"/>
      <c r="K90" s="1181"/>
      <c r="L90" s="1181"/>
      <c r="M90" s="1181"/>
      <c r="N90" s="1181"/>
      <c r="O90" s="1181"/>
      <c r="P90" s="1181"/>
      <c r="Q90" s="1181"/>
      <c r="R90" s="1181"/>
      <c r="S90" s="1181"/>
      <c r="T90" s="1181"/>
      <c r="U90" s="1181"/>
      <c r="V90" s="1181"/>
      <c r="W90" s="1181"/>
      <c r="X90" s="1181"/>
      <c r="Y90" s="1181"/>
      <c r="Z90" s="1181"/>
      <c r="AA90" s="1181"/>
      <c r="AB90" s="1181"/>
      <c r="AC90" s="1181"/>
      <c r="AD90" s="1181"/>
      <c r="AE90" s="1181"/>
      <c r="AF90" s="1181"/>
      <c r="AG90" s="1181"/>
      <c r="AH90" s="1181"/>
      <c r="AI90" s="1181"/>
      <c r="AJ90" s="1181"/>
      <c r="AK90" s="1181"/>
      <c r="AL90" s="1214"/>
    </row>
    <row r="91" spans="1:38" ht="13" hidden="1">
      <c r="A91" s="1204"/>
      <c r="B91" s="1181"/>
      <c r="C91" s="1181"/>
      <c r="D91" s="1181"/>
      <c r="E91" s="1181"/>
      <c r="F91" s="1181"/>
      <c r="G91" s="1181"/>
      <c r="H91" s="1181"/>
      <c r="I91" s="1181"/>
      <c r="J91" s="1181"/>
      <c r="K91" s="1181"/>
      <c r="L91" s="1181"/>
      <c r="M91" s="1181"/>
      <c r="N91" s="1181"/>
      <c r="O91" s="1181"/>
      <c r="P91" s="1181"/>
      <c r="Q91" s="1181"/>
      <c r="R91" s="1181"/>
      <c r="S91" s="1181"/>
      <c r="T91" s="1181"/>
      <c r="U91" s="1181"/>
      <c r="V91" s="1181"/>
      <c r="W91" s="1181"/>
      <c r="X91" s="1181"/>
      <c r="Y91" s="1181"/>
      <c r="Z91" s="1181"/>
      <c r="AA91" s="1181"/>
      <c r="AB91" s="1181"/>
      <c r="AC91" s="1181"/>
      <c r="AD91" s="1181"/>
      <c r="AE91" s="1181"/>
      <c r="AF91" s="1181"/>
      <c r="AG91" s="1181"/>
      <c r="AH91" s="1181"/>
      <c r="AI91" s="1181"/>
      <c r="AJ91" s="1181"/>
      <c r="AK91" s="1181"/>
      <c r="AL91" s="1214"/>
    </row>
    <row r="92" spans="1:38" ht="13" hidden="1">
      <c r="A92" s="1204"/>
      <c r="B92" s="1181"/>
      <c r="C92" s="1181"/>
      <c r="D92" s="1181"/>
      <c r="E92" s="1181"/>
      <c r="F92" s="1181"/>
      <c r="G92" s="1181"/>
      <c r="H92" s="1181"/>
      <c r="I92" s="1181"/>
      <c r="J92" s="1181"/>
      <c r="K92" s="1181"/>
      <c r="L92" s="1181"/>
      <c r="M92" s="1181"/>
      <c r="N92" s="1181"/>
      <c r="O92" s="1181"/>
      <c r="P92" s="1181"/>
      <c r="Q92" s="1181"/>
      <c r="R92" s="1181"/>
      <c r="S92" s="1181"/>
      <c r="T92" s="1181"/>
      <c r="U92" s="1181"/>
      <c r="V92" s="1181"/>
      <c r="W92" s="1181"/>
      <c r="X92" s="1181"/>
      <c r="Y92" s="1181"/>
      <c r="Z92" s="1181"/>
      <c r="AA92" s="1181"/>
      <c r="AB92" s="1181"/>
      <c r="AC92" s="1181"/>
      <c r="AD92" s="1181"/>
      <c r="AE92" s="1181"/>
      <c r="AF92" s="1181"/>
      <c r="AG92" s="1181"/>
      <c r="AH92" s="1181"/>
      <c r="AI92" s="1181"/>
      <c r="AJ92" s="1181"/>
      <c r="AK92" s="1181"/>
      <c r="AL92" s="1214"/>
    </row>
    <row r="93" spans="1:38" ht="13" hidden="1">
      <c r="A93" s="1204"/>
      <c r="B93" s="1181"/>
      <c r="C93" s="1181"/>
      <c r="D93" s="1181"/>
      <c r="E93" s="1181"/>
      <c r="F93" s="1181"/>
      <c r="G93" s="1181"/>
      <c r="H93" s="1181"/>
      <c r="I93" s="1181"/>
      <c r="J93" s="1181"/>
      <c r="K93" s="1181"/>
      <c r="L93" s="1181"/>
      <c r="M93" s="1181"/>
      <c r="N93" s="1181"/>
      <c r="O93" s="1181"/>
      <c r="P93" s="1181"/>
      <c r="Q93" s="1181"/>
      <c r="R93" s="1181"/>
      <c r="S93" s="1181"/>
      <c r="T93" s="1181"/>
      <c r="U93" s="1181"/>
      <c r="V93" s="1181"/>
      <c r="W93" s="1181"/>
      <c r="X93" s="1181"/>
      <c r="Y93" s="1181"/>
      <c r="Z93" s="1181"/>
      <c r="AA93" s="1181"/>
      <c r="AB93" s="1181"/>
      <c r="AC93" s="1181"/>
      <c r="AD93" s="1181"/>
      <c r="AE93" s="1181"/>
      <c r="AF93" s="1181"/>
      <c r="AG93" s="1181"/>
      <c r="AH93" s="1181"/>
      <c r="AI93" s="1181"/>
      <c r="AJ93" s="1181"/>
      <c r="AK93" s="1181"/>
      <c r="AL93" s="1214"/>
    </row>
    <row r="94" spans="1:38" ht="13" hidden="1">
      <c r="A94" s="1204"/>
      <c r="B94" s="1181"/>
      <c r="C94" s="1181"/>
      <c r="D94" s="1181"/>
      <c r="E94" s="1181"/>
      <c r="F94" s="1181"/>
      <c r="G94" s="1181"/>
      <c r="H94" s="1181"/>
      <c r="I94" s="1181"/>
      <c r="J94" s="1181"/>
      <c r="K94" s="1181"/>
      <c r="L94" s="1181"/>
      <c r="M94" s="1181"/>
      <c r="N94" s="1181"/>
      <c r="O94" s="1181"/>
      <c r="P94" s="1181"/>
      <c r="Q94" s="1181"/>
      <c r="R94" s="1181"/>
      <c r="S94" s="1181"/>
      <c r="T94" s="1181"/>
      <c r="U94" s="1181"/>
      <c r="V94" s="1181"/>
      <c r="W94" s="1181"/>
      <c r="X94" s="1181"/>
      <c r="Y94" s="1181"/>
      <c r="Z94" s="1181"/>
      <c r="AA94" s="1181"/>
      <c r="AB94" s="1181"/>
      <c r="AC94" s="1181"/>
      <c r="AD94" s="1181"/>
      <c r="AE94" s="1181"/>
      <c r="AF94" s="1181"/>
      <c r="AG94" s="1181"/>
      <c r="AH94" s="1181"/>
      <c r="AI94" s="1181"/>
      <c r="AJ94" s="1181"/>
      <c r="AK94" s="1181"/>
      <c r="AL94" s="1214"/>
    </row>
    <row r="95" spans="1:38" ht="13" hidden="1">
      <c r="A95" s="1204"/>
      <c r="B95" s="1181"/>
      <c r="C95" s="1181"/>
      <c r="D95" s="1181"/>
      <c r="E95" s="1181"/>
      <c r="F95" s="1181"/>
      <c r="G95" s="1181"/>
      <c r="H95" s="1181"/>
      <c r="I95" s="1181"/>
      <c r="J95" s="1181"/>
      <c r="K95" s="1181"/>
      <c r="L95" s="1181"/>
      <c r="M95" s="1181"/>
      <c r="N95" s="1181"/>
      <c r="O95" s="1181"/>
      <c r="P95" s="1181"/>
      <c r="Q95" s="1181"/>
      <c r="R95" s="1181"/>
      <c r="S95" s="1181"/>
      <c r="T95" s="1181"/>
      <c r="U95" s="1181"/>
      <c r="V95" s="1181"/>
      <c r="W95" s="1181"/>
      <c r="X95" s="1181"/>
      <c r="Y95" s="1181"/>
      <c r="Z95" s="1181"/>
      <c r="AA95" s="1181"/>
      <c r="AB95" s="1181"/>
      <c r="AC95" s="1181"/>
      <c r="AD95" s="1181"/>
      <c r="AE95" s="1181"/>
      <c r="AF95" s="1181"/>
      <c r="AG95" s="1181"/>
      <c r="AH95" s="1181"/>
      <c r="AI95" s="1181"/>
      <c r="AJ95" s="1181"/>
      <c r="AK95" s="1181"/>
      <c r="AL95" s="1214"/>
    </row>
    <row r="96" spans="1:38" ht="13" hidden="1">
      <c r="A96" s="1204"/>
      <c r="B96" s="1181"/>
      <c r="C96" s="1181"/>
      <c r="D96" s="1181"/>
      <c r="E96" s="1181"/>
      <c r="F96" s="1181"/>
      <c r="G96" s="1181"/>
      <c r="H96" s="1181"/>
      <c r="I96" s="1181"/>
      <c r="J96" s="1181"/>
      <c r="K96" s="1181"/>
      <c r="L96" s="1181"/>
      <c r="M96" s="1181"/>
      <c r="N96" s="1181"/>
      <c r="O96" s="1181"/>
      <c r="P96" s="1181"/>
      <c r="Q96" s="1181"/>
      <c r="R96" s="1181"/>
      <c r="S96" s="1181"/>
      <c r="T96" s="1181"/>
      <c r="U96" s="1181"/>
      <c r="V96" s="1181"/>
      <c r="W96" s="1181"/>
      <c r="X96" s="1181"/>
      <c r="Y96" s="1181"/>
      <c r="Z96" s="1181"/>
      <c r="AA96" s="1181"/>
      <c r="AB96" s="1181"/>
      <c r="AC96" s="1181"/>
      <c r="AD96" s="1181"/>
      <c r="AE96" s="1181"/>
      <c r="AF96" s="1181"/>
      <c r="AG96" s="1181"/>
      <c r="AH96" s="1181"/>
      <c r="AI96" s="1181"/>
      <c r="AJ96" s="1181"/>
      <c r="AK96" s="1181"/>
      <c r="AL96" s="1214"/>
    </row>
    <row r="97" spans="1:38" ht="13" hidden="1">
      <c r="A97" s="1204"/>
      <c r="B97" s="1181"/>
      <c r="C97" s="1181"/>
      <c r="D97" s="1181"/>
      <c r="E97" s="1181"/>
      <c r="F97" s="1181"/>
      <c r="G97" s="1181"/>
      <c r="H97" s="1181"/>
      <c r="I97" s="1181"/>
      <c r="J97" s="1181"/>
      <c r="K97" s="1181"/>
      <c r="L97" s="1181"/>
      <c r="M97" s="1181"/>
      <c r="N97" s="1181"/>
      <c r="O97" s="1181"/>
      <c r="P97" s="1181"/>
      <c r="Q97" s="1181"/>
      <c r="R97" s="1181"/>
      <c r="S97" s="1181"/>
      <c r="T97" s="1181"/>
      <c r="U97" s="1181"/>
      <c r="V97" s="1181"/>
      <c r="W97" s="1181"/>
      <c r="X97" s="1181"/>
      <c r="Y97" s="1181"/>
      <c r="Z97" s="1181"/>
      <c r="AA97" s="1181"/>
      <c r="AB97" s="1181"/>
      <c r="AC97" s="1181"/>
      <c r="AD97" s="1181"/>
      <c r="AE97" s="1181"/>
      <c r="AF97" s="1181"/>
      <c r="AG97" s="1181"/>
      <c r="AH97" s="1181"/>
      <c r="AI97" s="1181"/>
      <c r="AJ97" s="1181"/>
      <c r="AK97" s="1181"/>
      <c r="AL97" s="1214"/>
    </row>
    <row r="98" spans="1:38" ht="13" hidden="1">
      <c r="A98" s="1204"/>
      <c r="B98" s="1181"/>
      <c r="C98" s="1181"/>
      <c r="D98" s="1181"/>
      <c r="E98" s="1181"/>
      <c r="F98" s="1181"/>
      <c r="G98" s="1181"/>
      <c r="H98" s="1181"/>
      <c r="I98" s="1181"/>
      <c r="J98" s="1181"/>
      <c r="K98" s="1181"/>
      <c r="L98" s="1181"/>
      <c r="M98" s="1181"/>
      <c r="N98" s="1181"/>
      <c r="O98" s="1181"/>
      <c r="P98" s="1181"/>
      <c r="Q98" s="1181"/>
      <c r="R98" s="1181"/>
      <c r="S98" s="1181"/>
      <c r="T98" s="1181"/>
      <c r="U98" s="1181"/>
      <c r="V98" s="1181"/>
      <c r="W98" s="1181"/>
      <c r="X98" s="1181"/>
      <c r="Y98" s="1181"/>
      <c r="Z98" s="1181"/>
      <c r="AA98" s="1181"/>
      <c r="AB98" s="1181"/>
      <c r="AC98" s="1181"/>
      <c r="AD98" s="1181"/>
      <c r="AE98" s="1181"/>
      <c r="AF98" s="1181"/>
      <c r="AG98" s="1181"/>
      <c r="AH98" s="1181"/>
      <c r="AI98" s="1181"/>
      <c r="AJ98" s="1181"/>
      <c r="AK98" s="1181"/>
      <c r="AL98" s="1214"/>
    </row>
    <row r="99" spans="1:38" ht="13" hidden="1">
      <c r="A99" s="1204"/>
      <c r="B99" s="1181"/>
      <c r="C99" s="1181"/>
      <c r="D99" s="1181"/>
      <c r="E99" s="1181"/>
      <c r="F99" s="1181"/>
      <c r="G99" s="1181"/>
      <c r="H99" s="1181"/>
      <c r="I99" s="1181"/>
      <c r="J99" s="1181"/>
      <c r="K99" s="1181"/>
      <c r="L99" s="1181"/>
      <c r="M99" s="1181"/>
      <c r="N99" s="1181"/>
      <c r="O99" s="1181"/>
      <c r="P99" s="1181"/>
      <c r="Q99" s="1181"/>
      <c r="R99" s="1181"/>
      <c r="S99" s="1181"/>
      <c r="T99" s="1181"/>
      <c r="U99" s="1181"/>
      <c r="V99" s="1181"/>
      <c r="W99" s="1181"/>
      <c r="X99" s="1181"/>
      <c r="Y99" s="1181"/>
      <c r="Z99" s="1181"/>
      <c r="AA99" s="1181"/>
      <c r="AB99" s="1181"/>
      <c r="AC99" s="1181"/>
      <c r="AD99" s="1181"/>
      <c r="AE99" s="1181"/>
      <c r="AF99" s="1181"/>
      <c r="AG99" s="1181"/>
      <c r="AH99" s="1181"/>
      <c r="AI99" s="1181"/>
      <c r="AJ99" s="1181"/>
      <c r="AK99" s="1181"/>
      <c r="AL99" s="1214"/>
    </row>
    <row r="100" spans="1:38" ht="13" hidden="1">
      <c r="A100" s="1204"/>
      <c r="B100" s="1181"/>
      <c r="C100" s="1181"/>
      <c r="D100" s="1181"/>
      <c r="E100" s="1181"/>
      <c r="F100" s="1181"/>
      <c r="G100" s="1181"/>
      <c r="H100" s="1181"/>
      <c r="I100" s="1181"/>
      <c r="J100" s="1181"/>
      <c r="K100" s="1181"/>
      <c r="L100" s="1181"/>
      <c r="M100" s="1181"/>
      <c r="N100" s="1181"/>
      <c r="O100" s="1181"/>
      <c r="P100" s="1181"/>
      <c r="Q100" s="1181"/>
      <c r="R100" s="1181"/>
      <c r="S100" s="1181"/>
      <c r="T100" s="1181"/>
      <c r="U100" s="1181"/>
      <c r="V100" s="1181"/>
      <c r="W100" s="1181"/>
      <c r="X100" s="1181"/>
      <c r="Y100" s="1181"/>
      <c r="Z100" s="1181"/>
      <c r="AA100" s="1181"/>
      <c r="AB100" s="1181"/>
      <c r="AC100" s="1181"/>
      <c r="AD100" s="1181"/>
      <c r="AE100" s="1181"/>
      <c r="AF100" s="1181"/>
      <c r="AG100" s="1181"/>
      <c r="AH100" s="1181"/>
      <c r="AI100" s="1181"/>
      <c r="AJ100" s="1181"/>
      <c r="AK100" s="1181"/>
      <c r="AL100" s="1214"/>
    </row>
    <row r="101" spans="1:38" ht="13" hidden="1">
      <c r="A101" s="1204"/>
      <c r="B101" s="1181"/>
      <c r="C101" s="1181"/>
      <c r="D101" s="1181"/>
      <c r="E101" s="1181"/>
      <c r="F101" s="1181"/>
      <c r="G101" s="1181"/>
      <c r="H101" s="1181"/>
      <c r="I101" s="1181"/>
      <c r="J101" s="1181"/>
      <c r="K101" s="1181"/>
      <c r="L101" s="1181"/>
      <c r="M101" s="1181"/>
      <c r="N101" s="1181"/>
      <c r="O101" s="1181"/>
      <c r="P101" s="1181"/>
      <c r="Q101" s="1181"/>
      <c r="R101" s="1181"/>
      <c r="S101" s="1181"/>
      <c r="T101" s="1181"/>
      <c r="U101" s="1181"/>
      <c r="V101" s="1181"/>
      <c r="W101" s="1181"/>
      <c r="X101" s="1181"/>
      <c r="Y101" s="1181"/>
      <c r="Z101" s="1181"/>
      <c r="AA101" s="1181"/>
      <c r="AB101" s="1181"/>
      <c r="AC101" s="1181"/>
      <c r="AD101" s="1181"/>
      <c r="AE101" s="1181"/>
      <c r="AF101" s="1181"/>
      <c r="AG101" s="1181"/>
      <c r="AH101" s="1181"/>
      <c r="AI101" s="1181"/>
      <c r="AJ101" s="1181"/>
      <c r="AK101" s="1181"/>
      <c r="AL101" s="1214"/>
    </row>
    <row r="102" spans="1:38" ht="13" hidden="1">
      <c r="A102" s="1204"/>
      <c r="B102" s="1181"/>
      <c r="C102" s="1181"/>
      <c r="D102" s="1181"/>
      <c r="E102" s="1181"/>
      <c r="F102" s="1181"/>
      <c r="G102" s="1181"/>
      <c r="H102" s="1181"/>
      <c r="I102" s="1181"/>
      <c r="J102" s="1181"/>
      <c r="K102" s="1181"/>
      <c r="L102" s="1181"/>
      <c r="M102" s="1181"/>
      <c r="N102" s="1181"/>
      <c r="O102" s="1181"/>
      <c r="P102" s="1181"/>
      <c r="Q102" s="1181"/>
      <c r="R102" s="1181"/>
      <c r="S102" s="1181"/>
      <c r="T102" s="1181"/>
      <c r="U102" s="1181"/>
      <c r="V102" s="1181"/>
      <c r="W102" s="1181"/>
      <c r="X102" s="1181"/>
      <c r="Y102" s="1181"/>
      <c r="Z102" s="1181"/>
      <c r="AA102" s="1181"/>
      <c r="AB102" s="1181"/>
      <c r="AC102" s="1181"/>
      <c r="AD102" s="1181"/>
      <c r="AE102" s="1181"/>
      <c r="AF102" s="1181"/>
      <c r="AG102" s="1181"/>
      <c r="AH102" s="1181"/>
      <c r="AI102" s="1181"/>
      <c r="AJ102" s="1181"/>
      <c r="AK102" s="1181"/>
      <c r="AL102" s="1214"/>
    </row>
    <row r="103" spans="1:38" ht="13" hidden="1">
      <c r="A103" s="1204"/>
      <c r="B103" s="1181"/>
      <c r="C103" s="1181"/>
      <c r="D103" s="1181"/>
      <c r="E103" s="1181"/>
      <c r="F103" s="1181"/>
      <c r="G103" s="1181"/>
      <c r="H103" s="1181"/>
      <c r="I103" s="1181"/>
      <c r="J103" s="1181"/>
      <c r="K103" s="1181"/>
      <c r="L103" s="1181"/>
      <c r="M103" s="1181"/>
      <c r="N103" s="1181"/>
      <c r="O103" s="1181"/>
      <c r="P103" s="1181"/>
      <c r="Q103" s="1181"/>
      <c r="R103" s="1181"/>
      <c r="S103" s="1181"/>
      <c r="T103" s="1181"/>
      <c r="U103" s="1181"/>
      <c r="V103" s="1181"/>
      <c r="W103" s="1181"/>
      <c r="X103" s="1181"/>
      <c r="Y103" s="1181"/>
      <c r="Z103" s="1181"/>
      <c r="AA103" s="1181"/>
      <c r="AB103" s="1181"/>
      <c r="AC103" s="1181"/>
      <c r="AD103" s="1181"/>
      <c r="AE103" s="1181"/>
      <c r="AF103" s="1181"/>
      <c r="AG103" s="1181"/>
      <c r="AH103" s="1181"/>
      <c r="AI103" s="1181"/>
      <c r="AJ103" s="1181"/>
      <c r="AK103" s="1181"/>
      <c r="AL103" s="1214"/>
    </row>
    <row r="104" spans="1:38" ht="13" hidden="1">
      <c r="A104" s="1204"/>
      <c r="B104" s="1181"/>
      <c r="C104" s="1181"/>
      <c r="D104" s="1181"/>
      <c r="E104" s="1181"/>
      <c r="F104" s="1181"/>
      <c r="G104" s="1181"/>
      <c r="H104" s="1181"/>
      <c r="I104" s="1181"/>
      <c r="J104" s="1181"/>
      <c r="K104" s="1181"/>
      <c r="L104" s="1181"/>
      <c r="M104" s="1181"/>
      <c r="N104" s="1181"/>
      <c r="O104" s="1181"/>
      <c r="P104" s="1181"/>
      <c r="Q104" s="1181"/>
      <c r="R104" s="1181"/>
      <c r="S104" s="1181"/>
      <c r="T104" s="1181"/>
      <c r="U104" s="1181"/>
      <c r="V104" s="1181"/>
      <c r="W104" s="1181"/>
      <c r="X104" s="1181"/>
      <c r="Y104" s="1181"/>
      <c r="Z104" s="1181"/>
      <c r="AA104" s="1181"/>
      <c r="AB104" s="1181"/>
      <c r="AC104" s="1181"/>
      <c r="AD104" s="1181"/>
      <c r="AE104" s="1181"/>
      <c r="AF104" s="1181"/>
      <c r="AG104" s="1181"/>
      <c r="AH104" s="1181"/>
      <c r="AI104" s="1181"/>
      <c r="AJ104" s="1181"/>
      <c r="AK104" s="1181"/>
      <c r="AL104" s="1214"/>
    </row>
    <row r="105" spans="1:38" ht="13" hidden="1">
      <c r="A105" s="1204"/>
      <c r="B105" s="1181"/>
      <c r="C105" s="1181"/>
      <c r="D105" s="1181"/>
      <c r="E105" s="1181"/>
      <c r="F105" s="1181"/>
      <c r="G105" s="1181"/>
      <c r="H105" s="1181"/>
      <c r="I105" s="1181"/>
      <c r="J105" s="1181"/>
      <c r="K105" s="1181"/>
      <c r="L105" s="1181"/>
      <c r="M105" s="1181"/>
      <c r="N105" s="1181"/>
      <c r="O105" s="1181"/>
      <c r="P105" s="1181"/>
      <c r="Q105" s="1181"/>
      <c r="R105" s="1181"/>
      <c r="S105" s="1181"/>
      <c r="T105" s="1181"/>
      <c r="U105" s="1181"/>
      <c r="V105" s="1181"/>
      <c r="W105" s="1181"/>
      <c r="X105" s="1181"/>
      <c r="Y105" s="1181"/>
      <c r="Z105" s="1181"/>
      <c r="AA105" s="1181"/>
      <c r="AB105" s="1181"/>
      <c r="AC105" s="1181"/>
      <c r="AD105" s="1181"/>
      <c r="AE105" s="1181"/>
      <c r="AF105" s="1181"/>
      <c r="AG105" s="1181"/>
      <c r="AH105" s="1181"/>
      <c r="AI105" s="1181"/>
      <c r="AJ105" s="1181"/>
      <c r="AK105" s="1181"/>
      <c r="AL105" s="1214"/>
    </row>
    <row r="106" spans="1:38" ht="13" hidden="1">
      <c r="A106" s="1204"/>
      <c r="B106" s="1181"/>
      <c r="C106" s="1181"/>
      <c r="D106" s="1181"/>
      <c r="E106" s="1181"/>
      <c r="F106" s="1181"/>
      <c r="G106" s="1181"/>
      <c r="H106" s="1181"/>
      <c r="I106" s="1181"/>
      <c r="J106" s="1181"/>
      <c r="K106" s="1181"/>
      <c r="L106" s="1181"/>
      <c r="M106" s="1181"/>
      <c r="N106" s="1181"/>
      <c r="O106" s="1181"/>
      <c r="P106" s="1181"/>
      <c r="Q106" s="1181"/>
      <c r="R106" s="1181"/>
      <c r="S106" s="1181"/>
      <c r="T106" s="1181"/>
      <c r="U106" s="1181"/>
      <c r="V106" s="1181"/>
      <c r="W106" s="1181"/>
      <c r="X106" s="1181"/>
      <c r="Y106" s="1181"/>
      <c r="Z106" s="1181"/>
      <c r="AA106" s="1181"/>
      <c r="AB106" s="1181"/>
      <c r="AC106" s="1181"/>
      <c r="AD106" s="1181"/>
      <c r="AE106" s="1181"/>
      <c r="AF106" s="1181"/>
      <c r="AG106" s="1181"/>
      <c r="AH106" s="1181"/>
      <c r="AI106" s="1181"/>
      <c r="AJ106" s="1181"/>
      <c r="AK106" s="1181"/>
      <c r="AL106" s="1214"/>
    </row>
    <row r="107" spans="1:38" ht="13" hidden="1">
      <c r="A107" s="1204"/>
      <c r="B107" s="1181"/>
      <c r="C107" s="1181"/>
      <c r="D107" s="1181"/>
      <c r="E107" s="1181"/>
      <c r="F107" s="1181"/>
      <c r="G107" s="1181"/>
      <c r="H107" s="1181"/>
      <c r="I107" s="1181"/>
      <c r="J107" s="1181"/>
      <c r="K107" s="1181"/>
      <c r="L107" s="1181"/>
      <c r="M107" s="1181"/>
      <c r="N107" s="1181"/>
      <c r="O107" s="1181"/>
      <c r="P107" s="1181"/>
      <c r="Q107" s="1181"/>
      <c r="R107" s="1181"/>
      <c r="S107" s="1181"/>
      <c r="T107" s="1181"/>
      <c r="U107" s="1181"/>
      <c r="V107" s="1181"/>
      <c r="W107" s="1181"/>
      <c r="X107" s="1181"/>
      <c r="Y107" s="1181"/>
      <c r="Z107" s="1181"/>
      <c r="AA107" s="1181"/>
      <c r="AB107" s="1181"/>
      <c r="AC107" s="1181"/>
      <c r="AD107" s="1181"/>
      <c r="AE107" s="1181"/>
      <c r="AF107" s="1181"/>
      <c r="AG107" s="1181"/>
      <c r="AH107" s="1181"/>
      <c r="AI107" s="1181"/>
      <c r="AJ107" s="1181"/>
      <c r="AK107" s="1181"/>
      <c r="AL107" s="1214"/>
    </row>
    <row r="108" spans="1:38" ht="13" hidden="1">
      <c r="A108" s="1204"/>
      <c r="B108" s="1181"/>
      <c r="C108" s="1181"/>
      <c r="D108" s="1181"/>
      <c r="E108" s="1181"/>
      <c r="F108" s="1181"/>
      <c r="G108" s="1181"/>
      <c r="H108" s="1181"/>
      <c r="I108" s="1181"/>
      <c r="J108" s="1181"/>
      <c r="K108" s="1181"/>
      <c r="L108" s="1181"/>
      <c r="M108" s="1181"/>
      <c r="N108" s="1181"/>
      <c r="O108" s="1181"/>
      <c r="P108" s="1181"/>
      <c r="Q108" s="1181"/>
      <c r="R108" s="1181"/>
      <c r="S108" s="1181"/>
      <c r="T108" s="1181"/>
      <c r="U108" s="1181"/>
      <c r="V108" s="1181"/>
      <c r="W108" s="1181"/>
      <c r="X108" s="1181"/>
      <c r="Y108" s="1181"/>
      <c r="Z108" s="1181"/>
      <c r="AA108" s="1181"/>
      <c r="AB108" s="1181"/>
      <c r="AC108" s="1181"/>
      <c r="AD108" s="1181"/>
      <c r="AE108" s="1181"/>
      <c r="AF108" s="1181"/>
      <c r="AG108" s="1181"/>
      <c r="AH108" s="1181"/>
      <c r="AI108" s="1181"/>
      <c r="AJ108" s="1181"/>
      <c r="AK108" s="1181"/>
      <c r="AL108" s="1214"/>
    </row>
    <row r="109" spans="1:38" ht="13" hidden="1">
      <c r="A109" s="1204"/>
      <c r="B109" s="1181"/>
      <c r="C109" s="1181"/>
      <c r="D109" s="1181"/>
      <c r="E109" s="1181"/>
      <c r="F109" s="1181"/>
      <c r="G109" s="1181"/>
      <c r="H109" s="1181"/>
      <c r="I109" s="1181"/>
      <c r="J109" s="1181"/>
      <c r="K109" s="1181"/>
      <c r="L109" s="1181"/>
      <c r="M109" s="1181"/>
      <c r="N109" s="1181"/>
      <c r="O109" s="1181"/>
      <c r="P109" s="1181"/>
      <c r="Q109" s="1181"/>
      <c r="R109" s="1181"/>
      <c r="S109" s="1181"/>
      <c r="T109" s="1181"/>
      <c r="U109" s="1181"/>
      <c r="V109" s="1181"/>
      <c r="W109" s="1181"/>
      <c r="X109" s="1181"/>
      <c r="Y109" s="1181"/>
      <c r="Z109" s="1181"/>
      <c r="AA109" s="1181"/>
      <c r="AB109" s="1181"/>
      <c r="AC109" s="1181"/>
      <c r="AD109" s="1181"/>
      <c r="AE109" s="1181"/>
      <c r="AF109" s="1181"/>
      <c r="AG109" s="1181"/>
      <c r="AH109" s="1181"/>
      <c r="AI109" s="1181"/>
      <c r="AJ109" s="1181"/>
      <c r="AK109" s="1181"/>
      <c r="AL109" s="1214"/>
    </row>
    <row r="110" spans="1:38" ht="13" hidden="1">
      <c r="A110" s="1204"/>
      <c r="B110" s="1181"/>
      <c r="C110" s="1181"/>
      <c r="D110" s="1181"/>
      <c r="E110" s="1181"/>
      <c r="F110" s="1181"/>
      <c r="G110" s="1181"/>
      <c r="H110" s="1181"/>
      <c r="I110" s="1181"/>
      <c r="J110" s="1181"/>
      <c r="K110" s="1181"/>
      <c r="L110" s="1181"/>
      <c r="M110" s="1181"/>
      <c r="N110" s="1181"/>
      <c r="O110" s="1181"/>
      <c r="P110" s="1181"/>
      <c r="Q110" s="1181"/>
      <c r="R110" s="1181"/>
      <c r="S110" s="1181"/>
      <c r="T110" s="1181"/>
      <c r="U110" s="1181"/>
      <c r="V110" s="1181"/>
      <c r="W110" s="1181"/>
      <c r="X110" s="1181"/>
      <c r="Y110" s="1181"/>
      <c r="Z110" s="1181"/>
      <c r="AA110" s="1181"/>
      <c r="AB110" s="1181"/>
      <c r="AC110" s="1181"/>
      <c r="AD110" s="1181"/>
      <c r="AE110" s="1181"/>
      <c r="AF110" s="1181"/>
      <c r="AG110" s="1181"/>
      <c r="AH110" s="1181"/>
      <c r="AI110" s="1181"/>
      <c r="AJ110" s="1181"/>
      <c r="AK110" s="1181"/>
      <c r="AL110" s="1214"/>
    </row>
    <row r="111" spans="1:38" ht="13" hidden="1">
      <c r="A111" s="1204"/>
      <c r="B111" s="1181"/>
      <c r="C111" s="1181"/>
      <c r="D111" s="1181"/>
      <c r="E111" s="1181"/>
      <c r="F111" s="1181"/>
      <c r="G111" s="1181"/>
      <c r="H111" s="1181"/>
      <c r="I111" s="1181"/>
      <c r="J111" s="1181"/>
      <c r="K111" s="1181"/>
      <c r="L111" s="1181"/>
      <c r="M111" s="1181"/>
      <c r="N111" s="1181"/>
      <c r="O111" s="1181"/>
      <c r="P111" s="1181"/>
      <c r="Q111" s="1181"/>
      <c r="R111" s="1181"/>
      <c r="S111" s="1181"/>
      <c r="T111" s="1181"/>
      <c r="U111" s="1181"/>
      <c r="V111" s="1181"/>
      <c r="W111" s="1181"/>
      <c r="X111" s="1181"/>
      <c r="Y111" s="1181"/>
      <c r="Z111" s="1181"/>
      <c r="AA111" s="1181"/>
      <c r="AB111" s="1181"/>
      <c r="AC111" s="1181"/>
      <c r="AD111" s="1181"/>
      <c r="AE111" s="1181"/>
      <c r="AF111" s="1181"/>
      <c r="AG111" s="1181"/>
      <c r="AH111" s="1181"/>
      <c r="AI111" s="1181"/>
      <c r="AJ111" s="1181"/>
      <c r="AK111" s="1181"/>
      <c r="AL111" s="1214"/>
    </row>
    <row r="112" spans="1:38" ht="13" hidden="1">
      <c r="A112" s="1204"/>
      <c r="B112" s="1181"/>
      <c r="C112" s="1181"/>
      <c r="D112" s="1181"/>
      <c r="E112" s="1181"/>
      <c r="F112" s="1181"/>
      <c r="G112" s="1181"/>
      <c r="H112" s="1181"/>
      <c r="I112" s="1181"/>
      <c r="J112" s="1181"/>
      <c r="K112" s="1181"/>
      <c r="L112" s="1181"/>
      <c r="M112" s="1181"/>
      <c r="N112" s="1181"/>
      <c r="O112" s="1181"/>
      <c r="P112" s="1181"/>
      <c r="Q112" s="1181"/>
      <c r="R112" s="1181"/>
      <c r="S112" s="1181"/>
      <c r="T112" s="1181"/>
      <c r="U112" s="1181"/>
      <c r="V112" s="1181"/>
      <c r="W112" s="1181"/>
      <c r="X112" s="1181"/>
      <c r="Y112" s="1181"/>
      <c r="Z112" s="1181"/>
      <c r="AA112" s="1181"/>
      <c r="AB112" s="1181"/>
      <c r="AC112" s="1181"/>
      <c r="AD112" s="1181"/>
      <c r="AE112" s="1181"/>
      <c r="AF112" s="1181"/>
      <c r="AG112" s="1181"/>
      <c r="AH112" s="1181"/>
      <c r="AI112" s="1181"/>
      <c r="AJ112" s="1181"/>
      <c r="AK112" s="1181"/>
      <c r="AL112" s="1214"/>
    </row>
    <row r="113" spans="1:38" ht="13" hidden="1">
      <c r="A113" s="1204"/>
      <c r="B113" s="1181"/>
      <c r="C113" s="1181"/>
      <c r="D113" s="1181"/>
      <c r="E113" s="1181"/>
      <c r="F113" s="1181"/>
      <c r="G113" s="1181"/>
      <c r="H113" s="1181"/>
      <c r="I113" s="1181"/>
      <c r="J113" s="1181"/>
      <c r="K113" s="1181"/>
      <c r="L113" s="1181"/>
      <c r="M113" s="1181"/>
      <c r="N113" s="1181"/>
      <c r="O113" s="1181"/>
      <c r="P113" s="1181"/>
      <c r="Q113" s="1181"/>
      <c r="R113" s="1181"/>
      <c r="S113" s="1181"/>
      <c r="T113" s="1181"/>
      <c r="U113" s="1181"/>
      <c r="V113" s="1181"/>
      <c r="W113" s="1181"/>
      <c r="X113" s="1181"/>
      <c r="Y113" s="1181"/>
      <c r="Z113" s="1181"/>
      <c r="AA113" s="1181"/>
      <c r="AB113" s="1181"/>
      <c r="AC113" s="1181"/>
      <c r="AD113" s="1181"/>
      <c r="AE113" s="1181"/>
      <c r="AF113" s="1181"/>
      <c r="AG113" s="1181"/>
      <c r="AH113" s="1181"/>
      <c r="AI113" s="1181"/>
      <c r="AJ113" s="1181"/>
      <c r="AK113" s="1181"/>
      <c r="AL113" s="1214"/>
    </row>
    <row r="114" spans="1:38" ht="13" hidden="1">
      <c r="A114" s="1204"/>
      <c r="B114" s="1181"/>
      <c r="C114" s="1181"/>
      <c r="D114" s="1181"/>
      <c r="E114" s="1181"/>
      <c r="F114" s="1181"/>
      <c r="G114" s="1181"/>
      <c r="H114" s="1181"/>
      <c r="I114" s="1181"/>
      <c r="J114" s="1181"/>
      <c r="K114" s="1181"/>
      <c r="L114" s="1181"/>
      <c r="M114" s="1181"/>
      <c r="N114" s="1181"/>
      <c r="O114" s="1181"/>
      <c r="P114" s="1181"/>
      <c r="Q114" s="1181"/>
      <c r="R114" s="1181"/>
      <c r="S114" s="1181"/>
      <c r="T114" s="1181"/>
      <c r="U114" s="1181"/>
      <c r="V114" s="1181"/>
      <c r="W114" s="1181"/>
      <c r="X114" s="1181"/>
      <c r="Y114" s="1181"/>
      <c r="Z114" s="1181"/>
      <c r="AA114" s="1181"/>
      <c r="AB114" s="1181"/>
      <c r="AC114" s="1181"/>
      <c r="AD114" s="1181"/>
      <c r="AE114" s="1181"/>
      <c r="AF114" s="1181"/>
      <c r="AG114" s="1181"/>
      <c r="AH114" s="1181"/>
      <c r="AI114" s="1181"/>
      <c r="AJ114" s="1181"/>
      <c r="AK114" s="1181"/>
      <c r="AL114" s="1214"/>
    </row>
    <row r="115" spans="1:38" ht="13" hidden="1">
      <c r="A115" s="1204"/>
      <c r="B115" s="1181"/>
      <c r="C115" s="1181"/>
      <c r="D115" s="1181"/>
      <c r="E115" s="1181"/>
      <c r="F115" s="1181"/>
      <c r="G115" s="1181"/>
      <c r="H115" s="1181"/>
      <c r="I115" s="1181"/>
      <c r="J115" s="1181"/>
      <c r="K115" s="1181"/>
      <c r="L115" s="1181"/>
      <c r="M115" s="1181"/>
      <c r="N115" s="1181"/>
      <c r="O115" s="1181"/>
      <c r="P115" s="1181"/>
      <c r="Q115" s="1181"/>
      <c r="R115" s="1181"/>
      <c r="S115" s="1181"/>
      <c r="T115" s="1181"/>
      <c r="U115" s="1181"/>
      <c r="V115" s="1181"/>
      <c r="W115" s="1181"/>
      <c r="X115" s="1181"/>
      <c r="Y115" s="1181"/>
      <c r="Z115" s="1181"/>
      <c r="AA115" s="1181"/>
      <c r="AB115" s="1181"/>
      <c r="AC115" s="1181"/>
      <c r="AD115" s="1181"/>
      <c r="AE115" s="1181"/>
      <c r="AF115" s="1181"/>
      <c r="AG115" s="1181"/>
      <c r="AH115" s="1181"/>
      <c r="AI115" s="1181"/>
      <c r="AJ115" s="1181"/>
      <c r="AK115" s="1181"/>
      <c r="AL115" s="1214"/>
    </row>
    <row r="116" spans="1:38" ht="13" hidden="1">
      <c r="A116" s="1204"/>
      <c r="B116" s="1181"/>
      <c r="C116" s="1181"/>
      <c r="D116" s="1181"/>
      <c r="E116" s="1181"/>
      <c r="F116" s="1181"/>
      <c r="G116" s="1181"/>
      <c r="H116" s="1181"/>
      <c r="I116" s="1181"/>
      <c r="J116" s="1181"/>
      <c r="K116" s="1181"/>
      <c r="L116" s="1181"/>
      <c r="M116" s="1181"/>
      <c r="N116" s="1181"/>
      <c r="O116" s="1181"/>
      <c r="P116" s="1181"/>
      <c r="Q116" s="1181"/>
      <c r="R116" s="1181"/>
      <c r="S116" s="1181"/>
      <c r="T116" s="1181"/>
      <c r="U116" s="1181"/>
      <c r="V116" s="1181"/>
      <c r="W116" s="1181"/>
      <c r="X116" s="1181"/>
      <c r="Y116" s="1181"/>
      <c r="Z116" s="1181"/>
      <c r="AA116" s="1181"/>
      <c r="AB116" s="1181"/>
      <c r="AC116" s="1181"/>
      <c r="AD116" s="1181"/>
      <c r="AE116" s="1181"/>
      <c r="AF116" s="1181"/>
      <c r="AG116" s="1181"/>
      <c r="AH116" s="1181"/>
      <c r="AI116" s="1181"/>
      <c r="AJ116" s="1181"/>
      <c r="AK116" s="1181"/>
      <c r="AL116" s="1214"/>
    </row>
    <row r="117" spans="1:38" ht="13" hidden="1">
      <c r="A117" s="1204"/>
      <c r="B117" s="1181"/>
      <c r="C117" s="1181"/>
      <c r="D117" s="1181"/>
      <c r="E117" s="1181"/>
      <c r="F117" s="1181"/>
      <c r="G117" s="1181"/>
      <c r="H117" s="1181"/>
      <c r="I117" s="1181"/>
      <c r="J117" s="1181"/>
      <c r="K117" s="1181"/>
      <c r="L117" s="1181"/>
      <c r="M117" s="1181"/>
      <c r="N117" s="1181"/>
      <c r="O117" s="1181"/>
      <c r="P117" s="1181"/>
      <c r="Q117" s="1181"/>
      <c r="R117" s="1181"/>
      <c r="S117" s="1181"/>
      <c r="T117" s="1181"/>
      <c r="U117" s="1181"/>
      <c r="V117" s="1181"/>
      <c r="W117" s="1181"/>
      <c r="X117" s="1181"/>
      <c r="Y117" s="1181"/>
      <c r="Z117" s="1181"/>
      <c r="AA117" s="1181"/>
      <c r="AB117" s="1181"/>
      <c r="AC117" s="1181"/>
      <c r="AD117" s="1181"/>
      <c r="AE117" s="1181"/>
      <c r="AF117" s="1181"/>
      <c r="AG117" s="1181"/>
      <c r="AH117" s="1181"/>
      <c r="AI117" s="1181"/>
      <c r="AJ117" s="1181"/>
      <c r="AK117" s="1181"/>
      <c r="AL117" s="1214"/>
    </row>
    <row r="118" spans="1:38" ht="13" hidden="1">
      <c r="A118" s="1204"/>
      <c r="B118" s="1181"/>
      <c r="C118" s="1181"/>
      <c r="D118" s="1181"/>
      <c r="E118" s="1181"/>
      <c r="F118" s="1181"/>
      <c r="G118" s="1181"/>
      <c r="H118" s="1181"/>
      <c r="I118" s="1181"/>
      <c r="J118" s="1181"/>
      <c r="K118" s="1181"/>
      <c r="L118" s="1181"/>
      <c r="M118" s="1181"/>
      <c r="N118" s="1181"/>
      <c r="O118" s="1181"/>
      <c r="P118" s="1181"/>
      <c r="Q118" s="1181"/>
      <c r="R118" s="1181"/>
      <c r="S118" s="1181"/>
      <c r="T118" s="1181"/>
      <c r="U118" s="1181"/>
      <c r="V118" s="1181"/>
      <c r="W118" s="1181"/>
      <c r="X118" s="1181"/>
      <c r="Y118" s="1181"/>
      <c r="Z118" s="1181"/>
      <c r="AA118" s="1181"/>
      <c r="AB118" s="1181"/>
      <c r="AC118" s="1181"/>
      <c r="AD118" s="1181"/>
      <c r="AE118" s="1181"/>
      <c r="AF118" s="1181"/>
      <c r="AG118" s="1181"/>
      <c r="AH118" s="1181"/>
      <c r="AI118" s="1181"/>
      <c r="AJ118" s="1181"/>
      <c r="AK118" s="1181"/>
      <c r="AL118" s="1214"/>
    </row>
    <row r="119" spans="1:38" ht="13" hidden="1">
      <c r="A119" s="1204"/>
      <c r="B119" s="1181"/>
      <c r="C119" s="1181"/>
      <c r="D119" s="1181"/>
      <c r="E119" s="1181"/>
      <c r="F119" s="1181"/>
      <c r="G119" s="1181"/>
      <c r="H119" s="1181"/>
      <c r="I119" s="1181"/>
      <c r="J119" s="1181"/>
      <c r="K119" s="1181"/>
      <c r="L119" s="1181"/>
      <c r="M119" s="1181"/>
      <c r="N119" s="1181"/>
      <c r="O119" s="1181"/>
      <c r="P119" s="1181"/>
      <c r="Q119" s="1181"/>
      <c r="R119" s="1181"/>
      <c r="S119" s="1181"/>
      <c r="T119" s="1181"/>
      <c r="U119" s="1181"/>
      <c r="V119" s="1181"/>
      <c r="W119" s="1181"/>
      <c r="X119" s="1181"/>
      <c r="Y119" s="1181"/>
      <c r="Z119" s="1181"/>
      <c r="AA119" s="1181"/>
      <c r="AB119" s="1181"/>
      <c r="AC119" s="1181"/>
      <c r="AD119" s="1181"/>
      <c r="AE119" s="1181"/>
      <c r="AF119" s="1181"/>
      <c r="AG119" s="1181"/>
      <c r="AH119" s="1181"/>
      <c r="AI119" s="1181"/>
      <c r="AJ119" s="1181"/>
      <c r="AK119" s="1181"/>
      <c r="AL119" s="1214"/>
    </row>
    <row r="120" spans="1:38" ht="13" hidden="1">
      <c r="A120" s="1204"/>
      <c r="B120" s="1181"/>
      <c r="C120" s="1181"/>
      <c r="D120" s="1181"/>
      <c r="E120" s="1181"/>
      <c r="F120" s="1181"/>
      <c r="G120" s="1181"/>
      <c r="H120" s="1181"/>
      <c r="I120" s="1181"/>
      <c r="J120" s="1181"/>
      <c r="K120" s="1181"/>
      <c r="L120" s="1181"/>
      <c r="M120" s="1181"/>
      <c r="N120" s="1181"/>
      <c r="O120" s="1181"/>
      <c r="P120" s="1181"/>
      <c r="Q120" s="1181"/>
      <c r="R120" s="1181"/>
      <c r="S120" s="1181"/>
      <c r="T120" s="1181"/>
      <c r="U120" s="1181"/>
      <c r="V120" s="1181"/>
      <c r="W120" s="1181"/>
      <c r="X120" s="1181"/>
      <c r="Y120" s="1181"/>
      <c r="Z120" s="1181"/>
      <c r="AA120" s="1181"/>
      <c r="AB120" s="1181"/>
      <c r="AC120" s="1181"/>
      <c r="AD120" s="1181"/>
      <c r="AE120" s="1181"/>
      <c r="AF120" s="1181"/>
      <c r="AG120" s="1181"/>
      <c r="AH120" s="1181"/>
      <c r="AI120" s="1181"/>
      <c r="AJ120" s="1181"/>
      <c r="AK120" s="1181"/>
      <c r="AL120" s="1214"/>
    </row>
    <row r="121" spans="1:38" ht="13" hidden="1">
      <c r="A121" s="1204"/>
      <c r="B121" s="1181"/>
      <c r="C121" s="1181"/>
      <c r="D121" s="1181"/>
      <c r="E121" s="1181"/>
      <c r="F121" s="1181"/>
      <c r="G121" s="1181"/>
      <c r="H121" s="1181"/>
      <c r="I121" s="1181"/>
      <c r="J121" s="1181"/>
      <c r="K121" s="1181"/>
      <c r="L121" s="1181"/>
      <c r="M121" s="1181"/>
      <c r="N121" s="1181"/>
      <c r="O121" s="1181"/>
      <c r="P121" s="1181"/>
      <c r="Q121" s="1181"/>
      <c r="R121" s="1181"/>
      <c r="S121" s="1181"/>
      <c r="T121" s="1181"/>
      <c r="U121" s="1181"/>
      <c r="V121" s="1181"/>
      <c r="W121" s="1181"/>
      <c r="X121" s="1181"/>
      <c r="Y121" s="1181"/>
      <c r="Z121" s="1181"/>
      <c r="AA121" s="1181"/>
      <c r="AB121" s="1181"/>
      <c r="AC121" s="1181"/>
      <c r="AD121" s="1181"/>
      <c r="AE121" s="1181"/>
      <c r="AF121" s="1181"/>
      <c r="AG121" s="1181"/>
      <c r="AH121" s="1181"/>
      <c r="AI121" s="1181"/>
      <c r="AJ121" s="1181"/>
      <c r="AK121" s="1181"/>
      <c r="AL121" s="1214"/>
    </row>
    <row r="122" spans="1:38" ht="13" hidden="1">
      <c r="A122" s="1204"/>
      <c r="B122" s="1181"/>
      <c r="C122" s="1181"/>
      <c r="D122" s="1181"/>
      <c r="E122" s="1181"/>
      <c r="F122" s="1181"/>
      <c r="G122" s="1181"/>
      <c r="H122" s="1181"/>
      <c r="I122" s="1181"/>
      <c r="J122" s="1181"/>
      <c r="K122" s="1181"/>
      <c r="L122" s="1181"/>
      <c r="M122" s="1181"/>
      <c r="N122" s="1181"/>
      <c r="O122" s="1181"/>
      <c r="P122" s="1181"/>
      <c r="Q122" s="1181"/>
      <c r="R122" s="1181"/>
      <c r="S122" s="1181"/>
      <c r="T122" s="1181"/>
      <c r="U122" s="1181"/>
      <c r="V122" s="1181"/>
      <c r="W122" s="1181"/>
      <c r="X122" s="1181"/>
      <c r="Y122" s="1181"/>
      <c r="Z122" s="1181"/>
      <c r="AA122" s="1181"/>
      <c r="AB122" s="1181"/>
      <c r="AC122" s="1181"/>
      <c r="AD122" s="1181"/>
      <c r="AE122" s="1181"/>
      <c r="AF122" s="1181"/>
      <c r="AG122" s="1181"/>
      <c r="AH122" s="1181"/>
      <c r="AI122" s="1181"/>
      <c r="AJ122" s="1181"/>
      <c r="AK122" s="1181"/>
      <c r="AL122" s="1214"/>
    </row>
    <row r="123" spans="1:38" ht="13" hidden="1">
      <c r="A123" s="1204"/>
      <c r="B123" s="1181"/>
      <c r="C123" s="1181"/>
      <c r="D123" s="1181"/>
      <c r="E123" s="1181"/>
      <c r="F123" s="1181"/>
      <c r="G123" s="1181"/>
      <c r="H123" s="1181"/>
      <c r="I123" s="1181"/>
      <c r="J123" s="1181"/>
      <c r="K123" s="1181"/>
      <c r="L123" s="1181"/>
      <c r="M123" s="1181"/>
      <c r="N123" s="1181"/>
      <c r="O123" s="1181"/>
      <c r="P123" s="1181"/>
      <c r="Q123" s="1181"/>
      <c r="R123" s="1181"/>
      <c r="S123" s="1181"/>
      <c r="T123" s="1181"/>
      <c r="U123" s="1181"/>
      <c r="V123" s="1181"/>
      <c r="W123" s="1181"/>
      <c r="X123" s="1181"/>
      <c r="Y123" s="1181"/>
      <c r="Z123" s="1181"/>
      <c r="AA123" s="1181"/>
      <c r="AB123" s="1181"/>
      <c r="AC123" s="1181"/>
      <c r="AD123" s="1181"/>
      <c r="AE123" s="1181"/>
      <c r="AF123" s="1181"/>
      <c r="AG123" s="1181"/>
      <c r="AH123" s="1181"/>
      <c r="AI123" s="1181"/>
      <c r="AJ123" s="1181"/>
      <c r="AK123" s="1181"/>
      <c r="AL123" s="1214"/>
    </row>
    <row r="124" spans="1:38" ht="13" hidden="1">
      <c r="A124" s="1204"/>
      <c r="B124" s="1181"/>
      <c r="C124" s="1181"/>
      <c r="D124" s="1181"/>
      <c r="E124" s="1181"/>
      <c r="F124" s="1181"/>
      <c r="G124" s="1181"/>
      <c r="H124" s="1181"/>
      <c r="I124" s="1181"/>
      <c r="J124" s="1181"/>
      <c r="K124" s="1181"/>
      <c r="L124" s="1181"/>
      <c r="M124" s="1181"/>
      <c r="N124" s="1181"/>
      <c r="O124" s="1181"/>
      <c r="P124" s="1181"/>
      <c r="Q124" s="1181"/>
      <c r="R124" s="1181"/>
      <c r="S124" s="1181"/>
      <c r="T124" s="1181"/>
      <c r="U124" s="1181"/>
      <c r="V124" s="1181"/>
      <c r="W124" s="1181"/>
      <c r="X124" s="1181"/>
      <c r="Y124" s="1181"/>
      <c r="Z124" s="1181"/>
      <c r="AA124" s="1181"/>
      <c r="AB124" s="1181"/>
      <c r="AC124" s="1181"/>
      <c r="AD124" s="1181"/>
      <c r="AE124" s="1181"/>
      <c r="AF124" s="1181"/>
      <c r="AG124" s="1181"/>
      <c r="AH124" s="1181"/>
      <c r="AI124" s="1181"/>
      <c r="AJ124" s="1181"/>
      <c r="AK124" s="1181"/>
      <c r="AL124" s="1214"/>
    </row>
    <row r="125" spans="1:38" ht="13" hidden="1">
      <c r="A125" s="1204"/>
      <c r="B125" s="1181"/>
      <c r="C125" s="1181"/>
      <c r="D125" s="1181"/>
      <c r="E125" s="1181"/>
      <c r="F125" s="1181"/>
      <c r="G125" s="1181"/>
      <c r="H125" s="1181"/>
      <c r="I125" s="1181"/>
      <c r="J125" s="1181"/>
      <c r="K125" s="1181"/>
      <c r="L125" s="1181"/>
      <c r="M125" s="1181"/>
      <c r="N125" s="1181"/>
      <c r="O125" s="1181"/>
      <c r="P125" s="1181"/>
      <c r="Q125" s="1181"/>
      <c r="R125" s="1181"/>
      <c r="S125" s="1181"/>
      <c r="T125" s="1181"/>
      <c r="U125" s="1181"/>
      <c r="V125" s="1181"/>
      <c r="W125" s="1181"/>
      <c r="X125" s="1181"/>
      <c r="Y125" s="1181"/>
      <c r="Z125" s="1181"/>
      <c r="AA125" s="1181"/>
      <c r="AB125" s="1181"/>
      <c r="AC125" s="1181"/>
      <c r="AD125" s="1181"/>
      <c r="AE125" s="1181"/>
      <c r="AF125" s="1181"/>
      <c r="AG125" s="1181"/>
      <c r="AH125" s="1181"/>
      <c r="AI125" s="1181"/>
      <c r="AJ125" s="1181"/>
      <c r="AK125" s="1181"/>
      <c r="AL125" s="1214"/>
    </row>
    <row r="126" spans="1:38" ht="13" hidden="1">
      <c r="A126" s="1204"/>
      <c r="B126" s="1181"/>
      <c r="C126" s="1181"/>
      <c r="D126" s="1181"/>
      <c r="E126" s="1181"/>
      <c r="F126" s="1181"/>
      <c r="G126" s="1181"/>
      <c r="H126" s="1181"/>
      <c r="I126" s="1181"/>
      <c r="J126" s="1181"/>
      <c r="K126" s="1181"/>
      <c r="L126" s="1181"/>
      <c r="M126" s="1181"/>
      <c r="N126" s="1181"/>
      <c r="O126" s="1181"/>
      <c r="P126" s="1181"/>
      <c r="Q126" s="1181"/>
      <c r="R126" s="1181"/>
      <c r="S126" s="1181"/>
      <c r="T126" s="1181"/>
      <c r="U126" s="1181"/>
      <c r="V126" s="1181"/>
      <c r="W126" s="1181"/>
      <c r="X126" s="1181"/>
      <c r="Y126" s="1181"/>
      <c r="Z126" s="1181"/>
      <c r="AA126" s="1181"/>
      <c r="AB126" s="1181"/>
      <c r="AC126" s="1181"/>
      <c r="AD126" s="1181"/>
      <c r="AE126" s="1181"/>
      <c r="AF126" s="1181"/>
      <c r="AG126" s="1181"/>
      <c r="AH126" s="1181"/>
      <c r="AI126" s="1181"/>
      <c r="AJ126" s="1181"/>
      <c r="AK126" s="1181"/>
      <c r="AL126" s="1214"/>
    </row>
    <row r="127" spans="1:38" ht="13" hidden="1">
      <c r="A127" s="1204"/>
      <c r="B127" s="1181"/>
      <c r="C127" s="1181"/>
      <c r="D127" s="1181"/>
      <c r="E127" s="1181"/>
      <c r="F127" s="1181"/>
      <c r="G127" s="1181"/>
      <c r="H127" s="1181"/>
      <c r="I127" s="1181"/>
      <c r="J127" s="1181"/>
      <c r="K127" s="1181"/>
      <c r="L127" s="1181"/>
      <c r="M127" s="1181"/>
      <c r="N127" s="1181"/>
      <c r="O127" s="1181"/>
      <c r="P127" s="1181"/>
      <c r="Q127" s="1181"/>
      <c r="R127" s="1181"/>
      <c r="S127" s="1181"/>
      <c r="T127" s="1181"/>
      <c r="U127" s="1181"/>
      <c r="V127" s="1181"/>
      <c r="W127" s="1181"/>
      <c r="X127" s="1181"/>
      <c r="Y127" s="1181"/>
      <c r="Z127" s="1181"/>
      <c r="AA127" s="1181"/>
      <c r="AB127" s="1181"/>
      <c r="AC127" s="1181"/>
      <c r="AD127" s="1181"/>
      <c r="AE127" s="1181"/>
      <c r="AF127" s="1181"/>
      <c r="AG127" s="1181"/>
      <c r="AH127" s="1181"/>
      <c r="AI127" s="1181"/>
      <c r="AJ127" s="1181"/>
      <c r="AK127" s="1181"/>
      <c r="AL127" s="1214"/>
    </row>
    <row r="128" spans="1:38" ht="13" hidden="1">
      <c r="A128" s="1204"/>
      <c r="B128" s="1181"/>
      <c r="C128" s="1181"/>
      <c r="D128" s="1181"/>
      <c r="E128" s="1181"/>
      <c r="F128" s="1181"/>
      <c r="G128" s="1181"/>
      <c r="H128" s="1181"/>
      <c r="I128" s="1181"/>
      <c r="J128" s="1181"/>
      <c r="K128" s="1181"/>
      <c r="L128" s="1181"/>
      <c r="M128" s="1181"/>
      <c r="N128" s="1181"/>
      <c r="O128" s="1181"/>
      <c r="P128" s="1181"/>
      <c r="Q128" s="1181"/>
      <c r="R128" s="1181"/>
      <c r="S128" s="1181"/>
      <c r="T128" s="1181"/>
      <c r="U128" s="1181"/>
      <c r="V128" s="1181"/>
      <c r="W128" s="1181"/>
      <c r="X128" s="1181"/>
      <c r="Y128" s="1181"/>
      <c r="Z128" s="1181"/>
      <c r="AA128" s="1181"/>
      <c r="AB128" s="1181"/>
      <c r="AC128" s="1181"/>
      <c r="AD128" s="1181"/>
      <c r="AE128" s="1181"/>
      <c r="AF128" s="1181"/>
      <c r="AG128" s="1181"/>
      <c r="AH128" s="1181"/>
      <c r="AI128" s="1181"/>
      <c r="AJ128" s="1181"/>
      <c r="AK128" s="1181"/>
      <c r="AL128" s="1214"/>
    </row>
    <row r="129" spans="1:38" ht="13" hidden="1">
      <c r="A129" s="1204"/>
      <c r="B129" s="1181"/>
      <c r="C129" s="1181"/>
      <c r="D129" s="1181"/>
      <c r="E129" s="1181"/>
      <c r="F129" s="1181"/>
      <c r="G129" s="1181"/>
      <c r="H129" s="1181"/>
      <c r="I129" s="1181"/>
      <c r="J129" s="1181"/>
      <c r="K129" s="1181"/>
      <c r="L129" s="1181"/>
      <c r="M129" s="1181"/>
      <c r="N129" s="1181"/>
      <c r="O129" s="1181"/>
      <c r="P129" s="1181"/>
      <c r="Q129" s="1181"/>
      <c r="R129" s="1181"/>
      <c r="S129" s="1181"/>
      <c r="T129" s="1181"/>
      <c r="U129" s="1181"/>
      <c r="V129" s="1181"/>
      <c r="W129" s="1181"/>
      <c r="X129" s="1181"/>
      <c r="Y129" s="1181"/>
      <c r="Z129" s="1181"/>
      <c r="AA129" s="1181"/>
      <c r="AB129" s="1181"/>
      <c r="AC129" s="1181"/>
      <c r="AD129" s="1181"/>
      <c r="AE129" s="1181"/>
      <c r="AF129" s="1181"/>
      <c r="AG129" s="1181"/>
      <c r="AH129" s="1181"/>
      <c r="AI129" s="1181"/>
      <c r="AJ129" s="1181"/>
      <c r="AK129" s="1181"/>
      <c r="AL129" s="1214"/>
    </row>
    <row r="130" spans="1:38" ht="13" hidden="1">
      <c r="A130" s="1204"/>
      <c r="B130" s="1181"/>
      <c r="C130" s="1181"/>
      <c r="D130" s="1181"/>
      <c r="E130" s="1181"/>
      <c r="F130" s="1181"/>
      <c r="G130" s="1181"/>
      <c r="H130" s="1181"/>
      <c r="I130" s="1181"/>
      <c r="J130" s="1181"/>
      <c r="K130" s="1181"/>
      <c r="L130" s="1181"/>
      <c r="M130" s="1181"/>
      <c r="N130" s="1181"/>
      <c r="O130" s="1181"/>
      <c r="P130" s="1181"/>
      <c r="Q130" s="1181"/>
      <c r="R130" s="1181"/>
      <c r="S130" s="1181"/>
      <c r="T130" s="1181"/>
      <c r="U130" s="1181"/>
      <c r="V130" s="1181"/>
      <c r="W130" s="1181"/>
      <c r="X130" s="1181"/>
      <c r="Y130" s="1181"/>
      <c r="Z130" s="1181"/>
      <c r="AA130" s="1181"/>
      <c r="AB130" s="1181"/>
      <c r="AC130" s="1181"/>
      <c r="AD130" s="1181"/>
      <c r="AE130" s="1181"/>
      <c r="AF130" s="1181"/>
      <c r="AG130" s="1181"/>
      <c r="AH130" s="1181"/>
      <c r="AI130" s="1181"/>
      <c r="AJ130" s="1181"/>
      <c r="AK130" s="1181"/>
      <c r="AL130" s="1214"/>
    </row>
    <row r="131" spans="1:38" ht="13" hidden="1">
      <c r="A131" s="1204"/>
      <c r="B131" s="1181"/>
      <c r="C131" s="1181"/>
      <c r="D131" s="1181"/>
      <c r="E131" s="1181"/>
      <c r="F131" s="1181"/>
      <c r="G131" s="1181"/>
      <c r="H131" s="1181"/>
      <c r="I131" s="1181"/>
      <c r="J131" s="1181"/>
      <c r="K131" s="1181"/>
      <c r="L131" s="1181"/>
      <c r="M131" s="1181"/>
      <c r="N131" s="1181"/>
      <c r="O131" s="1181"/>
      <c r="P131" s="1181"/>
      <c r="Q131" s="1181"/>
      <c r="R131" s="1181"/>
      <c r="S131" s="1181"/>
      <c r="T131" s="1181"/>
      <c r="U131" s="1181"/>
      <c r="V131" s="1181"/>
      <c r="W131" s="1181"/>
      <c r="X131" s="1181"/>
      <c r="Y131" s="1181"/>
      <c r="Z131" s="1181"/>
      <c r="AA131" s="1181"/>
      <c r="AB131" s="1181"/>
      <c r="AC131" s="1181"/>
      <c r="AD131" s="1181"/>
      <c r="AE131" s="1181"/>
      <c r="AF131" s="1181"/>
      <c r="AG131" s="1181"/>
      <c r="AH131" s="1181"/>
      <c r="AI131" s="1181"/>
      <c r="AJ131" s="1181"/>
      <c r="AK131" s="1181"/>
      <c r="AL131" s="1214"/>
    </row>
    <row r="132" spans="1:38" ht="13" hidden="1">
      <c r="A132" s="1204"/>
      <c r="B132" s="1181"/>
      <c r="C132" s="1181"/>
      <c r="D132" s="1181"/>
      <c r="E132" s="1181"/>
      <c r="F132" s="1181"/>
      <c r="G132" s="1181"/>
      <c r="H132" s="1181"/>
      <c r="I132" s="1181"/>
      <c r="J132" s="1181"/>
      <c r="K132" s="1181"/>
      <c r="L132" s="1181"/>
      <c r="M132" s="1181"/>
      <c r="N132" s="1181"/>
      <c r="O132" s="1181"/>
      <c r="P132" s="1181"/>
      <c r="Q132" s="1181"/>
      <c r="R132" s="1181"/>
      <c r="S132" s="1181"/>
      <c r="T132" s="1181"/>
      <c r="U132" s="1181"/>
      <c r="V132" s="1181"/>
      <c r="W132" s="1181"/>
      <c r="X132" s="1181"/>
      <c r="Y132" s="1181"/>
      <c r="Z132" s="1181"/>
      <c r="AA132" s="1181"/>
      <c r="AB132" s="1181"/>
      <c r="AC132" s="1181"/>
      <c r="AD132" s="1181"/>
      <c r="AE132" s="1181"/>
      <c r="AF132" s="1181"/>
      <c r="AG132" s="1181"/>
      <c r="AH132" s="1181"/>
      <c r="AI132" s="1181"/>
      <c r="AJ132" s="1181"/>
      <c r="AK132" s="1181"/>
      <c r="AL132" s="1214"/>
    </row>
    <row r="133" spans="1:38" ht="13" hidden="1">
      <c r="A133" s="1204"/>
      <c r="B133" s="1181"/>
      <c r="C133" s="1181"/>
      <c r="D133" s="1181"/>
      <c r="E133" s="1181"/>
      <c r="F133" s="1181"/>
      <c r="G133" s="1181"/>
      <c r="H133" s="1181"/>
      <c r="I133" s="1181"/>
      <c r="J133" s="1181"/>
      <c r="K133" s="1181"/>
      <c r="L133" s="1181"/>
      <c r="M133" s="1181"/>
      <c r="N133" s="1181"/>
      <c r="O133" s="1181"/>
      <c r="P133" s="1181"/>
      <c r="Q133" s="1181"/>
      <c r="R133" s="1181"/>
      <c r="S133" s="1181"/>
      <c r="T133" s="1181"/>
      <c r="U133" s="1181"/>
      <c r="V133" s="1181"/>
      <c r="W133" s="1181"/>
      <c r="X133" s="1181"/>
      <c r="Y133" s="1181"/>
      <c r="Z133" s="1181"/>
      <c r="AA133" s="1181"/>
      <c r="AB133" s="1181"/>
      <c r="AC133" s="1181"/>
      <c r="AD133" s="1181"/>
      <c r="AE133" s="1181"/>
      <c r="AF133" s="1181"/>
      <c r="AG133" s="1181"/>
      <c r="AH133" s="1181"/>
      <c r="AI133" s="1181"/>
      <c r="AJ133" s="1181"/>
      <c r="AK133" s="1181"/>
      <c r="AL133" s="1214"/>
    </row>
    <row r="134" spans="1:38" ht="13" hidden="1">
      <c r="A134" s="1204"/>
      <c r="B134" s="1181"/>
      <c r="C134" s="1181"/>
      <c r="D134" s="1181"/>
      <c r="E134" s="1181"/>
      <c r="F134" s="1181"/>
      <c r="G134" s="1181"/>
      <c r="H134" s="1181"/>
      <c r="I134" s="1181"/>
      <c r="J134" s="1181"/>
      <c r="K134" s="1181"/>
      <c r="L134" s="1181"/>
      <c r="M134" s="1181"/>
      <c r="N134" s="1181"/>
      <c r="O134" s="1181"/>
      <c r="P134" s="1181"/>
      <c r="Q134" s="1181"/>
      <c r="R134" s="1181"/>
      <c r="S134" s="1181"/>
      <c r="T134" s="1181"/>
      <c r="U134" s="1181"/>
      <c r="V134" s="1181"/>
      <c r="W134" s="1181"/>
      <c r="X134" s="1181"/>
      <c r="Y134" s="1181"/>
      <c r="Z134" s="1181"/>
      <c r="AA134" s="1181"/>
      <c r="AB134" s="1181"/>
      <c r="AC134" s="1181"/>
      <c r="AD134" s="1181"/>
      <c r="AE134" s="1181"/>
      <c r="AF134" s="1181"/>
      <c r="AG134" s="1181"/>
      <c r="AH134" s="1181"/>
      <c r="AI134" s="1181"/>
      <c r="AJ134" s="1181"/>
      <c r="AK134" s="1181"/>
      <c r="AL134" s="1214"/>
    </row>
    <row r="135" spans="1:38" ht="13" hidden="1">
      <c r="A135" s="1204"/>
      <c r="B135" s="1181"/>
      <c r="C135" s="1181"/>
      <c r="D135" s="1181"/>
      <c r="E135" s="1181"/>
      <c r="F135" s="1181"/>
      <c r="G135" s="1181"/>
      <c r="H135" s="1181"/>
      <c r="I135" s="1181"/>
      <c r="J135" s="1181"/>
      <c r="K135" s="1181"/>
      <c r="L135" s="1181"/>
      <c r="M135" s="1181"/>
      <c r="N135" s="1181"/>
      <c r="O135" s="1181"/>
      <c r="P135" s="1181"/>
      <c r="Q135" s="1181"/>
      <c r="R135" s="1181"/>
      <c r="S135" s="1181"/>
      <c r="T135" s="1181"/>
      <c r="U135" s="1181"/>
      <c r="V135" s="1181"/>
      <c r="W135" s="1181"/>
      <c r="X135" s="1181"/>
      <c r="Y135" s="1181"/>
      <c r="Z135" s="1181"/>
      <c r="AA135" s="1181"/>
      <c r="AB135" s="1181"/>
      <c r="AC135" s="1181"/>
      <c r="AD135" s="1181"/>
      <c r="AE135" s="1181"/>
      <c r="AF135" s="1181"/>
      <c r="AG135" s="1181"/>
      <c r="AH135" s="1181"/>
      <c r="AI135" s="1181"/>
      <c r="AJ135" s="1181"/>
      <c r="AK135" s="1181"/>
      <c r="AL135" s="1214"/>
    </row>
    <row r="136" spans="1:38" ht="13" hidden="1">
      <c r="A136" s="1204"/>
      <c r="B136" s="1181"/>
      <c r="C136" s="1181"/>
      <c r="D136" s="1181"/>
      <c r="E136" s="1181"/>
      <c r="F136" s="1181"/>
      <c r="G136" s="1181"/>
      <c r="H136" s="1181"/>
      <c r="I136" s="1181"/>
      <c r="J136" s="1181"/>
      <c r="K136" s="1181"/>
      <c r="L136" s="1181"/>
      <c r="M136" s="1181"/>
      <c r="N136" s="1181"/>
      <c r="O136" s="1181"/>
      <c r="P136" s="1181"/>
      <c r="Q136" s="1181"/>
      <c r="R136" s="1181"/>
      <c r="S136" s="1181"/>
      <c r="T136" s="1181"/>
      <c r="U136" s="1181"/>
      <c r="V136" s="1181"/>
      <c r="W136" s="1181"/>
      <c r="X136" s="1181"/>
      <c r="Y136" s="1181"/>
      <c r="Z136" s="1181"/>
      <c r="AA136" s="1181"/>
      <c r="AB136" s="1181"/>
      <c r="AC136" s="1181"/>
      <c r="AD136" s="1181"/>
      <c r="AE136" s="1181"/>
      <c r="AF136" s="1181"/>
      <c r="AG136" s="1181"/>
      <c r="AH136" s="1181"/>
      <c r="AI136" s="1181"/>
      <c r="AJ136" s="1181"/>
      <c r="AK136" s="1181"/>
      <c r="AL136" s="1214"/>
    </row>
    <row r="137" spans="1:38" ht="13" hidden="1">
      <c r="A137" s="1204"/>
      <c r="B137" s="1181"/>
      <c r="C137" s="1181"/>
      <c r="D137" s="1181"/>
      <c r="E137" s="1181"/>
      <c r="F137" s="1181"/>
      <c r="G137" s="1181"/>
      <c r="H137" s="1181"/>
      <c r="I137" s="1181"/>
      <c r="J137" s="1181"/>
      <c r="K137" s="1181"/>
      <c r="L137" s="1181"/>
      <c r="M137" s="1181"/>
      <c r="N137" s="1181"/>
      <c r="O137" s="1181"/>
      <c r="P137" s="1181"/>
      <c r="Q137" s="1181"/>
      <c r="R137" s="1181"/>
      <c r="S137" s="1181"/>
      <c r="T137" s="1181"/>
      <c r="U137" s="1181"/>
      <c r="V137" s="1181"/>
      <c r="W137" s="1181"/>
      <c r="X137" s="1181"/>
      <c r="Y137" s="1181"/>
      <c r="Z137" s="1181"/>
      <c r="AA137" s="1181"/>
      <c r="AB137" s="1181"/>
      <c r="AC137" s="1181"/>
      <c r="AD137" s="1181"/>
      <c r="AE137" s="1181"/>
      <c r="AF137" s="1181"/>
      <c r="AG137" s="1181"/>
      <c r="AH137" s="1181"/>
      <c r="AI137" s="1181"/>
      <c r="AJ137" s="1181"/>
      <c r="AK137" s="1181"/>
      <c r="AL137" s="1214"/>
    </row>
    <row r="138" spans="1:38" ht="13" hidden="1">
      <c r="A138" s="1204"/>
      <c r="B138" s="1181"/>
      <c r="C138" s="1181"/>
      <c r="D138" s="1181"/>
      <c r="E138" s="1181"/>
      <c r="F138" s="1181"/>
      <c r="G138" s="1181"/>
      <c r="H138" s="1181"/>
      <c r="I138" s="1181"/>
      <c r="J138" s="1181"/>
      <c r="K138" s="1181"/>
      <c r="L138" s="1181"/>
      <c r="M138" s="1181"/>
      <c r="N138" s="1181"/>
      <c r="O138" s="1181"/>
      <c r="P138" s="1181"/>
      <c r="Q138" s="1181"/>
      <c r="R138" s="1181"/>
      <c r="S138" s="1181"/>
      <c r="T138" s="1181"/>
      <c r="U138" s="1181"/>
      <c r="V138" s="1181"/>
      <c r="W138" s="1181"/>
      <c r="X138" s="1181"/>
      <c r="Y138" s="1181"/>
      <c r="Z138" s="1181"/>
      <c r="AA138" s="1181"/>
      <c r="AB138" s="1181"/>
      <c r="AC138" s="1181"/>
      <c r="AD138" s="1181"/>
      <c r="AE138" s="1181"/>
      <c r="AF138" s="1181"/>
      <c r="AG138" s="1181"/>
      <c r="AH138" s="1181"/>
      <c r="AI138" s="1181"/>
      <c r="AJ138" s="1181"/>
      <c r="AK138" s="1181"/>
      <c r="AL138" s="1214"/>
    </row>
    <row r="139" spans="1:38" ht="13" hidden="1">
      <c r="A139" s="1204"/>
      <c r="B139" s="1181"/>
      <c r="C139" s="1181"/>
      <c r="D139" s="1181"/>
      <c r="E139" s="1181"/>
      <c r="F139" s="1181"/>
      <c r="G139" s="1181"/>
      <c r="H139" s="1181"/>
      <c r="I139" s="1181"/>
      <c r="J139" s="1181"/>
      <c r="K139" s="1181"/>
      <c r="L139" s="1181"/>
      <c r="M139" s="1181"/>
      <c r="N139" s="1181"/>
      <c r="O139" s="1181"/>
      <c r="P139" s="1181"/>
      <c r="Q139" s="1181"/>
      <c r="R139" s="1181"/>
      <c r="S139" s="1181"/>
      <c r="T139" s="1181"/>
      <c r="U139" s="1181"/>
      <c r="V139" s="1181"/>
      <c r="W139" s="1181"/>
      <c r="X139" s="1181"/>
      <c r="Y139" s="1181"/>
      <c r="Z139" s="1181"/>
      <c r="AA139" s="1181"/>
      <c r="AB139" s="1181"/>
      <c r="AC139" s="1181"/>
      <c r="AD139" s="1181"/>
      <c r="AE139" s="1181"/>
      <c r="AF139" s="1181"/>
      <c r="AG139" s="1181"/>
      <c r="AH139" s="1181"/>
      <c r="AI139" s="1181"/>
      <c r="AJ139" s="1181"/>
      <c r="AK139" s="1181"/>
      <c r="AL139" s="1214"/>
    </row>
    <row r="140" spans="1:38" ht="13" hidden="1">
      <c r="A140" s="1204"/>
      <c r="B140" s="1181"/>
      <c r="C140" s="1181"/>
      <c r="D140" s="1181"/>
      <c r="E140" s="1181"/>
      <c r="F140" s="1181"/>
      <c r="G140" s="1181"/>
      <c r="H140" s="1181"/>
      <c r="I140" s="1181"/>
      <c r="J140" s="1181"/>
      <c r="K140" s="1181"/>
      <c r="L140" s="1181"/>
      <c r="M140" s="1181"/>
      <c r="N140" s="1181"/>
      <c r="O140" s="1181"/>
      <c r="P140" s="1181"/>
      <c r="Q140" s="1181"/>
      <c r="R140" s="1181"/>
      <c r="S140" s="1181"/>
      <c r="T140" s="1181"/>
      <c r="U140" s="1181"/>
      <c r="V140" s="1181"/>
      <c r="W140" s="1181"/>
      <c r="X140" s="1181"/>
      <c r="Y140" s="1181"/>
      <c r="Z140" s="1181"/>
      <c r="AA140" s="1181"/>
      <c r="AB140" s="1181"/>
      <c r="AC140" s="1181"/>
      <c r="AD140" s="1181"/>
      <c r="AE140" s="1181"/>
      <c r="AF140" s="1181"/>
      <c r="AG140" s="1181"/>
      <c r="AH140" s="1181"/>
      <c r="AI140" s="1181"/>
      <c r="AJ140" s="1181"/>
      <c r="AK140" s="1181"/>
      <c r="AL140" s="1214"/>
    </row>
    <row r="141" spans="1:38" ht="13" hidden="1">
      <c r="A141" s="1204"/>
      <c r="B141" s="1181"/>
      <c r="C141" s="1181"/>
      <c r="D141" s="1181"/>
      <c r="E141" s="1181"/>
      <c r="F141" s="1181"/>
      <c r="G141" s="1181"/>
      <c r="H141" s="1181"/>
      <c r="I141" s="1181"/>
      <c r="J141" s="1181"/>
      <c r="K141" s="1181"/>
      <c r="L141" s="1181"/>
      <c r="M141" s="1181"/>
      <c r="N141" s="1181"/>
      <c r="O141" s="1181"/>
      <c r="P141" s="1181"/>
      <c r="Q141" s="1181"/>
      <c r="R141" s="1181"/>
      <c r="S141" s="1181"/>
      <c r="T141" s="1181"/>
      <c r="U141" s="1181"/>
      <c r="V141" s="1181"/>
      <c r="W141" s="1181"/>
      <c r="X141" s="1181"/>
      <c r="Y141" s="1181"/>
      <c r="Z141" s="1181"/>
      <c r="AA141" s="1181"/>
      <c r="AB141" s="1181"/>
      <c r="AC141" s="1181"/>
      <c r="AD141" s="1181"/>
      <c r="AE141" s="1181"/>
      <c r="AF141" s="1181"/>
      <c r="AG141" s="1181"/>
      <c r="AH141" s="1181"/>
      <c r="AI141" s="1181"/>
      <c r="AJ141" s="1181"/>
      <c r="AK141" s="1181"/>
      <c r="AL141" s="1214"/>
    </row>
    <row r="142" spans="1:38" ht="13" hidden="1">
      <c r="A142" s="1204"/>
      <c r="B142" s="1181"/>
      <c r="C142" s="1181"/>
      <c r="D142" s="1181"/>
      <c r="E142" s="1181"/>
      <c r="F142" s="1181"/>
      <c r="G142" s="1181"/>
      <c r="H142" s="1181"/>
      <c r="I142" s="1181"/>
      <c r="J142" s="1181"/>
      <c r="K142" s="1181"/>
      <c r="L142" s="1181"/>
      <c r="M142" s="1181"/>
      <c r="N142" s="1181"/>
      <c r="O142" s="1181"/>
      <c r="P142" s="1181"/>
      <c r="Q142" s="1181"/>
      <c r="R142" s="1181"/>
      <c r="S142" s="1181"/>
      <c r="T142" s="1181"/>
      <c r="U142" s="1181"/>
      <c r="V142" s="1181"/>
      <c r="W142" s="1181"/>
      <c r="X142" s="1181"/>
      <c r="Y142" s="1181"/>
      <c r="Z142" s="1181"/>
      <c r="AA142" s="1181"/>
      <c r="AB142" s="1181"/>
      <c r="AC142" s="1181"/>
      <c r="AD142" s="1181"/>
      <c r="AE142" s="1181"/>
      <c r="AF142" s="1181"/>
      <c r="AG142" s="1181"/>
      <c r="AH142" s="1181"/>
      <c r="AI142" s="1181"/>
      <c r="AJ142" s="1181"/>
      <c r="AK142" s="1181"/>
      <c r="AL142" s="1214"/>
    </row>
    <row r="143" spans="1:38" ht="13" hidden="1">
      <c r="A143" s="1204"/>
      <c r="B143" s="1181"/>
      <c r="C143" s="1181"/>
      <c r="D143" s="1181"/>
      <c r="E143" s="1181"/>
      <c r="F143" s="1181"/>
      <c r="G143" s="1181"/>
      <c r="H143" s="1181"/>
      <c r="I143" s="1181"/>
      <c r="J143" s="1181"/>
      <c r="K143" s="1181"/>
      <c r="L143" s="1181"/>
      <c r="M143" s="1181"/>
      <c r="N143" s="1181"/>
      <c r="O143" s="1181"/>
      <c r="P143" s="1181"/>
      <c r="Q143" s="1181"/>
      <c r="R143" s="1181"/>
      <c r="S143" s="1181"/>
      <c r="T143" s="1181"/>
      <c r="U143" s="1181"/>
      <c r="V143" s="1181"/>
      <c r="W143" s="1181"/>
      <c r="X143" s="1181"/>
      <c r="Y143" s="1181"/>
      <c r="Z143" s="1181"/>
      <c r="AA143" s="1181"/>
      <c r="AB143" s="1181"/>
      <c r="AC143" s="1181"/>
      <c r="AD143" s="1181"/>
      <c r="AE143" s="1181"/>
      <c r="AF143" s="1181"/>
      <c r="AG143" s="1181"/>
      <c r="AH143" s="1181"/>
      <c r="AI143" s="1181"/>
      <c r="AJ143" s="1181"/>
      <c r="AK143" s="1181"/>
      <c r="AL143" s="1214"/>
    </row>
    <row r="144" spans="1:38" ht="13" hidden="1">
      <c r="A144" s="1204"/>
      <c r="B144" s="1181"/>
      <c r="C144" s="1181"/>
      <c r="D144" s="1181"/>
      <c r="E144" s="1181"/>
      <c r="F144" s="1181"/>
      <c r="G144" s="1181"/>
      <c r="H144" s="1181"/>
      <c r="I144" s="1181"/>
      <c r="J144" s="1181"/>
      <c r="K144" s="1181"/>
      <c r="L144" s="1181"/>
      <c r="M144" s="1181"/>
      <c r="N144" s="1181"/>
      <c r="O144" s="1181"/>
      <c r="P144" s="1181"/>
      <c r="Q144" s="1181"/>
      <c r="R144" s="1181"/>
      <c r="S144" s="1181"/>
      <c r="T144" s="1181"/>
      <c r="U144" s="1181"/>
      <c r="V144" s="1181"/>
      <c r="W144" s="1181"/>
      <c r="X144" s="1181"/>
      <c r="Y144" s="1181"/>
      <c r="Z144" s="1181"/>
      <c r="AA144" s="1181"/>
      <c r="AB144" s="1181"/>
      <c r="AC144" s="1181"/>
      <c r="AD144" s="1181"/>
      <c r="AE144" s="1181"/>
      <c r="AF144" s="1181"/>
      <c r="AG144" s="1181"/>
      <c r="AH144" s="1181"/>
      <c r="AI144" s="1181"/>
      <c r="AJ144" s="1181"/>
      <c r="AK144" s="1181"/>
      <c r="AL144" s="1214"/>
    </row>
    <row r="145" spans="1:38" ht="13" hidden="1">
      <c r="A145" s="1204"/>
      <c r="B145" s="1181"/>
      <c r="C145" s="1181"/>
      <c r="D145" s="1181"/>
      <c r="E145" s="1181"/>
      <c r="F145" s="1181"/>
      <c r="G145" s="1181"/>
      <c r="H145" s="1181"/>
      <c r="I145" s="1181"/>
      <c r="J145" s="1181"/>
      <c r="K145" s="1181"/>
      <c r="L145" s="1181"/>
      <c r="M145" s="1181"/>
      <c r="N145" s="1181"/>
      <c r="O145" s="1181"/>
      <c r="P145" s="1181"/>
      <c r="Q145" s="1181"/>
      <c r="R145" s="1181"/>
      <c r="S145" s="1181"/>
      <c r="T145" s="1181"/>
      <c r="U145" s="1181"/>
      <c r="V145" s="1181"/>
      <c r="W145" s="1181"/>
      <c r="X145" s="1181"/>
      <c r="Y145" s="1181"/>
      <c r="Z145" s="1181"/>
      <c r="AA145" s="1181"/>
      <c r="AB145" s="1181"/>
      <c r="AC145" s="1181"/>
      <c r="AD145" s="1181"/>
      <c r="AE145" s="1181"/>
      <c r="AF145" s="1181"/>
      <c r="AG145" s="1181"/>
      <c r="AH145" s="1181"/>
      <c r="AI145" s="1181"/>
      <c r="AJ145" s="1181"/>
      <c r="AK145" s="1181"/>
      <c r="AL145" s="1214"/>
    </row>
    <row r="146" spans="1:38" ht="13" hidden="1">
      <c r="A146" s="1204"/>
      <c r="B146" s="1181"/>
      <c r="C146" s="1181"/>
      <c r="D146" s="1181"/>
      <c r="E146" s="1181"/>
      <c r="F146" s="1181"/>
      <c r="G146" s="1181"/>
      <c r="H146" s="1181"/>
      <c r="I146" s="1181"/>
      <c r="J146" s="1181"/>
      <c r="K146" s="1181"/>
      <c r="L146" s="1181"/>
      <c r="M146" s="1181"/>
      <c r="N146" s="1181"/>
      <c r="O146" s="1181"/>
      <c r="P146" s="1181"/>
      <c r="Q146" s="1181"/>
      <c r="R146" s="1181"/>
      <c r="S146" s="1181"/>
      <c r="T146" s="1181"/>
      <c r="U146" s="1181"/>
      <c r="V146" s="1181"/>
      <c r="W146" s="1181"/>
      <c r="X146" s="1181"/>
      <c r="Y146" s="1181"/>
      <c r="Z146" s="1181"/>
      <c r="AA146" s="1181"/>
      <c r="AB146" s="1181"/>
      <c r="AC146" s="1181"/>
      <c r="AD146" s="1181"/>
      <c r="AE146" s="1181"/>
      <c r="AF146" s="1181"/>
      <c r="AG146" s="1181"/>
      <c r="AH146" s="1181"/>
      <c r="AI146" s="1181"/>
      <c r="AJ146" s="1181"/>
      <c r="AK146" s="1181"/>
      <c r="AL146" s="1214"/>
    </row>
    <row r="147" spans="1:38" ht="13" hidden="1">
      <c r="A147" s="1204"/>
      <c r="B147" s="1181"/>
      <c r="C147" s="1181"/>
      <c r="D147" s="1181"/>
      <c r="E147" s="1181"/>
      <c r="F147" s="1181"/>
      <c r="G147" s="1181"/>
      <c r="H147" s="1181"/>
      <c r="I147" s="1181"/>
      <c r="J147" s="1181"/>
      <c r="K147" s="1181"/>
      <c r="L147" s="1181"/>
      <c r="M147" s="1181"/>
      <c r="N147" s="1181"/>
      <c r="O147" s="1181"/>
      <c r="P147" s="1181"/>
      <c r="Q147" s="1181"/>
      <c r="R147" s="1181"/>
      <c r="S147" s="1181"/>
      <c r="T147" s="1181"/>
      <c r="U147" s="1181"/>
      <c r="V147" s="1181"/>
      <c r="W147" s="1181"/>
      <c r="X147" s="1181"/>
      <c r="Y147" s="1181"/>
      <c r="Z147" s="1181"/>
      <c r="AA147" s="1181"/>
      <c r="AB147" s="1181"/>
      <c r="AC147" s="1181"/>
      <c r="AD147" s="1181"/>
      <c r="AE147" s="1181"/>
      <c r="AF147" s="1181"/>
      <c r="AG147" s="1181"/>
      <c r="AH147" s="1181"/>
      <c r="AI147" s="1181"/>
      <c r="AJ147" s="1181"/>
      <c r="AK147" s="1181"/>
      <c r="AL147" s="1214"/>
    </row>
    <row r="148" spans="1:38" ht="13" hidden="1">
      <c r="A148" s="1204"/>
      <c r="B148" s="1181"/>
      <c r="C148" s="1181"/>
      <c r="D148" s="1181"/>
      <c r="E148" s="1181"/>
      <c r="F148" s="1181"/>
      <c r="G148" s="1181"/>
      <c r="H148" s="1181"/>
      <c r="I148" s="1181"/>
      <c r="J148" s="1181"/>
      <c r="K148" s="1181"/>
      <c r="L148" s="1181"/>
      <c r="M148" s="1181"/>
      <c r="N148" s="1181"/>
      <c r="O148" s="1181"/>
      <c r="P148" s="1181"/>
      <c r="Q148" s="1181"/>
      <c r="R148" s="1181"/>
      <c r="S148" s="1181"/>
      <c r="T148" s="1181"/>
      <c r="U148" s="1181"/>
      <c r="V148" s="1181"/>
      <c r="W148" s="1181"/>
      <c r="X148" s="1181"/>
      <c r="Y148" s="1181"/>
      <c r="Z148" s="1181"/>
      <c r="AA148" s="1181"/>
      <c r="AB148" s="1181"/>
      <c r="AC148" s="1181"/>
      <c r="AD148" s="1181"/>
      <c r="AE148" s="1181"/>
      <c r="AF148" s="1181"/>
      <c r="AG148" s="1181"/>
      <c r="AH148" s="1181"/>
      <c r="AI148" s="1181"/>
      <c r="AJ148" s="1181"/>
      <c r="AK148" s="1181"/>
      <c r="AL148" s="1214"/>
    </row>
    <row r="149" spans="1:38" ht="13" hidden="1">
      <c r="A149" s="1204"/>
      <c r="B149" s="1181"/>
      <c r="C149" s="1181"/>
      <c r="D149" s="1181"/>
      <c r="E149" s="1181"/>
      <c r="F149" s="1181"/>
      <c r="G149" s="1181"/>
      <c r="H149" s="1181"/>
      <c r="I149" s="1181"/>
      <c r="J149" s="1181"/>
      <c r="K149" s="1181"/>
      <c r="L149" s="1181"/>
      <c r="M149" s="1181"/>
      <c r="N149" s="1181"/>
      <c r="O149" s="1181"/>
      <c r="P149" s="1181"/>
      <c r="Q149" s="1181"/>
      <c r="R149" s="1181"/>
      <c r="S149" s="1181"/>
      <c r="T149" s="1181"/>
      <c r="U149" s="1181"/>
      <c r="V149" s="1181"/>
      <c r="W149" s="1181"/>
      <c r="X149" s="1181"/>
      <c r="Y149" s="1181"/>
      <c r="Z149" s="1181"/>
      <c r="AA149" s="1181"/>
      <c r="AB149" s="1181"/>
      <c r="AC149" s="1181"/>
      <c r="AD149" s="1181"/>
      <c r="AE149" s="1181"/>
      <c r="AF149" s="1181"/>
      <c r="AG149" s="1181"/>
      <c r="AH149" s="1181"/>
      <c r="AI149" s="1181"/>
      <c r="AJ149" s="1181"/>
      <c r="AK149" s="1181"/>
      <c r="AL149" s="1214"/>
    </row>
    <row r="150" spans="1:38" ht="13" hidden="1">
      <c r="A150" s="1204"/>
      <c r="B150" s="1181"/>
      <c r="C150" s="1181"/>
      <c r="D150" s="1181"/>
      <c r="E150" s="1181"/>
      <c r="F150" s="1181"/>
      <c r="G150" s="1181"/>
      <c r="H150" s="1181"/>
      <c r="I150" s="1181"/>
      <c r="J150" s="1181"/>
      <c r="K150" s="1181"/>
      <c r="L150" s="1181"/>
      <c r="M150" s="1181"/>
      <c r="N150" s="1181"/>
      <c r="O150" s="1181"/>
      <c r="P150" s="1181"/>
      <c r="Q150" s="1181"/>
      <c r="R150" s="1181"/>
      <c r="S150" s="1181"/>
      <c r="T150" s="1181"/>
      <c r="U150" s="1181"/>
      <c r="V150" s="1181"/>
      <c r="W150" s="1181"/>
      <c r="X150" s="1181"/>
      <c r="Y150" s="1181"/>
      <c r="Z150" s="1181"/>
      <c r="AA150" s="1181"/>
      <c r="AB150" s="1181"/>
      <c r="AC150" s="1181"/>
      <c r="AD150" s="1181"/>
      <c r="AE150" s="1181"/>
      <c r="AF150" s="1181"/>
      <c r="AG150" s="1181"/>
      <c r="AH150" s="1181"/>
      <c r="AI150" s="1181"/>
      <c r="AJ150" s="1181"/>
      <c r="AK150" s="1181"/>
      <c r="AL150" s="1214"/>
    </row>
    <row r="151" spans="1:38" ht="13" hidden="1">
      <c r="A151" s="1204"/>
      <c r="B151" s="1181"/>
      <c r="C151" s="1181"/>
      <c r="D151" s="1181"/>
      <c r="E151" s="1181"/>
      <c r="F151" s="1181"/>
      <c r="G151" s="1181"/>
      <c r="H151" s="1181"/>
      <c r="I151" s="1181"/>
      <c r="J151" s="1181"/>
      <c r="K151" s="1181"/>
      <c r="L151" s="1181"/>
      <c r="M151" s="1181"/>
      <c r="N151" s="1181"/>
      <c r="O151" s="1181"/>
      <c r="P151" s="1181"/>
      <c r="Q151" s="1181"/>
      <c r="R151" s="1181"/>
      <c r="S151" s="1181"/>
      <c r="T151" s="1181"/>
      <c r="U151" s="1181"/>
      <c r="V151" s="1181"/>
      <c r="W151" s="1181"/>
      <c r="X151" s="1181"/>
      <c r="Y151" s="1181"/>
      <c r="Z151" s="1181"/>
      <c r="AA151" s="1181"/>
      <c r="AB151" s="1181"/>
      <c r="AC151" s="1181"/>
      <c r="AD151" s="1181"/>
      <c r="AE151" s="1181"/>
      <c r="AF151" s="1181"/>
      <c r="AG151" s="1181"/>
      <c r="AH151" s="1181"/>
      <c r="AI151" s="1181"/>
      <c r="AJ151" s="1181"/>
      <c r="AK151" s="1181"/>
      <c r="AL151" s="1214"/>
    </row>
    <row r="152" spans="1:38" ht="13" hidden="1">
      <c r="A152" s="1204"/>
      <c r="B152" s="1181"/>
      <c r="C152" s="1181"/>
      <c r="D152" s="1181"/>
      <c r="E152" s="1181"/>
      <c r="F152" s="1181"/>
      <c r="G152" s="1181"/>
      <c r="H152" s="1181"/>
      <c r="I152" s="1181"/>
      <c r="J152" s="1181"/>
      <c r="K152" s="1181"/>
      <c r="L152" s="1181"/>
      <c r="M152" s="1181"/>
      <c r="N152" s="1181"/>
      <c r="O152" s="1181"/>
      <c r="P152" s="1181"/>
      <c r="Q152" s="1181"/>
      <c r="R152" s="1181"/>
      <c r="S152" s="1181"/>
      <c r="T152" s="1181"/>
      <c r="U152" s="1181"/>
      <c r="V152" s="1181"/>
      <c r="W152" s="1181"/>
      <c r="X152" s="1181"/>
      <c r="Y152" s="1181"/>
      <c r="Z152" s="1181"/>
      <c r="AA152" s="1181"/>
      <c r="AB152" s="1181"/>
      <c r="AC152" s="1181"/>
      <c r="AD152" s="1181"/>
      <c r="AE152" s="1181"/>
      <c r="AF152" s="1181"/>
      <c r="AG152" s="1181"/>
      <c r="AH152" s="1181"/>
      <c r="AI152" s="1181"/>
      <c r="AJ152" s="1181"/>
      <c r="AK152" s="1181"/>
      <c r="AL152" s="1214"/>
    </row>
    <row r="153" spans="1:38" ht="13" hidden="1">
      <c r="A153" s="1204"/>
      <c r="B153" s="1181"/>
      <c r="C153" s="1181"/>
      <c r="D153" s="1181"/>
      <c r="E153" s="1181"/>
      <c r="F153" s="1181"/>
      <c r="G153" s="1181"/>
      <c r="H153" s="1181"/>
      <c r="I153" s="1181"/>
      <c r="J153" s="1181"/>
      <c r="K153" s="1181"/>
      <c r="L153" s="1181"/>
      <c r="M153" s="1181"/>
      <c r="N153" s="1181"/>
      <c r="O153" s="1181"/>
      <c r="P153" s="1181"/>
      <c r="Q153" s="1181"/>
      <c r="R153" s="1181"/>
      <c r="S153" s="1181"/>
      <c r="T153" s="1181"/>
      <c r="U153" s="1181"/>
      <c r="V153" s="1181"/>
      <c r="W153" s="1181"/>
      <c r="X153" s="1181"/>
      <c r="Y153" s="1181"/>
      <c r="Z153" s="1181"/>
      <c r="AA153" s="1181"/>
      <c r="AB153" s="1181"/>
      <c r="AC153" s="1181"/>
      <c r="AD153" s="1181"/>
      <c r="AE153" s="1181"/>
      <c r="AF153" s="1181"/>
      <c r="AG153" s="1181"/>
      <c r="AH153" s="1181"/>
      <c r="AI153" s="1181"/>
      <c r="AJ153" s="1181"/>
      <c r="AK153" s="1181"/>
      <c r="AL153" s="1214"/>
    </row>
    <row r="154" spans="1:38" ht="13" hidden="1">
      <c r="A154" s="1204"/>
      <c r="B154" s="1181"/>
      <c r="C154" s="1181"/>
      <c r="D154" s="1181"/>
      <c r="E154" s="1181"/>
      <c r="F154" s="1181"/>
      <c r="G154" s="1181"/>
      <c r="H154" s="1181"/>
      <c r="I154" s="1181"/>
      <c r="J154" s="1181"/>
      <c r="K154" s="1181"/>
      <c r="L154" s="1181"/>
      <c r="M154" s="1181"/>
      <c r="N154" s="1181"/>
      <c r="O154" s="1181"/>
      <c r="P154" s="1181"/>
      <c r="Q154" s="1181"/>
      <c r="R154" s="1181"/>
      <c r="S154" s="1181"/>
      <c r="T154" s="1181"/>
      <c r="U154" s="1181"/>
      <c r="V154" s="1181"/>
      <c r="W154" s="1181"/>
      <c r="X154" s="1181"/>
      <c r="Y154" s="1181"/>
      <c r="Z154" s="1181"/>
      <c r="AA154" s="1181"/>
      <c r="AB154" s="1181"/>
      <c r="AC154" s="1181"/>
      <c r="AD154" s="1181"/>
      <c r="AE154" s="1181"/>
      <c r="AF154" s="1181"/>
      <c r="AG154" s="1181"/>
      <c r="AH154" s="1181"/>
      <c r="AI154" s="1181"/>
      <c r="AJ154" s="1181"/>
      <c r="AK154" s="1181"/>
      <c r="AL154" s="1214"/>
    </row>
    <row r="155" spans="1:38" ht="13" hidden="1">
      <c r="A155" s="1204"/>
      <c r="B155" s="1181"/>
      <c r="C155" s="1181"/>
      <c r="D155" s="1181"/>
      <c r="E155" s="1181"/>
      <c r="F155" s="1181"/>
      <c r="G155" s="1181"/>
      <c r="H155" s="1181"/>
      <c r="I155" s="1181"/>
      <c r="J155" s="1181"/>
      <c r="K155" s="1181"/>
      <c r="L155" s="1181"/>
      <c r="M155" s="1181"/>
      <c r="N155" s="1181"/>
      <c r="O155" s="1181"/>
      <c r="P155" s="1181"/>
      <c r="Q155" s="1181"/>
      <c r="R155" s="1181"/>
      <c r="S155" s="1181"/>
      <c r="T155" s="1181"/>
      <c r="U155" s="1181"/>
      <c r="V155" s="1181"/>
      <c r="W155" s="1181"/>
      <c r="X155" s="1181"/>
      <c r="Y155" s="1181"/>
      <c r="Z155" s="1181"/>
      <c r="AA155" s="1181"/>
      <c r="AB155" s="1181"/>
      <c r="AC155" s="1181"/>
      <c r="AD155" s="1181"/>
      <c r="AE155" s="1181"/>
      <c r="AF155" s="1181"/>
      <c r="AG155" s="1181"/>
      <c r="AH155" s="1181"/>
      <c r="AI155" s="1181"/>
      <c r="AJ155" s="1181"/>
      <c r="AK155" s="1181"/>
      <c r="AL155" s="1214"/>
    </row>
    <row r="156" spans="1:38" ht="13" hidden="1">
      <c r="A156" s="1204"/>
      <c r="B156" s="1181"/>
      <c r="C156" s="1181"/>
      <c r="D156" s="1181"/>
      <c r="E156" s="1181"/>
      <c r="F156" s="1181"/>
      <c r="G156" s="1181"/>
      <c r="H156" s="1181"/>
      <c r="I156" s="1181"/>
      <c r="J156" s="1181"/>
      <c r="K156" s="1181"/>
      <c r="L156" s="1181"/>
      <c r="M156" s="1181"/>
      <c r="N156" s="1181"/>
      <c r="O156" s="1181"/>
      <c r="P156" s="1181"/>
      <c r="Q156" s="1181"/>
      <c r="R156" s="1181"/>
      <c r="S156" s="1181"/>
      <c r="T156" s="1181"/>
      <c r="U156" s="1181"/>
      <c r="V156" s="1181"/>
      <c r="W156" s="1181"/>
      <c r="X156" s="1181"/>
      <c r="Y156" s="1181"/>
      <c r="Z156" s="1181"/>
      <c r="AA156" s="1181"/>
      <c r="AB156" s="1181"/>
      <c r="AC156" s="1181"/>
      <c r="AD156" s="1181"/>
      <c r="AE156" s="1181"/>
      <c r="AF156" s="1181"/>
      <c r="AG156" s="1181"/>
      <c r="AH156" s="1181"/>
      <c r="AI156" s="1181"/>
      <c r="AJ156" s="1181"/>
      <c r="AK156" s="1181"/>
      <c r="AL156" s="1214"/>
    </row>
    <row r="157" spans="1:38" ht="13" hidden="1">
      <c r="A157" s="1204"/>
      <c r="B157" s="1181"/>
      <c r="C157" s="1181"/>
      <c r="D157" s="1181"/>
      <c r="E157" s="1181"/>
      <c r="F157" s="1181"/>
      <c r="G157" s="1181"/>
      <c r="H157" s="1181"/>
      <c r="I157" s="1181"/>
      <c r="J157" s="1181"/>
      <c r="K157" s="1181"/>
      <c r="L157" s="1181"/>
      <c r="M157" s="1181"/>
      <c r="N157" s="1181"/>
      <c r="O157" s="1181"/>
      <c r="P157" s="1181"/>
      <c r="Q157" s="1181"/>
      <c r="R157" s="1181"/>
      <c r="S157" s="1181"/>
      <c r="T157" s="1181"/>
      <c r="U157" s="1181"/>
      <c r="V157" s="1181"/>
      <c r="W157" s="1181"/>
      <c r="X157" s="1181"/>
      <c r="Y157" s="1181"/>
      <c r="Z157" s="1181"/>
      <c r="AA157" s="1181"/>
      <c r="AB157" s="1181"/>
      <c r="AC157" s="1181"/>
      <c r="AD157" s="1181"/>
      <c r="AE157" s="1181"/>
      <c r="AF157" s="1181"/>
      <c r="AG157" s="1181"/>
      <c r="AH157" s="1181"/>
      <c r="AI157" s="1181"/>
      <c r="AJ157" s="1181"/>
      <c r="AK157" s="1181"/>
      <c r="AL157" s="1214"/>
    </row>
    <row r="158" spans="1:38" ht="13" hidden="1">
      <c r="A158" s="1204"/>
      <c r="B158" s="1181"/>
      <c r="C158" s="1181"/>
      <c r="D158" s="1181"/>
      <c r="E158" s="1181"/>
      <c r="F158" s="1181"/>
      <c r="G158" s="1181"/>
      <c r="H158" s="1181"/>
      <c r="I158" s="1181"/>
      <c r="J158" s="1181"/>
      <c r="K158" s="1181"/>
      <c r="L158" s="1181"/>
      <c r="M158" s="1181"/>
      <c r="N158" s="1181"/>
      <c r="O158" s="1181"/>
      <c r="P158" s="1181"/>
      <c r="Q158" s="1181"/>
      <c r="R158" s="1181"/>
      <c r="S158" s="1181"/>
      <c r="T158" s="1181"/>
      <c r="U158" s="1181"/>
      <c r="V158" s="1181"/>
      <c r="W158" s="1181"/>
      <c r="X158" s="1181"/>
      <c r="Y158" s="1181"/>
      <c r="Z158" s="1181"/>
      <c r="AA158" s="1181"/>
      <c r="AB158" s="1181"/>
      <c r="AC158" s="1181"/>
      <c r="AD158" s="1181"/>
      <c r="AE158" s="1181"/>
      <c r="AF158" s="1181"/>
      <c r="AG158" s="1181"/>
      <c r="AH158" s="1181"/>
      <c r="AI158" s="1181"/>
      <c r="AJ158" s="1181"/>
      <c r="AK158" s="1181"/>
      <c r="AL158" s="1214"/>
    </row>
    <row r="159" spans="1:38" ht="13" hidden="1">
      <c r="A159" s="1204"/>
      <c r="B159" s="1181"/>
      <c r="C159" s="1181"/>
      <c r="D159" s="1181"/>
      <c r="E159" s="1181"/>
      <c r="F159" s="1181"/>
      <c r="G159" s="1181"/>
      <c r="H159" s="1181"/>
      <c r="I159" s="1181"/>
      <c r="J159" s="1181"/>
      <c r="K159" s="1181"/>
      <c r="L159" s="1181"/>
      <c r="M159" s="1181"/>
      <c r="N159" s="1181"/>
      <c r="O159" s="1181"/>
      <c r="P159" s="1181"/>
      <c r="Q159" s="1181"/>
      <c r="R159" s="1181"/>
      <c r="S159" s="1181"/>
      <c r="T159" s="1181"/>
      <c r="U159" s="1181"/>
      <c r="V159" s="1181"/>
      <c r="W159" s="1181"/>
      <c r="X159" s="1181"/>
      <c r="Y159" s="1181"/>
      <c r="Z159" s="1181"/>
      <c r="AA159" s="1181"/>
      <c r="AB159" s="1181"/>
      <c r="AC159" s="1181"/>
      <c r="AD159" s="1181"/>
      <c r="AE159" s="1181"/>
      <c r="AF159" s="1181"/>
      <c r="AG159" s="1181"/>
      <c r="AH159" s="1181"/>
      <c r="AI159" s="1181"/>
      <c r="AJ159" s="1181"/>
      <c r="AK159" s="1181"/>
      <c r="AL159" s="1214"/>
    </row>
    <row r="160" spans="1:38" ht="13" hidden="1">
      <c r="A160" s="1204"/>
      <c r="B160" s="1181"/>
      <c r="C160" s="1181"/>
      <c r="D160" s="1181"/>
      <c r="E160" s="1181"/>
      <c r="F160" s="1181"/>
      <c r="G160" s="1181"/>
      <c r="H160" s="1181"/>
      <c r="I160" s="1181"/>
      <c r="J160" s="1181"/>
      <c r="K160" s="1181"/>
      <c r="L160" s="1181"/>
      <c r="M160" s="1181"/>
      <c r="N160" s="1181"/>
      <c r="O160" s="1181"/>
      <c r="P160" s="1181"/>
      <c r="Q160" s="1181"/>
      <c r="R160" s="1181"/>
      <c r="S160" s="1181"/>
      <c r="T160" s="1181"/>
      <c r="U160" s="1181"/>
      <c r="V160" s="1181"/>
      <c r="W160" s="1181"/>
      <c r="X160" s="1181"/>
      <c r="Y160" s="1181"/>
      <c r="Z160" s="1181"/>
      <c r="AA160" s="1181"/>
      <c r="AB160" s="1181"/>
      <c r="AC160" s="1181"/>
      <c r="AD160" s="1181"/>
      <c r="AE160" s="1181"/>
      <c r="AF160" s="1181"/>
      <c r="AG160" s="1181"/>
      <c r="AH160" s="1181"/>
      <c r="AI160" s="1181"/>
      <c r="AJ160" s="1181"/>
      <c r="AK160" s="1181"/>
      <c r="AL160" s="1214"/>
    </row>
    <row r="161" spans="1:38" ht="13" hidden="1">
      <c r="A161" s="1204"/>
      <c r="B161" s="1181"/>
      <c r="C161" s="1181"/>
      <c r="D161" s="1181"/>
      <c r="E161" s="1181"/>
      <c r="F161" s="1181"/>
      <c r="G161" s="1181"/>
      <c r="H161" s="1181"/>
      <c r="I161" s="1181"/>
      <c r="J161" s="1181"/>
      <c r="K161" s="1181"/>
      <c r="L161" s="1181"/>
      <c r="M161" s="1181"/>
      <c r="N161" s="1181"/>
      <c r="O161" s="1181"/>
      <c r="P161" s="1181"/>
      <c r="Q161" s="1181"/>
      <c r="R161" s="1181"/>
      <c r="S161" s="1181"/>
      <c r="T161" s="1181"/>
      <c r="U161" s="1181"/>
      <c r="V161" s="1181"/>
      <c r="W161" s="1181"/>
      <c r="X161" s="1181"/>
      <c r="Y161" s="1181"/>
      <c r="Z161" s="1181"/>
      <c r="AA161" s="1181"/>
      <c r="AB161" s="1181"/>
      <c r="AC161" s="1181"/>
      <c r="AD161" s="1181"/>
      <c r="AE161" s="1181"/>
      <c r="AF161" s="1181"/>
      <c r="AG161" s="1181"/>
      <c r="AH161" s="1181"/>
      <c r="AI161" s="1181"/>
      <c r="AJ161" s="1181"/>
      <c r="AK161" s="1181"/>
      <c r="AL161" s="1214"/>
    </row>
    <row r="162" spans="1:38" ht="13" hidden="1">
      <c r="A162" s="1204"/>
      <c r="B162" s="1181"/>
      <c r="C162" s="1181"/>
      <c r="D162" s="1181"/>
      <c r="E162" s="1181"/>
      <c r="F162" s="1181"/>
      <c r="G162" s="1181"/>
      <c r="H162" s="1181"/>
      <c r="I162" s="1181"/>
      <c r="J162" s="1181"/>
      <c r="K162" s="1181"/>
      <c r="L162" s="1181"/>
      <c r="M162" s="1181"/>
      <c r="N162" s="1181"/>
      <c r="O162" s="1181"/>
      <c r="P162" s="1181"/>
      <c r="Q162" s="1181"/>
      <c r="R162" s="1181"/>
      <c r="S162" s="1181"/>
      <c r="T162" s="1181"/>
      <c r="U162" s="1181"/>
      <c r="V162" s="1181"/>
      <c r="W162" s="1181"/>
      <c r="X162" s="1181"/>
      <c r="Y162" s="1181"/>
      <c r="Z162" s="1181"/>
      <c r="AA162" s="1181"/>
      <c r="AB162" s="1181"/>
      <c r="AC162" s="1181"/>
      <c r="AD162" s="1181"/>
      <c r="AE162" s="1181"/>
      <c r="AF162" s="1181"/>
      <c r="AG162" s="1181"/>
      <c r="AH162" s="1181"/>
      <c r="AI162" s="1181"/>
      <c r="AJ162" s="1181"/>
      <c r="AK162" s="1181"/>
      <c r="AL162" s="1214"/>
    </row>
    <row r="163" spans="1:38" ht="13" hidden="1">
      <c r="A163" s="1204"/>
      <c r="B163" s="1181"/>
      <c r="C163" s="1181"/>
      <c r="D163" s="1181"/>
      <c r="E163" s="1181"/>
      <c r="F163" s="1181"/>
      <c r="G163" s="1181"/>
      <c r="H163" s="1181"/>
      <c r="I163" s="1181"/>
      <c r="J163" s="1181"/>
      <c r="K163" s="1181"/>
      <c r="L163" s="1181"/>
      <c r="M163" s="1181"/>
      <c r="N163" s="1181"/>
      <c r="O163" s="1181"/>
      <c r="P163" s="1181"/>
      <c r="Q163" s="1181"/>
      <c r="R163" s="1181"/>
      <c r="S163" s="1181"/>
      <c r="T163" s="1181"/>
      <c r="U163" s="1181"/>
      <c r="V163" s="1181"/>
      <c r="W163" s="1181"/>
      <c r="X163" s="1181"/>
      <c r="Y163" s="1181"/>
      <c r="Z163" s="1181"/>
      <c r="AA163" s="1181"/>
      <c r="AB163" s="1181"/>
      <c r="AC163" s="1181"/>
      <c r="AD163" s="1181"/>
      <c r="AE163" s="1181"/>
      <c r="AF163" s="1181"/>
      <c r="AG163" s="1181"/>
      <c r="AH163" s="1181"/>
      <c r="AI163" s="1181"/>
      <c r="AJ163" s="1181"/>
      <c r="AK163" s="1181"/>
      <c r="AL163" s="1214"/>
    </row>
    <row r="164" spans="1:38" ht="13" hidden="1">
      <c r="A164" s="1204"/>
      <c r="B164" s="1181"/>
      <c r="C164" s="1181"/>
      <c r="D164" s="1181"/>
      <c r="E164" s="1181"/>
      <c r="F164" s="1181"/>
      <c r="G164" s="1181"/>
      <c r="H164" s="1181"/>
      <c r="I164" s="1181"/>
      <c r="J164" s="1181"/>
      <c r="K164" s="1181"/>
      <c r="L164" s="1181"/>
      <c r="M164" s="1181"/>
      <c r="N164" s="1181"/>
      <c r="O164" s="1181"/>
      <c r="P164" s="1181"/>
      <c r="Q164" s="1181"/>
      <c r="R164" s="1181"/>
      <c r="S164" s="1181"/>
      <c r="T164" s="1181"/>
      <c r="U164" s="1181"/>
      <c r="V164" s="1181"/>
      <c r="W164" s="1181"/>
      <c r="X164" s="1181"/>
      <c r="Y164" s="1181"/>
      <c r="Z164" s="1181"/>
      <c r="AA164" s="1181"/>
      <c r="AB164" s="1181"/>
      <c r="AC164" s="1181"/>
      <c r="AD164" s="1181"/>
      <c r="AE164" s="1181"/>
      <c r="AF164" s="1181"/>
      <c r="AG164" s="1181"/>
      <c r="AH164" s="1181"/>
      <c r="AI164" s="1181"/>
      <c r="AJ164" s="1181"/>
      <c r="AK164" s="1181"/>
      <c r="AL164" s="1214"/>
    </row>
    <row r="165" spans="1:38" ht="13" hidden="1">
      <c r="A165" s="1204"/>
      <c r="B165" s="1181"/>
      <c r="C165" s="1181"/>
      <c r="D165" s="1181"/>
      <c r="E165" s="1181"/>
      <c r="F165" s="1181"/>
      <c r="G165" s="1181"/>
      <c r="H165" s="1181"/>
      <c r="I165" s="1181"/>
      <c r="J165" s="1181"/>
      <c r="K165" s="1181"/>
      <c r="L165" s="1181"/>
      <c r="M165" s="1181"/>
      <c r="N165" s="1181"/>
      <c r="O165" s="1181"/>
      <c r="P165" s="1181"/>
      <c r="Q165" s="1181"/>
      <c r="R165" s="1181"/>
      <c r="S165" s="1181"/>
      <c r="T165" s="1181"/>
      <c r="U165" s="1181"/>
      <c r="V165" s="1181"/>
      <c r="W165" s="1181"/>
      <c r="X165" s="1181"/>
      <c r="Y165" s="1181"/>
      <c r="Z165" s="1181"/>
      <c r="AA165" s="1181"/>
      <c r="AB165" s="1181"/>
      <c r="AC165" s="1181"/>
      <c r="AD165" s="1181"/>
      <c r="AE165" s="1181"/>
      <c r="AF165" s="1181"/>
      <c r="AG165" s="1181"/>
      <c r="AH165" s="1181"/>
      <c r="AI165" s="1181"/>
      <c r="AJ165" s="1181"/>
      <c r="AK165" s="1181"/>
      <c r="AL165" s="1214"/>
    </row>
    <row r="166" spans="1:38" ht="13" hidden="1">
      <c r="A166" s="1204"/>
      <c r="B166" s="1181"/>
      <c r="C166" s="1181"/>
      <c r="D166" s="1181"/>
      <c r="E166" s="1181"/>
      <c r="F166" s="1181"/>
      <c r="G166" s="1181"/>
      <c r="H166" s="1181"/>
      <c r="I166" s="1181"/>
      <c r="J166" s="1181"/>
      <c r="K166" s="1181"/>
      <c r="L166" s="1181"/>
      <c r="M166" s="1181"/>
      <c r="N166" s="1181"/>
      <c r="O166" s="1181"/>
      <c r="P166" s="1181"/>
      <c r="Q166" s="1181"/>
      <c r="R166" s="1181"/>
      <c r="S166" s="1181"/>
      <c r="T166" s="1181"/>
      <c r="U166" s="1181"/>
      <c r="V166" s="1181"/>
      <c r="W166" s="1181"/>
      <c r="X166" s="1181"/>
      <c r="Y166" s="1181"/>
      <c r="Z166" s="1181"/>
      <c r="AA166" s="1181"/>
      <c r="AB166" s="1181"/>
      <c r="AC166" s="1181"/>
      <c r="AD166" s="1181"/>
      <c r="AE166" s="1181"/>
      <c r="AF166" s="1181"/>
      <c r="AG166" s="1181"/>
      <c r="AH166" s="1181"/>
      <c r="AI166" s="1181"/>
      <c r="AJ166" s="1181"/>
      <c r="AK166" s="1181"/>
      <c r="AL166" s="1214"/>
    </row>
    <row r="167" spans="1:38" ht="13" hidden="1">
      <c r="A167" s="1204"/>
      <c r="B167" s="1181"/>
      <c r="C167" s="1181"/>
      <c r="D167" s="1181"/>
      <c r="E167" s="1181"/>
      <c r="F167" s="1181"/>
      <c r="G167" s="1181"/>
      <c r="H167" s="1181"/>
      <c r="I167" s="1181"/>
      <c r="J167" s="1181"/>
      <c r="K167" s="1181"/>
      <c r="L167" s="1181"/>
      <c r="M167" s="1181"/>
      <c r="N167" s="1181"/>
      <c r="O167" s="1181"/>
      <c r="P167" s="1181"/>
      <c r="Q167" s="1181"/>
      <c r="R167" s="1181"/>
      <c r="S167" s="1181"/>
      <c r="T167" s="1181"/>
      <c r="U167" s="1181"/>
      <c r="V167" s="1181"/>
      <c r="W167" s="1181"/>
      <c r="X167" s="1181"/>
      <c r="Y167" s="1181"/>
      <c r="Z167" s="1181"/>
      <c r="AA167" s="1181"/>
      <c r="AB167" s="1181"/>
      <c r="AC167" s="1181"/>
      <c r="AD167" s="1181"/>
      <c r="AE167" s="1181"/>
      <c r="AF167" s="1181"/>
      <c r="AG167" s="1181"/>
      <c r="AH167" s="1181"/>
      <c r="AI167" s="1181"/>
      <c r="AJ167" s="1181"/>
      <c r="AK167" s="1181"/>
      <c r="AL167" s="1214"/>
    </row>
    <row r="168" spans="1:38" ht="13" hidden="1">
      <c r="A168" s="1204"/>
      <c r="B168" s="1181"/>
      <c r="C168" s="1181"/>
      <c r="D168" s="1181"/>
      <c r="E168" s="1181"/>
      <c r="F168" s="1181"/>
      <c r="G168" s="1181"/>
      <c r="H168" s="1181"/>
      <c r="I168" s="1181"/>
      <c r="J168" s="1181"/>
      <c r="K168" s="1181"/>
      <c r="L168" s="1181"/>
      <c r="M168" s="1181"/>
      <c r="N168" s="1181"/>
      <c r="O168" s="1181"/>
      <c r="P168" s="1181"/>
      <c r="Q168" s="1181"/>
      <c r="R168" s="1181"/>
      <c r="S168" s="1181"/>
      <c r="T168" s="1181"/>
      <c r="U168" s="1181"/>
      <c r="V168" s="1181"/>
      <c r="W168" s="1181"/>
      <c r="X168" s="1181"/>
      <c r="Y168" s="1181"/>
      <c r="Z168" s="1181"/>
      <c r="AA168" s="1181"/>
      <c r="AB168" s="1181"/>
      <c r="AC168" s="1181"/>
      <c r="AD168" s="1181"/>
      <c r="AE168" s="1181"/>
      <c r="AF168" s="1181"/>
      <c r="AG168" s="1181"/>
      <c r="AH168" s="1181"/>
      <c r="AI168" s="1181"/>
      <c r="AJ168" s="1181"/>
      <c r="AK168" s="1181"/>
      <c r="AL168" s="1214"/>
    </row>
    <row r="169" spans="1:38" ht="13" hidden="1">
      <c r="A169" s="1204"/>
      <c r="B169" s="1181"/>
      <c r="C169" s="1181"/>
      <c r="D169" s="1181"/>
      <c r="E169" s="1181"/>
      <c r="F169" s="1181"/>
      <c r="G169" s="1181"/>
      <c r="H169" s="1181"/>
      <c r="I169" s="1181"/>
      <c r="J169" s="1181"/>
      <c r="K169" s="1181"/>
      <c r="L169" s="1181"/>
      <c r="M169" s="1181"/>
      <c r="N169" s="1181"/>
      <c r="O169" s="1181"/>
      <c r="P169" s="1181"/>
      <c r="Q169" s="1181"/>
      <c r="R169" s="1181"/>
      <c r="S169" s="1181"/>
      <c r="T169" s="1181"/>
      <c r="U169" s="1181"/>
      <c r="V169" s="1181"/>
      <c r="W169" s="1181"/>
      <c r="X169" s="1181"/>
      <c r="Y169" s="1181"/>
      <c r="Z169" s="1181"/>
      <c r="AA169" s="1181"/>
      <c r="AB169" s="1181"/>
      <c r="AC169" s="1181"/>
      <c r="AD169" s="1181"/>
      <c r="AE169" s="1181"/>
      <c r="AF169" s="1181"/>
      <c r="AG169" s="1181"/>
      <c r="AH169" s="1181"/>
      <c r="AI169" s="1181"/>
      <c r="AJ169" s="1181"/>
      <c r="AK169" s="1181"/>
      <c r="AL169" s="1214"/>
    </row>
    <row r="170" spans="1:38" ht="13" hidden="1">
      <c r="A170" s="1204"/>
      <c r="B170" s="1181"/>
      <c r="C170" s="1181"/>
      <c r="D170" s="1181"/>
      <c r="E170" s="1181"/>
      <c r="F170" s="1181"/>
      <c r="G170" s="1181"/>
      <c r="H170" s="1181"/>
      <c r="I170" s="1181"/>
      <c r="J170" s="1181"/>
      <c r="K170" s="1181"/>
      <c r="L170" s="1181"/>
      <c r="M170" s="1181"/>
      <c r="N170" s="1181"/>
      <c r="O170" s="1181"/>
      <c r="P170" s="1181"/>
      <c r="Q170" s="1181"/>
      <c r="R170" s="1181"/>
      <c r="S170" s="1181"/>
      <c r="T170" s="1181"/>
      <c r="U170" s="1181"/>
      <c r="V170" s="1181"/>
      <c r="W170" s="1181"/>
      <c r="X170" s="1181"/>
      <c r="Y170" s="1181"/>
      <c r="Z170" s="1181"/>
      <c r="AA170" s="1181"/>
      <c r="AB170" s="1181"/>
      <c r="AC170" s="1181"/>
      <c r="AD170" s="1181"/>
      <c r="AE170" s="1181"/>
      <c r="AF170" s="1181"/>
      <c r="AG170" s="1181"/>
      <c r="AH170" s="1181"/>
      <c r="AI170" s="1181"/>
      <c r="AJ170" s="1181"/>
      <c r="AK170" s="1181"/>
      <c r="AL170" s="1214"/>
    </row>
    <row r="171" spans="1:38" ht="13" hidden="1">
      <c r="A171" s="1204"/>
      <c r="B171" s="1181"/>
      <c r="C171" s="1181"/>
      <c r="D171" s="1181"/>
      <c r="E171" s="1181"/>
      <c r="F171" s="1181"/>
      <c r="G171" s="1181"/>
      <c r="H171" s="1181"/>
      <c r="I171" s="1181"/>
      <c r="J171" s="1181"/>
      <c r="K171" s="1181"/>
      <c r="L171" s="1181"/>
      <c r="M171" s="1181"/>
      <c r="N171" s="1181"/>
      <c r="O171" s="1181"/>
      <c r="P171" s="1181"/>
      <c r="Q171" s="1181"/>
      <c r="R171" s="1181"/>
      <c r="S171" s="1181"/>
      <c r="T171" s="1181"/>
      <c r="U171" s="1181"/>
      <c r="V171" s="1181"/>
      <c r="W171" s="1181"/>
      <c r="X171" s="1181"/>
      <c r="Y171" s="1181"/>
      <c r="Z171" s="1181"/>
      <c r="AA171" s="1181"/>
      <c r="AB171" s="1181"/>
      <c r="AC171" s="1181"/>
      <c r="AD171" s="1181"/>
      <c r="AE171" s="1181"/>
      <c r="AF171" s="1181"/>
      <c r="AG171" s="1181"/>
      <c r="AH171" s="1181"/>
      <c r="AI171" s="1181"/>
      <c r="AJ171" s="1181"/>
      <c r="AK171" s="1181"/>
      <c r="AL171" s="1214"/>
    </row>
    <row r="172" spans="1:38" ht="13" hidden="1">
      <c r="A172" s="1204"/>
      <c r="B172" s="1181"/>
      <c r="C172" s="1181"/>
      <c r="D172" s="1181"/>
      <c r="E172" s="1181"/>
      <c r="F172" s="1181"/>
      <c r="G172" s="1181"/>
      <c r="H172" s="1181"/>
      <c r="I172" s="1181"/>
      <c r="J172" s="1181"/>
      <c r="K172" s="1181"/>
      <c r="L172" s="1181"/>
      <c r="M172" s="1181"/>
      <c r="N172" s="1181"/>
      <c r="O172" s="1181"/>
      <c r="P172" s="1181"/>
      <c r="Q172" s="1181"/>
      <c r="R172" s="1181"/>
      <c r="S172" s="1181"/>
      <c r="T172" s="1181"/>
      <c r="U172" s="1181"/>
      <c r="V172" s="1181"/>
      <c r="W172" s="1181"/>
      <c r="X172" s="1181"/>
      <c r="Y172" s="1181"/>
      <c r="Z172" s="1181"/>
      <c r="AA172" s="1181"/>
      <c r="AB172" s="1181"/>
      <c r="AC172" s="1181"/>
      <c r="AD172" s="1181"/>
      <c r="AE172" s="1181"/>
      <c r="AF172" s="1181"/>
      <c r="AG172" s="1181"/>
      <c r="AH172" s="1181"/>
      <c r="AI172" s="1181"/>
      <c r="AJ172" s="1181"/>
      <c r="AK172" s="1181"/>
      <c r="AL172" s="1214"/>
    </row>
    <row r="173" spans="1:38" ht="13" hidden="1">
      <c r="A173" s="1204"/>
      <c r="B173" s="1181"/>
      <c r="C173" s="1181"/>
      <c r="D173" s="1181"/>
      <c r="E173" s="1181"/>
      <c r="F173" s="1181"/>
      <c r="G173" s="1181"/>
      <c r="H173" s="1181"/>
      <c r="I173" s="1181"/>
      <c r="J173" s="1181"/>
      <c r="K173" s="1181"/>
      <c r="L173" s="1181"/>
      <c r="M173" s="1181"/>
      <c r="N173" s="1181"/>
      <c r="O173" s="1181"/>
      <c r="P173" s="1181"/>
      <c r="Q173" s="1181"/>
      <c r="R173" s="1181"/>
      <c r="S173" s="1181"/>
      <c r="T173" s="1181"/>
      <c r="U173" s="1181"/>
      <c r="V173" s="1181"/>
      <c r="W173" s="1181"/>
      <c r="X173" s="1181"/>
      <c r="Y173" s="1181"/>
      <c r="Z173" s="1181"/>
      <c r="AA173" s="1181"/>
      <c r="AB173" s="1181"/>
      <c r="AC173" s="1181"/>
      <c r="AD173" s="1181"/>
      <c r="AE173" s="1181"/>
      <c r="AF173" s="1181"/>
      <c r="AG173" s="1181"/>
      <c r="AH173" s="1181"/>
      <c r="AI173" s="1181"/>
      <c r="AJ173" s="1181"/>
      <c r="AK173" s="1181"/>
      <c r="AL173" s="1214"/>
    </row>
    <row r="174" spans="1:38" ht="13" hidden="1">
      <c r="A174" s="1204"/>
      <c r="B174" s="1181"/>
      <c r="C174" s="1181"/>
      <c r="D174" s="1181"/>
      <c r="E174" s="1181"/>
      <c r="F174" s="1181"/>
      <c r="G174" s="1181"/>
      <c r="H174" s="1181"/>
      <c r="I174" s="1181"/>
      <c r="J174" s="1181"/>
      <c r="K174" s="1181"/>
      <c r="L174" s="1181"/>
      <c r="M174" s="1181"/>
      <c r="N174" s="1181"/>
      <c r="O174" s="1181"/>
      <c r="P174" s="1181"/>
      <c r="Q174" s="1181"/>
      <c r="R174" s="1181"/>
      <c r="S174" s="1181"/>
      <c r="T174" s="1181"/>
      <c r="U174" s="1181"/>
      <c r="V174" s="1181"/>
      <c r="W174" s="1181"/>
      <c r="X174" s="1181"/>
      <c r="Y174" s="1181"/>
      <c r="Z174" s="1181"/>
      <c r="AA174" s="1181"/>
      <c r="AB174" s="1181"/>
      <c r="AC174" s="1181"/>
      <c r="AD174" s="1181"/>
      <c r="AE174" s="1181"/>
      <c r="AF174" s="1181"/>
      <c r="AG174" s="1181"/>
      <c r="AH174" s="1181"/>
      <c r="AI174" s="1181"/>
      <c r="AJ174" s="1181"/>
      <c r="AK174" s="1181"/>
      <c r="AL174" s="1214"/>
    </row>
    <row r="175" spans="1:38" ht="13" hidden="1">
      <c r="A175" s="1204"/>
      <c r="B175" s="1181"/>
      <c r="C175" s="1181"/>
      <c r="D175" s="1181"/>
      <c r="E175" s="1181"/>
      <c r="F175" s="1181"/>
      <c r="G175" s="1181"/>
      <c r="H175" s="1181"/>
      <c r="I175" s="1181"/>
      <c r="J175" s="1181"/>
      <c r="K175" s="1181"/>
      <c r="L175" s="1181"/>
      <c r="M175" s="1181"/>
      <c r="N175" s="1181"/>
      <c r="O175" s="1181"/>
      <c r="P175" s="1181"/>
      <c r="Q175" s="1181"/>
      <c r="R175" s="1181"/>
      <c r="S175" s="1181"/>
      <c r="T175" s="1181"/>
      <c r="U175" s="1181"/>
      <c r="V175" s="1181"/>
      <c r="W175" s="1181"/>
      <c r="X175" s="1181"/>
      <c r="Y175" s="1181"/>
      <c r="Z175" s="1181"/>
      <c r="AA175" s="1181"/>
      <c r="AB175" s="1181"/>
      <c r="AC175" s="1181"/>
      <c r="AD175" s="1181"/>
      <c r="AE175" s="1181"/>
      <c r="AF175" s="1181"/>
      <c r="AG175" s="1181"/>
      <c r="AH175" s="1181"/>
      <c r="AI175" s="1181"/>
      <c r="AJ175" s="1181"/>
      <c r="AK175" s="1181"/>
      <c r="AL175" s="1214"/>
    </row>
    <row r="176" spans="1:38" ht="13" hidden="1">
      <c r="A176" s="1204"/>
      <c r="B176" s="1181"/>
      <c r="C176" s="1181"/>
      <c r="D176" s="1181"/>
      <c r="E176" s="1181"/>
      <c r="F176" s="1181"/>
      <c r="G176" s="1181"/>
      <c r="H176" s="1181"/>
      <c r="I176" s="1181"/>
      <c r="J176" s="1181"/>
      <c r="K176" s="1181"/>
      <c r="L176" s="1181"/>
      <c r="M176" s="1181"/>
      <c r="N176" s="1181"/>
      <c r="O176" s="1181"/>
      <c r="P176" s="1181"/>
      <c r="Q176" s="1181"/>
      <c r="R176" s="1181"/>
      <c r="S176" s="1181"/>
      <c r="T176" s="1181"/>
      <c r="U176" s="1181"/>
      <c r="V176" s="1181"/>
      <c r="W176" s="1181"/>
      <c r="X176" s="1181"/>
      <c r="Y176" s="1181"/>
      <c r="Z176" s="1181"/>
      <c r="AA176" s="1181"/>
      <c r="AB176" s="1181"/>
      <c r="AC176" s="1181"/>
      <c r="AD176" s="1181"/>
      <c r="AE176" s="1181"/>
      <c r="AF176" s="1181"/>
      <c r="AG176" s="1181"/>
      <c r="AH176" s="1181"/>
      <c r="AI176" s="1181"/>
      <c r="AJ176" s="1181"/>
      <c r="AK176" s="1181"/>
      <c r="AL176" s="1214"/>
    </row>
    <row r="177" spans="1:38" ht="13" hidden="1">
      <c r="A177" s="1204"/>
      <c r="B177" s="1181"/>
      <c r="C177" s="1181"/>
      <c r="D177" s="1181"/>
      <c r="E177" s="1181"/>
      <c r="F177" s="1181"/>
      <c r="G177" s="1181"/>
      <c r="H177" s="1181"/>
      <c r="I177" s="1181"/>
      <c r="J177" s="1181"/>
      <c r="K177" s="1181"/>
      <c r="L177" s="1181"/>
      <c r="M177" s="1181"/>
      <c r="N177" s="1181"/>
      <c r="O177" s="1181"/>
      <c r="P177" s="1181"/>
      <c r="Q177" s="1181"/>
      <c r="R177" s="1181"/>
      <c r="S177" s="1181"/>
      <c r="T177" s="1181"/>
      <c r="U177" s="1181"/>
      <c r="V177" s="1181"/>
      <c r="W177" s="1181"/>
      <c r="X177" s="1181"/>
      <c r="Y177" s="1181"/>
      <c r="Z177" s="1181"/>
      <c r="AA177" s="1181"/>
      <c r="AB177" s="1181"/>
      <c r="AC177" s="1181"/>
      <c r="AD177" s="1181"/>
      <c r="AE177" s="1181"/>
      <c r="AF177" s="1181"/>
      <c r="AG177" s="1181"/>
      <c r="AH177" s="1181"/>
      <c r="AI177" s="1181"/>
      <c r="AJ177" s="1181"/>
      <c r="AK177" s="1181"/>
      <c r="AL177" s="1214"/>
    </row>
    <row r="178" spans="1:38" ht="13" hidden="1">
      <c r="A178" s="1204"/>
      <c r="B178" s="1181"/>
      <c r="C178" s="1181"/>
      <c r="D178" s="1181"/>
      <c r="E178" s="1181"/>
      <c r="F178" s="1181"/>
      <c r="G178" s="1181"/>
      <c r="H178" s="1181"/>
      <c r="I178" s="1181"/>
      <c r="J178" s="1181"/>
      <c r="K178" s="1181"/>
      <c r="L178" s="1181"/>
      <c r="M178" s="1181"/>
      <c r="N178" s="1181"/>
      <c r="O178" s="1181"/>
      <c r="P178" s="1181"/>
      <c r="Q178" s="1181"/>
      <c r="R178" s="1181"/>
      <c r="S178" s="1181"/>
      <c r="T178" s="1181"/>
      <c r="U178" s="1181"/>
      <c r="V178" s="1181"/>
      <c r="W178" s="1181"/>
      <c r="X178" s="1181"/>
      <c r="Y178" s="1181"/>
      <c r="Z178" s="1181"/>
      <c r="AA178" s="1181"/>
      <c r="AB178" s="1181"/>
      <c r="AC178" s="1181"/>
      <c r="AD178" s="1181"/>
      <c r="AE178" s="1181"/>
      <c r="AF178" s="1181"/>
      <c r="AG178" s="1181"/>
      <c r="AH178" s="1181"/>
      <c r="AI178" s="1181"/>
      <c r="AJ178" s="1181"/>
      <c r="AK178" s="1181"/>
      <c r="AL178" s="1214"/>
    </row>
    <row r="179" spans="1:38" ht="13" hidden="1">
      <c r="A179" s="1204"/>
      <c r="B179" s="1181"/>
      <c r="C179" s="1181"/>
      <c r="D179" s="1181"/>
      <c r="E179" s="1181"/>
      <c r="F179" s="1181"/>
      <c r="G179" s="1181"/>
      <c r="H179" s="1181"/>
      <c r="I179" s="1181"/>
      <c r="J179" s="1181"/>
      <c r="K179" s="1181"/>
      <c r="L179" s="1181"/>
      <c r="M179" s="1181"/>
      <c r="N179" s="1181"/>
      <c r="O179" s="1181"/>
      <c r="P179" s="1181"/>
      <c r="Q179" s="1181"/>
      <c r="R179" s="1181"/>
      <c r="S179" s="1181"/>
      <c r="T179" s="1181"/>
      <c r="U179" s="1181"/>
      <c r="V179" s="1181"/>
      <c r="W179" s="1181"/>
      <c r="X179" s="1181"/>
      <c r="Y179" s="1181"/>
      <c r="Z179" s="1181"/>
      <c r="AA179" s="1181"/>
      <c r="AB179" s="1181"/>
      <c r="AC179" s="1181"/>
      <c r="AD179" s="1181"/>
      <c r="AE179" s="1181"/>
      <c r="AF179" s="1181"/>
      <c r="AG179" s="1181"/>
      <c r="AH179" s="1181"/>
      <c r="AI179" s="1181"/>
      <c r="AJ179" s="1181"/>
      <c r="AK179" s="1181"/>
      <c r="AL179" s="1214"/>
    </row>
    <row r="180" spans="1:38" ht="13" hidden="1">
      <c r="A180" s="1204"/>
      <c r="B180" s="1181"/>
      <c r="C180" s="1181"/>
      <c r="D180" s="1181"/>
      <c r="E180" s="1181"/>
      <c r="F180" s="1181"/>
      <c r="G180" s="1181"/>
      <c r="H180" s="1181"/>
      <c r="I180" s="1181"/>
      <c r="J180" s="1181"/>
      <c r="K180" s="1181"/>
      <c r="L180" s="1181"/>
      <c r="M180" s="1181"/>
      <c r="N180" s="1181"/>
      <c r="O180" s="1181"/>
      <c r="P180" s="1181"/>
      <c r="Q180" s="1181"/>
      <c r="R180" s="1181"/>
      <c r="S180" s="1181"/>
      <c r="T180" s="1181"/>
      <c r="U180" s="1181"/>
      <c r="V180" s="1181"/>
      <c r="W180" s="1181"/>
      <c r="X180" s="1181"/>
      <c r="Y180" s="1181"/>
      <c r="Z180" s="1181"/>
      <c r="AA180" s="1181"/>
      <c r="AB180" s="1181"/>
      <c r="AC180" s="1181"/>
      <c r="AD180" s="1181"/>
      <c r="AE180" s="1181"/>
      <c r="AF180" s="1181"/>
      <c r="AG180" s="1181"/>
      <c r="AH180" s="1181"/>
      <c r="AI180" s="1181"/>
      <c r="AJ180" s="1181"/>
      <c r="AK180" s="1181"/>
      <c r="AL180" s="1214"/>
    </row>
    <row r="181" spans="1:38" ht="13" hidden="1">
      <c r="A181" s="1204"/>
      <c r="B181" s="1181"/>
      <c r="C181" s="1181"/>
      <c r="D181" s="1181"/>
      <c r="E181" s="1181"/>
      <c r="F181" s="1181"/>
      <c r="G181" s="1181"/>
      <c r="H181" s="1181"/>
      <c r="I181" s="1181"/>
      <c r="J181" s="1181"/>
      <c r="K181" s="1181"/>
      <c r="L181" s="1181"/>
      <c r="M181" s="1181"/>
      <c r="N181" s="1181"/>
      <c r="O181" s="1181"/>
      <c r="P181" s="1181"/>
      <c r="Q181" s="1181"/>
      <c r="R181" s="1181"/>
      <c r="S181" s="1181"/>
      <c r="T181" s="1181"/>
      <c r="U181" s="1181"/>
      <c r="V181" s="1181"/>
      <c r="W181" s="1181"/>
      <c r="X181" s="1181"/>
      <c r="Y181" s="1181"/>
      <c r="Z181" s="1181"/>
      <c r="AA181" s="1181"/>
      <c r="AB181" s="1181"/>
      <c r="AC181" s="1181"/>
      <c r="AD181" s="1181"/>
      <c r="AE181" s="1181"/>
      <c r="AF181" s="1181"/>
      <c r="AG181" s="1181"/>
      <c r="AH181" s="1181"/>
      <c r="AI181" s="1181"/>
      <c r="AJ181" s="1181"/>
      <c r="AK181" s="1181"/>
      <c r="AL181" s="1214"/>
    </row>
    <row r="182" spans="1:38" ht="13" hidden="1">
      <c r="A182" s="1204"/>
      <c r="B182" s="1181"/>
      <c r="C182" s="1181"/>
      <c r="D182" s="1181"/>
      <c r="E182" s="1181"/>
      <c r="F182" s="1181"/>
      <c r="G182" s="1181"/>
      <c r="H182" s="1181"/>
      <c r="I182" s="1181"/>
      <c r="J182" s="1181"/>
      <c r="K182" s="1181"/>
      <c r="L182" s="1181"/>
      <c r="M182" s="1181"/>
      <c r="N182" s="1181"/>
      <c r="O182" s="1181"/>
      <c r="P182" s="1181"/>
      <c r="Q182" s="1181"/>
      <c r="R182" s="1181"/>
      <c r="S182" s="1181"/>
      <c r="T182" s="1181"/>
      <c r="U182" s="1181"/>
      <c r="V182" s="1181"/>
      <c r="W182" s="1181"/>
      <c r="X182" s="1181"/>
      <c r="Y182" s="1181"/>
      <c r="Z182" s="1181"/>
      <c r="AA182" s="1181"/>
      <c r="AB182" s="1181"/>
      <c r="AC182" s="1181"/>
      <c r="AD182" s="1181"/>
      <c r="AE182" s="1181"/>
      <c r="AF182" s="1181"/>
      <c r="AG182" s="1181"/>
      <c r="AH182" s="1181"/>
      <c r="AI182" s="1181"/>
      <c r="AJ182" s="1181"/>
      <c r="AK182" s="1181"/>
      <c r="AL182" s="1214"/>
    </row>
    <row r="183" spans="1:38" ht="13" hidden="1">
      <c r="A183" s="1204"/>
      <c r="B183" s="1181"/>
      <c r="C183" s="1181"/>
      <c r="D183" s="1181"/>
      <c r="E183" s="1181"/>
      <c r="F183" s="1181"/>
      <c r="G183" s="1181"/>
      <c r="H183" s="1181"/>
      <c r="I183" s="1181"/>
      <c r="J183" s="1181"/>
      <c r="K183" s="1181"/>
      <c r="L183" s="1181"/>
      <c r="M183" s="1181"/>
      <c r="N183" s="1181"/>
      <c r="O183" s="1181"/>
      <c r="P183" s="1181"/>
      <c r="Q183" s="1181"/>
      <c r="R183" s="1181"/>
      <c r="S183" s="1181"/>
      <c r="T183" s="1181"/>
      <c r="U183" s="1181"/>
      <c r="V183" s="1181"/>
      <c r="W183" s="1181"/>
      <c r="X183" s="1181"/>
      <c r="Y183" s="1181"/>
      <c r="Z183" s="1181"/>
      <c r="AA183" s="1181"/>
      <c r="AB183" s="1181"/>
      <c r="AC183" s="1181"/>
      <c r="AD183" s="1181"/>
      <c r="AE183" s="1181"/>
      <c r="AF183" s="1181"/>
      <c r="AG183" s="1181"/>
      <c r="AH183" s="1181"/>
      <c r="AI183" s="1181"/>
      <c r="AJ183" s="1181"/>
      <c r="AK183" s="1181"/>
      <c r="AL183" s="1214"/>
    </row>
    <row r="184" spans="1:38" ht="13" hidden="1">
      <c r="A184" s="1204"/>
      <c r="B184" s="1181"/>
      <c r="C184" s="1181"/>
      <c r="D184" s="1181"/>
      <c r="E184" s="1181"/>
      <c r="F184" s="1181"/>
      <c r="G184" s="1181"/>
      <c r="H184" s="1181"/>
      <c r="I184" s="1181"/>
      <c r="J184" s="1181"/>
      <c r="K184" s="1181"/>
      <c r="L184" s="1181"/>
      <c r="M184" s="1181"/>
      <c r="N184" s="1181"/>
      <c r="O184" s="1181"/>
      <c r="P184" s="1181"/>
      <c r="Q184" s="1181"/>
      <c r="R184" s="1181"/>
      <c r="S184" s="1181"/>
      <c r="T184" s="1181"/>
      <c r="U184" s="1181"/>
      <c r="V184" s="1181"/>
      <c r="W184" s="1181"/>
      <c r="X184" s="1181"/>
      <c r="Y184" s="1181"/>
      <c r="Z184" s="1181"/>
      <c r="AA184" s="1181"/>
      <c r="AB184" s="1181"/>
      <c r="AC184" s="1181"/>
      <c r="AD184" s="1181"/>
      <c r="AE184" s="1181"/>
      <c r="AF184" s="1181"/>
      <c r="AG184" s="1181"/>
      <c r="AH184" s="1181"/>
      <c r="AI184" s="1181"/>
      <c r="AJ184" s="1181"/>
      <c r="AK184" s="1181"/>
      <c r="AL184" s="1214"/>
    </row>
    <row r="185" spans="1:38" ht="13" hidden="1">
      <c r="A185" s="1204"/>
      <c r="B185" s="1181"/>
      <c r="C185" s="1181"/>
      <c r="D185" s="1181"/>
      <c r="E185" s="1181"/>
      <c r="F185" s="1181"/>
      <c r="G185" s="1181"/>
      <c r="H185" s="1181"/>
      <c r="I185" s="1181"/>
      <c r="J185" s="1181"/>
      <c r="K185" s="1181"/>
      <c r="L185" s="1181"/>
      <c r="M185" s="1181"/>
      <c r="N185" s="1181"/>
      <c r="O185" s="1181"/>
      <c r="P185" s="1181"/>
      <c r="Q185" s="1181"/>
      <c r="R185" s="1181"/>
      <c r="S185" s="1181"/>
      <c r="T185" s="1181"/>
      <c r="U185" s="1181"/>
      <c r="V185" s="1181"/>
      <c r="W185" s="1181"/>
      <c r="X185" s="1181"/>
      <c r="Y185" s="1181"/>
      <c r="Z185" s="1181"/>
      <c r="AA185" s="1181"/>
      <c r="AB185" s="1181"/>
      <c r="AC185" s="1181"/>
      <c r="AD185" s="1181"/>
      <c r="AE185" s="1181"/>
      <c r="AF185" s="1181"/>
      <c r="AG185" s="1181"/>
      <c r="AH185" s="1181"/>
      <c r="AI185" s="1181"/>
      <c r="AJ185" s="1181"/>
      <c r="AK185" s="1181"/>
      <c r="AL185" s="1214"/>
    </row>
    <row r="186" spans="1:38" ht="13" hidden="1">
      <c r="A186" s="1204"/>
      <c r="B186" s="1181"/>
      <c r="C186" s="1181"/>
      <c r="D186" s="1181"/>
      <c r="E186" s="1181"/>
      <c r="F186" s="1181"/>
      <c r="G186" s="1181"/>
      <c r="H186" s="1181"/>
      <c r="I186" s="1181"/>
      <c r="J186" s="1181"/>
      <c r="K186" s="1181"/>
      <c r="L186" s="1181"/>
      <c r="M186" s="1181"/>
      <c r="N186" s="1181"/>
      <c r="O186" s="1181"/>
      <c r="P186" s="1181"/>
      <c r="Q186" s="1181"/>
      <c r="R186" s="1181"/>
      <c r="S186" s="1181"/>
      <c r="T186" s="1181"/>
      <c r="U186" s="1181"/>
      <c r="V186" s="1181"/>
      <c r="W186" s="1181"/>
      <c r="X186" s="1181"/>
      <c r="Y186" s="1181"/>
      <c r="Z186" s="1181"/>
      <c r="AA186" s="1181"/>
      <c r="AB186" s="1181"/>
      <c r="AC186" s="1181"/>
      <c r="AD186" s="1181"/>
      <c r="AE186" s="1181"/>
      <c r="AF186" s="1181"/>
      <c r="AG186" s="1181"/>
      <c r="AH186" s="1181"/>
      <c r="AI186" s="1181"/>
      <c r="AJ186" s="1181"/>
      <c r="AK186" s="1181"/>
      <c r="AL186" s="1214"/>
    </row>
    <row r="187" spans="1:38" ht="13" hidden="1">
      <c r="A187" s="1204"/>
      <c r="B187" s="1181"/>
      <c r="C187" s="1181"/>
      <c r="D187" s="1181"/>
      <c r="E187" s="1181"/>
      <c r="F187" s="1181"/>
      <c r="G187" s="1181"/>
      <c r="H187" s="1181"/>
      <c r="I187" s="1181"/>
      <c r="J187" s="1181"/>
      <c r="K187" s="1181"/>
      <c r="L187" s="1181"/>
      <c r="M187" s="1181"/>
      <c r="N187" s="1181"/>
      <c r="O187" s="1181"/>
      <c r="P187" s="1181"/>
      <c r="Q187" s="1181"/>
      <c r="R187" s="1181"/>
      <c r="S187" s="1181"/>
      <c r="T187" s="1181"/>
      <c r="U187" s="1181"/>
      <c r="V187" s="1181"/>
      <c r="W187" s="1181"/>
      <c r="X187" s="1181"/>
      <c r="Y187" s="1181"/>
      <c r="Z187" s="1181"/>
      <c r="AA187" s="1181"/>
      <c r="AB187" s="1181"/>
      <c r="AC187" s="1181"/>
      <c r="AD187" s="1181"/>
      <c r="AE187" s="1181"/>
      <c r="AF187" s="1181"/>
      <c r="AG187" s="1181"/>
      <c r="AH187" s="1181"/>
      <c r="AI187" s="1181"/>
      <c r="AJ187" s="1181"/>
      <c r="AK187" s="1181"/>
      <c r="AL187" s="1214"/>
    </row>
    <row r="188" spans="1:38" ht="13" hidden="1">
      <c r="A188" s="1204"/>
      <c r="B188" s="1181"/>
      <c r="C188" s="1181"/>
      <c r="D188" s="1181"/>
      <c r="E188" s="1181"/>
      <c r="F188" s="1181"/>
      <c r="G188" s="1181"/>
      <c r="H188" s="1181"/>
      <c r="I188" s="1181"/>
      <c r="J188" s="1181"/>
      <c r="K188" s="1181"/>
      <c r="L188" s="1181"/>
      <c r="M188" s="1181"/>
      <c r="N188" s="1181"/>
      <c r="O188" s="1181"/>
      <c r="P188" s="1181"/>
      <c r="Q188" s="1181"/>
      <c r="R188" s="1181"/>
      <c r="S188" s="1181"/>
      <c r="T188" s="1181"/>
      <c r="U188" s="1181"/>
      <c r="V188" s="1181"/>
      <c r="W188" s="1181"/>
      <c r="X188" s="1181"/>
      <c r="Y188" s="1181"/>
      <c r="Z188" s="1181"/>
      <c r="AA188" s="1181"/>
      <c r="AB188" s="1181"/>
      <c r="AC188" s="1181"/>
      <c r="AD188" s="1181"/>
      <c r="AE188" s="1181"/>
      <c r="AF188" s="1181"/>
      <c r="AG188" s="1181"/>
      <c r="AH188" s="1181"/>
      <c r="AI188" s="1181"/>
      <c r="AJ188" s="1181"/>
      <c r="AK188" s="1181"/>
      <c r="AL188" s="1214"/>
    </row>
    <row r="189" spans="1:38" ht="13" hidden="1">
      <c r="A189" s="1204"/>
      <c r="B189" s="1181"/>
      <c r="C189" s="1181"/>
      <c r="D189" s="1181"/>
      <c r="E189" s="1181"/>
      <c r="F189" s="1181"/>
      <c r="G189" s="1181"/>
      <c r="H189" s="1181"/>
      <c r="I189" s="1181"/>
      <c r="J189" s="1181"/>
      <c r="K189" s="1181"/>
      <c r="L189" s="1181"/>
      <c r="M189" s="1181"/>
      <c r="N189" s="1181"/>
      <c r="O189" s="1181"/>
      <c r="P189" s="1181"/>
      <c r="Q189" s="1181"/>
      <c r="R189" s="1181"/>
      <c r="S189" s="1181"/>
      <c r="T189" s="1181"/>
      <c r="U189" s="1181"/>
      <c r="V189" s="1181"/>
      <c r="W189" s="1181"/>
      <c r="X189" s="1181"/>
      <c r="Y189" s="1181"/>
      <c r="Z189" s="1181"/>
      <c r="AA189" s="1181"/>
      <c r="AB189" s="1181"/>
      <c r="AC189" s="1181"/>
      <c r="AD189" s="1181"/>
      <c r="AE189" s="1181"/>
      <c r="AF189" s="1181"/>
      <c r="AG189" s="1181"/>
      <c r="AH189" s="1181"/>
      <c r="AI189" s="1181"/>
      <c r="AJ189" s="1181"/>
      <c r="AK189" s="1181"/>
      <c r="AL189" s="1214"/>
    </row>
    <row r="190" spans="1:38" ht="13" hidden="1">
      <c r="A190" s="1204"/>
      <c r="B190" s="1181"/>
      <c r="C190" s="1181"/>
      <c r="D190" s="1181"/>
      <c r="E190" s="1181"/>
      <c r="F190" s="1181"/>
      <c r="G190" s="1181"/>
      <c r="H190" s="1181"/>
      <c r="I190" s="1181"/>
      <c r="J190" s="1181"/>
      <c r="K190" s="1181"/>
      <c r="L190" s="1181"/>
      <c r="M190" s="1181"/>
      <c r="N190" s="1181"/>
      <c r="O190" s="1181"/>
      <c r="P190" s="1181"/>
      <c r="Q190" s="1181"/>
      <c r="R190" s="1181"/>
      <c r="S190" s="1181"/>
      <c r="T190" s="1181"/>
      <c r="U190" s="1181"/>
      <c r="V190" s="1181"/>
      <c r="W190" s="1181"/>
      <c r="X190" s="1181"/>
      <c r="Y190" s="1181"/>
      <c r="Z190" s="1181"/>
      <c r="AA190" s="1181"/>
      <c r="AB190" s="1181"/>
      <c r="AC190" s="1181"/>
      <c r="AD190" s="1181"/>
      <c r="AE190" s="1181"/>
      <c r="AF190" s="1181"/>
      <c r="AG190" s="1181"/>
      <c r="AH190" s="1181"/>
      <c r="AI190" s="1181"/>
      <c r="AJ190" s="1181"/>
      <c r="AK190" s="1181"/>
      <c r="AL190" s="1214"/>
    </row>
    <row r="191" spans="1:38" ht="13" hidden="1">
      <c r="A191" s="1204"/>
      <c r="B191" s="1181"/>
      <c r="C191" s="1181"/>
      <c r="D191" s="1181"/>
      <c r="E191" s="1181"/>
      <c r="F191" s="1181"/>
      <c r="G191" s="1181"/>
      <c r="H191" s="1181"/>
      <c r="I191" s="1181"/>
      <c r="J191" s="1181"/>
      <c r="K191" s="1181"/>
      <c r="L191" s="1181"/>
      <c r="M191" s="1181"/>
      <c r="N191" s="1181"/>
      <c r="O191" s="1181"/>
      <c r="P191" s="1181"/>
      <c r="Q191" s="1181"/>
      <c r="R191" s="1181"/>
      <c r="S191" s="1181"/>
      <c r="T191" s="1181"/>
      <c r="U191" s="1181"/>
      <c r="V191" s="1181"/>
      <c r="W191" s="1181"/>
      <c r="X191" s="1181"/>
      <c r="Y191" s="1181"/>
      <c r="Z191" s="1181"/>
      <c r="AA191" s="1181"/>
      <c r="AB191" s="1181"/>
      <c r="AC191" s="1181"/>
      <c r="AD191" s="1181"/>
      <c r="AE191" s="1181"/>
      <c r="AF191" s="1181"/>
      <c r="AG191" s="1181"/>
      <c r="AH191" s="1181"/>
      <c r="AI191" s="1181"/>
      <c r="AJ191" s="1181"/>
      <c r="AK191" s="1181"/>
      <c r="AL191" s="1214"/>
    </row>
    <row r="192" spans="1:38" ht="13" hidden="1">
      <c r="A192" s="1204"/>
      <c r="B192" s="1181"/>
      <c r="C192" s="1181"/>
      <c r="D192" s="1181"/>
      <c r="E192" s="1181"/>
      <c r="F192" s="1181"/>
      <c r="G192" s="1181"/>
      <c r="H192" s="1181"/>
      <c r="I192" s="1181"/>
      <c r="J192" s="1181"/>
      <c r="K192" s="1181"/>
      <c r="L192" s="1181"/>
      <c r="M192" s="1181"/>
      <c r="N192" s="1181"/>
      <c r="O192" s="1181"/>
      <c r="P192" s="1181"/>
      <c r="Q192" s="1181"/>
      <c r="R192" s="1181"/>
      <c r="S192" s="1181"/>
      <c r="T192" s="1181"/>
      <c r="U192" s="1181"/>
      <c r="V192" s="1181"/>
      <c r="W192" s="1181"/>
      <c r="X192" s="1181"/>
      <c r="Y192" s="1181"/>
      <c r="Z192" s="1181"/>
      <c r="AA192" s="1181"/>
      <c r="AB192" s="1181"/>
      <c r="AC192" s="1181"/>
      <c r="AD192" s="1181"/>
      <c r="AE192" s="1181"/>
      <c r="AF192" s="1181"/>
      <c r="AG192" s="1181"/>
      <c r="AH192" s="1181"/>
      <c r="AI192" s="1181"/>
      <c r="AJ192" s="1181"/>
      <c r="AK192" s="1181"/>
      <c r="AL192" s="1214"/>
    </row>
    <row r="193" spans="1:38" ht="13" hidden="1">
      <c r="A193" s="1204"/>
      <c r="B193" s="1181"/>
      <c r="C193" s="1181"/>
      <c r="D193" s="1181"/>
      <c r="E193" s="1181"/>
      <c r="F193" s="1181"/>
      <c r="G193" s="1181"/>
      <c r="H193" s="1181"/>
      <c r="I193" s="1181"/>
      <c r="J193" s="1181"/>
      <c r="K193" s="1181"/>
      <c r="L193" s="1181"/>
      <c r="M193" s="1181"/>
      <c r="N193" s="1181"/>
      <c r="O193" s="1181"/>
      <c r="P193" s="1181"/>
      <c r="Q193" s="1181"/>
      <c r="R193" s="1181"/>
      <c r="S193" s="1181"/>
      <c r="T193" s="1181"/>
      <c r="U193" s="1181"/>
      <c r="V193" s="1181"/>
      <c r="W193" s="1181"/>
      <c r="X193" s="1181"/>
      <c r="Y193" s="1181"/>
      <c r="Z193" s="1181"/>
      <c r="AA193" s="1181"/>
      <c r="AB193" s="1181"/>
      <c r="AC193" s="1181"/>
      <c r="AD193" s="1181"/>
      <c r="AE193" s="1181"/>
      <c r="AF193" s="1181"/>
      <c r="AG193" s="1181"/>
      <c r="AH193" s="1181"/>
      <c r="AI193" s="1181"/>
      <c r="AJ193" s="1181"/>
      <c r="AK193" s="1181"/>
      <c r="AL193" s="1214"/>
    </row>
    <row r="194" spans="1:38" ht="13" hidden="1">
      <c r="A194" s="1204"/>
      <c r="B194" s="1181"/>
      <c r="C194" s="1181"/>
      <c r="D194" s="1181"/>
      <c r="E194" s="1181"/>
      <c r="F194" s="1181"/>
      <c r="G194" s="1181"/>
      <c r="H194" s="1181"/>
      <c r="I194" s="1181"/>
      <c r="J194" s="1181"/>
      <c r="K194" s="1181"/>
      <c r="L194" s="1181"/>
      <c r="M194" s="1181"/>
      <c r="N194" s="1181"/>
      <c r="O194" s="1181"/>
      <c r="P194" s="1181"/>
      <c r="Q194" s="1181"/>
      <c r="R194" s="1181"/>
      <c r="S194" s="1181"/>
      <c r="T194" s="1181"/>
      <c r="U194" s="1181"/>
      <c r="V194" s="1181"/>
      <c r="W194" s="1181"/>
      <c r="X194" s="1181"/>
      <c r="Y194" s="1181"/>
      <c r="Z194" s="1181"/>
      <c r="AA194" s="1181"/>
      <c r="AB194" s="1181"/>
      <c r="AC194" s="1181"/>
      <c r="AD194" s="1181"/>
      <c r="AE194" s="1181"/>
      <c r="AF194" s="1181"/>
      <c r="AG194" s="1181"/>
      <c r="AH194" s="1181"/>
      <c r="AI194" s="1181"/>
      <c r="AJ194" s="1181"/>
      <c r="AK194" s="1181"/>
      <c r="AL194" s="1214"/>
    </row>
    <row r="195" spans="1:38" ht="13" hidden="1">
      <c r="A195" s="1204"/>
      <c r="B195" s="1181"/>
      <c r="C195" s="1181"/>
      <c r="D195" s="1181"/>
      <c r="E195" s="1181"/>
      <c r="F195" s="1181"/>
      <c r="G195" s="1181"/>
      <c r="H195" s="1181"/>
      <c r="I195" s="1181"/>
      <c r="J195" s="1181"/>
      <c r="K195" s="1181"/>
      <c r="L195" s="1181"/>
      <c r="M195" s="1181"/>
      <c r="N195" s="1181"/>
      <c r="O195" s="1181"/>
      <c r="P195" s="1181"/>
      <c r="Q195" s="1181"/>
      <c r="R195" s="1181"/>
      <c r="S195" s="1181"/>
      <c r="T195" s="1181"/>
      <c r="U195" s="1181"/>
      <c r="V195" s="1181"/>
      <c r="W195" s="1181"/>
      <c r="X195" s="1181"/>
      <c r="Y195" s="1181"/>
      <c r="Z195" s="1181"/>
      <c r="AA195" s="1181"/>
      <c r="AB195" s="1181"/>
      <c r="AC195" s="1181"/>
      <c r="AD195" s="1181"/>
      <c r="AE195" s="1181"/>
      <c r="AF195" s="1181"/>
      <c r="AG195" s="1181"/>
      <c r="AH195" s="1181"/>
      <c r="AI195" s="1181"/>
      <c r="AJ195" s="1181"/>
      <c r="AK195" s="1181"/>
      <c r="AL195" s="1214"/>
    </row>
    <row r="196" spans="1:38" ht="13" hidden="1">
      <c r="A196" s="1204"/>
      <c r="B196" s="1181"/>
      <c r="C196" s="1181"/>
      <c r="D196" s="1181"/>
      <c r="E196" s="1181"/>
      <c r="F196" s="1181"/>
      <c r="G196" s="1181"/>
      <c r="H196" s="1181"/>
      <c r="I196" s="1181"/>
      <c r="J196" s="1181"/>
      <c r="K196" s="1181"/>
      <c r="L196" s="1181"/>
      <c r="M196" s="1181"/>
      <c r="N196" s="1181"/>
      <c r="O196" s="1181"/>
      <c r="P196" s="1181"/>
      <c r="Q196" s="1181"/>
      <c r="R196" s="1181"/>
      <c r="S196" s="1181"/>
      <c r="T196" s="1181"/>
      <c r="U196" s="1181"/>
      <c r="V196" s="1181"/>
      <c r="W196" s="1181"/>
      <c r="X196" s="1181"/>
      <c r="Y196" s="1181"/>
      <c r="Z196" s="1181"/>
      <c r="AA196" s="1181"/>
      <c r="AB196" s="1181"/>
      <c r="AC196" s="1181"/>
      <c r="AD196" s="1181"/>
      <c r="AE196" s="1181"/>
      <c r="AF196" s="1181"/>
      <c r="AG196" s="1181"/>
      <c r="AH196" s="1181"/>
      <c r="AI196" s="1181"/>
      <c r="AJ196" s="1181"/>
      <c r="AK196" s="1181"/>
      <c r="AL196" s="1214"/>
    </row>
    <row r="197" spans="1:38" ht="13" hidden="1">
      <c r="A197" s="1204"/>
      <c r="B197" s="1181"/>
      <c r="C197" s="1181"/>
      <c r="D197" s="1181"/>
      <c r="E197" s="1181"/>
      <c r="F197" s="1181"/>
      <c r="G197" s="1181"/>
      <c r="H197" s="1181"/>
      <c r="I197" s="1181"/>
      <c r="J197" s="1181"/>
      <c r="K197" s="1181"/>
      <c r="L197" s="1181"/>
      <c r="M197" s="1181"/>
      <c r="N197" s="1181"/>
      <c r="O197" s="1181"/>
      <c r="P197" s="1181"/>
      <c r="Q197" s="1181"/>
      <c r="R197" s="1181"/>
      <c r="S197" s="1181"/>
      <c r="T197" s="1181"/>
      <c r="U197" s="1181"/>
      <c r="V197" s="1181"/>
      <c r="W197" s="1181"/>
      <c r="X197" s="1181"/>
      <c r="Y197" s="1181"/>
      <c r="Z197" s="1181"/>
      <c r="AA197" s="1181"/>
      <c r="AB197" s="1181"/>
      <c r="AC197" s="1181"/>
      <c r="AD197" s="1181"/>
      <c r="AE197" s="1181"/>
      <c r="AF197" s="1181"/>
      <c r="AG197" s="1181"/>
      <c r="AH197" s="1181"/>
      <c r="AI197" s="1181"/>
      <c r="AJ197" s="1181"/>
      <c r="AK197" s="1181"/>
      <c r="AL197" s="1214"/>
    </row>
    <row r="198" spans="1:38" ht="13" hidden="1">
      <c r="A198" s="1204"/>
      <c r="B198" s="1181"/>
      <c r="C198" s="1181"/>
      <c r="D198" s="1181"/>
      <c r="E198" s="1181"/>
      <c r="F198" s="1181"/>
      <c r="G198" s="1181"/>
      <c r="H198" s="1181"/>
      <c r="I198" s="1181"/>
      <c r="J198" s="1181"/>
      <c r="K198" s="1181"/>
      <c r="L198" s="1181"/>
      <c r="M198" s="1181"/>
      <c r="N198" s="1181"/>
      <c r="O198" s="1181"/>
      <c r="P198" s="1181"/>
      <c r="Q198" s="1181"/>
      <c r="R198" s="1181"/>
      <c r="S198" s="1181"/>
      <c r="T198" s="1181"/>
      <c r="U198" s="1181"/>
      <c r="V198" s="1181"/>
      <c r="W198" s="1181"/>
      <c r="X198" s="1181"/>
      <c r="Y198" s="1181"/>
      <c r="Z198" s="1181"/>
      <c r="AA198" s="1181"/>
      <c r="AB198" s="1181"/>
      <c r="AC198" s="1181"/>
      <c r="AD198" s="1181"/>
      <c r="AE198" s="1181"/>
      <c r="AF198" s="1181"/>
      <c r="AG198" s="1181"/>
      <c r="AH198" s="1181"/>
      <c r="AI198" s="1181"/>
      <c r="AJ198" s="1181"/>
      <c r="AK198" s="1181"/>
      <c r="AL198" s="1214"/>
    </row>
    <row r="199" spans="1:38" ht="13" hidden="1">
      <c r="A199" s="1204"/>
      <c r="B199" s="1181"/>
      <c r="C199" s="1181"/>
      <c r="D199" s="1181"/>
      <c r="E199" s="1181"/>
      <c r="F199" s="1181"/>
      <c r="G199" s="1181"/>
      <c r="H199" s="1181"/>
      <c r="I199" s="1181"/>
      <c r="J199" s="1181"/>
      <c r="K199" s="1181"/>
      <c r="L199" s="1181"/>
      <c r="M199" s="1181"/>
      <c r="N199" s="1181"/>
      <c r="O199" s="1181"/>
      <c r="P199" s="1181"/>
      <c r="Q199" s="1181"/>
      <c r="R199" s="1181"/>
      <c r="S199" s="1181"/>
      <c r="T199" s="1181"/>
      <c r="U199" s="1181"/>
      <c r="V199" s="1181"/>
      <c r="W199" s="1181"/>
      <c r="X199" s="1181"/>
      <c r="Y199" s="1181"/>
      <c r="Z199" s="1181"/>
      <c r="AA199" s="1181"/>
      <c r="AB199" s="1181"/>
      <c r="AC199" s="1181"/>
      <c r="AD199" s="1181"/>
      <c r="AE199" s="1181"/>
      <c r="AF199" s="1181"/>
      <c r="AG199" s="1181"/>
      <c r="AH199" s="1181"/>
      <c r="AI199" s="1181"/>
      <c r="AJ199" s="1181"/>
      <c r="AK199" s="1181"/>
      <c r="AL199" s="1214"/>
    </row>
    <row r="200" spans="1:38" ht="13" hidden="1">
      <c r="A200" s="1204"/>
      <c r="B200" s="1181"/>
      <c r="C200" s="1181"/>
      <c r="D200" s="1181"/>
      <c r="E200" s="1181"/>
      <c r="F200" s="1181"/>
      <c r="G200" s="1181"/>
      <c r="H200" s="1181"/>
      <c r="I200" s="1181"/>
      <c r="J200" s="1181"/>
      <c r="K200" s="1181"/>
      <c r="L200" s="1181"/>
      <c r="M200" s="1181"/>
      <c r="N200" s="1181"/>
      <c r="O200" s="1181"/>
      <c r="P200" s="1181"/>
      <c r="Q200" s="1181"/>
      <c r="R200" s="1181"/>
      <c r="S200" s="1181"/>
      <c r="T200" s="1181"/>
      <c r="U200" s="1181"/>
      <c r="V200" s="1181"/>
      <c r="W200" s="1181"/>
      <c r="X200" s="1181"/>
      <c r="Y200" s="1181"/>
      <c r="Z200" s="1181"/>
      <c r="AA200" s="1181"/>
      <c r="AB200" s="1181"/>
      <c r="AC200" s="1181"/>
      <c r="AD200" s="1181"/>
      <c r="AE200" s="1181"/>
      <c r="AF200" s="1181"/>
      <c r="AG200" s="1181"/>
      <c r="AH200" s="1181"/>
      <c r="AI200" s="1181"/>
      <c r="AJ200" s="1181"/>
      <c r="AK200" s="1181"/>
      <c r="AL200" s="1214"/>
    </row>
    <row r="201" spans="1:38" ht="13" hidden="1">
      <c r="A201" s="1204"/>
      <c r="B201" s="1181"/>
      <c r="C201" s="1181"/>
      <c r="D201" s="1181"/>
      <c r="E201" s="1181"/>
      <c r="F201" s="1181"/>
      <c r="G201" s="1181"/>
      <c r="H201" s="1181"/>
      <c r="I201" s="1181"/>
      <c r="J201" s="1181"/>
      <c r="K201" s="1181"/>
      <c r="L201" s="1181"/>
      <c r="M201" s="1181"/>
      <c r="N201" s="1181"/>
      <c r="O201" s="1181"/>
      <c r="P201" s="1181"/>
      <c r="Q201" s="1181"/>
      <c r="R201" s="1181"/>
      <c r="S201" s="1181"/>
      <c r="T201" s="1181"/>
      <c r="U201" s="1181"/>
      <c r="V201" s="1181"/>
      <c r="W201" s="1181"/>
      <c r="X201" s="1181"/>
      <c r="Y201" s="1181"/>
      <c r="Z201" s="1181"/>
      <c r="AA201" s="1181"/>
      <c r="AB201" s="1181"/>
      <c r="AC201" s="1181"/>
      <c r="AD201" s="1181"/>
      <c r="AE201" s="1181"/>
      <c r="AF201" s="1181"/>
      <c r="AG201" s="1181"/>
      <c r="AH201" s="1181"/>
      <c r="AI201" s="1181"/>
      <c r="AJ201" s="1181"/>
      <c r="AK201" s="1181"/>
      <c r="AL201" s="1214"/>
    </row>
    <row r="202" spans="1:38" ht="13" hidden="1">
      <c r="A202" s="1204"/>
      <c r="B202" s="1181"/>
      <c r="C202" s="1181"/>
      <c r="D202" s="1181"/>
      <c r="E202" s="1181"/>
      <c r="F202" s="1181"/>
      <c r="G202" s="1181"/>
      <c r="H202" s="1181"/>
      <c r="I202" s="1181"/>
      <c r="J202" s="1181"/>
      <c r="K202" s="1181"/>
      <c r="L202" s="1181"/>
      <c r="M202" s="1181"/>
      <c r="N202" s="1181"/>
      <c r="O202" s="1181"/>
      <c r="P202" s="1181"/>
      <c r="Q202" s="1181"/>
      <c r="R202" s="1181"/>
      <c r="S202" s="1181"/>
      <c r="T202" s="1181"/>
      <c r="U202" s="1181"/>
      <c r="V202" s="1181"/>
      <c r="W202" s="1181"/>
      <c r="X202" s="1181"/>
      <c r="Y202" s="1181"/>
      <c r="Z202" s="1181"/>
      <c r="AA202" s="1181"/>
      <c r="AB202" s="1181"/>
      <c r="AC202" s="1181"/>
      <c r="AD202" s="1181"/>
      <c r="AE202" s="1181"/>
      <c r="AF202" s="1181"/>
      <c r="AG202" s="1181"/>
      <c r="AH202" s="1181"/>
      <c r="AI202" s="1181"/>
      <c r="AJ202" s="1181"/>
      <c r="AK202" s="1181"/>
      <c r="AL202" s="1214"/>
    </row>
    <row r="203" spans="1:38" ht="13" hidden="1">
      <c r="A203" s="1204"/>
      <c r="B203" s="1181"/>
      <c r="C203" s="1181"/>
      <c r="D203" s="1181"/>
      <c r="E203" s="1181"/>
      <c r="F203" s="1181"/>
      <c r="G203" s="1181"/>
      <c r="H203" s="1181"/>
      <c r="I203" s="1181"/>
      <c r="J203" s="1181"/>
      <c r="K203" s="1181"/>
      <c r="L203" s="1181"/>
      <c r="M203" s="1181"/>
      <c r="N203" s="1181"/>
      <c r="O203" s="1181"/>
      <c r="P203" s="1181"/>
      <c r="Q203" s="1181"/>
      <c r="R203" s="1181"/>
      <c r="S203" s="1181"/>
      <c r="T203" s="1181"/>
      <c r="U203" s="1181"/>
      <c r="V203" s="1181"/>
      <c r="W203" s="1181"/>
      <c r="X203" s="1181"/>
      <c r="Y203" s="1181"/>
      <c r="Z203" s="1181"/>
      <c r="AA203" s="1181"/>
      <c r="AB203" s="1181"/>
      <c r="AC203" s="1181"/>
      <c r="AD203" s="1181"/>
      <c r="AE203" s="1181"/>
      <c r="AF203" s="1181"/>
      <c r="AG203" s="1181"/>
      <c r="AH203" s="1181"/>
      <c r="AI203" s="1181"/>
      <c r="AJ203" s="1181"/>
      <c r="AK203" s="1181"/>
      <c r="AL203" s="1214"/>
    </row>
    <row r="204" spans="1:38" ht="13" hidden="1">
      <c r="A204" s="1204"/>
      <c r="B204" s="1181"/>
      <c r="C204" s="1181"/>
      <c r="D204" s="1181"/>
      <c r="E204" s="1181"/>
      <c r="F204" s="1181"/>
      <c r="G204" s="1181"/>
      <c r="H204" s="1181"/>
      <c r="I204" s="1181"/>
      <c r="J204" s="1181"/>
      <c r="K204" s="1181"/>
      <c r="L204" s="1181"/>
      <c r="M204" s="1181"/>
      <c r="N204" s="1181"/>
      <c r="O204" s="1181"/>
      <c r="P204" s="1181"/>
      <c r="Q204" s="1181"/>
      <c r="R204" s="1181"/>
      <c r="S204" s="1181"/>
      <c r="T204" s="1181"/>
      <c r="U204" s="1181"/>
      <c r="V204" s="1181"/>
      <c r="W204" s="1181"/>
      <c r="X204" s="1181"/>
      <c r="Y204" s="1181"/>
      <c r="Z204" s="1181"/>
      <c r="AA204" s="1181"/>
      <c r="AB204" s="1181"/>
      <c r="AC204" s="1181"/>
      <c r="AD204" s="1181"/>
      <c r="AE204" s="1181"/>
      <c r="AF204" s="1181"/>
      <c r="AG204" s="1181"/>
      <c r="AH204" s="1181"/>
      <c r="AI204" s="1181"/>
      <c r="AJ204" s="1181"/>
      <c r="AK204" s="1181"/>
      <c r="AL204" s="1214"/>
    </row>
    <row r="205" spans="1:38" ht="13" hidden="1">
      <c r="A205" s="1204"/>
      <c r="B205" s="1181"/>
      <c r="C205" s="1181"/>
      <c r="D205" s="1181"/>
      <c r="E205" s="1181"/>
      <c r="F205" s="1181"/>
      <c r="G205" s="1181"/>
      <c r="H205" s="1181"/>
      <c r="I205" s="1181"/>
      <c r="J205" s="1181"/>
      <c r="K205" s="1181"/>
      <c r="L205" s="1181"/>
      <c r="M205" s="1181"/>
      <c r="N205" s="1181"/>
      <c r="O205" s="1181"/>
      <c r="P205" s="1181"/>
      <c r="Q205" s="1181"/>
      <c r="R205" s="1181"/>
      <c r="S205" s="1181"/>
      <c r="T205" s="1181"/>
      <c r="U205" s="1181"/>
      <c r="V205" s="1181"/>
      <c r="W205" s="1181"/>
      <c r="X205" s="1181"/>
      <c r="Y205" s="1181"/>
      <c r="Z205" s="1181"/>
      <c r="AA205" s="1181"/>
      <c r="AB205" s="1181"/>
      <c r="AC205" s="1181"/>
      <c r="AD205" s="1181"/>
      <c r="AE205" s="1181"/>
      <c r="AF205" s="1181"/>
      <c r="AG205" s="1181"/>
      <c r="AH205" s="1181"/>
      <c r="AI205" s="1181"/>
      <c r="AJ205" s="1181"/>
      <c r="AK205" s="1181"/>
      <c r="AL205" s="1214"/>
    </row>
    <row r="206" spans="1:38" ht="13" hidden="1">
      <c r="A206" s="1204"/>
      <c r="B206" s="1181"/>
      <c r="C206" s="1181"/>
      <c r="D206" s="1181"/>
      <c r="E206" s="1181"/>
      <c r="F206" s="1181"/>
      <c r="G206" s="1181"/>
      <c r="H206" s="1181"/>
      <c r="I206" s="1181"/>
      <c r="J206" s="1181"/>
      <c r="K206" s="1181"/>
      <c r="L206" s="1181"/>
      <c r="M206" s="1181"/>
      <c r="N206" s="1181"/>
      <c r="O206" s="1181"/>
      <c r="P206" s="1181"/>
      <c r="Q206" s="1181"/>
      <c r="R206" s="1181"/>
      <c r="S206" s="1181"/>
      <c r="T206" s="1181"/>
      <c r="U206" s="1181"/>
      <c r="V206" s="1181"/>
      <c r="W206" s="1181"/>
      <c r="X206" s="1181"/>
      <c r="Y206" s="1181"/>
      <c r="Z206" s="1181"/>
      <c r="AA206" s="1181"/>
      <c r="AB206" s="1181"/>
      <c r="AC206" s="1181"/>
      <c r="AD206" s="1181"/>
      <c r="AE206" s="1181"/>
      <c r="AF206" s="1181"/>
      <c r="AG206" s="1181"/>
      <c r="AH206" s="1181"/>
      <c r="AI206" s="1181"/>
      <c r="AJ206" s="1181"/>
      <c r="AK206" s="1181"/>
      <c r="AL206" s="1214"/>
    </row>
    <row r="207" spans="1:38" ht="13" hidden="1">
      <c r="A207" s="1204"/>
      <c r="B207" s="1181"/>
      <c r="C207" s="1181"/>
      <c r="D207" s="1181"/>
      <c r="E207" s="1181"/>
      <c r="F207" s="1181"/>
      <c r="G207" s="1181"/>
      <c r="H207" s="1181"/>
      <c r="I207" s="1181"/>
      <c r="J207" s="1181"/>
      <c r="K207" s="1181"/>
      <c r="L207" s="1181"/>
      <c r="M207" s="1181"/>
      <c r="N207" s="1181"/>
      <c r="O207" s="1181"/>
      <c r="P207" s="1181"/>
      <c r="Q207" s="1181"/>
      <c r="R207" s="1181"/>
      <c r="S207" s="1181"/>
      <c r="T207" s="1181"/>
      <c r="U207" s="1181"/>
      <c r="V207" s="1181"/>
      <c r="W207" s="1181"/>
      <c r="X207" s="1181"/>
      <c r="Y207" s="1181"/>
      <c r="Z207" s="1181"/>
      <c r="AA207" s="1181"/>
      <c r="AB207" s="1181"/>
      <c r="AC207" s="1181"/>
      <c r="AD207" s="1181"/>
      <c r="AE207" s="1181"/>
      <c r="AF207" s="1181"/>
      <c r="AG207" s="1181"/>
      <c r="AH207" s="1181"/>
      <c r="AI207" s="1181"/>
      <c r="AJ207" s="1181"/>
      <c r="AK207" s="1181"/>
      <c r="AL207" s="1214"/>
    </row>
    <row r="208" spans="1:38" ht="13" hidden="1">
      <c r="A208" s="1204"/>
      <c r="B208" s="1181"/>
      <c r="C208" s="1181"/>
      <c r="D208" s="1181"/>
      <c r="E208" s="1181"/>
      <c r="F208" s="1181"/>
      <c r="G208" s="1181"/>
      <c r="H208" s="1181"/>
      <c r="I208" s="1181"/>
      <c r="J208" s="1181"/>
      <c r="K208" s="1181"/>
      <c r="L208" s="1181"/>
      <c r="M208" s="1181"/>
      <c r="N208" s="1181"/>
      <c r="O208" s="1181"/>
      <c r="P208" s="1181"/>
      <c r="Q208" s="1181"/>
      <c r="R208" s="1181"/>
      <c r="S208" s="1181"/>
      <c r="T208" s="1181"/>
      <c r="U208" s="1181"/>
      <c r="V208" s="1181"/>
      <c r="W208" s="1181"/>
      <c r="X208" s="1181"/>
      <c r="Y208" s="1181"/>
      <c r="Z208" s="1181"/>
      <c r="AA208" s="1181"/>
      <c r="AB208" s="1181"/>
      <c r="AC208" s="1181"/>
      <c r="AD208" s="1181"/>
      <c r="AE208" s="1181"/>
      <c r="AF208" s="1181"/>
      <c r="AG208" s="1181"/>
      <c r="AH208" s="1181"/>
      <c r="AI208" s="1181"/>
      <c r="AJ208" s="1181"/>
      <c r="AK208" s="1181"/>
      <c r="AL208" s="1214"/>
    </row>
    <row r="209" spans="1:38" ht="13" hidden="1">
      <c r="A209" s="1204"/>
      <c r="B209" s="1181"/>
      <c r="C209" s="1181"/>
      <c r="D209" s="1181"/>
      <c r="E209" s="1181"/>
      <c r="F209" s="1181"/>
      <c r="G209" s="1181"/>
      <c r="H209" s="1181"/>
      <c r="I209" s="1181"/>
      <c r="J209" s="1181"/>
      <c r="K209" s="1181"/>
      <c r="L209" s="1181"/>
      <c r="M209" s="1181"/>
      <c r="N209" s="1181"/>
      <c r="O209" s="1181"/>
      <c r="P209" s="1181"/>
      <c r="Q209" s="1181"/>
      <c r="R209" s="1181"/>
      <c r="S209" s="1181"/>
      <c r="T209" s="1181"/>
      <c r="U209" s="1181"/>
      <c r="V209" s="1181"/>
      <c r="W209" s="1181"/>
      <c r="X209" s="1181"/>
      <c r="Y209" s="1181"/>
      <c r="Z209" s="1181"/>
      <c r="AA209" s="1181"/>
      <c r="AB209" s="1181"/>
      <c r="AC209" s="1181"/>
      <c r="AD209" s="1181"/>
      <c r="AE209" s="1181"/>
      <c r="AF209" s="1181"/>
      <c r="AG209" s="1181"/>
      <c r="AH209" s="1181"/>
      <c r="AI209" s="1181"/>
      <c r="AJ209" s="1181"/>
      <c r="AK209" s="1181"/>
      <c r="AL209" s="1214"/>
    </row>
    <row r="210" spans="1:38" ht="13" hidden="1">
      <c r="A210" s="1204"/>
      <c r="B210" s="1181"/>
      <c r="C210" s="1181"/>
      <c r="D210" s="1181"/>
      <c r="E210" s="1181"/>
      <c r="F210" s="1181"/>
      <c r="G210" s="1181"/>
      <c r="H210" s="1181"/>
      <c r="I210" s="1181"/>
      <c r="J210" s="1181"/>
      <c r="K210" s="1181"/>
      <c r="L210" s="1181"/>
      <c r="M210" s="1181"/>
      <c r="N210" s="1181"/>
      <c r="O210" s="1181"/>
      <c r="P210" s="1181"/>
      <c r="Q210" s="1181"/>
      <c r="R210" s="1181"/>
      <c r="S210" s="1181"/>
      <c r="T210" s="1181"/>
      <c r="U210" s="1181"/>
      <c r="V210" s="1181"/>
      <c r="W210" s="1181"/>
      <c r="X210" s="1181"/>
      <c r="Y210" s="1181"/>
      <c r="Z210" s="1181"/>
      <c r="AA210" s="1181"/>
      <c r="AB210" s="1181"/>
      <c r="AC210" s="1181"/>
      <c r="AD210" s="1181"/>
      <c r="AE210" s="1181"/>
      <c r="AF210" s="1181"/>
      <c r="AG210" s="1181"/>
      <c r="AH210" s="1181"/>
      <c r="AI210" s="1181"/>
      <c r="AJ210" s="1181"/>
      <c r="AK210" s="1181"/>
      <c r="AL210" s="1214"/>
    </row>
    <row r="211" spans="1:38" ht="13" hidden="1">
      <c r="A211" s="1204"/>
      <c r="B211" s="1181"/>
      <c r="C211" s="1181"/>
      <c r="D211" s="1181"/>
      <c r="E211" s="1181"/>
      <c r="F211" s="1181"/>
      <c r="G211" s="1181"/>
      <c r="H211" s="1181"/>
      <c r="I211" s="1181"/>
      <c r="J211" s="1181"/>
      <c r="K211" s="1181"/>
      <c r="L211" s="1181"/>
      <c r="M211" s="1181"/>
      <c r="N211" s="1181"/>
      <c r="O211" s="1181"/>
      <c r="P211" s="1181"/>
      <c r="Q211" s="1181"/>
      <c r="R211" s="1181"/>
      <c r="S211" s="1181"/>
      <c r="T211" s="1181"/>
      <c r="U211" s="1181"/>
      <c r="V211" s="1181"/>
      <c r="W211" s="1181"/>
      <c r="X211" s="1181"/>
      <c r="Y211" s="1181"/>
      <c r="Z211" s="1181"/>
      <c r="AA211" s="1181"/>
      <c r="AB211" s="1181"/>
      <c r="AC211" s="1181"/>
      <c r="AD211" s="1181"/>
      <c r="AE211" s="1181"/>
      <c r="AF211" s="1181"/>
      <c r="AG211" s="1181"/>
      <c r="AH211" s="1181"/>
      <c r="AI211" s="1181"/>
      <c r="AJ211" s="1181"/>
      <c r="AK211" s="1181"/>
      <c r="AL211" s="1214"/>
    </row>
    <row r="212" spans="1:38" ht="13" hidden="1">
      <c r="A212" s="1204"/>
      <c r="B212" s="1181"/>
      <c r="C212" s="1181"/>
      <c r="D212" s="1181"/>
      <c r="E212" s="1181"/>
      <c r="F212" s="1181"/>
      <c r="G212" s="1181"/>
      <c r="H212" s="1181"/>
      <c r="I212" s="1181"/>
      <c r="J212" s="1181"/>
      <c r="K212" s="1181"/>
      <c r="L212" s="1181"/>
      <c r="M212" s="1181"/>
      <c r="N212" s="1181"/>
      <c r="O212" s="1181"/>
      <c r="P212" s="1181"/>
      <c r="Q212" s="1181"/>
      <c r="R212" s="1181"/>
      <c r="S212" s="1181"/>
      <c r="T212" s="1181"/>
      <c r="U212" s="1181"/>
      <c r="V212" s="1181"/>
      <c r="W212" s="1181"/>
      <c r="X212" s="1181"/>
      <c r="Y212" s="1181"/>
      <c r="Z212" s="1181"/>
      <c r="AA212" s="1181"/>
      <c r="AB212" s="1181"/>
      <c r="AC212" s="1181"/>
      <c r="AD212" s="1181"/>
      <c r="AE212" s="1181"/>
      <c r="AF212" s="1181"/>
      <c r="AG212" s="1181"/>
      <c r="AH212" s="1181"/>
      <c r="AI212" s="1181"/>
      <c r="AJ212" s="1181"/>
      <c r="AK212" s="1181"/>
      <c r="AL212" s="1214"/>
    </row>
    <row r="213" spans="1:38" ht="13" hidden="1">
      <c r="A213" s="1204"/>
      <c r="B213" s="1181"/>
      <c r="C213" s="1181"/>
      <c r="D213" s="1181"/>
      <c r="E213" s="1181"/>
      <c r="F213" s="1181"/>
      <c r="G213" s="1181"/>
      <c r="H213" s="1181"/>
      <c r="I213" s="1181"/>
      <c r="J213" s="1181"/>
      <c r="K213" s="1181"/>
      <c r="L213" s="1181"/>
      <c r="M213" s="1181"/>
      <c r="N213" s="1181"/>
      <c r="O213" s="1181"/>
      <c r="P213" s="1181"/>
      <c r="Q213" s="1181"/>
      <c r="R213" s="1181"/>
      <c r="S213" s="1181"/>
      <c r="T213" s="1181"/>
      <c r="U213" s="1181"/>
      <c r="V213" s="1181"/>
      <c r="W213" s="1181"/>
      <c r="X213" s="1181"/>
      <c r="Y213" s="1181"/>
      <c r="Z213" s="1181"/>
      <c r="AA213" s="1181"/>
      <c r="AB213" s="1181"/>
      <c r="AC213" s="1181"/>
      <c r="AD213" s="1181"/>
      <c r="AE213" s="1181"/>
      <c r="AF213" s="1181"/>
      <c r="AG213" s="1181"/>
      <c r="AH213" s="1181"/>
      <c r="AI213" s="1181"/>
      <c r="AJ213" s="1181"/>
      <c r="AK213" s="1181"/>
      <c r="AL213" s="1214"/>
    </row>
    <row r="214" spans="1:38" ht="13" hidden="1">
      <c r="A214" s="1204"/>
      <c r="B214" s="1181"/>
      <c r="C214" s="1181"/>
      <c r="D214" s="1181"/>
      <c r="E214" s="1181"/>
      <c r="F214" s="1181"/>
      <c r="G214" s="1181"/>
      <c r="H214" s="1181"/>
      <c r="I214" s="1181"/>
      <c r="J214" s="1181"/>
      <c r="K214" s="1181"/>
      <c r="L214" s="1181"/>
      <c r="M214" s="1181"/>
      <c r="N214" s="1181"/>
      <c r="O214" s="1181"/>
      <c r="P214" s="1181"/>
      <c r="Q214" s="1181"/>
      <c r="R214" s="1181"/>
      <c r="S214" s="1181"/>
      <c r="T214" s="1181"/>
      <c r="U214" s="1181"/>
      <c r="V214" s="1181"/>
      <c r="W214" s="1181"/>
      <c r="X214" s="1181"/>
      <c r="Y214" s="1181"/>
      <c r="Z214" s="1181"/>
      <c r="AA214" s="1181"/>
      <c r="AB214" s="1181"/>
      <c r="AC214" s="1181"/>
      <c r="AD214" s="1181"/>
      <c r="AE214" s="1181"/>
      <c r="AF214" s="1181"/>
      <c r="AG214" s="1181"/>
      <c r="AH214" s="1181"/>
      <c r="AI214" s="1181"/>
      <c r="AJ214" s="1181"/>
      <c r="AK214" s="1181"/>
      <c r="AL214" s="1214"/>
    </row>
    <row r="215" spans="1:38" ht="13" hidden="1">
      <c r="A215" s="1204"/>
      <c r="B215" s="1181"/>
      <c r="C215" s="1181"/>
      <c r="D215" s="1181"/>
      <c r="E215" s="1181"/>
      <c r="F215" s="1181"/>
      <c r="G215" s="1181"/>
      <c r="H215" s="1181"/>
      <c r="I215" s="1181"/>
      <c r="J215" s="1181"/>
      <c r="K215" s="1181"/>
      <c r="L215" s="1181"/>
      <c r="M215" s="1181"/>
      <c r="N215" s="1181"/>
      <c r="O215" s="1181"/>
      <c r="P215" s="1181"/>
      <c r="Q215" s="1181"/>
      <c r="R215" s="1181"/>
      <c r="S215" s="1181"/>
      <c r="T215" s="1181"/>
      <c r="U215" s="1181"/>
      <c r="V215" s="1181"/>
      <c r="W215" s="1181"/>
      <c r="X215" s="1181"/>
      <c r="Y215" s="1181"/>
      <c r="Z215" s="1181"/>
      <c r="AA215" s="1181"/>
      <c r="AB215" s="1181"/>
      <c r="AC215" s="1181"/>
      <c r="AD215" s="1181"/>
      <c r="AE215" s="1181"/>
      <c r="AF215" s="1181"/>
      <c r="AG215" s="1181"/>
      <c r="AH215" s="1181"/>
      <c r="AI215" s="1181"/>
      <c r="AJ215" s="1181"/>
      <c r="AK215" s="1181"/>
      <c r="AL215" s="1214"/>
    </row>
    <row r="216" spans="1:38" ht="13" hidden="1">
      <c r="A216" s="1204"/>
      <c r="B216" s="1181"/>
      <c r="C216" s="1181"/>
      <c r="D216" s="1181"/>
      <c r="E216" s="1181"/>
      <c r="F216" s="1181"/>
      <c r="G216" s="1181"/>
      <c r="H216" s="1181"/>
      <c r="I216" s="1181"/>
      <c r="J216" s="1181"/>
      <c r="K216" s="1181"/>
      <c r="L216" s="1181"/>
      <c r="M216" s="1181"/>
      <c r="N216" s="1181"/>
      <c r="O216" s="1181"/>
      <c r="P216" s="1181"/>
      <c r="Q216" s="1181"/>
      <c r="R216" s="1181"/>
      <c r="S216" s="1181"/>
      <c r="T216" s="1181"/>
      <c r="U216" s="1181"/>
      <c r="V216" s="1181"/>
      <c r="W216" s="1181"/>
      <c r="X216" s="1181"/>
      <c r="Y216" s="1181"/>
      <c r="Z216" s="1181"/>
      <c r="AA216" s="1181"/>
      <c r="AB216" s="1181"/>
      <c r="AC216" s="1181"/>
      <c r="AD216" s="1181"/>
      <c r="AE216" s="1181"/>
      <c r="AF216" s="1181"/>
      <c r="AG216" s="1181"/>
      <c r="AH216" s="1181"/>
      <c r="AI216" s="1181"/>
      <c r="AJ216" s="1181"/>
      <c r="AK216" s="1181"/>
      <c r="AL216" s="1214"/>
    </row>
    <row r="217" spans="1:38" ht="13" hidden="1">
      <c r="A217" s="1204"/>
      <c r="B217" s="1181"/>
      <c r="C217" s="1181"/>
      <c r="D217" s="1181"/>
      <c r="E217" s="1181"/>
      <c r="F217" s="1181"/>
      <c r="G217" s="1181"/>
      <c r="H217" s="1181"/>
      <c r="I217" s="1181"/>
      <c r="J217" s="1181"/>
      <c r="K217" s="1181"/>
      <c r="L217" s="1181"/>
      <c r="M217" s="1181"/>
      <c r="N217" s="1181"/>
      <c r="O217" s="1181"/>
      <c r="P217" s="1181"/>
      <c r="Q217" s="1181"/>
      <c r="R217" s="1181"/>
      <c r="S217" s="1181"/>
      <c r="T217" s="1181"/>
      <c r="U217" s="1181"/>
      <c r="V217" s="1181"/>
      <c r="W217" s="1181"/>
      <c r="X217" s="1181"/>
      <c r="Y217" s="1181"/>
      <c r="Z217" s="1181"/>
      <c r="AA217" s="1181"/>
      <c r="AB217" s="1181"/>
      <c r="AC217" s="1181"/>
      <c r="AD217" s="1181"/>
      <c r="AE217" s="1181"/>
      <c r="AF217" s="1181"/>
      <c r="AG217" s="1181"/>
      <c r="AH217" s="1181"/>
      <c r="AI217" s="1181"/>
      <c r="AJ217" s="1181"/>
      <c r="AK217" s="1181"/>
      <c r="AL217" s="1214"/>
    </row>
    <row r="218" spans="1:38" ht="13" hidden="1">
      <c r="A218" s="1204"/>
      <c r="B218" s="1181"/>
      <c r="C218" s="1181"/>
      <c r="D218" s="1181"/>
      <c r="E218" s="1181"/>
      <c r="F218" s="1181"/>
      <c r="G218" s="1181"/>
      <c r="H218" s="1181"/>
      <c r="I218" s="1181"/>
      <c r="J218" s="1181"/>
      <c r="K218" s="1181"/>
      <c r="L218" s="1181"/>
      <c r="M218" s="1181"/>
      <c r="N218" s="1181"/>
      <c r="O218" s="1181"/>
      <c r="P218" s="1181"/>
      <c r="Q218" s="1181"/>
      <c r="R218" s="1181"/>
      <c r="S218" s="1181"/>
      <c r="T218" s="1181"/>
      <c r="U218" s="1181"/>
      <c r="V218" s="1181"/>
      <c r="W218" s="1181"/>
      <c r="X218" s="1181"/>
      <c r="Y218" s="1181"/>
      <c r="Z218" s="1181"/>
      <c r="AA218" s="1181"/>
      <c r="AB218" s="1181"/>
      <c r="AC218" s="1181"/>
      <c r="AD218" s="1181"/>
      <c r="AE218" s="1181"/>
      <c r="AF218" s="1181"/>
      <c r="AG218" s="1181"/>
      <c r="AH218" s="1181"/>
      <c r="AI218" s="1181"/>
      <c r="AJ218" s="1181"/>
      <c r="AK218" s="1181"/>
      <c r="AL218" s="1214"/>
    </row>
    <row r="219" spans="1:38" ht="13" hidden="1">
      <c r="A219" s="1204"/>
      <c r="B219" s="1181"/>
      <c r="C219" s="1181"/>
      <c r="D219" s="1181"/>
      <c r="E219" s="1181"/>
      <c r="F219" s="1181"/>
      <c r="G219" s="1181"/>
      <c r="H219" s="1181"/>
      <c r="I219" s="1181"/>
      <c r="J219" s="1181"/>
      <c r="K219" s="1181"/>
      <c r="L219" s="1181"/>
      <c r="M219" s="1181"/>
      <c r="N219" s="1181"/>
      <c r="O219" s="1181"/>
      <c r="P219" s="1181"/>
      <c r="Q219" s="1181"/>
      <c r="R219" s="1181"/>
      <c r="S219" s="1181"/>
      <c r="T219" s="1181"/>
      <c r="U219" s="1181"/>
      <c r="V219" s="1181"/>
      <c r="W219" s="1181"/>
      <c r="X219" s="1181"/>
      <c r="Y219" s="1181"/>
      <c r="Z219" s="1181"/>
      <c r="AA219" s="1181"/>
      <c r="AB219" s="1181"/>
      <c r="AC219" s="1181"/>
      <c r="AD219" s="1181"/>
      <c r="AE219" s="1181"/>
      <c r="AF219" s="1181"/>
      <c r="AG219" s="1181"/>
      <c r="AH219" s="1181"/>
      <c r="AI219" s="1181"/>
      <c r="AJ219" s="1181"/>
      <c r="AK219" s="1181"/>
      <c r="AL219" s="1214"/>
    </row>
    <row r="220" spans="1:38" ht="13" hidden="1">
      <c r="A220" s="1204"/>
      <c r="B220" s="1181"/>
      <c r="C220" s="1181"/>
      <c r="D220" s="1181"/>
      <c r="E220" s="1181"/>
      <c r="F220" s="1181"/>
      <c r="G220" s="1181"/>
      <c r="H220" s="1181"/>
      <c r="I220" s="1181"/>
      <c r="J220" s="1181"/>
      <c r="K220" s="1181"/>
      <c r="L220" s="1181"/>
      <c r="M220" s="1181"/>
      <c r="N220" s="1181"/>
      <c r="O220" s="1181"/>
      <c r="P220" s="1181"/>
      <c r="Q220" s="1181"/>
      <c r="R220" s="1181"/>
      <c r="S220" s="1181"/>
      <c r="T220" s="1181"/>
      <c r="U220" s="1181"/>
      <c r="V220" s="1181"/>
      <c r="W220" s="1181"/>
      <c r="X220" s="1181"/>
      <c r="Y220" s="1181"/>
      <c r="Z220" s="1181"/>
      <c r="AA220" s="1181"/>
      <c r="AB220" s="1181"/>
      <c r="AC220" s="1181"/>
      <c r="AD220" s="1181"/>
      <c r="AE220" s="1181"/>
      <c r="AF220" s="1181"/>
      <c r="AG220" s="1181"/>
      <c r="AH220" s="1181"/>
      <c r="AI220" s="1181"/>
      <c r="AJ220" s="1181"/>
      <c r="AK220" s="1181"/>
      <c r="AL220" s="1214"/>
    </row>
    <row r="221" spans="1:38" ht="13" hidden="1">
      <c r="A221" s="1204"/>
      <c r="B221" s="1181"/>
      <c r="C221" s="1181"/>
      <c r="D221" s="1181"/>
      <c r="E221" s="1181"/>
      <c r="F221" s="1181"/>
      <c r="G221" s="1181"/>
      <c r="H221" s="1181"/>
      <c r="I221" s="1181"/>
      <c r="J221" s="1181"/>
      <c r="K221" s="1181"/>
      <c r="L221" s="1181"/>
      <c r="M221" s="1181"/>
      <c r="N221" s="1181"/>
      <c r="O221" s="1181"/>
      <c r="P221" s="1181"/>
      <c r="Q221" s="1181"/>
      <c r="R221" s="1181"/>
      <c r="S221" s="1181"/>
      <c r="T221" s="1181"/>
      <c r="U221" s="1181"/>
      <c r="V221" s="1181"/>
      <c r="W221" s="1181"/>
      <c r="X221" s="1181"/>
      <c r="Y221" s="1181"/>
      <c r="Z221" s="1181"/>
      <c r="AA221" s="1181"/>
      <c r="AB221" s="1181"/>
      <c r="AC221" s="1181"/>
      <c r="AD221" s="1181"/>
      <c r="AE221" s="1181"/>
      <c r="AF221" s="1181"/>
      <c r="AG221" s="1181"/>
      <c r="AH221" s="1181"/>
      <c r="AI221" s="1181"/>
      <c r="AJ221" s="1181"/>
      <c r="AK221" s="1181"/>
      <c r="AL221" s="1214"/>
    </row>
    <row r="222" spans="1:38" ht="13" hidden="1">
      <c r="A222" s="1204"/>
      <c r="B222" s="1181"/>
      <c r="C222" s="1181"/>
      <c r="D222" s="1181"/>
      <c r="E222" s="1181"/>
      <c r="F222" s="1181"/>
      <c r="G222" s="1181"/>
      <c r="H222" s="1181"/>
      <c r="I222" s="1181"/>
      <c r="J222" s="1181"/>
      <c r="K222" s="1181"/>
      <c r="L222" s="1181"/>
      <c r="M222" s="1181"/>
      <c r="N222" s="1181"/>
      <c r="O222" s="1181"/>
      <c r="P222" s="1181"/>
      <c r="Q222" s="1181"/>
      <c r="R222" s="1181"/>
      <c r="S222" s="1181"/>
      <c r="T222" s="1181"/>
      <c r="U222" s="1181"/>
      <c r="V222" s="1181"/>
      <c r="W222" s="1181"/>
      <c r="X222" s="1181"/>
      <c r="Y222" s="1181"/>
      <c r="Z222" s="1181"/>
      <c r="AA222" s="1181"/>
      <c r="AB222" s="1181"/>
      <c r="AC222" s="1181"/>
      <c r="AD222" s="1181"/>
      <c r="AE222" s="1181"/>
      <c r="AF222" s="1181"/>
      <c r="AG222" s="1181"/>
      <c r="AH222" s="1181"/>
      <c r="AI222" s="1181"/>
      <c r="AJ222" s="1181"/>
      <c r="AK222" s="1181"/>
      <c r="AL222" s="1214"/>
    </row>
    <row r="223" spans="1:38" ht="13" hidden="1">
      <c r="A223" s="1204"/>
      <c r="B223" s="1181"/>
      <c r="C223" s="1181"/>
      <c r="D223" s="1181"/>
      <c r="E223" s="1181"/>
      <c r="F223" s="1181"/>
      <c r="G223" s="1181"/>
      <c r="H223" s="1181"/>
      <c r="I223" s="1181"/>
      <c r="J223" s="1181"/>
      <c r="K223" s="1181"/>
      <c r="L223" s="1181"/>
      <c r="M223" s="1181"/>
      <c r="N223" s="1181"/>
      <c r="O223" s="1181"/>
      <c r="P223" s="1181"/>
      <c r="Q223" s="1181"/>
      <c r="R223" s="1181"/>
      <c r="S223" s="1181"/>
      <c r="T223" s="1181"/>
      <c r="U223" s="1181"/>
      <c r="V223" s="1181"/>
      <c r="W223" s="1181"/>
      <c r="X223" s="1181"/>
      <c r="Y223" s="1181"/>
      <c r="Z223" s="1181"/>
      <c r="AA223" s="1181"/>
      <c r="AB223" s="1181"/>
      <c r="AC223" s="1181"/>
      <c r="AD223" s="1181"/>
      <c r="AE223" s="1181"/>
      <c r="AF223" s="1181"/>
      <c r="AG223" s="1181"/>
      <c r="AH223" s="1181"/>
      <c r="AI223" s="1181"/>
      <c r="AJ223" s="1181"/>
      <c r="AK223" s="1181"/>
      <c r="AL223" s="1214"/>
    </row>
    <row r="224" spans="1:38" ht="13" hidden="1">
      <c r="A224" s="1204"/>
      <c r="B224" s="1181"/>
      <c r="C224" s="1181"/>
      <c r="D224" s="1181"/>
      <c r="E224" s="1181"/>
      <c r="F224" s="1181"/>
      <c r="G224" s="1181"/>
      <c r="H224" s="1181"/>
      <c r="I224" s="1181"/>
      <c r="J224" s="1181"/>
      <c r="K224" s="1181"/>
      <c r="L224" s="1181"/>
      <c r="M224" s="1181"/>
      <c r="N224" s="1181"/>
      <c r="O224" s="1181"/>
      <c r="P224" s="1181"/>
      <c r="Q224" s="1181"/>
      <c r="R224" s="1181"/>
      <c r="S224" s="1181"/>
      <c r="T224" s="1181"/>
      <c r="U224" s="1181"/>
      <c r="V224" s="1181"/>
      <c r="W224" s="1181"/>
      <c r="X224" s="1181"/>
      <c r="Y224" s="1181"/>
      <c r="Z224" s="1181"/>
      <c r="AA224" s="1181"/>
      <c r="AB224" s="1181"/>
      <c r="AC224" s="1181"/>
      <c r="AD224" s="1181"/>
      <c r="AE224" s="1181"/>
      <c r="AF224" s="1181"/>
      <c r="AG224" s="1181"/>
      <c r="AH224" s="1181"/>
      <c r="AI224" s="1181"/>
      <c r="AJ224" s="1181"/>
      <c r="AK224" s="1181"/>
      <c r="AL224" s="1214"/>
    </row>
    <row r="225" spans="1:38" ht="13" hidden="1">
      <c r="A225" s="1204"/>
      <c r="B225" s="1181"/>
      <c r="C225" s="1181"/>
      <c r="D225" s="1181"/>
      <c r="E225" s="1181"/>
      <c r="F225" s="1181"/>
      <c r="G225" s="1181"/>
      <c r="H225" s="1181"/>
      <c r="I225" s="1181"/>
      <c r="J225" s="1181"/>
      <c r="K225" s="1181"/>
      <c r="L225" s="1181"/>
      <c r="M225" s="1181"/>
      <c r="N225" s="1181"/>
      <c r="O225" s="1181"/>
      <c r="P225" s="1181"/>
      <c r="Q225" s="1181"/>
      <c r="R225" s="1181"/>
      <c r="S225" s="1181"/>
      <c r="T225" s="1181"/>
      <c r="U225" s="1181"/>
      <c r="V225" s="1181"/>
      <c r="W225" s="1181"/>
      <c r="X225" s="1181"/>
      <c r="Y225" s="1181"/>
      <c r="Z225" s="1181"/>
      <c r="AA225" s="1181"/>
      <c r="AB225" s="1181"/>
      <c r="AC225" s="1181"/>
      <c r="AD225" s="1181"/>
      <c r="AE225" s="1181"/>
      <c r="AF225" s="1181"/>
      <c r="AG225" s="1181"/>
      <c r="AH225" s="1181"/>
      <c r="AI225" s="1181"/>
      <c r="AJ225" s="1181"/>
      <c r="AK225" s="1181"/>
      <c r="AL225" s="1214"/>
    </row>
    <row r="226" spans="1:38" ht="13" hidden="1">
      <c r="A226" s="1204"/>
      <c r="B226" s="1181"/>
      <c r="C226" s="1181"/>
      <c r="D226" s="1181"/>
      <c r="E226" s="1181"/>
      <c r="F226" s="1181"/>
      <c r="G226" s="1181"/>
      <c r="H226" s="1181"/>
      <c r="I226" s="1181"/>
      <c r="J226" s="1181"/>
      <c r="K226" s="1181"/>
      <c r="L226" s="1181"/>
      <c r="M226" s="1181"/>
      <c r="N226" s="1181"/>
      <c r="O226" s="1181"/>
      <c r="P226" s="1181"/>
      <c r="Q226" s="1181"/>
      <c r="R226" s="1181"/>
      <c r="S226" s="1181"/>
      <c r="T226" s="1181"/>
      <c r="U226" s="1181"/>
      <c r="V226" s="1181"/>
      <c r="W226" s="1181"/>
      <c r="X226" s="1181"/>
      <c r="Y226" s="1181"/>
      <c r="Z226" s="1181"/>
      <c r="AA226" s="1181"/>
      <c r="AB226" s="1181"/>
      <c r="AC226" s="1181"/>
      <c r="AD226" s="1181"/>
      <c r="AE226" s="1181"/>
      <c r="AF226" s="1181"/>
      <c r="AG226" s="1181"/>
      <c r="AH226" s="1181"/>
      <c r="AI226" s="1181"/>
      <c r="AJ226" s="1181"/>
      <c r="AK226" s="1181"/>
      <c r="AL226" s="1214"/>
    </row>
    <row r="227" spans="1:38" ht="13" hidden="1">
      <c r="A227" s="1204"/>
      <c r="B227" s="1181"/>
      <c r="C227" s="1181"/>
      <c r="D227" s="1181"/>
      <c r="E227" s="1181"/>
      <c r="F227" s="1181"/>
      <c r="G227" s="1181"/>
      <c r="H227" s="1181"/>
      <c r="I227" s="1181"/>
      <c r="J227" s="1181"/>
      <c r="K227" s="1181"/>
      <c r="L227" s="1181"/>
      <c r="M227" s="1181"/>
      <c r="N227" s="1181"/>
      <c r="O227" s="1181"/>
      <c r="P227" s="1181"/>
      <c r="Q227" s="1181"/>
      <c r="R227" s="1181"/>
      <c r="S227" s="1181"/>
      <c r="T227" s="1181"/>
      <c r="U227" s="1181"/>
      <c r="V227" s="1181"/>
      <c r="W227" s="1181"/>
      <c r="X227" s="1181"/>
      <c r="Y227" s="1181"/>
      <c r="Z227" s="1181"/>
      <c r="AA227" s="1181"/>
      <c r="AB227" s="1181"/>
      <c r="AC227" s="1181"/>
      <c r="AD227" s="1181"/>
      <c r="AE227" s="1181"/>
      <c r="AF227" s="1181"/>
      <c r="AG227" s="1181"/>
      <c r="AH227" s="1181"/>
      <c r="AI227" s="1181"/>
      <c r="AJ227" s="1181"/>
      <c r="AK227" s="1181"/>
      <c r="AL227" s="1214"/>
    </row>
    <row r="228" spans="1:38" ht="13" hidden="1">
      <c r="A228" s="1204"/>
      <c r="B228" s="1181"/>
      <c r="C228" s="1181"/>
      <c r="D228" s="1181"/>
      <c r="E228" s="1181"/>
      <c r="F228" s="1181"/>
      <c r="G228" s="1181"/>
      <c r="H228" s="1181"/>
      <c r="I228" s="1181"/>
      <c r="J228" s="1181"/>
      <c r="K228" s="1181"/>
      <c r="L228" s="1181"/>
      <c r="M228" s="1181"/>
      <c r="N228" s="1181"/>
      <c r="O228" s="1181"/>
      <c r="P228" s="1181"/>
      <c r="Q228" s="1181"/>
      <c r="R228" s="1181"/>
      <c r="S228" s="1181"/>
      <c r="T228" s="1181"/>
      <c r="U228" s="1181"/>
      <c r="V228" s="1181"/>
      <c r="W228" s="1181"/>
      <c r="X228" s="1181"/>
      <c r="Y228" s="1181"/>
      <c r="Z228" s="1181"/>
      <c r="AA228" s="1181"/>
      <c r="AB228" s="1181"/>
      <c r="AC228" s="1181"/>
      <c r="AD228" s="1181"/>
      <c r="AE228" s="1181"/>
      <c r="AF228" s="1181"/>
      <c r="AG228" s="1181"/>
      <c r="AH228" s="1181"/>
      <c r="AI228" s="1181"/>
      <c r="AJ228" s="1181"/>
      <c r="AK228" s="1181"/>
      <c r="AL228" s="1214"/>
    </row>
    <row r="229" spans="1:38" ht="13" hidden="1">
      <c r="A229" s="1204"/>
      <c r="B229" s="1181"/>
      <c r="C229" s="1181"/>
      <c r="D229" s="1181"/>
      <c r="E229" s="1181"/>
      <c r="F229" s="1181"/>
      <c r="G229" s="1181"/>
      <c r="H229" s="1181"/>
      <c r="I229" s="1181"/>
      <c r="J229" s="1181"/>
      <c r="K229" s="1181"/>
      <c r="L229" s="1181"/>
      <c r="M229" s="1181"/>
      <c r="N229" s="1181"/>
      <c r="O229" s="1181"/>
      <c r="P229" s="1181"/>
      <c r="Q229" s="1181"/>
      <c r="R229" s="1181"/>
      <c r="S229" s="1181"/>
      <c r="T229" s="1181"/>
      <c r="U229" s="1181"/>
      <c r="V229" s="1181"/>
      <c r="W229" s="1181"/>
      <c r="X229" s="1181"/>
      <c r="Y229" s="1181"/>
      <c r="Z229" s="1181"/>
      <c r="AA229" s="1181"/>
      <c r="AB229" s="1181"/>
      <c r="AC229" s="1181"/>
      <c r="AD229" s="1181"/>
      <c r="AE229" s="1181"/>
      <c r="AF229" s="1181"/>
      <c r="AG229" s="1181"/>
      <c r="AH229" s="1181"/>
      <c r="AI229" s="1181"/>
      <c r="AJ229" s="1181"/>
      <c r="AK229" s="1181"/>
      <c r="AL229" s="1214"/>
    </row>
    <row r="230" spans="1:38" ht="13" hidden="1">
      <c r="A230" s="1204"/>
      <c r="B230" s="1181"/>
      <c r="C230" s="1181"/>
      <c r="D230" s="1181"/>
      <c r="E230" s="1181"/>
      <c r="F230" s="1181"/>
      <c r="G230" s="1181"/>
      <c r="H230" s="1181"/>
      <c r="I230" s="1181"/>
      <c r="J230" s="1181"/>
      <c r="K230" s="1181"/>
      <c r="L230" s="1181"/>
      <c r="M230" s="1181"/>
      <c r="N230" s="1181"/>
      <c r="O230" s="1181"/>
      <c r="P230" s="1181"/>
      <c r="Q230" s="1181"/>
      <c r="R230" s="1181"/>
      <c r="S230" s="1181"/>
      <c r="T230" s="1181"/>
      <c r="U230" s="1181"/>
      <c r="V230" s="1181"/>
      <c r="W230" s="1181"/>
      <c r="X230" s="1181"/>
      <c r="Y230" s="1181"/>
      <c r="Z230" s="1181"/>
      <c r="AA230" s="1181"/>
      <c r="AB230" s="1181"/>
      <c r="AC230" s="1181"/>
      <c r="AD230" s="1181"/>
      <c r="AE230" s="1181"/>
      <c r="AF230" s="1181"/>
      <c r="AG230" s="1181"/>
      <c r="AH230" s="1181"/>
      <c r="AI230" s="1181"/>
      <c r="AJ230" s="1181"/>
      <c r="AK230" s="1181"/>
      <c r="AL230" s="1214"/>
    </row>
    <row r="231" spans="1:38" ht="13" hidden="1">
      <c r="A231" s="1204"/>
      <c r="B231" s="1181"/>
      <c r="C231" s="1181"/>
      <c r="D231" s="1181"/>
      <c r="E231" s="1181"/>
      <c r="F231" s="1181"/>
      <c r="G231" s="1181"/>
      <c r="H231" s="1181"/>
      <c r="I231" s="1181"/>
      <c r="J231" s="1181"/>
      <c r="K231" s="1181"/>
      <c r="L231" s="1181"/>
      <c r="M231" s="1181"/>
      <c r="N231" s="1181"/>
      <c r="O231" s="1181"/>
      <c r="P231" s="1181"/>
      <c r="Q231" s="1181"/>
      <c r="R231" s="1181"/>
      <c r="S231" s="1181"/>
      <c r="T231" s="1181"/>
      <c r="U231" s="1181"/>
      <c r="V231" s="1181"/>
      <c r="W231" s="1181"/>
      <c r="X231" s="1181"/>
      <c r="Y231" s="1181"/>
      <c r="Z231" s="1181"/>
      <c r="AA231" s="1181"/>
      <c r="AB231" s="1181"/>
      <c r="AC231" s="1181"/>
      <c r="AD231" s="1181"/>
      <c r="AE231" s="1181"/>
      <c r="AF231" s="1181"/>
      <c r="AG231" s="1181"/>
      <c r="AH231" s="1181"/>
      <c r="AI231" s="1181"/>
      <c r="AJ231" s="1181"/>
      <c r="AK231" s="1181"/>
      <c r="AL231" s="1214"/>
    </row>
    <row r="232" spans="1:38" ht="13" hidden="1">
      <c r="A232" s="1204"/>
      <c r="B232" s="1181"/>
      <c r="C232" s="1181"/>
      <c r="D232" s="1181"/>
      <c r="E232" s="1181"/>
      <c r="F232" s="1181"/>
      <c r="G232" s="1181"/>
      <c r="H232" s="1181"/>
      <c r="I232" s="1181"/>
      <c r="J232" s="1181"/>
      <c r="K232" s="1181"/>
      <c r="L232" s="1181"/>
      <c r="M232" s="1181"/>
      <c r="N232" s="1181"/>
      <c r="O232" s="1181"/>
      <c r="P232" s="1181"/>
      <c r="Q232" s="1181"/>
      <c r="R232" s="1181"/>
      <c r="S232" s="1181"/>
      <c r="T232" s="1181"/>
      <c r="U232" s="1181"/>
      <c r="V232" s="1181"/>
      <c r="W232" s="1181"/>
      <c r="X232" s="1181"/>
      <c r="Y232" s="1181"/>
      <c r="Z232" s="1181"/>
      <c r="AA232" s="1181"/>
      <c r="AB232" s="1181"/>
      <c r="AC232" s="1181"/>
      <c r="AD232" s="1181"/>
      <c r="AE232" s="1181"/>
      <c r="AF232" s="1181"/>
      <c r="AG232" s="1181"/>
      <c r="AH232" s="1181"/>
      <c r="AI232" s="1181"/>
      <c r="AJ232" s="1181"/>
      <c r="AK232" s="1181"/>
      <c r="AL232" s="1214"/>
    </row>
    <row r="233" spans="1:38" ht="13" hidden="1">
      <c r="A233" s="1204"/>
      <c r="B233" s="1181"/>
      <c r="C233" s="1181"/>
      <c r="D233" s="1181"/>
      <c r="E233" s="1181"/>
      <c r="F233" s="1181"/>
      <c r="G233" s="1181"/>
      <c r="H233" s="1181"/>
      <c r="I233" s="1181"/>
      <c r="J233" s="1181"/>
      <c r="K233" s="1181"/>
      <c r="L233" s="1181"/>
      <c r="M233" s="1181"/>
      <c r="N233" s="1181"/>
      <c r="O233" s="1181"/>
      <c r="P233" s="1181"/>
      <c r="Q233" s="1181"/>
      <c r="R233" s="1181"/>
      <c r="S233" s="1181"/>
      <c r="T233" s="1181"/>
      <c r="U233" s="1181"/>
      <c r="V233" s="1181"/>
      <c r="W233" s="1181"/>
      <c r="X233" s="1181"/>
      <c r="Y233" s="1181"/>
      <c r="Z233" s="1181"/>
      <c r="AA233" s="1181"/>
      <c r="AB233" s="1181"/>
      <c r="AC233" s="1181"/>
      <c r="AD233" s="1181"/>
      <c r="AE233" s="1181"/>
      <c r="AF233" s="1181"/>
      <c r="AG233" s="1181"/>
      <c r="AH233" s="1181"/>
      <c r="AI233" s="1181"/>
      <c r="AJ233" s="1181"/>
      <c r="AK233" s="1181"/>
      <c r="AL233" s="1214"/>
    </row>
    <row r="234" spans="1:38" ht="13" hidden="1">
      <c r="A234" s="1204"/>
      <c r="B234" s="1181"/>
      <c r="C234" s="1181"/>
      <c r="D234" s="1181"/>
      <c r="E234" s="1181"/>
      <c r="F234" s="1181"/>
      <c r="G234" s="1181"/>
      <c r="H234" s="1181"/>
      <c r="I234" s="1181"/>
      <c r="J234" s="1181"/>
      <c r="K234" s="1181"/>
      <c r="L234" s="1181"/>
      <c r="M234" s="1181"/>
      <c r="N234" s="1181"/>
      <c r="O234" s="1181"/>
      <c r="P234" s="1181"/>
      <c r="Q234" s="1181"/>
      <c r="R234" s="1181"/>
      <c r="S234" s="1181"/>
      <c r="T234" s="1181"/>
      <c r="U234" s="1181"/>
      <c r="V234" s="1181"/>
      <c r="W234" s="1181"/>
      <c r="X234" s="1181"/>
      <c r="Y234" s="1181"/>
      <c r="Z234" s="1181"/>
      <c r="AA234" s="1181"/>
      <c r="AB234" s="1181"/>
      <c r="AC234" s="1181"/>
      <c r="AD234" s="1181"/>
      <c r="AE234" s="1181"/>
      <c r="AF234" s="1181"/>
      <c r="AG234" s="1181"/>
      <c r="AH234" s="1181"/>
      <c r="AI234" s="1181"/>
      <c r="AJ234" s="1181"/>
      <c r="AK234" s="1181"/>
      <c r="AL234" s="1214"/>
    </row>
    <row r="235" spans="1:38" ht="13" hidden="1">
      <c r="A235" s="1204"/>
      <c r="B235" s="1181"/>
      <c r="C235" s="1181"/>
      <c r="D235" s="1181"/>
      <c r="E235" s="1181"/>
      <c r="F235" s="1181"/>
      <c r="G235" s="1181"/>
      <c r="H235" s="1181"/>
      <c r="I235" s="1181"/>
      <c r="J235" s="1181"/>
      <c r="K235" s="1181"/>
      <c r="L235" s="1181"/>
      <c r="M235" s="1181"/>
      <c r="N235" s="1181"/>
      <c r="O235" s="1181"/>
      <c r="P235" s="1181"/>
      <c r="Q235" s="1181"/>
      <c r="R235" s="1181"/>
      <c r="S235" s="1181"/>
      <c r="T235" s="1181"/>
      <c r="U235" s="1181"/>
      <c r="V235" s="1181"/>
      <c r="W235" s="1181"/>
      <c r="X235" s="1181"/>
      <c r="Y235" s="1181"/>
      <c r="Z235" s="1181"/>
      <c r="AA235" s="1181"/>
      <c r="AB235" s="1181"/>
      <c r="AC235" s="1181"/>
      <c r="AD235" s="1181"/>
      <c r="AE235" s="1181"/>
      <c r="AF235" s="1181"/>
      <c r="AG235" s="1181"/>
      <c r="AH235" s="1181"/>
      <c r="AI235" s="1181"/>
      <c r="AJ235" s="1181"/>
      <c r="AK235" s="1181"/>
      <c r="AL235" s="1214"/>
    </row>
    <row r="236" spans="1:38" ht="13" hidden="1">
      <c r="A236" s="1204"/>
      <c r="B236" s="1181"/>
      <c r="C236" s="1181"/>
      <c r="D236" s="1181"/>
      <c r="E236" s="1181"/>
      <c r="F236" s="1181"/>
      <c r="G236" s="1181"/>
      <c r="H236" s="1181"/>
      <c r="I236" s="1181"/>
      <c r="J236" s="1181"/>
      <c r="K236" s="1181"/>
      <c r="L236" s="1181"/>
      <c r="M236" s="1181"/>
      <c r="N236" s="1181"/>
      <c r="O236" s="1181"/>
      <c r="P236" s="1181"/>
      <c r="Q236" s="1181"/>
      <c r="R236" s="1181"/>
      <c r="S236" s="1181"/>
      <c r="T236" s="1181"/>
      <c r="U236" s="1181"/>
      <c r="V236" s="1181"/>
      <c r="W236" s="1181"/>
      <c r="X236" s="1181"/>
      <c r="Y236" s="1181"/>
      <c r="Z236" s="1181"/>
      <c r="AA236" s="1181"/>
      <c r="AB236" s="1181"/>
      <c r="AC236" s="1181"/>
      <c r="AD236" s="1181"/>
      <c r="AE236" s="1181"/>
      <c r="AF236" s="1181"/>
      <c r="AG236" s="1181"/>
      <c r="AH236" s="1181"/>
      <c r="AI236" s="1181"/>
      <c r="AJ236" s="1181"/>
      <c r="AK236" s="1181"/>
      <c r="AL236" s="1214"/>
    </row>
    <row r="237" spans="1:38" ht="13" hidden="1">
      <c r="A237" s="1204"/>
      <c r="B237" s="1181"/>
      <c r="C237" s="1181"/>
      <c r="D237" s="1181"/>
      <c r="E237" s="1181"/>
      <c r="F237" s="1181"/>
      <c r="G237" s="1181"/>
      <c r="H237" s="1181"/>
      <c r="I237" s="1181"/>
      <c r="J237" s="1181"/>
      <c r="K237" s="1181"/>
      <c r="L237" s="1181"/>
      <c r="M237" s="1181"/>
      <c r="N237" s="1181"/>
      <c r="O237" s="1181"/>
      <c r="P237" s="1181"/>
      <c r="Q237" s="1181"/>
      <c r="R237" s="1181"/>
      <c r="S237" s="1181"/>
      <c r="T237" s="1181"/>
      <c r="U237" s="1181"/>
      <c r="V237" s="1181"/>
      <c r="W237" s="1181"/>
      <c r="X237" s="1181"/>
      <c r="Y237" s="1181"/>
      <c r="Z237" s="1181"/>
      <c r="AA237" s="1181"/>
      <c r="AB237" s="1181"/>
      <c r="AC237" s="1181"/>
      <c r="AD237" s="1181"/>
      <c r="AE237" s="1181"/>
      <c r="AF237" s="1181"/>
      <c r="AG237" s="1181"/>
      <c r="AH237" s="1181"/>
      <c r="AI237" s="1181"/>
      <c r="AJ237" s="1181"/>
      <c r="AK237" s="1181"/>
      <c r="AL237" s="1214"/>
    </row>
    <row r="238" spans="1:38" ht="13" hidden="1">
      <c r="A238" s="1204"/>
      <c r="B238" s="1181"/>
      <c r="C238" s="1181"/>
      <c r="D238" s="1181"/>
      <c r="E238" s="1181"/>
      <c r="F238" s="1181"/>
      <c r="G238" s="1181"/>
      <c r="H238" s="1181"/>
      <c r="I238" s="1181"/>
      <c r="J238" s="1181"/>
      <c r="K238" s="1181"/>
      <c r="L238" s="1181"/>
      <c r="M238" s="1181"/>
      <c r="N238" s="1181"/>
      <c r="O238" s="1181"/>
      <c r="P238" s="1181"/>
      <c r="Q238" s="1181"/>
      <c r="R238" s="1181"/>
      <c r="S238" s="1181"/>
      <c r="T238" s="1181"/>
      <c r="U238" s="1181"/>
      <c r="V238" s="1181"/>
      <c r="W238" s="1181"/>
      <c r="X238" s="1181"/>
      <c r="Y238" s="1181"/>
      <c r="Z238" s="1181"/>
      <c r="AA238" s="1181"/>
      <c r="AB238" s="1181"/>
      <c r="AC238" s="1181"/>
      <c r="AD238" s="1181"/>
      <c r="AE238" s="1181"/>
      <c r="AF238" s="1181"/>
      <c r="AG238" s="1181"/>
      <c r="AH238" s="1181"/>
      <c r="AI238" s="1181"/>
      <c r="AJ238" s="1181"/>
      <c r="AK238" s="1181"/>
      <c r="AL238" s="1214"/>
    </row>
    <row r="239" spans="1:38" ht="13" hidden="1">
      <c r="A239" s="1204"/>
      <c r="B239" s="1181"/>
      <c r="C239" s="1181"/>
      <c r="D239" s="1181"/>
      <c r="E239" s="1181"/>
      <c r="F239" s="1181"/>
      <c r="G239" s="1181"/>
      <c r="H239" s="1181"/>
      <c r="I239" s="1181"/>
      <c r="J239" s="1181"/>
      <c r="K239" s="1181"/>
      <c r="L239" s="1181"/>
      <c r="M239" s="1181"/>
      <c r="N239" s="1181"/>
      <c r="O239" s="1181"/>
      <c r="P239" s="1181"/>
      <c r="Q239" s="1181"/>
      <c r="R239" s="1181"/>
      <c r="S239" s="1181"/>
      <c r="T239" s="1181"/>
      <c r="U239" s="1181"/>
      <c r="V239" s="1181"/>
      <c r="W239" s="1181"/>
      <c r="X239" s="1181"/>
      <c r="Y239" s="1181"/>
      <c r="Z239" s="1181"/>
      <c r="AA239" s="1181"/>
      <c r="AB239" s="1181"/>
      <c r="AC239" s="1181"/>
      <c r="AD239" s="1181"/>
      <c r="AE239" s="1181"/>
      <c r="AF239" s="1181"/>
      <c r="AG239" s="1181"/>
      <c r="AH239" s="1181"/>
      <c r="AI239" s="1181"/>
      <c r="AJ239" s="1181"/>
      <c r="AK239" s="1181"/>
      <c r="AL239" s="1214"/>
    </row>
    <row r="240" spans="1:38" ht="13" hidden="1">
      <c r="A240" s="1204"/>
      <c r="B240" s="1181"/>
      <c r="C240" s="1181"/>
      <c r="D240" s="1181"/>
      <c r="E240" s="1181"/>
      <c r="F240" s="1181"/>
      <c r="G240" s="1181"/>
      <c r="H240" s="1181"/>
      <c r="I240" s="1181"/>
      <c r="J240" s="1181"/>
      <c r="K240" s="1181"/>
      <c r="L240" s="1181"/>
      <c r="M240" s="1181"/>
      <c r="N240" s="1181"/>
      <c r="O240" s="1181"/>
      <c r="P240" s="1181"/>
      <c r="Q240" s="1181"/>
      <c r="R240" s="1181"/>
      <c r="S240" s="1181"/>
      <c r="T240" s="1181"/>
      <c r="U240" s="1181"/>
      <c r="V240" s="1181"/>
      <c r="W240" s="1181"/>
      <c r="X240" s="1181"/>
      <c r="Y240" s="1181"/>
      <c r="Z240" s="1181"/>
      <c r="AA240" s="1181"/>
      <c r="AB240" s="1181"/>
      <c r="AC240" s="1181"/>
      <c r="AD240" s="1181"/>
      <c r="AE240" s="1181"/>
      <c r="AF240" s="1181"/>
      <c r="AG240" s="1181"/>
      <c r="AH240" s="1181"/>
      <c r="AI240" s="1181"/>
      <c r="AJ240" s="1181"/>
      <c r="AK240" s="1181"/>
      <c r="AL240" s="1214"/>
    </row>
    <row r="241" spans="1:38" ht="13" hidden="1">
      <c r="A241" s="1204"/>
      <c r="B241" s="1181"/>
      <c r="C241" s="1181"/>
      <c r="D241" s="1181"/>
      <c r="E241" s="1181"/>
      <c r="F241" s="1181"/>
      <c r="G241" s="1181"/>
      <c r="H241" s="1181"/>
      <c r="I241" s="1181"/>
      <c r="J241" s="1181"/>
      <c r="K241" s="1181"/>
      <c r="L241" s="1181"/>
      <c r="M241" s="1181"/>
      <c r="N241" s="1181"/>
      <c r="O241" s="1181"/>
      <c r="P241" s="1181"/>
      <c r="Q241" s="1181"/>
      <c r="R241" s="1181"/>
      <c r="S241" s="1181"/>
      <c r="T241" s="1181"/>
      <c r="U241" s="1181"/>
      <c r="V241" s="1181"/>
      <c r="W241" s="1181"/>
      <c r="X241" s="1181"/>
      <c r="Y241" s="1181"/>
      <c r="Z241" s="1181"/>
      <c r="AA241" s="1181"/>
      <c r="AB241" s="1181"/>
      <c r="AC241" s="1181"/>
      <c r="AD241" s="1181"/>
      <c r="AE241" s="1181"/>
      <c r="AF241" s="1181"/>
      <c r="AG241" s="1181"/>
      <c r="AH241" s="1181"/>
      <c r="AI241" s="1181"/>
      <c r="AJ241" s="1181"/>
      <c r="AK241" s="1181"/>
      <c r="AL241" s="1214"/>
    </row>
    <row r="242" spans="1:38" ht="13" hidden="1">
      <c r="A242" s="1204"/>
      <c r="B242" s="1181"/>
      <c r="C242" s="1181"/>
      <c r="D242" s="1181"/>
      <c r="E242" s="1181"/>
      <c r="F242" s="1181"/>
      <c r="G242" s="1181"/>
      <c r="H242" s="1181"/>
      <c r="I242" s="1181"/>
      <c r="J242" s="1181"/>
      <c r="K242" s="1181"/>
      <c r="L242" s="1181"/>
      <c r="M242" s="1181"/>
      <c r="N242" s="1181"/>
      <c r="O242" s="1181"/>
      <c r="P242" s="1181"/>
      <c r="Q242" s="1181"/>
      <c r="R242" s="1181"/>
      <c r="S242" s="1181"/>
      <c r="T242" s="1181"/>
      <c r="U242" s="1181"/>
      <c r="V242" s="1181"/>
      <c r="W242" s="1181"/>
      <c r="X242" s="1181"/>
      <c r="Y242" s="1181"/>
      <c r="Z242" s="1181"/>
      <c r="AA242" s="1181"/>
      <c r="AB242" s="1181"/>
      <c r="AC242" s="1181"/>
      <c r="AD242" s="1181"/>
      <c r="AE242" s="1181"/>
      <c r="AF242" s="1181"/>
      <c r="AG242" s="1181"/>
      <c r="AH242" s="1181"/>
      <c r="AI242" s="1181"/>
      <c r="AJ242" s="1181"/>
      <c r="AK242" s="1181"/>
      <c r="AL242" s="1214"/>
    </row>
    <row r="243" spans="1:38" ht="13" hidden="1">
      <c r="A243" s="1204"/>
      <c r="B243" s="1181"/>
      <c r="C243" s="1181"/>
      <c r="D243" s="1181"/>
      <c r="E243" s="1181"/>
      <c r="F243" s="1181"/>
      <c r="G243" s="1181"/>
      <c r="H243" s="1181"/>
      <c r="I243" s="1181"/>
      <c r="J243" s="1181"/>
      <c r="K243" s="1181"/>
      <c r="L243" s="1181"/>
      <c r="M243" s="1181"/>
      <c r="N243" s="1181"/>
      <c r="O243" s="1181"/>
      <c r="P243" s="1181"/>
      <c r="Q243" s="1181"/>
      <c r="R243" s="1181"/>
      <c r="S243" s="1181"/>
      <c r="T243" s="1181"/>
      <c r="U243" s="1181"/>
      <c r="V243" s="1181"/>
      <c r="W243" s="1181"/>
      <c r="X243" s="1181"/>
      <c r="Y243" s="1181"/>
      <c r="Z243" s="1181"/>
      <c r="AA243" s="1181"/>
      <c r="AB243" s="1181"/>
      <c r="AC243" s="1181"/>
      <c r="AD243" s="1181"/>
      <c r="AE243" s="1181"/>
      <c r="AF243" s="1181"/>
      <c r="AG243" s="1181"/>
      <c r="AH243" s="1181"/>
      <c r="AI243" s="1181"/>
      <c r="AJ243" s="1181"/>
      <c r="AK243" s="1181"/>
      <c r="AL243" s="1214"/>
    </row>
    <row r="244" spans="1:38" ht="13" hidden="1">
      <c r="A244" s="1204"/>
      <c r="B244" s="1181"/>
      <c r="C244" s="1181"/>
      <c r="D244" s="1181"/>
      <c r="E244" s="1181"/>
      <c r="F244" s="1181"/>
      <c r="G244" s="1181"/>
      <c r="H244" s="1181"/>
      <c r="I244" s="1181"/>
      <c r="J244" s="1181"/>
      <c r="K244" s="1181"/>
      <c r="L244" s="1181"/>
      <c r="M244" s="1181"/>
      <c r="N244" s="1181"/>
      <c r="O244" s="1181"/>
      <c r="P244" s="1181"/>
      <c r="Q244" s="1181"/>
      <c r="R244" s="1181"/>
      <c r="S244" s="1181"/>
      <c r="T244" s="1181"/>
      <c r="U244" s="1181"/>
      <c r="V244" s="1181"/>
      <c r="W244" s="1181"/>
      <c r="X244" s="1181"/>
      <c r="Y244" s="1181"/>
      <c r="Z244" s="1181"/>
      <c r="AA244" s="1181"/>
      <c r="AB244" s="1181"/>
      <c r="AC244" s="1181"/>
      <c r="AD244" s="1181"/>
      <c r="AE244" s="1181"/>
      <c r="AF244" s="1181"/>
      <c r="AG244" s="1181"/>
      <c r="AH244" s="1181"/>
      <c r="AI244" s="1181"/>
      <c r="AJ244" s="1181"/>
      <c r="AK244" s="1181"/>
      <c r="AL244" s="1214"/>
    </row>
    <row r="245" spans="1:38" ht="13" hidden="1">
      <c r="A245" s="1204"/>
      <c r="B245" s="1181"/>
      <c r="C245" s="1181"/>
      <c r="D245" s="1181"/>
      <c r="E245" s="1181"/>
      <c r="F245" s="1181"/>
      <c r="G245" s="1181"/>
      <c r="H245" s="1181"/>
      <c r="I245" s="1181"/>
      <c r="J245" s="1181"/>
      <c r="K245" s="1181"/>
      <c r="L245" s="1181"/>
      <c r="M245" s="1181"/>
      <c r="N245" s="1181"/>
      <c r="O245" s="1181"/>
      <c r="P245" s="1181"/>
      <c r="Q245" s="1181"/>
      <c r="R245" s="1181"/>
      <c r="S245" s="1181"/>
      <c r="T245" s="1181"/>
      <c r="U245" s="1181"/>
      <c r="V245" s="1181"/>
      <c r="W245" s="1181"/>
      <c r="X245" s="1181"/>
      <c r="Y245" s="1181"/>
      <c r="Z245" s="1181"/>
      <c r="AA245" s="1181"/>
      <c r="AB245" s="1181"/>
      <c r="AC245" s="1181"/>
      <c r="AD245" s="1181"/>
      <c r="AE245" s="1181"/>
      <c r="AF245" s="1181"/>
      <c r="AG245" s="1181"/>
      <c r="AH245" s="1181"/>
      <c r="AI245" s="1181"/>
      <c r="AJ245" s="1181"/>
      <c r="AK245" s="1181"/>
      <c r="AL245" s="1214"/>
    </row>
    <row r="246" spans="1:38" ht="13" hidden="1">
      <c r="A246" s="1204"/>
      <c r="B246" s="1181"/>
      <c r="C246" s="1181"/>
      <c r="D246" s="1181"/>
      <c r="E246" s="1181"/>
      <c r="F246" s="1181"/>
      <c r="G246" s="1181"/>
      <c r="H246" s="1181"/>
      <c r="I246" s="1181"/>
      <c r="J246" s="1181"/>
      <c r="K246" s="1181"/>
      <c r="L246" s="1181"/>
      <c r="M246" s="1181"/>
      <c r="N246" s="1181"/>
      <c r="O246" s="1181"/>
      <c r="P246" s="1181"/>
      <c r="Q246" s="1181"/>
      <c r="R246" s="1181"/>
      <c r="S246" s="1181"/>
      <c r="T246" s="1181"/>
      <c r="U246" s="1181"/>
      <c r="V246" s="1181"/>
      <c r="W246" s="1181"/>
      <c r="X246" s="1181"/>
      <c r="Y246" s="1181"/>
      <c r="Z246" s="1181"/>
      <c r="AA246" s="1181"/>
      <c r="AB246" s="1181"/>
      <c r="AC246" s="1181"/>
      <c r="AD246" s="1181"/>
      <c r="AE246" s="1181"/>
      <c r="AF246" s="1181"/>
      <c r="AG246" s="1181"/>
      <c r="AH246" s="1181"/>
      <c r="AI246" s="1181"/>
      <c r="AJ246" s="1181"/>
      <c r="AK246" s="1181"/>
      <c r="AL246" s="1214"/>
    </row>
    <row r="247" spans="1:38" ht="13" hidden="1">
      <c r="A247" s="1204"/>
      <c r="B247" s="1181"/>
      <c r="C247" s="1181"/>
      <c r="D247" s="1181"/>
      <c r="E247" s="1181"/>
      <c r="F247" s="1181"/>
      <c r="G247" s="1181"/>
      <c r="H247" s="1181"/>
      <c r="I247" s="1181"/>
      <c r="J247" s="1181"/>
      <c r="K247" s="1181"/>
      <c r="L247" s="1181"/>
      <c r="M247" s="1181"/>
      <c r="N247" s="1181"/>
      <c r="O247" s="1181"/>
      <c r="P247" s="1181"/>
      <c r="Q247" s="1181"/>
      <c r="R247" s="1181"/>
      <c r="S247" s="1181"/>
      <c r="T247" s="1181"/>
      <c r="U247" s="1181"/>
      <c r="V247" s="1181"/>
      <c r="W247" s="1181"/>
      <c r="X247" s="1181"/>
      <c r="Y247" s="1181"/>
      <c r="Z247" s="1181"/>
      <c r="AA247" s="1181"/>
      <c r="AB247" s="1181"/>
      <c r="AC247" s="1181"/>
      <c r="AD247" s="1181"/>
      <c r="AE247" s="1181"/>
      <c r="AF247" s="1181"/>
      <c r="AG247" s="1181"/>
      <c r="AH247" s="1181"/>
      <c r="AI247" s="1181"/>
      <c r="AJ247" s="1181"/>
      <c r="AK247" s="1181"/>
      <c r="AL247" s="1214"/>
    </row>
    <row r="248" spans="1:38" ht="13" hidden="1">
      <c r="A248" s="1204"/>
      <c r="B248" s="1181"/>
      <c r="C248" s="1181"/>
      <c r="D248" s="1181"/>
      <c r="E248" s="1181"/>
      <c r="F248" s="1181"/>
      <c r="G248" s="1181"/>
      <c r="H248" s="1181"/>
      <c r="I248" s="1181"/>
      <c r="J248" s="1181"/>
      <c r="K248" s="1181"/>
      <c r="L248" s="1181"/>
      <c r="M248" s="1181"/>
      <c r="N248" s="1181"/>
      <c r="O248" s="1181"/>
      <c r="P248" s="1181"/>
      <c r="Q248" s="1181"/>
      <c r="R248" s="1181"/>
      <c r="S248" s="1181"/>
      <c r="T248" s="1181"/>
      <c r="U248" s="1181"/>
      <c r="V248" s="1181"/>
      <c r="W248" s="1181"/>
      <c r="X248" s="1181"/>
      <c r="Y248" s="1181"/>
      <c r="Z248" s="1181"/>
      <c r="AA248" s="1181"/>
      <c r="AB248" s="1181"/>
      <c r="AC248" s="1181"/>
      <c r="AD248" s="1181"/>
      <c r="AE248" s="1181"/>
      <c r="AF248" s="1181"/>
      <c r="AG248" s="1181"/>
      <c r="AH248" s="1181"/>
      <c r="AI248" s="1181"/>
      <c r="AJ248" s="1181"/>
      <c r="AK248" s="1181"/>
      <c r="AL248" s="1214"/>
    </row>
    <row r="249" spans="1:38" ht="13" hidden="1">
      <c r="A249" s="1204"/>
      <c r="B249" s="1181"/>
      <c r="C249" s="1181"/>
      <c r="D249" s="1181"/>
      <c r="E249" s="1181"/>
      <c r="F249" s="1181"/>
      <c r="G249" s="1181"/>
      <c r="H249" s="1181"/>
      <c r="I249" s="1181"/>
      <c r="J249" s="1181"/>
      <c r="K249" s="1181"/>
      <c r="L249" s="1181"/>
      <c r="M249" s="1181"/>
      <c r="N249" s="1181"/>
      <c r="O249" s="1181"/>
      <c r="P249" s="1181"/>
      <c r="Q249" s="1181"/>
      <c r="R249" s="1181"/>
      <c r="S249" s="1181"/>
      <c r="T249" s="1181"/>
      <c r="U249" s="1181"/>
      <c r="V249" s="1181"/>
      <c r="W249" s="1181"/>
      <c r="X249" s="1181"/>
      <c r="Y249" s="1181"/>
      <c r="Z249" s="1181"/>
      <c r="AA249" s="1181"/>
      <c r="AB249" s="1181"/>
      <c r="AC249" s="1181"/>
      <c r="AD249" s="1181"/>
      <c r="AE249" s="1181"/>
      <c r="AF249" s="1181"/>
      <c r="AG249" s="1181"/>
      <c r="AH249" s="1181"/>
      <c r="AI249" s="1181"/>
      <c r="AJ249" s="1181"/>
      <c r="AK249" s="1181"/>
      <c r="AL249" s="1214"/>
    </row>
    <row r="250" spans="1:38" ht="13" hidden="1">
      <c r="A250" s="1204"/>
      <c r="B250" s="1181"/>
      <c r="C250" s="1181"/>
      <c r="D250" s="1181"/>
      <c r="E250" s="1181"/>
      <c r="F250" s="1181"/>
      <c r="G250" s="1181"/>
      <c r="H250" s="1181"/>
      <c r="I250" s="1181"/>
      <c r="J250" s="1181"/>
      <c r="K250" s="1181"/>
      <c r="L250" s="1181"/>
      <c r="M250" s="1181"/>
      <c r="N250" s="1181"/>
      <c r="O250" s="1181"/>
      <c r="P250" s="1181"/>
      <c r="Q250" s="1181"/>
      <c r="R250" s="1181"/>
      <c r="S250" s="1181"/>
      <c r="T250" s="1181"/>
      <c r="U250" s="1181"/>
      <c r="V250" s="1181"/>
      <c r="W250" s="1181"/>
      <c r="X250" s="1181"/>
      <c r="Y250" s="1181"/>
      <c r="Z250" s="1181"/>
      <c r="AA250" s="1181"/>
      <c r="AB250" s="1181"/>
      <c r="AC250" s="1181"/>
      <c r="AD250" s="1181"/>
      <c r="AE250" s="1181"/>
      <c r="AF250" s="1181"/>
      <c r="AG250" s="1181"/>
      <c r="AH250" s="1181"/>
      <c r="AI250" s="1181"/>
      <c r="AJ250" s="1181"/>
      <c r="AK250" s="1181"/>
      <c r="AL250" s="1214"/>
    </row>
    <row r="251" spans="1:38" ht="13" hidden="1">
      <c r="A251" s="1204"/>
      <c r="B251" s="1181"/>
      <c r="C251" s="1181"/>
      <c r="D251" s="1181"/>
      <c r="E251" s="1181"/>
      <c r="F251" s="1181"/>
      <c r="G251" s="1181"/>
      <c r="H251" s="1181"/>
      <c r="I251" s="1181"/>
      <c r="J251" s="1181"/>
      <c r="K251" s="1181"/>
      <c r="L251" s="1181"/>
      <c r="M251" s="1181"/>
      <c r="N251" s="1181"/>
      <c r="O251" s="1181"/>
      <c r="P251" s="1181"/>
      <c r="Q251" s="1181"/>
      <c r="R251" s="1181"/>
      <c r="S251" s="1181"/>
      <c r="T251" s="1181"/>
      <c r="U251" s="1181"/>
      <c r="V251" s="1181"/>
      <c r="W251" s="1181"/>
      <c r="X251" s="1181"/>
      <c r="Y251" s="1181"/>
      <c r="Z251" s="1181"/>
      <c r="AA251" s="1181"/>
      <c r="AB251" s="1181"/>
      <c r="AC251" s="1181"/>
      <c r="AD251" s="1181"/>
      <c r="AE251" s="1181"/>
      <c r="AF251" s="1181"/>
      <c r="AG251" s="1181"/>
      <c r="AH251" s="1181"/>
      <c r="AI251" s="1181"/>
      <c r="AJ251" s="1181"/>
      <c r="AK251" s="1181"/>
      <c r="AL251" s="1214"/>
    </row>
    <row r="252" spans="1:38" ht="13" hidden="1">
      <c r="A252" s="1204"/>
      <c r="B252" s="1181"/>
      <c r="C252" s="1181"/>
      <c r="D252" s="1181"/>
      <c r="E252" s="1181"/>
      <c r="F252" s="1181"/>
      <c r="G252" s="1181"/>
      <c r="H252" s="1181"/>
      <c r="I252" s="1181"/>
      <c r="J252" s="1181"/>
      <c r="K252" s="1181"/>
      <c r="L252" s="1181"/>
      <c r="M252" s="1181"/>
      <c r="N252" s="1181"/>
      <c r="O252" s="1181"/>
      <c r="P252" s="1181"/>
      <c r="Q252" s="1181"/>
      <c r="R252" s="1181"/>
      <c r="S252" s="1181"/>
      <c r="T252" s="1181"/>
      <c r="U252" s="1181"/>
      <c r="V252" s="1181"/>
      <c r="W252" s="1181"/>
      <c r="X252" s="1181"/>
      <c r="Y252" s="1181"/>
      <c r="Z252" s="1181"/>
      <c r="AA252" s="1181"/>
      <c r="AB252" s="1181"/>
      <c r="AC252" s="1181"/>
      <c r="AD252" s="1181"/>
      <c r="AE252" s="1181"/>
      <c r="AF252" s="1181"/>
      <c r="AG252" s="1181"/>
      <c r="AH252" s="1181"/>
      <c r="AI252" s="1181"/>
      <c r="AJ252" s="1181"/>
      <c r="AK252" s="1181"/>
      <c r="AL252" s="1214"/>
    </row>
    <row r="253" spans="1:38" ht="13" hidden="1">
      <c r="A253" s="1204"/>
      <c r="B253" s="1181"/>
      <c r="C253" s="1181"/>
      <c r="D253" s="1181"/>
      <c r="E253" s="1181"/>
      <c r="F253" s="1181"/>
      <c r="G253" s="1181"/>
      <c r="H253" s="1181"/>
      <c r="I253" s="1181"/>
      <c r="J253" s="1181"/>
      <c r="K253" s="1181"/>
      <c r="L253" s="1181"/>
      <c r="M253" s="1181"/>
      <c r="N253" s="1181"/>
      <c r="O253" s="1181"/>
      <c r="P253" s="1181"/>
      <c r="Q253" s="1181"/>
      <c r="R253" s="1181"/>
      <c r="S253" s="1181"/>
      <c r="T253" s="1181"/>
      <c r="U253" s="1181"/>
      <c r="V253" s="1181"/>
      <c r="W253" s="1181"/>
      <c r="X253" s="1181"/>
      <c r="Y253" s="1181"/>
      <c r="Z253" s="1181"/>
      <c r="AA253" s="1181"/>
      <c r="AB253" s="1181"/>
      <c r="AC253" s="1181"/>
      <c r="AD253" s="1181"/>
      <c r="AE253" s="1181"/>
      <c r="AF253" s="1181"/>
      <c r="AG253" s="1181"/>
      <c r="AH253" s="1181"/>
      <c r="AI253" s="1181"/>
      <c r="AJ253" s="1181"/>
      <c r="AK253" s="1181"/>
      <c r="AL253" s="1214"/>
    </row>
    <row r="254" spans="1:38" ht="13" hidden="1">
      <c r="A254" s="1204"/>
      <c r="B254" s="1181"/>
      <c r="C254" s="1181"/>
      <c r="D254" s="1181"/>
      <c r="E254" s="1181"/>
      <c r="F254" s="1181"/>
      <c r="G254" s="1181"/>
      <c r="H254" s="1181"/>
      <c r="I254" s="1181"/>
      <c r="J254" s="1181"/>
      <c r="K254" s="1181"/>
      <c r="L254" s="1181"/>
      <c r="M254" s="1181"/>
      <c r="N254" s="1181"/>
      <c r="O254" s="1181"/>
      <c r="P254" s="1181"/>
      <c r="Q254" s="1181"/>
      <c r="R254" s="1181"/>
      <c r="S254" s="1181"/>
      <c r="T254" s="1181"/>
      <c r="U254" s="1181"/>
      <c r="V254" s="1181"/>
      <c r="W254" s="1181"/>
      <c r="X254" s="1181"/>
      <c r="Y254" s="1181"/>
      <c r="Z254" s="1181"/>
      <c r="AA254" s="1181"/>
      <c r="AB254" s="1181"/>
      <c r="AC254" s="1181"/>
      <c r="AD254" s="1181"/>
      <c r="AE254" s="1181"/>
      <c r="AF254" s="1181"/>
      <c r="AG254" s="1181"/>
      <c r="AH254" s="1181"/>
      <c r="AI254" s="1181"/>
      <c r="AJ254" s="1181"/>
      <c r="AK254" s="1181"/>
      <c r="AL254" s="1214"/>
    </row>
    <row r="255" spans="1:38" ht="13" hidden="1">
      <c r="A255" s="1204"/>
      <c r="B255" s="1181"/>
      <c r="C255" s="1181"/>
      <c r="D255" s="1181"/>
      <c r="E255" s="1181"/>
      <c r="F255" s="1181"/>
      <c r="G255" s="1181"/>
      <c r="H255" s="1181"/>
      <c r="I255" s="1181"/>
      <c r="J255" s="1181"/>
      <c r="K255" s="1181"/>
      <c r="L255" s="1181"/>
      <c r="M255" s="1181"/>
      <c r="N255" s="1181"/>
      <c r="O255" s="1181"/>
      <c r="P255" s="1181"/>
      <c r="Q255" s="1181"/>
      <c r="R255" s="1181"/>
      <c r="S255" s="1181"/>
      <c r="T255" s="1181"/>
      <c r="U255" s="1181"/>
      <c r="V255" s="1181"/>
      <c r="W255" s="1181"/>
      <c r="X255" s="1181"/>
      <c r="Y255" s="1181"/>
      <c r="Z255" s="1181"/>
      <c r="AA255" s="1181"/>
      <c r="AB255" s="1181"/>
      <c r="AC255" s="1181"/>
      <c r="AD255" s="1181"/>
      <c r="AE255" s="1181"/>
      <c r="AF255" s="1181"/>
      <c r="AG255" s="1181"/>
      <c r="AH255" s="1181"/>
      <c r="AI255" s="1181"/>
      <c r="AJ255" s="1181"/>
      <c r="AK255" s="1181"/>
      <c r="AL255" s="1214"/>
    </row>
    <row r="256" spans="1:38" ht="13" hidden="1">
      <c r="A256" s="1204"/>
      <c r="B256" s="1181"/>
      <c r="C256" s="1181"/>
      <c r="D256" s="1181"/>
      <c r="E256" s="1181"/>
      <c r="F256" s="1181"/>
      <c r="G256" s="1181"/>
      <c r="H256" s="1181"/>
      <c r="I256" s="1181"/>
      <c r="J256" s="1181"/>
      <c r="K256" s="1181"/>
      <c r="L256" s="1181"/>
      <c r="M256" s="1181"/>
      <c r="N256" s="1181"/>
      <c r="O256" s="1181"/>
      <c r="P256" s="1181"/>
      <c r="Q256" s="1181"/>
      <c r="R256" s="1181"/>
      <c r="S256" s="1181"/>
      <c r="T256" s="1181"/>
      <c r="U256" s="1181"/>
      <c r="V256" s="1181"/>
      <c r="W256" s="1181"/>
      <c r="X256" s="1181"/>
      <c r="Y256" s="1181"/>
      <c r="Z256" s="1181"/>
      <c r="AA256" s="1181"/>
      <c r="AB256" s="1181"/>
      <c r="AC256" s="1181"/>
      <c r="AD256" s="1181"/>
      <c r="AE256" s="1181"/>
      <c r="AF256" s="1181"/>
      <c r="AG256" s="1181"/>
      <c r="AH256" s="1181"/>
      <c r="AI256" s="1181"/>
      <c r="AJ256" s="1181"/>
      <c r="AK256" s="1181"/>
      <c r="AL256" s="1214"/>
    </row>
    <row r="257" spans="1:38" ht="13" hidden="1">
      <c r="A257" s="1204"/>
      <c r="B257" s="1181"/>
      <c r="C257" s="1181"/>
      <c r="D257" s="1181"/>
      <c r="E257" s="1181"/>
      <c r="F257" s="1181"/>
      <c r="G257" s="1181"/>
      <c r="H257" s="1181"/>
      <c r="I257" s="1181"/>
      <c r="J257" s="1181"/>
      <c r="K257" s="1181"/>
      <c r="L257" s="1181"/>
      <c r="M257" s="1181"/>
      <c r="N257" s="1181"/>
      <c r="O257" s="1181"/>
      <c r="P257" s="1181"/>
      <c r="Q257" s="1181"/>
      <c r="R257" s="1181"/>
      <c r="S257" s="1181"/>
      <c r="T257" s="1181"/>
      <c r="U257" s="1181"/>
      <c r="V257" s="1181"/>
      <c r="W257" s="1181"/>
      <c r="X257" s="1181"/>
      <c r="Y257" s="1181"/>
      <c r="Z257" s="1181"/>
      <c r="AA257" s="1181"/>
      <c r="AB257" s="1181"/>
      <c r="AC257" s="1181"/>
      <c r="AD257" s="1181"/>
      <c r="AE257" s="1181"/>
      <c r="AF257" s="1181"/>
      <c r="AG257" s="1181"/>
      <c r="AH257" s="1181"/>
      <c r="AI257" s="1181"/>
      <c r="AJ257" s="1181"/>
      <c r="AK257" s="1181"/>
      <c r="AL257" s="1214"/>
    </row>
    <row r="258" spans="1:38" ht="13" hidden="1">
      <c r="A258" s="1204"/>
      <c r="B258" s="1181"/>
      <c r="C258" s="1181"/>
      <c r="D258" s="1181"/>
      <c r="E258" s="1181"/>
      <c r="F258" s="1181"/>
      <c r="G258" s="1181"/>
      <c r="H258" s="1181"/>
      <c r="I258" s="1181"/>
      <c r="J258" s="1181"/>
      <c r="K258" s="1181"/>
      <c r="L258" s="1181"/>
      <c r="M258" s="1181"/>
      <c r="N258" s="1181"/>
      <c r="O258" s="1181"/>
      <c r="P258" s="1181"/>
      <c r="Q258" s="1181"/>
      <c r="R258" s="1181"/>
      <c r="S258" s="1181"/>
      <c r="T258" s="1181"/>
      <c r="U258" s="1181"/>
      <c r="V258" s="1181"/>
      <c r="W258" s="1181"/>
      <c r="X258" s="1181"/>
      <c r="Y258" s="1181"/>
      <c r="Z258" s="1181"/>
      <c r="AA258" s="1181"/>
      <c r="AB258" s="1181"/>
      <c r="AC258" s="1181"/>
      <c r="AD258" s="1181"/>
      <c r="AE258" s="1181"/>
      <c r="AF258" s="1181"/>
      <c r="AG258" s="1181"/>
      <c r="AH258" s="1181"/>
      <c r="AI258" s="1181"/>
      <c r="AJ258" s="1181"/>
      <c r="AK258" s="1181"/>
      <c r="AL258" s="1214"/>
    </row>
    <row r="259" spans="1:38" ht="13" hidden="1">
      <c r="A259" s="1204"/>
      <c r="B259" s="1181"/>
      <c r="C259" s="1181"/>
      <c r="D259" s="1181"/>
      <c r="E259" s="1181"/>
      <c r="F259" s="1181"/>
      <c r="G259" s="1181"/>
      <c r="H259" s="1181"/>
      <c r="I259" s="1181"/>
      <c r="J259" s="1181"/>
      <c r="K259" s="1181"/>
      <c r="L259" s="1181"/>
      <c r="M259" s="1181"/>
      <c r="N259" s="1181"/>
      <c r="O259" s="1181"/>
      <c r="P259" s="1181"/>
      <c r="Q259" s="1181"/>
      <c r="R259" s="1181"/>
      <c r="S259" s="1181"/>
      <c r="T259" s="1181"/>
      <c r="U259" s="1181"/>
      <c r="V259" s="1181"/>
      <c r="W259" s="1181"/>
      <c r="X259" s="1181"/>
      <c r="Y259" s="1181"/>
      <c r="Z259" s="1181"/>
      <c r="AA259" s="1181"/>
      <c r="AB259" s="1181"/>
      <c r="AC259" s="1181"/>
      <c r="AD259" s="1181"/>
      <c r="AE259" s="1181"/>
      <c r="AF259" s="1181"/>
      <c r="AG259" s="1181"/>
      <c r="AH259" s="1181"/>
      <c r="AI259" s="1181"/>
      <c r="AJ259" s="1181"/>
      <c r="AK259" s="1181"/>
      <c r="AL259" s="1214"/>
    </row>
    <row r="260" spans="1:38" ht="13" hidden="1">
      <c r="A260" s="1204"/>
      <c r="B260" s="1181"/>
      <c r="C260" s="1181"/>
      <c r="D260" s="1181"/>
      <c r="E260" s="1181"/>
      <c r="F260" s="1181"/>
      <c r="G260" s="1181"/>
      <c r="H260" s="1181"/>
      <c r="I260" s="1181"/>
      <c r="J260" s="1181"/>
      <c r="K260" s="1181"/>
      <c r="L260" s="1181"/>
      <c r="M260" s="1181"/>
      <c r="N260" s="1181"/>
      <c r="O260" s="1181"/>
      <c r="P260" s="1181"/>
      <c r="Q260" s="1181"/>
      <c r="R260" s="1181"/>
      <c r="S260" s="1181"/>
      <c r="T260" s="1181"/>
      <c r="U260" s="1181"/>
      <c r="V260" s="1181"/>
      <c r="W260" s="1181"/>
      <c r="X260" s="1181"/>
      <c r="Y260" s="1181"/>
      <c r="Z260" s="1181"/>
      <c r="AA260" s="1181"/>
      <c r="AB260" s="1181"/>
      <c r="AC260" s="1181"/>
      <c r="AD260" s="1181"/>
      <c r="AE260" s="1181"/>
      <c r="AF260" s="1181"/>
      <c r="AG260" s="1181"/>
      <c r="AH260" s="1181"/>
      <c r="AI260" s="1181"/>
      <c r="AJ260" s="1181"/>
      <c r="AK260" s="1181"/>
      <c r="AL260" s="1214"/>
    </row>
    <row r="261" spans="1:38" ht="13" hidden="1">
      <c r="A261" s="1204"/>
      <c r="B261" s="1181"/>
      <c r="C261" s="1181"/>
      <c r="D261" s="1181"/>
      <c r="E261" s="1181"/>
      <c r="F261" s="1181"/>
      <c r="G261" s="1181"/>
      <c r="H261" s="1181"/>
      <c r="I261" s="1181"/>
      <c r="J261" s="1181"/>
      <c r="K261" s="1181"/>
      <c r="L261" s="1181"/>
      <c r="M261" s="1181"/>
      <c r="N261" s="1181"/>
      <c r="O261" s="1181"/>
      <c r="P261" s="1181"/>
      <c r="Q261" s="1181"/>
      <c r="R261" s="1181"/>
      <c r="S261" s="1181"/>
      <c r="T261" s="1181"/>
      <c r="U261" s="1181"/>
      <c r="V261" s="1181"/>
      <c r="W261" s="1181"/>
      <c r="X261" s="1181"/>
      <c r="Y261" s="1181"/>
      <c r="Z261" s="1181"/>
      <c r="AA261" s="1181"/>
      <c r="AB261" s="1181"/>
      <c r="AC261" s="1181"/>
      <c r="AD261" s="1181"/>
      <c r="AE261" s="1181"/>
      <c r="AF261" s="1181"/>
      <c r="AG261" s="1181"/>
      <c r="AH261" s="1181"/>
      <c r="AI261" s="1181"/>
      <c r="AJ261" s="1181"/>
      <c r="AK261" s="1181"/>
      <c r="AL261" s="1214"/>
    </row>
    <row r="262" spans="1:38" ht="13" hidden="1">
      <c r="A262" s="1204"/>
      <c r="B262" s="1181"/>
      <c r="C262" s="1181"/>
      <c r="D262" s="1181"/>
      <c r="E262" s="1181"/>
      <c r="F262" s="1181"/>
      <c r="G262" s="1181"/>
      <c r="H262" s="1181"/>
      <c r="I262" s="1181"/>
      <c r="J262" s="1181"/>
      <c r="K262" s="1181"/>
      <c r="L262" s="1181"/>
      <c r="M262" s="1181"/>
      <c r="N262" s="1181"/>
      <c r="O262" s="1181"/>
      <c r="P262" s="1181"/>
      <c r="Q262" s="1181"/>
      <c r="R262" s="1181"/>
      <c r="S262" s="1181"/>
      <c r="T262" s="1181"/>
      <c r="U262" s="1181"/>
      <c r="V262" s="1181"/>
      <c r="W262" s="1181"/>
      <c r="X262" s="1181"/>
      <c r="Y262" s="1181"/>
      <c r="Z262" s="1181"/>
      <c r="AA262" s="1181"/>
      <c r="AB262" s="1181"/>
      <c r="AC262" s="1181"/>
      <c r="AD262" s="1181"/>
      <c r="AE262" s="1181"/>
      <c r="AF262" s="1181"/>
      <c r="AG262" s="1181"/>
      <c r="AH262" s="1181"/>
      <c r="AI262" s="1181"/>
      <c r="AJ262" s="1181"/>
      <c r="AK262" s="1181"/>
      <c r="AL262" s="1214"/>
    </row>
    <row r="263" spans="1:38" ht="13" hidden="1">
      <c r="A263" s="1204"/>
      <c r="B263" s="1181"/>
      <c r="C263" s="1181"/>
      <c r="D263" s="1181"/>
      <c r="E263" s="1181"/>
      <c r="F263" s="1181"/>
      <c r="G263" s="1181"/>
      <c r="H263" s="1181"/>
      <c r="I263" s="1181"/>
      <c r="J263" s="1181"/>
      <c r="K263" s="1181"/>
      <c r="L263" s="1181"/>
      <c r="M263" s="1181"/>
      <c r="N263" s="1181"/>
      <c r="O263" s="1181"/>
      <c r="P263" s="1181"/>
      <c r="Q263" s="1181"/>
      <c r="R263" s="1181"/>
      <c r="S263" s="1181"/>
      <c r="T263" s="1181"/>
      <c r="U263" s="1181"/>
      <c r="V263" s="1181"/>
      <c r="W263" s="1181"/>
      <c r="X263" s="1181"/>
      <c r="Y263" s="1181"/>
      <c r="Z263" s="1181"/>
      <c r="AA263" s="1181"/>
      <c r="AB263" s="1181"/>
      <c r="AC263" s="1181"/>
      <c r="AD263" s="1181"/>
      <c r="AE263" s="1181"/>
      <c r="AF263" s="1181"/>
      <c r="AG263" s="1181"/>
      <c r="AH263" s="1181"/>
      <c r="AI263" s="1181"/>
      <c r="AJ263" s="1181"/>
      <c r="AK263" s="1181"/>
      <c r="AL263" s="1214"/>
    </row>
    <row r="264" spans="1:38" ht="13" hidden="1">
      <c r="A264" s="1204"/>
      <c r="B264" s="1181"/>
      <c r="C264" s="1181"/>
      <c r="D264" s="1181"/>
      <c r="E264" s="1181"/>
      <c r="F264" s="1181"/>
      <c r="G264" s="1181"/>
      <c r="H264" s="1181"/>
      <c r="I264" s="1181"/>
      <c r="J264" s="1181"/>
      <c r="K264" s="1181"/>
      <c r="L264" s="1181"/>
      <c r="M264" s="1181"/>
      <c r="N264" s="1181"/>
      <c r="O264" s="1181"/>
      <c r="P264" s="1181"/>
      <c r="Q264" s="1181"/>
      <c r="R264" s="1181"/>
      <c r="S264" s="1181"/>
      <c r="T264" s="1181"/>
      <c r="U264" s="1181"/>
      <c r="V264" s="1181"/>
      <c r="W264" s="1181"/>
      <c r="X264" s="1181"/>
      <c r="Y264" s="1181"/>
      <c r="Z264" s="1181"/>
      <c r="AA264" s="1181"/>
      <c r="AB264" s="1181"/>
      <c r="AC264" s="1181"/>
      <c r="AD264" s="1181"/>
      <c r="AE264" s="1181"/>
      <c r="AF264" s="1181"/>
      <c r="AG264" s="1181"/>
      <c r="AH264" s="1181"/>
      <c r="AI264" s="1181"/>
      <c r="AJ264" s="1181"/>
      <c r="AK264" s="1181"/>
      <c r="AL264" s="1214"/>
    </row>
    <row r="265" spans="1:38" ht="13" hidden="1">
      <c r="A265" s="1204"/>
      <c r="B265" s="1181"/>
      <c r="C265" s="1181"/>
      <c r="D265" s="1181"/>
      <c r="E265" s="1181"/>
      <c r="F265" s="1181"/>
      <c r="G265" s="1181"/>
      <c r="H265" s="1181"/>
      <c r="I265" s="1181"/>
      <c r="J265" s="1181"/>
      <c r="K265" s="1181"/>
      <c r="L265" s="1181"/>
      <c r="M265" s="1181"/>
      <c r="N265" s="1181"/>
      <c r="O265" s="1181"/>
      <c r="P265" s="1181"/>
      <c r="Q265" s="1181"/>
      <c r="R265" s="1181"/>
      <c r="S265" s="1181"/>
      <c r="T265" s="1181"/>
      <c r="U265" s="1181"/>
      <c r="V265" s="1181"/>
      <c r="W265" s="1181"/>
      <c r="X265" s="1181"/>
      <c r="Y265" s="1181"/>
      <c r="Z265" s="1181"/>
      <c r="AA265" s="1181"/>
      <c r="AB265" s="1181"/>
      <c r="AC265" s="1181"/>
      <c r="AD265" s="1181"/>
      <c r="AE265" s="1181"/>
      <c r="AF265" s="1181"/>
      <c r="AG265" s="1181"/>
      <c r="AH265" s="1181"/>
      <c r="AI265" s="1181"/>
      <c r="AJ265" s="1181"/>
      <c r="AK265" s="1181"/>
      <c r="AL265" s="1214"/>
    </row>
    <row r="266" spans="1:38" ht="13" hidden="1">
      <c r="A266" s="1204"/>
      <c r="B266" s="1181"/>
      <c r="C266" s="1181"/>
      <c r="D266" s="1181"/>
      <c r="E266" s="1181"/>
      <c r="F266" s="1181"/>
      <c r="G266" s="1181"/>
      <c r="H266" s="1181"/>
      <c r="I266" s="1181"/>
      <c r="J266" s="1181"/>
      <c r="K266" s="1181"/>
      <c r="L266" s="1181"/>
      <c r="M266" s="1181"/>
      <c r="N266" s="1181"/>
      <c r="O266" s="1181"/>
      <c r="P266" s="1181"/>
      <c r="Q266" s="1181"/>
      <c r="R266" s="1181"/>
      <c r="S266" s="1181"/>
      <c r="T266" s="1181"/>
      <c r="U266" s="1181"/>
      <c r="V266" s="1181"/>
      <c r="W266" s="1181"/>
      <c r="X266" s="1181"/>
      <c r="Y266" s="1181"/>
      <c r="Z266" s="1181"/>
      <c r="AA266" s="1181"/>
      <c r="AB266" s="1181"/>
      <c r="AC266" s="1181"/>
      <c r="AD266" s="1181"/>
      <c r="AE266" s="1181"/>
      <c r="AF266" s="1181"/>
      <c r="AG266" s="1181"/>
      <c r="AH266" s="1181"/>
      <c r="AI266" s="1181"/>
      <c r="AJ266" s="1181"/>
      <c r="AK266" s="1181"/>
      <c r="AL266" s="1214"/>
    </row>
    <row r="267" spans="1:38" ht="13" hidden="1">
      <c r="A267" s="1204"/>
      <c r="B267" s="1181"/>
      <c r="C267" s="1181"/>
      <c r="D267" s="1181"/>
      <c r="E267" s="1181"/>
      <c r="F267" s="1181"/>
      <c r="G267" s="1181"/>
      <c r="H267" s="1181"/>
      <c r="I267" s="1181"/>
      <c r="J267" s="1181"/>
      <c r="K267" s="1181"/>
      <c r="L267" s="1181"/>
      <c r="M267" s="1181"/>
      <c r="N267" s="1181"/>
      <c r="O267" s="1181"/>
      <c r="P267" s="1181"/>
      <c r="Q267" s="1181"/>
      <c r="R267" s="1181"/>
      <c r="S267" s="1181"/>
      <c r="T267" s="1181"/>
      <c r="U267" s="1181"/>
      <c r="V267" s="1181"/>
      <c r="W267" s="1181"/>
      <c r="X267" s="1181"/>
      <c r="Y267" s="1181"/>
      <c r="Z267" s="1181"/>
      <c r="AA267" s="1181"/>
      <c r="AB267" s="1181"/>
      <c r="AC267" s="1181"/>
      <c r="AD267" s="1181"/>
      <c r="AE267" s="1181"/>
      <c r="AF267" s="1181"/>
      <c r="AG267" s="1181"/>
      <c r="AH267" s="1181"/>
      <c r="AI267" s="1181"/>
      <c r="AJ267" s="1181"/>
      <c r="AK267" s="1181"/>
      <c r="AL267" s="1214"/>
    </row>
    <row r="268" spans="1:38" ht="13" hidden="1">
      <c r="A268" s="1204"/>
      <c r="B268" s="1181"/>
      <c r="C268" s="1181"/>
      <c r="D268" s="1181"/>
      <c r="E268" s="1181"/>
      <c r="F268" s="1181"/>
      <c r="G268" s="1181"/>
      <c r="H268" s="1181"/>
      <c r="I268" s="1181"/>
      <c r="J268" s="1181"/>
      <c r="K268" s="1181"/>
      <c r="L268" s="1181"/>
      <c r="M268" s="1181"/>
      <c r="N268" s="1181"/>
      <c r="O268" s="1181"/>
      <c r="P268" s="1181"/>
      <c r="Q268" s="1181"/>
      <c r="R268" s="1181"/>
      <c r="S268" s="1181"/>
      <c r="T268" s="1181"/>
      <c r="U268" s="1181"/>
      <c r="V268" s="1181"/>
      <c r="W268" s="1181"/>
      <c r="X268" s="1181"/>
      <c r="Y268" s="1181"/>
      <c r="Z268" s="1181"/>
      <c r="AA268" s="1181"/>
      <c r="AB268" s="1181"/>
      <c r="AC268" s="1181"/>
      <c r="AD268" s="1181"/>
      <c r="AE268" s="1181"/>
      <c r="AF268" s="1181"/>
      <c r="AG268" s="1181"/>
      <c r="AH268" s="1181"/>
      <c r="AI268" s="1181"/>
      <c r="AJ268" s="1181"/>
      <c r="AK268" s="1181"/>
      <c r="AL268" s="1214"/>
    </row>
    <row r="269" spans="1:38" ht="13" hidden="1">
      <c r="A269" s="1204"/>
      <c r="B269" s="1181"/>
      <c r="C269" s="1181"/>
      <c r="D269" s="1181"/>
      <c r="E269" s="1181"/>
      <c r="F269" s="1181"/>
      <c r="G269" s="1181"/>
      <c r="H269" s="1181"/>
      <c r="I269" s="1181"/>
      <c r="J269" s="1181"/>
      <c r="K269" s="1181"/>
      <c r="L269" s="1181"/>
      <c r="M269" s="1181"/>
      <c r="N269" s="1181"/>
      <c r="O269" s="1181"/>
      <c r="P269" s="1181"/>
      <c r="Q269" s="1181"/>
      <c r="R269" s="1181"/>
      <c r="S269" s="1181"/>
      <c r="T269" s="1181"/>
      <c r="U269" s="1181"/>
      <c r="V269" s="1181"/>
      <c r="W269" s="1181"/>
      <c r="X269" s="1181"/>
      <c r="Y269" s="1181"/>
      <c r="Z269" s="1181"/>
      <c r="AA269" s="1181"/>
      <c r="AB269" s="1181"/>
      <c r="AC269" s="1181"/>
      <c r="AD269" s="1181"/>
      <c r="AE269" s="1181"/>
      <c r="AF269" s="1181"/>
      <c r="AG269" s="1181"/>
      <c r="AH269" s="1181"/>
      <c r="AI269" s="1181"/>
      <c r="AJ269" s="1181"/>
      <c r="AK269" s="1181"/>
      <c r="AL269" s="1214"/>
    </row>
    <row r="270" spans="1:38" ht="13" hidden="1">
      <c r="A270" s="1204"/>
      <c r="B270" s="1181"/>
      <c r="C270" s="1181"/>
      <c r="D270" s="1181"/>
      <c r="E270" s="1181"/>
      <c r="F270" s="1181"/>
      <c r="G270" s="1181"/>
      <c r="H270" s="1181"/>
      <c r="I270" s="1181"/>
      <c r="J270" s="1181"/>
      <c r="K270" s="1181"/>
      <c r="L270" s="1181"/>
      <c r="M270" s="1181"/>
      <c r="N270" s="1181"/>
      <c r="O270" s="1181"/>
      <c r="P270" s="1181"/>
      <c r="Q270" s="1181"/>
      <c r="R270" s="1181"/>
      <c r="S270" s="1181"/>
      <c r="T270" s="1181"/>
      <c r="U270" s="1181"/>
      <c r="V270" s="1181"/>
      <c r="W270" s="1181"/>
      <c r="X270" s="1181"/>
      <c r="Y270" s="1181"/>
      <c r="Z270" s="1181"/>
      <c r="AA270" s="1181"/>
      <c r="AB270" s="1181"/>
      <c r="AC270" s="1181"/>
      <c r="AD270" s="1181"/>
      <c r="AE270" s="1181"/>
      <c r="AF270" s="1181"/>
      <c r="AG270" s="1181"/>
      <c r="AH270" s="1181"/>
      <c r="AI270" s="1181"/>
      <c r="AJ270" s="1181"/>
      <c r="AK270" s="1181"/>
      <c r="AL270" s="1214"/>
    </row>
    <row r="271" spans="1:38" ht="13" hidden="1">
      <c r="A271" s="1204"/>
      <c r="B271" s="1181"/>
      <c r="C271" s="1181"/>
      <c r="D271" s="1181"/>
      <c r="E271" s="1181"/>
      <c r="F271" s="1181"/>
      <c r="G271" s="1181"/>
      <c r="H271" s="1181"/>
      <c r="I271" s="1181"/>
      <c r="J271" s="1181"/>
      <c r="K271" s="1181"/>
      <c r="L271" s="1181"/>
      <c r="M271" s="1181"/>
      <c r="N271" s="1181"/>
      <c r="O271" s="1181"/>
      <c r="P271" s="1181"/>
      <c r="Q271" s="1181"/>
      <c r="R271" s="1181"/>
      <c r="S271" s="1181"/>
      <c r="T271" s="1181"/>
      <c r="U271" s="1181"/>
      <c r="V271" s="1181"/>
      <c r="W271" s="1181"/>
      <c r="X271" s="1181"/>
      <c r="Y271" s="1181"/>
      <c r="Z271" s="1181"/>
      <c r="AA271" s="1181"/>
      <c r="AB271" s="1181"/>
      <c r="AC271" s="1181"/>
      <c r="AD271" s="1181"/>
      <c r="AE271" s="1181"/>
      <c r="AF271" s="1181"/>
      <c r="AG271" s="1181"/>
      <c r="AH271" s="1181"/>
      <c r="AI271" s="1181"/>
      <c r="AJ271" s="1181"/>
      <c r="AK271" s="1181"/>
      <c r="AL271" s="1214"/>
    </row>
    <row r="272" spans="1:38" ht="13" hidden="1">
      <c r="A272" s="1204"/>
      <c r="B272" s="1181"/>
      <c r="C272" s="1181"/>
      <c r="D272" s="1181"/>
      <c r="E272" s="1181"/>
      <c r="F272" s="1181"/>
      <c r="G272" s="1181"/>
      <c r="H272" s="1181"/>
      <c r="I272" s="1181"/>
      <c r="J272" s="1181"/>
      <c r="K272" s="1181"/>
      <c r="L272" s="1181"/>
      <c r="M272" s="1181"/>
      <c r="N272" s="1181"/>
      <c r="O272" s="1181"/>
      <c r="P272" s="1181"/>
      <c r="Q272" s="1181"/>
      <c r="R272" s="1181"/>
      <c r="S272" s="1181"/>
      <c r="T272" s="1181"/>
      <c r="U272" s="1181"/>
      <c r="V272" s="1181"/>
      <c r="W272" s="1181"/>
      <c r="X272" s="1181"/>
      <c r="Y272" s="1181"/>
      <c r="Z272" s="1181"/>
      <c r="AA272" s="1181"/>
      <c r="AB272" s="1181"/>
      <c r="AC272" s="1181"/>
      <c r="AD272" s="1181"/>
      <c r="AE272" s="1181"/>
      <c r="AF272" s="1181"/>
      <c r="AG272" s="1181"/>
      <c r="AH272" s="1181"/>
      <c r="AI272" s="1181"/>
      <c r="AJ272" s="1181"/>
      <c r="AK272" s="1181"/>
      <c r="AL272" s="1214"/>
    </row>
    <row r="273" spans="1:38" ht="13" hidden="1">
      <c r="A273" s="1204"/>
      <c r="B273" s="1181"/>
      <c r="C273" s="1181"/>
      <c r="D273" s="1181"/>
      <c r="E273" s="1181"/>
      <c r="F273" s="1181"/>
      <c r="G273" s="1181"/>
      <c r="H273" s="1181"/>
      <c r="I273" s="1181"/>
      <c r="J273" s="1181"/>
      <c r="K273" s="1181"/>
      <c r="L273" s="1181"/>
      <c r="M273" s="1181"/>
      <c r="N273" s="1181"/>
      <c r="O273" s="1181"/>
      <c r="P273" s="1181"/>
      <c r="Q273" s="1181"/>
      <c r="R273" s="1181"/>
      <c r="S273" s="1181"/>
      <c r="T273" s="1181"/>
      <c r="U273" s="1181"/>
      <c r="V273" s="1181"/>
      <c r="W273" s="1181"/>
      <c r="X273" s="1181"/>
      <c r="Y273" s="1181"/>
      <c r="Z273" s="1181"/>
      <c r="AA273" s="1181"/>
      <c r="AB273" s="1181"/>
      <c r="AC273" s="1181"/>
      <c r="AD273" s="1181"/>
      <c r="AE273" s="1181"/>
      <c r="AF273" s="1181"/>
      <c r="AG273" s="1181"/>
      <c r="AH273" s="1181"/>
      <c r="AI273" s="1181"/>
      <c r="AJ273" s="1181"/>
      <c r="AK273" s="1181"/>
      <c r="AL273" s="1214"/>
    </row>
    <row r="274" spans="1:38" ht="13" hidden="1">
      <c r="A274" s="1204"/>
      <c r="B274" s="1181"/>
      <c r="C274" s="1181"/>
      <c r="D274" s="1181"/>
      <c r="E274" s="1181"/>
      <c r="F274" s="1181"/>
      <c r="G274" s="1181"/>
      <c r="H274" s="1181"/>
      <c r="I274" s="1181"/>
      <c r="J274" s="1181"/>
      <c r="K274" s="1181"/>
      <c r="L274" s="1181"/>
      <c r="M274" s="1181"/>
      <c r="N274" s="1181"/>
      <c r="O274" s="1181"/>
      <c r="P274" s="1181"/>
      <c r="Q274" s="1181"/>
      <c r="R274" s="1181"/>
      <c r="S274" s="1181"/>
      <c r="T274" s="1181"/>
      <c r="U274" s="1181"/>
      <c r="V274" s="1181"/>
      <c r="W274" s="1181"/>
      <c r="X274" s="1181"/>
      <c r="Y274" s="1181"/>
      <c r="Z274" s="1181"/>
      <c r="AA274" s="1181"/>
      <c r="AB274" s="1181"/>
      <c r="AC274" s="1181"/>
      <c r="AD274" s="1181"/>
      <c r="AE274" s="1181"/>
      <c r="AF274" s="1181"/>
      <c r="AG274" s="1181"/>
      <c r="AH274" s="1181"/>
      <c r="AI274" s="1181"/>
      <c r="AJ274" s="1181"/>
      <c r="AK274" s="1181"/>
      <c r="AL274" s="1214"/>
    </row>
    <row r="275" spans="1:38" ht="13" hidden="1">
      <c r="A275" s="1204"/>
      <c r="B275" s="1181"/>
      <c r="C275" s="1181"/>
      <c r="D275" s="1181"/>
      <c r="E275" s="1181"/>
      <c r="F275" s="1181"/>
      <c r="G275" s="1181"/>
      <c r="H275" s="1181"/>
      <c r="I275" s="1181"/>
      <c r="J275" s="1181"/>
      <c r="K275" s="1181"/>
      <c r="L275" s="1181"/>
      <c r="M275" s="1181"/>
      <c r="N275" s="1181"/>
      <c r="O275" s="1181"/>
      <c r="P275" s="1181"/>
      <c r="Q275" s="1181"/>
      <c r="R275" s="1181"/>
      <c r="S275" s="1181"/>
      <c r="T275" s="1181"/>
      <c r="U275" s="1181"/>
      <c r="V275" s="1181"/>
      <c r="W275" s="1181"/>
      <c r="X275" s="1181"/>
      <c r="Y275" s="1181"/>
      <c r="Z275" s="1181"/>
      <c r="AA275" s="1181"/>
      <c r="AB275" s="1181"/>
      <c r="AC275" s="1181"/>
      <c r="AD275" s="1181"/>
      <c r="AE275" s="1181"/>
      <c r="AF275" s="1181"/>
      <c r="AG275" s="1181"/>
      <c r="AH275" s="1181"/>
      <c r="AI275" s="1181"/>
      <c r="AJ275" s="1181"/>
      <c r="AK275" s="1181"/>
      <c r="AL275" s="1214"/>
    </row>
    <row r="276" spans="1:38" ht="13" hidden="1">
      <c r="A276" s="1204"/>
      <c r="B276" s="1181"/>
      <c r="C276" s="1181"/>
      <c r="D276" s="1181"/>
      <c r="E276" s="1181"/>
      <c r="F276" s="1181"/>
      <c r="G276" s="1181"/>
      <c r="H276" s="1181"/>
      <c r="I276" s="1181"/>
      <c r="J276" s="1181"/>
      <c r="K276" s="1181"/>
      <c r="L276" s="1181"/>
      <c r="M276" s="1181"/>
      <c r="N276" s="1181"/>
      <c r="O276" s="1181"/>
      <c r="P276" s="1181"/>
      <c r="Q276" s="1181"/>
      <c r="R276" s="1181"/>
      <c r="S276" s="1181"/>
      <c r="T276" s="1181"/>
      <c r="U276" s="1181"/>
      <c r="V276" s="1181"/>
      <c r="W276" s="1181"/>
      <c r="X276" s="1181"/>
      <c r="Y276" s="1181"/>
      <c r="Z276" s="1181"/>
      <c r="AA276" s="1181"/>
      <c r="AB276" s="1181"/>
      <c r="AC276" s="1181"/>
      <c r="AD276" s="1181"/>
      <c r="AE276" s="1181"/>
      <c r="AF276" s="1181"/>
      <c r="AG276" s="1181"/>
      <c r="AH276" s="1181"/>
      <c r="AI276" s="1181"/>
      <c r="AJ276" s="1181"/>
      <c r="AK276" s="1181"/>
      <c r="AL276" s="1214"/>
    </row>
    <row r="277" spans="1:38" ht="13" hidden="1">
      <c r="A277" s="1204"/>
      <c r="B277" s="1181"/>
      <c r="C277" s="1181"/>
      <c r="D277" s="1181"/>
      <c r="E277" s="1181"/>
      <c r="F277" s="1181"/>
      <c r="G277" s="1181"/>
      <c r="H277" s="1181"/>
      <c r="I277" s="1181"/>
      <c r="J277" s="1181"/>
      <c r="K277" s="1181"/>
      <c r="L277" s="1181"/>
      <c r="M277" s="1181"/>
      <c r="N277" s="1181"/>
      <c r="O277" s="1181"/>
      <c r="P277" s="1181"/>
      <c r="Q277" s="1181"/>
      <c r="R277" s="1181"/>
      <c r="S277" s="1181"/>
      <c r="T277" s="1181"/>
      <c r="U277" s="1181"/>
      <c r="V277" s="1181"/>
      <c r="W277" s="1181"/>
      <c r="X277" s="1181"/>
      <c r="Y277" s="1181"/>
      <c r="Z277" s="1181"/>
      <c r="AA277" s="1181"/>
      <c r="AB277" s="1181"/>
      <c r="AC277" s="1181"/>
      <c r="AD277" s="1181"/>
      <c r="AE277" s="1181"/>
      <c r="AF277" s="1181"/>
      <c r="AG277" s="1181"/>
      <c r="AH277" s="1181"/>
      <c r="AI277" s="1181"/>
      <c r="AJ277" s="1181"/>
      <c r="AK277" s="1181"/>
      <c r="AL277" s="1214"/>
    </row>
    <row r="278" spans="1:38" ht="13" hidden="1">
      <c r="A278" s="1204"/>
      <c r="B278" s="1181"/>
      <c r="C278" s="1181"/>
      <c r="D278" s="1181"/>
      <c r="E278" s="1181"/>
      <c r="F278" s="1181"/>
      <c r="G278" s="1181"/>
      <c r="H278" s="1181"/>
      <c r="I278" s="1181"/>
      <c r="J278" s="1181"/>
      <c r="K278" s="1181"/>
      <c r="L278" s="1181"/>
      <c r="M278" s="1181"/>
      <c r="N278" s="1181"/>
      <c r="O278" s="1181"/>
      <c r="P278" s="1181"/>
      <c r="Q278" s="1181"/>
      <c r="R278" s="1181"/>
      <c r="S278" s="1181"/>
      <c r="T278" s="1181"/>
      <c r="U278" s="1181"/>
      <c r="V278" s="1181"/>
      <c r="W278" s="1181"/>
      <c r="X278" s="1181"/>
      <c r="Y278" s="1181"/>
      <c r="Z278" s="1181"/>
      <c r="AA278" s="1181"/>
      <c r="AB278" s="1181"/>
      <c r="AC278" s="1181"/>
      <c r="AD278" s="1181"/>
      <c r="AE278" s="1181"/>
      <c r="AF278" s="1181"/>
      <c r="AG278" s="1181"/>
      <c r="AH278" s="1181"/>
      <c r="AI278" s="1181"/>
      <c r="AJ278" s="1181"/>
      <c r="AK278" s="1181"/>
      <c r="AL278" s="1214"/>
    </row>
    <row r="279" spans="1:38" ht="13" hidden="1">
      <c r="A279" s="1204"/>
      <c r="B279" s="1181"/>
      <c r="C279" s="1181"/>
      <c r="D279" s="1181"/>
      <c r="E279" s="1181"/>
      <c r="F279" s="1181"/>
      <c r="G279" s="1181"/>
      <c r="H279" s="1181"/>
      <c r="I279" s="1181"/>
      <c r="J279" s="1181"/>
      <c r="K279" s="1181"/>
      <c r="L279" s="1181"/>
      <c r="M279" s="1181"/>
      <c r="N279" s="1181"/>
      <c r="O279" s="1181"/>
      <c r="P279" s="1181"/>
      <c r="Q279" s="1181"/>
      <c r="R279" s="1181"/>
      <c r="S279" s="1181"/>
      <c r="T279" s="1181"/>
      <c r="U279" s="1181"/>
      <c r="V279" s="1181"/>
      <c r="W279" s="1181"/>
      <c r="X279" s="1181"/>
      <c r="Y279" s="1181"/>
      <c r="Z279" s="1181"/>
      <c r="AA279" s="1181"/>
      <c r="AB279" s="1181"/>
      <c r="AC279" s="1181"/>
      <c r="AD279" s="1181"/>
      <c r="AE279" s="1181"/>
      <c r="AF279" s="1181"/>
      <c r="AG279" s="1181"/>
      <c r="AH279" s="1181"/>
      <c r="AI279" s="1181"/>
      <c r="AJ279" s="1181"/>
      <c r="AK279" s="1181"/>
      <c r="AL279" s="1214"/>
    </row>
    <row r="280" spans="1:38" ht="13" hidden="1">
      <c r="A280" s="1204"/>
      <c r="B280" s="1181"/>
      <c r="C280" s="1181"/>
      <c r="D280" s="1181"/>
      <c r="E280" s="1181"/>
      <c r="F280" s="1181"/>
      <c r="G280" s="1181"/>
      <c r="H280" s="1181"/>
      <c r="I280" s="1181"/>
      <c r="J280" s="1181"/>
      <c r="K280" s="1181"/>
      <c r="L280" s="1181"/>
      <c r="M280" s="1181"/>
      <c r="N280" s="1181"/>
      <c r="O280" s="1181"/>
      <c r="P280" s="1181"/>
      <c r="Q280" s="1181"/>
      <c r="R280" s="1181"/>
      <c r="S280" s="1181"/>
      <c r="T280" s="1181"/>
      <c r="U280" s="1181"/>
      <c r="V280" s="1181"/>
      <c r="W280" s="1181"/>
      <c r="X280" s="1181"/>
      <c r="Y280" s="1181"/>
      <c r="Z280" s="1181"/>
      <c r="AA280" s="1181"/>
      <c r="AB280" s="1181"/>
      <c r="AC280" s="1181"/>
      <c r="AD280" s="1181"/>
      <c r="AE280" s="1181"/>
      <c r="AF280" s="1181"/>
      <c r="AG280" s="1181"/>
      <c r="AH280" s="1181"/>
      <c r="AI280" s="1181"/>
      <c r="AJ280" s="1181"/>
      <c r="AK280" s="1181"/>
      <c r="AL280" s="1214"/>
    </row>
    <row r="281" spans="1:38" ht="13" hidden="1">
      <c r="A281" s="1204"/>
      <c r="B281" s="1181"/>
      <c r="C281" s="1181"/>
      <c r="D281" s="1181"/>
      <c r="E281" s="1181"/>
      <c r="F281" s="1181"/>
      <c r="G281" s="1181"/>
      <c r="H281" s="1181"/>
      <c r="I281" s="1181"/>
      <c r="J281" s="1181"/>
      <c r="K281" s="1181"/>
      <c r="L281" s="1181"/>
      <c r="M281" s="1181"/>
      <c r="N281" s="1181"/>
      <c r="O281" s="1181"/>
      <c r="P281" s="1181"/>
      <c r="Q281" s="1181"/>
      <c r="R281" s="1181"/>
      <c r="S281" s="1181"/>
      <c r="T281" s="1181"/>
      <c r="U281" s="1181"/>
      <c r="V281" s="1181"/>
      <c r="W281" s="1181"/>
      <c r="X281" s="1181"/>
      <c r="Y281" s="1181"/>
      <c r="Z281" s="1181"/>
      <c r="AA281" s="1181"/>
      <c r="AB281" s="1181"/>
      <c r="AC281" s="1181"/>
      <c r="AD281" s="1181"/>
      <c r="AE281" s="1181"/>
      <c r="AF281" s="1181"/>
      <c r="AG281" s="1181"/>
      <c r="AH281" s="1181"/>
      <c r="AI281" s="1181"/>
      <c r="AJ281" s="1181"/>
      <c r="AK281" s="1181"/>
      <c r="AL281" s="1214"/>
    </row>
    <row r="282" spans="1:38" ht="13" hidden="1">
      <c r="A282" s="1204"/>
      <c r="B282" s="1181"/>
      <c r="C282" s="1181"/>
      <c r="D282" s="1181"/>
      <c r="E282" s="1181"/>
      <c r="F282" s="1181"/>
      <c r="G282" s="1181"/>
      <c r="H282" s="1181"/>
      <c r="I282" s="1181"/>
      <c r="J282" s="1181"/>
      <c r="K282" s="1181"/>
      <c r="L282" s="1181"/>
      <c r="M282" s="1181"/>
      <c r="N282" s="1181"/>
      <c r="O282" s="1181"/>
      <c r="P282" s="1181"/>
      <c r="Q282" s="1181"/>
      <c r="R282" s="1181"/>
      <c r="S282" s="1181"/>
      <c r="T282" s="1181"/>
      <c r="U282" s="1181"/>
      <c r="V282" s="1181"/>
      <c r="W282" s="1181"/>
      <c r="X282" s="1181"/>
      <c r="Y282" s="1181"/>
      <c r="Z282" s="1181"/>
      <c r="AA282" s="1181"/>
      <c r="AB282" s="1181"/>
      <c r="AC282" s="1181"/>
      <c r="AD282" s="1181"/>
      <c r="AE282" s="1181"/>
      <c r="AF282" s="1181"/>
      <c r="AG282" s="1181"/>
      <c r="AH282" s="1181"/>
      <c r="AI282" s="1181"/>
      <c r="AJ282" s="1181"/>
      <c r="AK282" s="1181"/>
      <c r="AL282" s="1214"/>
    </row>
    <row r="283" spans="1:38" ht="13" hidden="1">
      <c r="A283" s="1204"/>
      <c r="B283" s="1181"/>
      <c r="C283" s="1181"/>
      <c r="D283" s="1181"/>
      <c r="E283" s="1181"/>
      <c r="F283" s="1181"/>
      <c r="G283" s="1181"/>
      <c r="H283" s="1181"/>
      <c r="I283" s="1181"/>
      <c r="J283" s="1181"/>
      <c r="K283" s="1181"/>
      <c r="L283" s="1181"/>
      <c r="M283" s="1181"/>
      <c r="N283" s="1181"/>
      <c r="O283" s="1181"/>
      <c r="P283" s="1181"/>
      <c r="Q283" s="1181"/>
      <c r="R283" s="1181"/>
      <c r="S283" s="1181"/>
      <c r="T283" s="1181"/>
      <c r="U283" s="1181"/>
      <c r="V283" s="1181"/>
      <c r="W283" s="1181"/>
      <c r="X283" s="1181"/>
      <c r="Y283" s="1181"/>
      <c r="Z283" s="1181"/>
      <c r="AA283" s="1181"/>
      <c r="AB283" s="1181"/>
      <c r="AC283" s="1181"/>
      <c r="AD283" s="1181"/>
      <c r="AE283" s="1181"/>
      <c r="AF283" s="1181"/>
      <c r="AG283" s="1181"/>
      <c r="AH283" s="1181"/>
      <c r="AI283" s="1181"/>
      <c r="AJ283" s="1181"/>
      <c r="AK283" s="1181"/>
      <c r="AL283" s="1214"/>
    </row>
    <row r="284" spans="1:38" ht="13" hidden="1">
      <c r="A284" s="1204"/>
      <c r="B284" s="1181"/>
      <c r="C284" s="1181"/>
      <c r="D284" s="1181"/>
      <c r="E284" s="1181"/>
      <c r="F284" s="1181"/>
      <c r="G284" s="1181"/>
      <c r="H284" s="1181"/>
      <c r="I284" s="1181"/>
      <c r="J284" s="1181"/>
      <c r="K284" s="1181"/>
      <c r="L284" s="1181"/>
      <c r="M284" s="1181"/>
      <c r="N284" s="1181"/>
      <c r="O284" s="1181"/>
      <c r="P284" s="1181"/>
      <c r="Q284" s="1181"/>
      <c r="R284" s="1181"/>
      <c r="S284" s="1181"/>
      <c r="T284" s="1181"/>
      <c r="U284" s="1181"/>
      <c r="V284" s="1181"/>
      <c r="W284" s="1181"/>
      <c r="X284" s="1181"/>
      <c r="Y284" s="1181"/>
      <c r="Z284" s="1181"/>
      <c r="AA284" s="1181"/>
      <c r="AB284" s="1181"/>
      <c r="AC284" s="1181"/>
      <c r="AD284" s="1181"/>
      <c r="AE284" s="1181"/>
      <c r="AF284" s="1181"/>
      <c r="AG284" s="1181"/>
      <c r="AH284" s="1181"/>
      <c r="AI284" s="1181"/>
      <c r="AJ284" s="1181"/>
      <c r="AK284" s="1181"/>
      <c r="AL284" s="1214"/>
    </row>
    <row r="285" spans="1:38" ht="13" hidden="1">
      <c r="A285" s="1204"/>
      <c r="B285" s="1181"/>
      <c r="C285" s="1181"/>
      <c r="D285" s="1181"/>
      <c r="E285" s="1181"/>
      <c r="F285" s="1181"/>
      <c r="G285" s="1181"/>
      <c r="H285" s="1181"/>
      <c r="I285" s="1181"/>
      <c r="J285" s="1181"/>
      <c r="K285" s="1181"/>
      <c r="L285" s="1181"/>
      <c r="M285" s="1181"/>
      <c r="N285" s="1181"/>
      <c r="O285" s="1181"/>
      <c r="P285" s="1181"/>
      <c r="Q285" s="1181"/>
      <c r="R285" s="1181"/>
      <c r="S285" s="1181"/>
      <c r="T285" s="1181"/>
      <c r="U285" s="1181"/>
      <c r="V285" s="1181"/>
      <c r="W285" s="1181"/>
      <c r="X285" s="1181"/>
      <c r="Y285" s="1181"/>
      <c r="Z285" s="1181"/>
      <c r="AA285" s="1181"/>
      <c r="AB285" s="1181"/>
      <c r="AC285" s="1181"/>
      <c r="AD285" s="1181"/>
      <c r="AE285" s="1181"/>
      <c r="AF285" s="1181"/>
      <c r="AG285" s="1181"/>
      <c r="AH285" s="1181"/>
      <c r="AI285" s="1181"/>
      <c r="AJ285" s="1181"/>
      <c r="AK285" s="1181"/>
      <c r="AL285" s="1214"/>
    </row>
    <row r="286" spans="1:38" ht="13" hidden="1">
      <c r="A286" s="1204"/>
      <c r="B286" s="1181"/>
      <c r="C286" s="1181"/>
      <c r="D286" s="1181"/>
      <c r="E286" s="1181"/>
      <c r="F286" s="1181"/>
      <c r="G286" s="1181"/>
      <c r="H286" s="1181"/>
      <c r="I286" s="1181"/>
      <c r="J286" s="1181"/>
      <c r="K286" s="1181"/>
      <c r="L286" s="1181"/>
      <c r="M286" s="1181"/>
      <c r="N286" s="1181"/>
      <c r="O286" s="1181"/>
      <c r="P286" s="1181"/>
      <c r="Q286" s="1181"/>
      <c r="R286" s="1181"/>
      <c r="S286" s="1181"/>
      <c r="T286" s="1181"/>
      <c r="U286" s="1181"/>
      <c r="V286" s="1181"/>
      <c r="W286" s="1181"/>
      <c r="X286" s="1181"/>
      <c r="Y286" s="1181"/>
      <c r="Z286" s="1181"/>
      <c r="AA286" s="1181"/>
      <c r="AB286" s="1181"/>
      <c r="AC286" s="1181"/>
      <c r="AD286" s="1181"/>
      <c r="AE286" s="1181"/>
      <c r="AF286" s="1181"/>
      <c r="AG286" s="1181"/>
      <c r="AH286" s="1181"/>
      <c r="AI286" s="1181"/>
      <c r="AJ286" s="1181"/>
      <c r="AK286" s="1181"/>
      <c r="AL286" s="1214"/>
    </row>
    <row r="287" spans="1:38" ht="13" hidden="1">
      <c r="A287" s="1204"/>
      <c r="B287" s="1181"/>
      <c r="C287" s="1181"/>
      <c r="D287" s="1181"/>
      <c r="E287" s="1181"/>
      <c r="F287" s="1181"/>
      <c r="G287" s="1181"/>
      <c r="H287" s="1181"/>
      <c r="I287" s="1181"/>
      <c r="J287" s="1181"/>
      <c r="K287" s="1181"/>
      <c r="L287" s="1181"/>
      <c r="M287" s="1181"/>
      <c r="N287" s="1181"/>
      <c r="O287" s="1181"/>
      <c r="P287" s="1181"/>
      <c r="Q287" s="1181"/>
      <c r="R287" s="1181"/>
      <c r="S287" s="1181"/>
      <c r="T287" s="1181"/>
      <c r="U287" s="1181"/>
      <c r="V287" s="1181"/>
      <c r="W287" s="1181"/>
      <c r="X287" s="1181"/>
      <c r="Y287" s="1181"/>
      <c r="Z287" s="1181"/>
      <c r="AA287" s="1181"/>
      <c r="AB287" s="1181"/>
      <c r="AC287" s="1181"/>
      <c r="AD287" s="1181"/>
      <c r="AE287" s="1181"/>
      <c r="AF287" s="1181"/>
      <c r="AG287" s="1181"/>
      <c r="AH287" s="1181"/>
      <c r="AI287" s="1181"/>
      <c r="AJ287" s="1181"/>
      <c r="AK287" s="1181"/>
      <c r="AL287" s="1214"/>
    </row>
    <row r="288" spans="1:38" ht="13" hidden="1">
      <c r="A288" s="1204"/>
      <c r="B288" s="1181"/>
      <c r="C288" s="1181"/>
      <c r="D288" s="1181"/>
      <c r="E288" s="1181"/>
      <c r="F288" s="1181"/>
      <c r="G288" s="1181"/>
      <c r="H288" s="1181"/>
      <c r="I288" s="1181"/>
      <c r="J288" s="1181"/>
      <c r="K288" s="1181"/>
      <c r="L288" s="1181"/>
      <c r="M288" s="1181"/>
      <c r="N288" s="1181"/>
      <c r="O288" s="1181"/>
      <c r="P288" s="1181"/>
      <c r="Q288" s="1181"/>
      <c r="R288" s="1181"/>
      <c r="S288" s="1181"/>
      <c r="T288" s="1181"/>
      <c r="U288" s="1181"/>
      <c r="V288" s="1181"/>
      <c r="W288" s="1181"/>
      <c r="X288" s="1181"/>
      <c r="Y288" s="1181"/>
      <c r="Z288" s="1181"/>
      <c r="AA288" s="1181"/>
      <c r="AB288" s="1181"/>
      <c r="AC288" s="1181"/>
      <c r="AD288" s="1181"/>
      <c r="AE288" s="1181"/>
      <c r="AF288" s="1181"/>
      <c r="AG288" s="1181"/>
      <c r="AH288" s="1181"/>
      <c r="AI288" s="1181"/>
      <c r="AJ288" s="1181"/>
      <c r="AK288" s="1181"/>
      <c r="AL288" s="1214"/>
    </row>
    <row r="289" spans="1:38" ht="13" hidden="1">
      <c r="A289" s="1204"/>
      <c r="B289" s="1181"/>
      <c r="C289" s="1181"/>
      <c r="D289" s="1181"/>
      <c r="E289" s="1181"/>
      <c r="F289" s="1181"/>
      <c r="G289" s="1181"/>
      <c r="H289" s="1181"/>
      <c r="I289" s="1181"/>
      <c r="J289" s="1181"/>
      <c r="K289" s="1181"/>
      <c r="L289" s="1181"/>
      <c r="M289" s="1181"/>
      <c r="N289" s="1181"/>
      <c r="O289" s="1181"/>
      <c r="P289" s="1181"/>
      <c r="Q289" s="1181"/>
      <c r="R289" s="1181"/>
      <c r="S289" s="1181"/>
      <c r="T289" s="1181"/>
      <c r="U289" s="1181"/>
      <c r="V289" s="1181"/>
      <c r="W289" s="1181"/>
      <c r="X289" s="1181"/>
      <c r="Y289" s="1181"/>
      <c r="Z289" s="1181"/>
      <c r="AA289" s="1181"/>
      <c r="AB289" s="1181"/>
      <c r="AC289" s="1181"/>
      <c r="AD289" s="1181"/>
      <c r="AE289" s="1181"/>
      <c r="AF289" s="1181"/>
      <c r="AG289" s="1181"/>
      <c r="AH289" s="1181"/>
      <c r="AI289" s="1181"/>
      <c r="AJ289" s="1181"/>
      <c r="AK289" s="1181"/>
      <c r="AL289" s="1214"/>
    </row>
    <row r="290" spans="1:38" ht="13" hidden="1">
      <c r="A290" s="1204"/>
      <c r="B290" s="1181"/>
      <c r="C290" s="1181"/>
      <c r="D290" s="1181"/>
      <c r="E290" s="1181"/>
      <c r="F290" s="1181"/>
      <c r="G290" s="1181"/>
      <c r="H290" s="1181"/>
      <c r="I290" s="1181"/>
      <c r="J290" s="1181"/>
      <c r="K290" s="1181"/>
      <c r="L290" s="1181"/>
      <c r="M290" s="1181"/>
      <c r="N290" s="1181"/>
      <c r="O290" s="1181"/>
      <c r="P290" s="1181"/>
      <c r="Q290" s="1181"/>
      <c r="R290" s="1181"/>
      <c r="S290" s="1181"/>
      <c r="T290" s="1181"/>
      <c r="U290" s="1181"/>
      <c r="V290" s="1181"/>
      <c r="W290" s="1181"/>
      <c r="X290" s="1181"/>
      <c r="Y290" s="1181"/>
      <c r="Z290" s="1181"/>
      <c r="AA290" s="1181"/>
      <c r="AB290" s="1181"/>
      <c r="AC290" s="1181"/>
      <c r="AD290" s="1181"/>
      <c r="AE290" s="1181"/>
      <c r="AF290" s="1181"/>
      <c r="AG290" s="1181"/>
      <c r="AH290" s="1181"/>
      <c r="AI290" s="1181"/>
      <c r="AJ290" s="1181"/>
      <c r="AK290" s="1181"/>
      <c r="AL290" s="1214"/>
    </row>
    <row r="291" spans="1:38" ht="13" hidden="1">
      <c r="A291" s="1204"/>
      <c r="B291" s="1181"/>
      <c r="C291" s="1181"/>
      <c r="D291" s="1181"/>
      <c r="E291" s="1181"/>
      <c r="F291" s="1181"/>
      <c r="G291" s="1181"/>
      <c r="H291" s="1181"/>
      <c r="I291" s="1181"/>
      <c r="J291" s="1181"/>
      <c r="K291" s="1181"/>
      <c r="L291" s="1181"/>
      <c r="M291" s="1181"/>
      <c r="N291" s="1181"/>
      <c r="O291" s="1181"/>
      <c r="P291" s="1181"/>
      <c r="Q291" s="1181"/>
      <c r="R291" s="1181"/>
      <c r="S291" s="1181"/>
      <c r="T291" s="1181"/>
      <c r="U291" s="1181"/>
      <c r="V291" s="1181"/>
      <c r="W291" s="1181"/>
      <c r="X291" s="1181"/>
      <c r="Y291" s="1181"/>
      <c r="Z291" s="1181"/>
      <c r="AA291" s="1181"/>
      <c r="AB291" s="1181"/>
      <c r="AC291" s="1181"/>
      <c r="AD291" s="1181"/>
      <c r="AE291" s="1181"/>
      <c r="AF291" s="1181"/>
      <c r="AG291" s="1181"/>
      <c r="AH291" s="1181"/>
      <c r="AI291" s="1181"/>
      <c r="AJ291" s="1181"/>
      <c r="AK291" s="1181"/>
      <c r="AL291" s="1214"/>
    </row>
    <row r="292" spans="1:38" s="1230" customFormat="1" ht="12.75" customHeight="1">
      <c r="B292" s="1152"/>
      <c r="C292" s="1152"/>
      <c r="D292" s="1152"/>
      <c r="E292" s="1152"/>
      <c r="F292" s="1152"/>
      <c r="G292" s="1152"/>
      <c r="H292" s="1152"/>
      <c r="I292" s="1152"/>
      <c r="J292" s="1152"/>
      <c r="K292" s="1152"/>
      <c r="L292" s="1152"/>
      <c r="M292" s="1152"/>
      <c r="N292" s="1152"/>
      <c r="O292" s="1152"/>
      <c r="P292" s="1152"/>
      <c r="Q292" s="1152"/>
      <c r="R292" s="1152"/>
      <c r="S292" s="1152"/>
      <c r="T292" s="1152"/>
      <c r="U292" s="1152"/>
      <c r="V292" s="1152"/>
      <c r="W292" s="1152"/>
      <c r="X292" s="1152"/>
      <c r="Y292" s="1152"/>
      <c r="Z292" s="1152"/>
      <c r="AA292" s="1152"/>
      <c r="AB292" s="1152"/>
      <c r="AC292" s="1152"/>
      <c r="AD292" s="1152"/>
      <c r="AE292" s="1152"/>
      <c r="AF292" s="1152"/>
      <c r="AG292" s="1152"/>
      <c r="AH292" s="1152"/>
      <c r="AI292" s="1152"/>
      <c r="AJ292" s="1152"/>
      <c r="AK292" s="1152"/>
      <c r="AL292" s="1390"/>
    </row>
    <row r="293" spans="1:38" s="1230" customFormat="1" ht="12.75" customHeight="1">
      <c r="B293" s="1152"/>
      <c r="C293" s="1152"/>
      <c r="D293" s="1152"/>
      <c r="E293" s="1152"/>
      <c r="F293" s="1152"/>
      <c r="G293" s="1152"/>
      <c r="H293" s="1152"/>
      <c r="I293" s="1152"/>
      <c r="J293" s="1152"/>
      <c r="K293" s="1152"/>
      <c r="L293" s="1152"/>
      <c r="M293" s="1152"/>
      <c r="N293" s="1152"/>
      <c r="O293" s="1152"/>
      <c r="P293" s="1152"/>
      <c r="Q293" s="1152"/>
      <c r="R293" s="1152"/>
      <c r="S293" s="1152"/>
      <c r="T293" s="1152"/>
      <c r="U293" s="1152"/>
      <c r="V293" s="1152"/>
      <c r="W293" s="1152"/>
      <c r="X293" s="1152"/>
      <c r="Y293" s="1152"/>
      <c r="Z293" s="1152"/>
      <c r="AA293" s="1152"/>
      <c r="AB293" s="1152"/>
      <c r="AC293" s="1152"/>
      <c r="AD293" s="1152"/>
      <c r="AE293" s="1152"/>
      <c r="AF293" s="1152"/>
      <c r="AG293" s="1152"/>
      <c r="AH293" s="1152"/>
      <c r="AI293" s="1152"/>
      <c r="AJ293" s="1152"/>
      <c r="AK293" s="1152"/>
      <c r="AL293" s="1390"/>
    </row>
    <row r="294" spans="1:38" s="1230" customFormat="1" ht="12.75" customHeight="1">
      <c r="B294" s="1152"/>
      <c r="C294" s="1152"/>
      <c r="D294" s="1152"/>
      <c r="E294" s="1152"/>
      <c r="F294" s="1152"/>
      <c r="G294" s="1152"/>
      <c r="H294" s="1152"/>
      <c r="I294" s="1152"/>
      <c r="J294" s="1152"/>
      <c r="K294" s="1152"/>
      <c r="L294" s="1152"/>
      <c r="M294" s="1152"/>
      <c r="N294" s="1152"/>
      <c r="O294" s="1152"/>
      <c r="P294" s="1152"/>
      <c r="Q294" s="1152"/>
      <c r="R294" s="1152"/>
      <c r="S294" s="1152"/>
      <c r="T294" s="1152"/>
      <c r="U294" s="1152"/>
      <c r="V294" s="1152"/>
      <c r="W294" s="1152"/>
      <c r="X294" s="1152"/>
      <c r="Y294" s="1152"/>
      <c r="Z294" s="1152"/>
      <c r="AA294" s="1152"/>
      <c r="AB294" s="1152"/>
      <c r="AC294" s="1152"/>
      <c r="AD294" s="1152"/>
      <c r="AE294" s="1152"/>
      <c r="AF294" s="1152"/>
      <c r="AG294" s="1152"/>
      <c r="AH294" s="1152"/>
      <c r="AI294" s="1152"/>
      <c r="AJ294" s="1152"/>
      <c r="AK294" s="1152"/>
      <c r="AL294" s="1390"/>
    </row>
    <row r="295" spans="1:38" s="1230" customFormat="1" ht="12.75" customHeight="1">
      <c r="B295" s="1152"/>
      <c r="C295" s="1152"/>
      <c r="D295" s="1152"/>
      <c r="E295" s="1152"/>
      <c r="F295" s="1152"/>
      <c r="G295" s="1152"/>
      <c r="H295" s="1152"/>
      <c r="I295" s="1152"/>
      <c r="J295" s="1152"/>
      <c r="K295" s="1152"/>
      <c r="L295" s="1152"/>
      <c r="M295" s="1152"/>
      <c r="N295" s="1152"/>
      <c r="O295" s="1152"/>
      <c r="P295" s="1152"/>
      <c r="Q295" s="1152"/>
      <c r="R295" s="1152"/>
      <c r="S295" s="1152"/>
      <c r="T295" s="1152"/>
      <c r="U295" s="1152"/>
      <c r="V295" s="1152"/>
      <c r="W295" s="1152"/>
      <c r="X295" s="1152"/>
      <c r="Y295" s="1152"/>
      <c r="Z295" s="1152"/>
      <c r="AA295" s="1152"/>
      <c r="AB295" s="1152"/>
      <c r="AC295" s="1152"/>
      <c r="AD295" s="1152"/>
      <c r="AE295" s="1152"/>
      <c r="AF295" s="1152"/>
      <c r="AG295" s="1152"/>
      <c r="AH295" s="1152"/>
      <c r="AI295" s="1152"/>
      <c r="AJ295" s="1152"/>
      <c r="AK295" s="1152"/>
      <c r="AL295" s="1390"/>
    </row>
    <row r="296" spans="1:38" s="1230" customFormat="1" ht="12.75" customHeight="1">
      <c r="B296" s="1152"/>
      <c r="C296" s="1152"/>
      <c r="D296" s="1152"/>
      <c r="E296" s="1152"/>
      <c r="F296" s="1152"/>
      <c r="G296" s="1152"/>
      <c r="H296" s="1152"/>
      <c r="I296" s="1152"/>
      <c r="J296" s="1152"/>
      <c r="K296" s="1152"/>
      <c r="L296" s="1152"/>
      <c r="M296" s="1152"/>
      <c r="N296" s="1152"/>
      <c r="O296" s="1152"/>
      <c r="P296" s="1152"/>
      <c r="Q296" s="1152"/>
      <c r="R296" s="1152"/>
      <c r="S296" s="1152"/>
      <c r="T296" s="1152"/>
      <c r="U296" s="1152"/>
      <c r="V296" s="1152"/>
      <c r="W296" s="1152"/>
      <c r="X296" s="1152"/>
      <c r="Y296" s="1152"/>
      <c r="Z296" s="1152"/>
      <c r="AA296" s="1152"/>
      <c r="AB296" s="1152"/>
      <c r="AC296" s="1152"/>
      <c r="AD296" s="1152"/>
      <c r="AE296" s="1152"/>
      <c r="AF296" s="1152"/>
      <c r="AG296" s="1152"/>
      <c r="AH296" s="1152"/>
      <c r="AI296" s="1152"/>
      <c r="AJ296" s="1152"/>
      <c r="AK296" s="1152"/>
      <c r="AL296" s="1390"/>
    </row>
    <row r="297" spans="1:38" s="1230" customFormat="1" ht="12.75" customHeight="1">
      <c r="B297" s="1152"/>
      <c r="C297" s="1152"/>
      <c r="D297" s="1152"/>
      <c r="E297" s="1152"/>
      <c r="F297" s="1152"/>
      <c r="G297" s="1152"/>
      <c r="H297" s="1152"/>
      <c r="I297" s="1152"/>
      <c r="J297" s="1152"/>
      <c r="K297" s="1152"/>
      <c r="L297" s="1152"/>
      <c r="M297" s="1152"/>
      <c r="N297" s="1152"/>
      <c r="O297" s="1152"/>
      <c r="P297" s="1152"/>
      <c r="Q297" s="1152"/>
      <c r="R297" s="1152"/>
      <c r="S297" s="1152"/>
      <c r="T297" s="1152"/>
      <c r="U297" s="1152"/>
      <c r="V297" s="1152"/>
      <c r="W297" s="1152"/>
      <c r="X297" s="1152"/>
      <c r="Y297" s="1152"/>
      <c r="Z297" s="1152"/>
      <c r="AA297" s="1152"/>
      <c r="AB297" s="1152"/>
      <c r="AC297" s="1152"/>
      <c r="AD297" s="1152"/>
      <c r="AE297" s="1152"/>
      <c r="AF297" s="1152"/>
      <c r="AG297" s="1152"/>
      <c r="AH297" s="1152"/>
      <c r="AI297" s="1152"/>
      <c r="AJ297" s="1152"/>
      <c r="AK297" s="1152"/>
      <c r="AL297" s="1390"/>
    </row>
    <row r="298" spans="1:38" s="1230" customFormat="1" ht="12.75" customHeight="1">
      <c r="B298" s="1152"/>
      <c r="C298" s="1152"/>
      <c r="D298" s="1152"/>
      <c r="E298" s="1152"/>
      <c r="F298" s="1152"/>
      <c r="G298" s="1152"/>
      <c r="H298" s="1152"/>
      <c r="I298" s="1152"/>
      <c r="J298" s="1152"/>
      <c r="K298" s="1152"/>
      <c r="L298" s="1152"/>
      <c r="M298" s="1152"/>
      <c r="N298" s="1152"/>
      <c r="O298" s="1152"/>
      <c r="P298" s="1152"/>
      <c r="Q298" s="1152"/>
      <c r="R298" s="1152"/>
      <c r="S298" s="1152"/>
      <c r="T298" s="1152"/>
      <c r="U298" s="1152"/>
      <c r="V298" s="1152"/>
      <c r="W298" s="1152"/>
      <c r="X298" s="1152"/>
      <c r="Y298" s="1152"/>
      <c r="Z298" s="1152"/>
      <c r="AA298" s="1152"/>
      <c r="AB298" s="1152"/>
      <c r="AC298" s="1152"/>
      <c r="AD298" s="1152"/>
      <c r="AE298" s="1152"/>
      <c r="AF298" s="1152"/>
      <c r="AG298" s="1152"/>
      <c r="AH298" s="1152"/>
      <c r="AI298" s="1152"/>
      <c r="AJ298" s="1152"/>
      <c r="AK298" s="1152"/>
      <c r="AL298" s="1390"/>
    </row>
    <row r="299" spans="1:38" s="1230" customFormat="1" ht="12.75" customHeight="1">
      <c r="B299" s="1152"/>
      <c r="C299" s="1152"/>
      <c r="D299" s="1152"/>
      <c r="E299" s="1152"/>
      <c r="F299" s="1152"/>
      <c r="G299" s="1152"/>
      <c r="H299" s="1152"/>
      <c r="I299" s="1152"/>
      <c r="J299" s="1152"/>
      <c r="K299" s="1152"/>
      <c r="L299" s="1152"/>
      <c r="M299" s="1152"/>
      <c r="N299" s="1152"/>
      <c r="O299" s="1152"/>
      <c r="P299" s="1152"/>
      <c r="Q299" s="1152"/>
      <c r="R299" s="1152"/>
      <c r="S299" s="1152"/>
      <c r="T299" s="1152"/>
      <c r="U299" s="1152"/>
      <c r="V299" s="1152"/>
      <c r="W299" s="1152"/>
      <c r="X299" s="1152"/>
      <c r="Y299" s="1152"/>
      <c r="Z299" s="1152"/>
      <c r="AA299" s="1152"/>
      <c r="AB299" s="1152"/>
      <c r="AC299" s="1152"/>
      <c r="AD299" s="1152"/>
      <c r="AE299" s="1152"/>
      <c r="AF299" s="1152"/>
      <c r="AG299" s="1152"/>
      <c r="AH299" s="1152"/>
      <c r="AI299" s="1152"/>
      <c r="AJ299" s="1152"/>
      <c r="AK299" s="1152"/>
      <c r="AL299" s="1390"/>
    </row>
    <row r="300" spans="1:38" ht="12.75" customHeight="1"/>
    <row r="301" spans="1:38" ht="12.75" customHeight="1"/>
    <row r="302" spans="1:38" ht="12.75" customHeight="1"/>
    <row r="303" spans="1:38" ht="12.75" customHeight="1"/>
    <row r="304" spans="1:38"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sheetData>
  <sheetProtection algorithmName="SHA-512" hashValue="FDpTIZzt8KE7l91/7G1ToEZq3PflUJpyGnQ76EntngqNo0BmwKUnrPWKiDul8Z13i+m5sFRZwSPPXO4f6IqEGw==" saltValue="QRVVU2Na42R+2z+JfT2LOw==" spinCount="100000" sheet="1" objects="1" scenarios="1" formatColumns="0" insertColumns="0"/>
  <mergeCells count="17">
    <mergeCell ref="C47:AH47"/>
    <mergeCell ref="AI52:AK54"/>
    <mergeCell ref="C56:AH56"/>
    <mergeCell ref="AI63:AK66"/>
    <mergeCell ref="D67:AJ74"/>
    <mergeCell ref="AI44:AK45"/>
    <mergeCell ref="AI2:AK2"/>
    <mergeCell ref="C3:F4"/>
    <mergeCell ref="C5:AJ6"/>
    <mergeCell ref="H7:AH7"/>
    <mergeCell ref="C12:AH12"/>
    <mergeCell ref="AI16:AK25"/>
    <mergeCell ref="C17:AH17"/>
    <mergeCell ref="AI26:AK27"/>
    <mergeCell ref="C29:AH29"/>
    <mergeCell ref="AI34:AK43"/>
    <mergeCell ref="C35:AH35"/>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Button 1">
              <controlPr locked="0" defaultSize="0" print="0" autoFill="0" autoPict="0" macro="[0]!Unhide">
                <anchor moveWithCells="1">
                  <from>
                    <xdr:col>5</xdr:col>
                    <xdr:colOff>742950</xdr:colOff>
                    <xdr:row>6</xdr:row>
                    <xdr:rowOff>57150</xdr:rowOff>
                  </from>
                  <to>
                    <xdr:col>7</xdr:col>
                    <xdr:colOff>762000</xdr:colOff>
                    <xdr:row>8</xdr:row>
                    <xdr:rowOff>19050</xdr:rowOff>
                  </to>
                </anchor>
              </controlPr>
            </control>
          </mc:Choice>
        </mc:AlternateContent>
        <mc:AlternateContent xmlns:mc="http://schemas.openxmlformats.org/markup-compatibility/2006">
          <mc:Choice Requires="x14">
            <control shapeId="31746" r:id="rId5" name="Button 2">
              <controlPr locked="0" defaultSize="0" print="0" autoFill="0" autoPict="0" macro="[0]!HideMe">
                <anchor moveWithCells="1" sizeWithCells="1">
                  <from>
                    <xdr:col>8</xdr:col>
                    <xdr:colOff>0</xdr:colOff>
                    <xdr:row>6</xdr:row>
                    <xdr:rowOff>38100</xdr:rowOff>
                  </from>
                  <to>
                    <xdr:col>10</xdr:col>
                    <xdr:colOff>304800</xdr:colOff>
                    <xdr:row>7</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9" tint="-0.249977111117893"/>
    <pageSetUpPr autoPageBreaks="0"/>
  </sheetPr>
  <dimension ref="A1:R44"/>
  <sheetViews>
    <sheetView zoomScaleNormal="100" zoomScaleSheetLayoutView="100" workbookViewId="0"/>
  </sheetViews>
  <sheetFormatPr defaultColWidth="0" defaultRowHeight="12.5" zeroHeight="1"/>
  <cols>
    <col min="1" max="1" width="5.54296875" customWidth="1"/>
    <col min="2" max="2" width="4.1796875" customWidth="1"/>
    <col min="3" max="3" width="35.81640625" customWidth="1"/>
    <col min="4" max="7" width="13.7265625" customWidth="1"/>
    <col min="8" max="8" width="2" customWidth="1"/>
    <col min="9" max="9" width="6.1796875" customWidth="1"/>
    <col min="10" max="10" width="7.1796875" customWidth="1"/>
    <col min="11" max="11" width="32.26953125" hidden="1" customWidth="1"/>
  </cols>
  <sheetData>
    <row r="1" spans="1:16">
      <c r="A1" s="1378"/>
      <c r="B1" s="118"/>
      <c r="C1" s="118"/>
      <c r="D1" s="118"/>
      <c r="E1" s="118"/>
      <c r="F1" s="118"/>
      <c r="G1" s="118"/>
      <c r="H1" s="118"/>
      <c r="I1" s="145"/>
      <c r="J1" s="118"/>
    </row>
    <row r="2" spans="1:16" ht="72.75" customHeight="1">
      <c r="A2" s="118"/>
      <c r="B2" s="112"/>
      <c r="C2" s="126"/>
      <c r="D2" s="113"/>
      <c r="E2" s="113"/>
      <c r="F2" s="113"/>
      <c r="G2" s="1493"/>
      <c r="H2" s="1493"/>
      <c r="I2" s="1494"/>
      <c r="J2" s="118"/>
    </row>
    <row r="3" spans="1:16" ht="27" customHeight="1">
      <c r="A3" s="118"/>
      <c r="B3" s="121"/>
      <c r="C3" s="127" t="s">
        <v>249</v>
      </c>
      <c r="D3" s="119"/>
      <c r="E3" s="119"/>
      <c r="F3" s="119"/>
      <c r="G3" s="119"/>
      <c r="H3" s="119"/>
      <c r="I3" s="211"/>
      <c r="J3" s="118"/>
    </row>
    <row r="4" spans="1:16" s="165" customFormat="1" ht="79.5" customHeight="1">
      <c r="A4" s="170"/>
      <c r="B4" s="1448"/>
      <c r="C4" s="1884" t="s">
        <v>250</v>
      </c>
      <c r="D4" s="1884"/>
      <c r="E4" s="1884"/>
      <c r="F4" s="1884"/>
      <c r="G4" s="1884"/>
      <c r="H4" s="1423"/>
      <c r="I4" s="211"/>
      <c r="J4" s="170"/>
      <c r="K4" s="1426"/>
      <c r="L4" s="1426"/>
      <c r="M4" s="1426"/>
      <c r="N4" s="1426"/>
      <c r="O4" s="1426"/>
      <c r="P4" s="1426"/>
    </row>
    <row r="5" spans="1:16" ht="44.25" customHeight="1" thickBot="1">
      <c r="A5" s="118"/>
      <c r="B5" s="121"/>
      <c r="C5" s="1885" t="s">
        <v>251</v>
      </c>
      <c r="D5" s="1885"/>
      <c r="E5" s="1885"/>
      <c r="F5" s="1885"/>
      <c r="G5" s="1885"/>
      <c r="H5" s="147"/>
      <c r="I5" s="211"/>
      <c r="J5" s="118"/>
    </row>
    <row r="6" spans="1:16" s="131" customFormat="1" ht="13.5" customHeight="1" thickBot="1">
      <c r="A6" s="144"/>
      <c r="B6" s="146"/>
      <c r="C6" s="159"/>
      <c r="D6" s="1881" t="s">
        <v>252</v>
      </c>
      <c r="E6" s="1882"/>
      <c r="F6" s="1882"/>
      <c r="G6" s="1883"/>
      <c r="H6" s="147"/>
      <c r="I6" s="211"/>
      <c r="J6" s="144"/>
    </row>
    <row r="7" spans="1:16" s="131" customFormat="1" ht="26.5" thickBot="1">
      <c r="A7" s="144"/>
      <c r="B7" s="146"/>
      <c r="C7" s="888"/>
      <c r="D7" s="1309" t="s">
        <v>57</v>
      </c>
      <c r="E7" s="1309" t="s">
        <v>58</v>
      </c>
      <c r="F7" s="1309" t="s">
        <v>59</v>
      </c>
      <c r="G7" s="1310" t="s">
        <v>60</v>
      </c>
      <c r="H7" s="130"/>
      <c r="I7" s="211"/>
      <c r="J7" s="144"/>
      <c r="K7" s="134"/>
      <c r="L7" s="135"/>
      <c r="M7" s="135"/>
      <c r="N7" s="135"/>
      <c r="O7" s="136"/>
    </row>
    <row r="8" spans="1:16" s="131" customFormat="1" ht="13.5" customHeight="1" thickTop="1" thickBot="1">
      <c r="A8" s="144"/>
      <c r="B8" s="146"/>
      <c r="C8" s="664" t="s">
        <v>253</v>
      </c>
      <c r="D8" s="1280">
        <f>'Step 3-Refrigerators'!$D$8</f>
        <v>0</v>
      </c>
      <c r="E8" s="1280">
        <f>'Step 3-Stand-Alone Freezers'!$D$8</f>
        <v>0</v>
      </c>
      <c r="F8" s="1280">
        <f>'Step 3-Air-Conditioning Units'!$D$8</f>
        <v>0</v>
      </c>
      <c r="G8" s="1281">
        <f>'Step 3-Dehumidifiers'!$D$8</f>
        <v>0</v>
      </c>
      <c r="H8" s="130"/>
      <c r="I8" s="211"/>
      <c r="J8" s="144"/>
      <c r="K8" s="134"/>
      <c r="L8" s="137"/>
      <c r="M8" s="137"/>
      <c r="N8" s="137"/>
      <c r="O8" s="136"/>
    </row>
    <row r="9" spans="1:16" s="131" customFormat="1" ht="13.5" customHeight="1" thickBot="1">
      <c r="A9" s="144"/>
      <c r="B9" s="146"/>
      <c r="C9" s="662" t="s">
        <v>254</v>
      </c>
      <c r="D9" s="1449"/>
      <c r="E9" s="1449"/>
      <c r="F9" s="1449"/>
      <c r="G9" s="1450"/>
      <c r="H9" s="130"/>
      <c r="I9" s="217"/>
      <c r="J9" s="144"/>
      <c r="K9" s="134"/>
      <c r="L9" s="137"/>
      <c r="M9" s="137"/>
      <c r="N9" s="137"/>
      <c r="O9" s="136"/>
    </row>
    <row r="10" spans="1:16" s="131" customFormat="1" ht="13.5" customHeight="1">
      <c r="A10" s="144"/>
      <c r="B10" s="146"/>
      <c r="C10" s="156" t="s">
        <v>121</v>
      </c>
      <c r="D10" s="1282" t="str">
        <f>IF(SUM('Step 3-Refrigerators'!F31:F34)=0,"",(SUM('Step 3-Refrigerators'!F31:F34))/'Step 3-Refrigerators'!$E11)</f>
        <v/>
      </c>
      <c r="E10" s="1282" t="str">
        <f>IF(SUM('Step 3-Stand-Alone Freezers'!F32:F35)=0,"",(SUM('Step 3-Stand-Alone Freezers'!F32:F35))/'Step 3-Stand-Alone Freezers'!$E$11)</f>
        <v/>
      </c>
      <c r="F10" s="1282" t="s">
        <v>255</v>
      </c>
      <c r="G10" s="1283" t="str">
        <f>IF(SUM('Step 3-Dehumidifiers'!F25:F28)=0,"",(SUM('Step 3-Dehumidifiers'!F25:F28))/'Step 3-Dehumidifiers'!$E$11)</f>
        <v/>
      </c>
      <c r="H10" s="130"/>
      <c r="I10" s="142"/>
      <c r="J10" s="144"/>
      <c r="K10" s="134"/>
      <c r="L10" s="137"/>
      <c r="M10" s="137"/>
      <c r="N10" s="137"/>
      <c r="O10" s="136"/>
    </row>
    <row r="11" spans="1:16" s="131" customFormat="1" ht="13.5" customHeight="1">
      <c r="A11" s="144"/>
      <c r="B11" s="146"/>
      <c r="C11" s="156" t="s">
        <v>184</v>
      </c>
      <c r="D11" s="1284" t="s">
        <v>255</v>
      </c>
      <c r="E11" s="1284" t="str">
        <f>IF(SUM('Step 3-Stand-Alone Freezers'!F37:F40)=0,"",(SUM('Step 3-Stand-Alone Freezers'!F37:F40))/'Step 3-Stand-Alone Freezers'!$E$12)</f>
        <v/>
      </c>
      <c r="F11" s="1284" t="str">
        <f>IF(SUM('Step 3-Air-Conditioning Units'!F23:F26)=0,"",(SUM('Step 3-Air-Conditioning Units'!F23:F26))/'Step 3-Air-Conditioning Units'!$E$11)</f>
        <v/>
      </c>
      <c r="G11" s="1285" t="str">
        <f>IF(SUM('Step 3-Dehumidifiers'!F30:F33)=0,"",(SUM('Step 3-Dehumidifiers'!F30:F33))/'Step 3-Dehumidifiers'!$E$12)</f>
        <v/>
      </c>
      <c r="H11" s="130"/>
      <c r="I11" s="142"/>
      <c r="J11" s="144"/>
      <c r="K11" s="134"/>
      <c r="L11" s="137"/>
      <c r="M11" s="137"/>
      <c r="N11" s="137"/>
      <c r="O11" s="136"/>
    </row>
    <row r="12" spans="1:16" s="131" customFormat="1" ht="13.5" customHeight="1">
      <c r="A12" s="144"/>
      <c r="B12" s="146"/>
      <c r="C12" s="156" t="s">
        <v>122</v>
      </c>
      <c r="D12" s="1284" t="str">
        <f>IF(SUM('Step 3-Refrigerators'!F36:F39)=0,"",(SUM('Step 3-Refrigerators'!F36:F39))/'Step 3-Refrigerators'!$E12)</f>
        <v/>
      </c>
      <c r="E12" s="1284" t="str">
        <f>IF(SUM('Step 3-Stand-Alone Freezers'!F42:F45)=0,"",(SUM('Step 3-Stand-Alone Freezers'!F42:F45))/'Step 3-Stand-Alone Freezers'!$E$13)</f>
        <v/>
      </c>
      <c r="F12" s="1284" t="s">
        <v>255</v>
      </c>
      <c r="G12" s="1285" t="str">
        <f>IF(SUM('Step 3-Dehumidifiers'!F35:F38)=0,"",(SUM('Step 3-Dehumidifiers'!F35:F38))/'Step 3-Dehumidifiers'!$E$13)</f>
        <v/>
      </c>
      <c r="H12" s="130"/>
      <c r="I12" s="142"/>
      <c r="J12" s="144"/>
      <c r="K12" s="134"/>
      <c r="L12" s="137"/>
      <c r="M12" s="137"/>
      <c r="N12" s="137"/>
      <c r="O12" s="136"/>
    </row>
    <row r="13" spans="1:16" s="131" customFormat="1" ht="13.5" customHeight="1">
      <c r="A13" s="144"/>
      <c r="B13" s="146"/>
      <c r="C13" s="156" t="s">
        <v>256</v>
      </c>
      <c r="D13" s="1284" t="s">
        <v>255</v>
      </c>
      <c r="E13" s="1284" t="s">
        <v>255</v>
      </c>
      <c r="F13" s="1284" t="s">
        <v>255</v>
      </c>
      <c r="G13" s="1285" t="str">
        <f>IF(SUM('Step 3-Dehumidifiers'!F40:F43)=0,"",(SUM('Step 3-Dehumidifiers'!F40:F43))/'Step 3-Dehumidifiers'!$E$14)</f>
        <v/>
      </c>
      <c r="H13" s="130"/>
      <c r="I13" s="142"/>
      <c r="J13" s="144"/>
      <c r="K13" s="134"/>
      <c r="L13" s="137"/>
      <c r="M13" s="137"/>
      <c r="N13" s="137"/>
      <c r="O13" s="136"/>
    </row>
    <row r="14" spans="1:16" s="131" customFormat="1" ht="13.5" customHeight="1">
      <c r="A14" s="144"/>
      <c r="B14" s="146"/>
      <c r="C14" s="156" t="s">
        <v>195</v>
      </c>
      <c r="D14" s="1284" t="s">
        <v>255</v>
      </c>
      <c r="E14" s="1284" t="s">
        <v>255</v>
      </c>
      <c r="F14" s="1284" t="str">
        <f>IF(SUM('Step 3-Air-Conditioning Units'!F28:F31)=0,"",(SUM('Step 3-Air-Conditioning Units'!F28:F31))/'Step 3-Air-Conditioning Units'!$E$12)</f>
        <v/>
      </c>
      <c r="G14" s="1285" t="s">
        <v>255</v>
      </c>
      <c r="H14" s="130"/>
      <c r="I14" s="142"/>
      <c r="J14" s="144"/>
      <c r="K14" s="134"/>
      <c r="L14" s="137"/>
      <c r="M14" s="137"/>
      <c r="N14" s="137"/>
      <c r="O14" s="136"/>
    </row>
    <row r="15" spans="1:16" s="131" customFormat="1" ht="13.5" customHeight="1">
      <c r="A15" s="144"/>
      <c r="B15" s="146"/>
      <c r="C15" s="156" t="s">
        <v>196</v>
      </c>
      <c r="D15" s="1284" t="s">
        <v>255</v>
      </c>
      <c r="E15" s="1284" t="s">
        <v>255</v>
      </c>
      <c r="F15" s="1286" t="str">
        <f>IF(SUM('Step 3-Air-Conditioning Units'!F33:F36)=0,"",(SUM('Step 3-Air-Conditioning Units'!F33:F36))/'Step 3-Air-Conditioning Units'!$E$13)</f>
        <v/>
      </c>
      <c r="G15" s="1287" t="str">
        <f>IF(SUM('Step 3-Dehumidifiers'!F45:F48)=0,"",(SUM('Step 3-Dehumidifiers'!F45:F48))/'Step 3-Dehumidifiers'!$E$15)</f>
        <v/>
      </c>
      <c r="H15" s="130"/>
      <c r="I15" s="142"/>
      <c r="J15" s="144"/>
      <c r="K15" s="134"/>
      <c r="L15" s="137"/>
      <c r="M15" s="137"/>
      <c r="N15" s="137"/>
      <c r="O15" s="136"/>
    </row>
    <row r="16" spans="1:16" s="131" customFormat="1" ht="13.5" customHeight="1" thickBot="1">
      <c r="A16" s="144"/>
      <c r="B16" s="146"/>
      <c r="C16" s="257" t="s">
        <v>257</v>
      </c>
      <c r="D16" s="1288" t="str">
        <f>IF(SUM(Fridge_Refrig_Total)=0,"",(SUM(Fridge_Refrig_Total))/SUM('Step 3-Refrigerators'!E11:E12))</f>
        <v/>
      </c>
      <c r="E16" s="1288" t="str">
        <f>IF(SUM(Freezer_Refrig_Total)=0,"",(SUM(Freezer_Refrig_Total))/SUM('Step 3-Stand-Alone Freezers'!E11:E13))</f>
        <v/>
      </c>
      <c r="F16" s="1288" t="str">
        <f>IF(SUM(AC_Refrigerant)=0,"",(SUM(AC_Refrigerant))/SUM('Step 3-Air-Conditioning Units'!E11:E13))</f>
        <v/>
      </c>
      <c r="G16" s="1289" t="str">
        <f>IF(SUM(Dehumidifiers_Refrigerant)=0,"",(SUM(Dehumidifiers_Refrigerant))/SUM('Step 3-Dehumidifiers'!E11:E15))</f>
        <v/>
      </c>
      <c r="H16" s="130"/>
      <c r="I16" s="142"/>
      <c r="J16" s="144"/>
      <c r="K16" s="134"/>
      <c r="L16" s="137"/>
      <c r="M16" s="137"/>
      <c r="N16" s="137"/>
      <c r="O16" s="136"/>
    </row>
    <row r="17" spans="1:15" s="131" customFormat="1" ht="13.5" customHeight="1" thickBot="1">
      <c r="A17" s="144"/>
      <c r="B17" s="146"/>
      <c r="C17" s="663" t="s">
        <v>258</v>
      </c>
      <c r="D17" s="1451"/>
      <c r="E17" s="1451"/>
      <c r="F17" s="1452"/>
      <c r="G17" s="1452"/>
      <c r="H17" s="130"/>
      <c r="I17" s="142"/>
      <c r="J17" s="144"/>
      <c r="K17" s="134"/>
      <c r="L17" s="137"/>
      <c r="M17" s="137"/>
      <c r="N17" s="137"/>
      <c r="O17" s="136"/>
    </row>
    <row r="18" spans="1:15" s="131" customFormat="1" ht="13.5" customHeight="1">
      <c r="A18" s="144"/>
      <c r="B18" s="146"/>
      <c r="C18" s="156" t="s">
        <v>150</v>
      </c>
      <c r="D18" s="1290" t="str">
        <f>IF(SUM('Step 3-Refrigerators'!F41:F44)=0,"",((SUM('Step 3-Refrigerators'!F41:F44))/'Step 3-Refrigerators'!$E16))</f>
        <v/>
      </c>
      <c r="E18" s="1282" t="str">
        <f>IF(SUM('Step 3-Stand-Alone Freezers'!F47:F50)=0,"",(SUM('Step 3-Stand-Alone Freezers'!F47:F50))/'Step 3-Stand-Alone Freezers'!$E17)</f>
        <v/>
      </c>
      <c r="F18" s="1282" t="s">
        <v>255</v>
      </c>
      <c r="G18" s="1283" t="s">
        <v>255</v>
      </c>
      <c r="H18" s="130"/>
      <c r="I18" s="142"/>
      <c r="J18" s="144"/>
      <c r="K18" s="134"/>
      <c r="L18" s="137"/>
      <c r="M18" s="137"/>
      <c r="N18" s="137"/>
      <c r="O18" s="136"/>
    </row>
    <row r="19" spans="1:15" s="131" customFormat="1" ht="13.5" customHeight="1">
      <c r="A19" s="144"/>
      <c r="B19" s="146"/>
      <c r="C19" s="156" t="s">
        <v>151</v>
      </c>
      <c r="D19" s="1284" t="str">
        <f>IF(SUM('Step 3-Refrigerators'!F46:F49)=0,"",(SUM('Step 3-Refrigerators'!F46:F49)/'Step 3-Refrigerators'!$E17))</f>
        <v/>
      </c>
      <c r="E19" s="1284" t="str">
        <f>IF(SUM('Step 3-Stand-Alone Freezers'!F52:F55)=0,"",(SUM('Step 3-Stand-Alone Freezers'!F52:F55))/'Step 3-Stand-Alone Freezers'!$E18)</f>
        <v/>
      </c>
      <c r="F19" s="1284" t="s">
        <v>255</v>
      </c>
      <c r="G19" s="1285" t="s">
        <v>255</v>
      </c>
      <c r="H19" s="130"/>
      <c r="I19" s="142"/>
      <c r="J19" s="144"/>
      <c r="K19" s="134"/>
      <c r="L19" s="137"/>
      <c r="M19" s="137"/>
      <c r="N19" s="137"/>
      <c r="O19" s="136"/>
    </row>
    <row r="20" spans="1:15" s="131" customFormat="1" ht="13.5" customHeight="1">
      <c r="A20" s="144"/>
      <c r="B20" s="146"/>
      <c r="C20" s="198" t="s">
        <v>122</v>
      </c>
      <c r="D20" s="1284" t="str">
        <f>IF(SUM('Step 3-Refrigerators'!F51:F54)=0,"",(SUM('Step 3-Refrigerators'!F51:F54))/'Step 3-Refrigerators'!$E18)</f>
        <v/>
      </c>
      <c r="E20" s="1284" t="str">
        <f>IF(SUM('Step 3-Stand-Alone Freezers'!F57:F60)=0,"",(SUM('Step 3-Stand-Alone Freezers'!F57:F60))/'Step 3-Stand-Alone Freezers'!$E19)</f>
        <v/>
      </c>
      <c r="F20" s="1284" t="s">
        <v>255</v>
      </c>
      <c r="G20" s="1285" t="s">
        <v>255</v>
      </c>
      <c r="H20" s="130"/>
      <c r="I20" s="142"/>
      <c r="J20" s="144"/>
      <c r="K20" s="134"/>
      <c r="L20" s="137"/>
      <c r="M20" s="137"/>
      <c r="N20" s="137"/>
      <c r="O20" s="136"/>
    </row>
    <row r="21" spans="1:15" s="131" customFormat="1" ht="13.5" customHeight="1">
      <c r="A21" s="144"/>
      <c r="B21" s="146"/>
      <c r="C21" s="198" t="s">
        <v>152</v>
      </c>
      <c r="D21" s="1286" t="str">
        <f>IF(SUM('Step 3-Refrigerators'!F56:F59)=0,"",(SUM('Step 3-Refrigerators'!F56:F59))/'Step 3-Refrigerators'!$E19)</f>
        <v/>
      </c>
      <c r="E21" s="1286" t="str">
        <f>IF(SUM('Step 3-Stand-Alone Freezers'!F62:F65)=0,"",(SUM('Step 3-Stand-Alone Freezers'!F62:F65))/'Step 3-Stand-Alone Freezers'!$E20)</f>
        <v/>
      </c>
      <c r="F21" s="1284" t="s">
        <v>255</v>
      </c>
      <c r="G21" s="1285" t="s">
        <v>255</v>
      </c>
      <c r="H21" s="130"/>
      <c r="I21" s="142"/>
      <c r="J21" s="144"/>
      <c r="K21" s="134"/>
      <c r="L21" s="137"/>
      <c r="M21" s="137"/>
      <c r="N21" s="137"/>
      <c r="O21" s="136"/>
    </row>
    <row r="22" spans="1:15" s="131" customFormat="1" ht="13.5" customHeight="1" thickBot="1">
      <c r="A22" s="144"/>
      <c r="B22" s="146"/>
      <c r="C22" s="257" t="s">
        <v>257</v>
      </c>
      <c r="D22" s="1288" t="str">
        <f>IF(SUM(Fridge_Foam_Total)=0,"",SUM(Fridge_Foam_Total)/SUM('Step 3-Refrigerators'!E16:E19))</f>
        <v/>
      </c>
      <c r="E22" s="1291" t="str">
        <f>IF(SUM(Freezer_Foam_Total)=0,"",SUM(Freezer_Foam_Total)/SUM('Step 3-Stand-Alone Freezers'!E17:E20))</f>
        <v/>
      </c>
      <c r="F22" s="1288" t="s">
        <v>255</v>
      </c>
      <c r="G22" s="1292" t="s">
        <v>255</v>
      </c>
      <c r="H22" s="130"/>
      <c r="I22" s="142"/>
      <c r="J22" s="144"/>
      <c r="K22" s="134"/>
      <c r="L22" s="137"/>
      <c r="M22" s="137"/>
      <c r="N22" s="137"/>
      <c r="O22" s="136"/>
    </row>
    <row r="23" spans="1:15" s="131" customFormat="1" ht="13.5" customHeight="1" thickBot="1">
      <c r="A23" s="144"/>
      <c r="B23" s="146"/>
      <c r="C23" s="662" t="s">
        <v>259</v>
      </c>
      <c r="D23" s="1293"/>
      <c r="E23" s="1293"/>
      <c r="F23" s="1293"/>
      <c r="G23" s="1294"/>
      <c r="H23" s="130"/>
      <c r="I23" s="142"/>
      <c r="J23" s="144"/>
      <c r="K23" s="134"/>
      <c r="L23" s="135"/>
      <c r="M23" s="135"/>
      <c r="N23" s="135"/>
      <c r="O23" s="136"/>
    </row>
    <row r="24" spans="1:15" s="131" customFormat="1" ht="13.5" customHeight="1">
      <c r="A24" s="144"/>
      <c r="B24" s="146"/>
      <c r="C24" s="156" t="s">
        <v>260</v>
      </c>
      <c r="D24" s="1295" t="str">
        <f>IF(SUM('Step 3-Refrigerators'!$F$60+'Step 3-Refrigerators'!$F$61)=0,"",('Step 3-Refrigerators'!$F$60+'Step 3-Refrigerators'!$F$61)/$D$8)</f>
        <v/>
      </c>
      <c r="E24" s="1296" t="str">
        <f>IF(SUM('Step 3-Stand-Alone Freezers'!$F$66+'Step 3-Stand-Alone Freezers'!$F$67)=0,"",('Step 3-Stand-Alone Freezers'!$F$66+'Step 3-Stand-Alone Freezers'!$F$67)/$E$8)</f>
        <v/>
      </c>
      <c r="F24" s="1297" t="str">
        <f>IF(SUM('Step 3-Air-Conditioning Units'!$F$37+'Step 3-Air-Conditioning Units'!$F$38)=0,"",('Step 3-Air-Conditioning Units'!$F$37+'Step 3-Air-Conditioning Units'!$F$38)/$F$8)</f>
        <v/>
      </c>
      <c r="G24" s="1298" t="str">
        <f>IF(SUM('Step 3-Dehumidifiers'!$F$49+'Step 3-Dehumidifiers'!$F$50)=0,"",('Step 3-Dehumidifiers'!$F$49+'Step 3-Dehumidifiers'!$F$50)/$G$8)</f>
        <v/>
      </c>
      <c r="H24" s="130"/>
      <c r="I24" s="142"/>
      <c r="J24" s="144"/>
      <c r="K24" s="134"/>
      <c r="L24" s="135"/>
      <c r="M24" s="135"/>
      <c r="N24" s="135"/>
      <c r="O24" s="136"/>
    </row>
    <row r="25" spans="1:15" s="131" customFormat="1" ht="13.5" customHeight="1">
      <c r="A25" s="144"/>
      <c r="B25" s="146"/>
      <c r="C25" s="156" t="s">
        <v>261</v>
      </c>
      <c r="D25" s="1284" t="str">
        <f>IF('Step 3-Refrigerators'!$F$62=0,"",'Step 3-Refrigerators'!$F$62/$D$8)</f>
        <v/>
      </c>
      <c r="E25" s="1286" t="str">
        <f>IF('Step 3-Stand-Alone Freezers'!$F$68=0,"",'Step 3-Stand-Alone Freezers'!$F$68/$E$8)</f>
        <v/>
      </c>
      <c r="F25" s="1299" t="str">
        <f>IF('Step 3-Air-Conditioning Units'!$F$39=0,"",'Step 3-Air-Conditioning Units'!$F$39/$F$8)</f>
        <v/>
      </c>
      <c r="G25" s="1300" t="str">
        <f>IF('Step 3-Dehumidifiers'!$F$51=0,"",'Step 3-Dehumidifiers'!$F$51/$G$8)</f>
        <v/>
      </c>
      <c r="H25" s="130"/>
      <c r="I25" s="142"/>
      <c r="J25" s="144"/>
      <c r="K25" s="134"/>
      <c r="L25" s="137"/>
      <c r="M25" s="137"/>
      <c r="N25" s="137"/>
      <c r="O25" s="136"/>
    </row>
    <row r="26" spans="1:15" s="131" customFormat="1" ht="13.5" customHeight="1">
      <c r="A26" s="144"/>
      <c r="B26" s="146"/>
      <c r="C26" s="156" t="s">
        <v>262</v>
      </c>
      <c r="D26" s="1284" t="str">
        <f>IF('Step 3-Refrigerators'!$F$63=0,"",'Step 3-Refrigerators'!$F$63/$D$8)</f>
        <v/>
      </c>
      <c r="E26" s="1286" t="str">
        <f>IF('Step 3-Stand-Alone Freezers'!$F$69=0,"",'Step 3-Stand-Alone Freezers'!$F$69/$E$8)</f>
        <v/>
      </c>
      <c r="F26" s="1299" t="str">
        <f>IF('Step 3-Air-Conditioning Units'!$F$40=0,"",'Step 3-Air-Conditioning Units'!$F$40/$F$8)</f>
        <v/>
      </c>
      <c r="G26" s="1300" t="str">
        <f>IF('Step 3-Dehumidifiers'!$F$52=0,"",'Step 3-Dehumidifiers'!$F$52/$G$8)</f>
        <v/>
      </c>
      <c r="H26" s="130"/>
      <c r="I26" s="142"/>
      <c r="J26" s="144"/>
      <c r="K26" s="134"/>
      <c r="L26" s="135"/>
      <c r="M26" s="135"/>
      <c r="N26" s="135"/>
      <c r="O26" s="136"/>
    </row>
    <row r="27" spans="1:15" s="131" customFormat="1" ht="13.5" customHeight="1">
      <c r="A27" s="144"/>
      <c r="B27" s="146"/>
      <c r="C27" s="580" t="s">
        <v>263</v>
      </c>
      <c r="D27" s="1284" t="str">
        <f>IF('Step 3-Refrigerators'!$F$64=0,"",'Step 3-Refrigerators'!$F$64/$D$8)</f>
        <v/>
      </c>
      <c r="E27" s="1286" t="str">
        <f>IF('Step 3-Stand-Alone Freezers'!$F$70=0,"",'Step 3-Stand-Alone Freezers'!$F$70/$E$8)</f>
        <v/>
      </c>
      <c r="F27" s="1299" t="str">
        <f>IF('Step 3-Air-Conditioning Units'!$F$41=0,"",'Step 3-Air-Conditioning Units'!$F$41/$F$8)</f>
        <v/>
      </c>
      <c r="G27" s="1300" t="str">
        <f>IF('Step 3-Dehumidifiers'!$F$53=0,"",'Step 3-Dehumidifiers'!$F$53/$G$8)</f>
        <v/>
      </c>
      <c r="H27" s="130"/>
      <c r="I27" s="142"/>
      <c r="J27" s="144"/>
      <c r="K27" s="139"/>
      <c r="L27" s="139"/>
      <c r="M27" s="139"/>
      <c r="N27" s="139"/>
      <c r="O27" s="136"/>
    </row>
    <row r="28" spans="1:15" s="131" customFormat="1" ht="13.5" customHeight="1">
      <c r="A28" s="144"/>
      <c r="B28" s="146"/>
      <c r="C28" s="580" t="s">
        <v>264</v>
      </c>
      <c r="D28" s="1284" t="str">
        <f>IF('Step 3-Refrigerators'!$F$65=0,"",'Step 3-Refrigerators'!$F$65/$D$8)</f>
        <v/>
      </c>
      <c r="E28" s="1286" t="s">
        <v>255</v>
      </c>
      <c r="F28" s="1286" t="s">
        <v>255</v>
      </c>
      <c r="G28" s="1287" t="s">
        <v>255</v>
      </c>
      <c r="H28" s="130"/>
      <c r="I28" s="142"/>
      <c r="J28" s="144"/>
      <c r="K28" s="140"/>
      <c r="L28" s="140"/>
      <c r="M28" s="140"/>
      <c r="N28" s="140"/>
      <c r="O28" s="136"/>
    </row>
    <row r="29" spans="1:15" s="131" customFormat="1" ht="13.5" customHeight="1">
      <c r="A29" s="144"/>
      <c r="B29" s="146"/>
      <c r="C29" s="580" t="s">
        <v>265</v>
      </c>
      <c r="D29" s="1301" t="str">
        <f>IF('Step 3-Refrigerators'!$F$66=0,"",'Step 3-Refrigerators'!$F$66/$D$8)</f>
        <v/>
      </c>
      <c r="E29" s="1302" t="str">
        <f>IF('Step 3-Stand-Alone Freezers'!$F$71=0,"",'Step 3-Stand-Alone Freezers'!$F$71/$E$8)</f>
        <v/>
      </c>
      <c r="F29" s="1303" t="str">
        <f>IF('Step 3-Air-Conditioning Units'!$F$42=0,"",'Step 3-Air-Conditioning Units'!$F$42/$F$8)</f>
        <v/>
      </c>
      <c r="G29" s="1304" t="str">
        <f>IF('Step 3-Dehumidifiers'!$F$54=0,"",'Step 3-Dehumidifiers'!$F$54/$G$8)</f>
        <v/>
      </c>
      <c r="H29" s="130"/>
      <c r="I29" s="142"/>
      <c r="J29" s="144"/>
      <c r="K29" s="134"/>
      <c r="L29" s="135"/>
      <c r="M29" s="135"/>
      <c r="N29" s="135"/>
      <c r="O29" s="136"/>
    </row>
    <row r="30" spans="1:15" s="131" customFormat="1" ht="13.5" customHeight="1" thickBot="1">
      <c r="A30" s="144"/>
      <c r="B30" s="146"/>
      <c r="C30" s="1311" t="s">
        <v>266</v>
      </c>
      <c r="D30" s="1305" t="s">
        <v>255</v>
      </c>
      <c r="E30" s="1306" t="str">
        <f>IF(SUM('Step 3-Stand-Alone Freezers'!$F$72+'Step 3-Stand-Alone Freezers'!$F$73)=0,"",('Step 3-Stand-Alone Freezers'!$F$72+'Step 3-Stand-Alone Freezers'!$F$73)/$E$8)</f>
        <v/>
      </c>
      <c r="F30" s="1307" t="s">
        <v>255</v>
      </c>
      <c r="G30" s="1308" t="s">
        <v>255</v>
      </c>
      <c r="H30" s="130"/>
      <c r="I30" s="142"/>
      <c r="J30" s="144"/>
      <c r="K30" s="136"/>
      <c r="L30" s="138"/>
      <c r="M30" s="138"/>
      <c r="N30" s="138"/>
      <c r="O30" s="136"/>
    </row>
    <row r="31" spans="1:15" s="131" customFormat="1" ht="13">
      <c r="A31" s="144"/>
      <c r="B31" s="146"/>
      <c r="C31" s="178" t="s">
        <v>267</v>
      </c>
      <c r="E31" s="38"/>
      <c r="F31" s="38"/>
      <c r="G31" s="38"/>
      <c r="H31" s="155"/>
      <c r="I31" s="142"/>
      <c r="J31" s="144"/>
      <c r="K31" s="139"/>
      <c r="L31" s="139"/>
      <c r="M31" s="139"/>
      <c r="N31" s="139"/>
      <c r="O31" s="136"/>
    </row>
    <row r="32" spans="1:15" s="131" customFormat="1" ht="13.5" customHeight="1">
      <c r="A32" s="144"/>
      <c r="B32" s="146"/>
      <c r="C32" s="178" t="s">
        <v>268</v>
      </c>
      <c r="D32" s="38"/>
      <c r="E32" s="38"/>
      <c r="F32" s="38"/>
      <c r="G32" s="38"/>
      <c r="H32" s="155"/>
      <c r="I32" s="142"/>
      <c r="J32" s="144"/>
      <c r="K32" s="139"/>
      <c r="L32" s="139"/>
      <c r="M32" s="139"/>
      <c r="N32" s="139"/>
      <c r="O32" s="136"/>
    </row>
    <row r="33" spans="1:18" s="131" customFormat="1" ht="13.5" customHeight="1">
      <c r="A33" s="144"/>
      <c r="B33" s="146"/>
      <c r="C33" s="673"/>
      <c r="D33" s="38"/>
      <c r="E33" s="38"/>
      <c r="F33" s="38"/>
      <c r="G33" s="38"/>
      <c r="H33" s="155"/>
      <c r="I33" s="142"/>
      <c r="J33" s="144"/>
      <c r="K33" s="139"/>
      <c r="L33" s="139"/>
      <c r="M33" s="139"/>
      <c r="N33" s="139"/>
      <c r="O33" s="136"/>
    </row>
    <row r="34" spans="1:18" s="131" customFormat="1" ht="13.5" customHeight="1">
      <c r="A34" s="144"/>
      <c r="B34" s="160"/>
      <c r="C34" s="1252" t="str">
        <f>'Instructions &amp; Definitions'!C57</f>
        <v>EPA Form Number: 5900-482</v>
      </c>
      <c r="D34" s="141"/>
      <c r="E34" s="124"/>
      <c r="F34" s="124"/>
      <c r="G34" s="124"/>
      <c r="H34" s="161"/>
      <c r="I34" s="162"/>
      <c r="J34" s="144"/>
      <c r="K34"/>
      <c r="L34"/>
      <c r="M34"/>
      <c r="N34"/>
      <c r="O34"/>
      <c r="P34"/>
      <c r="Q34"/>
      <c r="R34"/>
    </row>
    <row r="35" spans="1:18" s="131" customFormat="1" ht="13">
      <c r="A35" s="144"/>
      <c r="B35" s="157"/>
      <c r="C35" s="157"/>
      <c r="D35" s="157"/>
      <c r="E35" s="157"/>
      <c r="F35" s="157"/>
      <c r="G35" s="157"/>
      <c r="H35" s="158"/>
      <c r="I35" s="158"/>
      <c r="J35" s="144"/>
      <c r="K35"/>
      <c r="L35"/>
      <c r="M35"/>
      <c r="N35"/>
      <c r="O35"/>
      <c r="P35"/>
      <c r="Q35"/>
      <c r="R35"/>
    </row>
    <row r="36" spans="1:18" ht="13" hidden="1">
      <c r="A36" s="118"/>
      <c r="B36" s="121"/>
      <c r="H36" s="38"/>
      <c r="I36" s="143"/>
      <c r="J36" s="118"/>
    </row>
    <row r="37" spans="1:18" ht="13" hidden="1">
      <c r="A37" s="118"/>
      <c r="B37" s="121"/>
      <c r="H37" s="38"/>
      <c r="I37" s="143"/>
      <c r="J37" s="118"/>
    </row>
    <row r="38" spans="1:18" ht="13" hidden="1">
      <c r="A38" s="118"/>
      <c r="B38" s="121"/>
      <c r="H38" s="38"/>
      <c r="I38" s="143"/>
      <c r="J38" s="118"/>
    </row>
    <row r="39" spans="1:18" ht="13" hidden="1">
      <c r="A39" s="118"/>
      <c r="B39" s="121"/>
      <c r="H39" s="38"/>
      <c r="I39" s="143"/>
      <c r="J39" s="118"/>
    </row>
    <row r="40" spans="1:18" ht="13" hidden="1">
      <c r="A40" s="118"/>
      <c r="B40" s="157"/>
      <c r="H40" s="158"/>
      <c r="I40" s="158"/>
      <c r="J40" s="118"/>
    </row>
    <row r="41" spans="1:18" ht="13" hidden="1">
      <c r="A41" s="118"/>
      <c r="B41" s="119"/>
      <c r="H41" s="128"/>
      <c r="I41" s="38"/>
      <c r="J41" s="118"/>
    </row>
    <row r="42" spans="1:18" ht="13" hidden="1">
      <c r="A42" s="118"/>
      <c r="B42" s="119"/>
      <c r="H42" s="129"/>
      <c r="I42" s="119"/>
      <c r="J42" s="118"/>
    </row>
    <row r="43" spans="1:18" ht="12.75" hidden="1" customHeight="1">
      <c r="A43" s="118"/>
      <c r="B43" s="119"/>
      <c r="H43" s="38"/>
      <c r="I43" s="119"/>
      <c r="J43" s="118"/>
    </row>
    <row r="44" spans="1:18" hidden="1">
      <c r="A44" s="118"/>
      <c r="B44" s="118"/>
      <c r="H44" s="118"/>
      <c r="I44" s="118"/>
      <c r="J44" s="118"/>
    </row>
  </sheetData>
  <sheetProtection algorithmName="SHA-512" hashValue="LAIiCsBF28H3PP7cfyvUwjnyqDEMdP0u0Hi+xnCSu5pGv/47/0X+Ox/GmajID/pZyuTu8Xd79rQkoWQAF46ewQ==" saltValue="KgWuQ6wkLqpTkvEr4Rspgw==" spinCount="100000" sheet="1" objects="1" scenarios="1"/>
  <customSheetViews>
    <customSheetView guid="{7A34E1A7-91A1-4CD4-B377-1F35FFBCE4D8}" hiddenRows="1" hiddenColumns="1">
      <selection activeCell="C5" sqref="C5:G5"/>
      <pageMargins left="0" right="0" top="0" bottom="0" header="0" footer="0"/>
      <pageSetup scale="83" orientation="portrait" r:id="rId1"/>
      <headerFooter alignWithMargins="0"/>
    </customSheetView>
    <customSheetView guid="{DD9D0D41-5D22-4202-9EF9-254DD6E28480}" hiddenRows="1" hiddenColumns="1">
      <selection activeCell="I8" sqref="I8"/>
      <pageMargins left="0" right="0" top="0" bottom="0" header="0" footer="0"/>
      <pageSetup scale="83" orientation="portrait" r:id="rId2"/>
      <headerFooter alignWithMargins="0"/>
    </customSheetView>
  </customSheetViews>
  <mergeCells count="4">
    <mergeCell ref="D6:G6"/>
    <mergeCell ref="C4:G4"/>
    <mergeCell ref="C5:G5"/>
    <mergeCell ref="G2:I2"/>
  </mergeCells>
  <phoneticPr fontId="3" type="noConversion"/>
  <pageMargins left="0.75" right="0.75" top="1" bottom="1" header="0.5" footer="0.5"/>
  <pageSetup scale="83" orientation="portrait" r:id="rId3"/>
  <headerFooter alignWithMargins="0"/>
  <drawing r:id="rId4"/>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theme="9" tint="-0.249977111117893"/>
    <pageSetUpPr fitToPage="1"/>
  </sheetPr>
  <dimension ref="A1:IV402"/>
  <sheetViews>
    <sheetView showGridLines="0" zoomScaleNormal="100" zoomScaleSheetLayoutView="100" workbookViewId="0"/>
  </sheetViews>
  <sheetFormatPr defaultColWidth="0" defaultRowHeight="12.5" zeroHeight="1"/>
  <cols>
    <col min="1" max="1" width="1.7265625" style="118" customWidth="1"/>
    <col min="2" max="2" width="1.7265625" style="212" customWidth="1"/>
    <col min="3" max="3" width="36.7265625" style="212" customWidth="1"/>
    <col min="4" max="7" width="13.7265625" style="212" customWidth="1"/>
    <col min="8" max="8" width="26.7265625" style="212" customWidth="1"/>
    <col min="9" max="9" width="1.7265625" style="212" customWidth="1"/>
    <col min="10" max="10" width="9.1796875" style="118" customWidth="1"/>
    <col min="11" max="116" width="0" style="18" hidden="1" customWidth="1"/>
  </cols>
  <sheetData>
    <row r="1" spans="1:116" ht="12.75" customHeight="1">
      <c r="B1" s="118"/>
      <c r="C1" s="118"/>
      <c r="D1" s="118"/>
      <c r="E1" s="118"/>
      <c r="F1" s="118"/>
      <c r="G1" s="118"/>
      <c r="H1" s="118"/>
      <c r="I1" s="145"/>
    </row>
    <row r="2" spans="1:116" ht="66" customHeight="1">
      <c r="B2" s="27"/>
      <c r="C2" s="28"/>
      <c r="D2" s="78"/>
      <c r="E2" s="78"/>
      <c r="F2" s="78"/>
      <c r="G2" s="78"/>
      <c r="H2" s="1894"/>
      <c r="I2" s="1895"/>
    </row>
    <row r="3" spans="1:116" ht="27" customHeight="1">
      <c r="B3" s="25"/>
      <c r="C3" s="24" t="s">
        <v>269</v>
      </c>
      <c r="D3"/>
      <c r="E3"/>
      <c r="F3"/>
      <c r="G3"/>
      <c r="H3"/>
      <c r="I3" s="21"/>
    </row>
    <row r="4" spans="1:116" ht="28.5" customHeight="1">
      <c r="B4" s="25"/>
      <c r="C4" s="1483" t="s">
        <v>270</v>
      </c>
      <c r="D4" s="1483"/>
      <c r="E4" s="1483"/>
      <c r="F4" s="1483"/>
      <c r="G4" s="1483"/>
      <c r="H4" s="1483"/>
      <c r="I4" s="21"/>
    </row>
    <row r="5" spans="1:116" ht="31.5" customHeight="1">
      <c r="B5" s="25"/>
      <c r="C5" s="107" t="s">
        <v>271</v>
      </c>
      <c r="D5"/>
      <c r="E5"/>
      <c r="F5"/>
      <c r="G5"/>
      <c r="H5"/>
      <c r="I5" s="21"/>
    </row>
    <row r="6" spans="1:116" s="177" customFormat="1" ht="88.5" customHeight="1" thickBot="1">
      <c r="A6" s="174"/>
      <c r="B6" s="508"/>
      <c r="C6" s="1611" t="s">
        <v>272</v>
      </c>
      <c r="D6" s="1611"/>
      <c r="E6" s="1611"/>
      <c r="F6" s="1611"/>
      <c r="G6" s="1611"/>
      <c r="H6" s="1491"/>
      <c r="I6" s="175"/>
      <c r="J6" s="174"/>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c r="CZ6" s="176"/>
      <c r="DA6" s="176"/>
      <c r="DB6" s="176"/>
      <c r="DC6" s="176"/>
      <c r="DD6" s="176"/>
      <c r="DE6" s="176"/>
      <c r="DF6" s="176"/>
      <c r="DG6" s="176"/>
      <c r="DH6" s="176"/>
      <c r="DI6" s="176"/>
      <c r="DJ6" s="176"/>
      <c r="DK6" s="176"/>
      <c r="DL6" s="176"/>
    </row>
    <row r="7" spans="1:116" ht="42" customHeight="1">
      <c r="B7" s="25"/>
      <c r="C7" s="1596" t="s">
        <v>137</v>
      </c>
      <c r="D7" s="1896" t="s">
        <v>273</v>
      </c>
      <c r="E7" s="1897"/>
      <c r="F7" s="1591" t="s">
        <v>274</v>
      </c>
      <c r="G7" s="1899"/>
      <c r="H7" s="1598" t="s">
        <v>275</v>
      </c>
      <c r="I7" s="21"/>
    </row>
    <row r="8" spans="1:116" ht="13.5" customHeight="1">
      <c r="B8" s="25"/>
      <c r="C8" s="1898"/>
      <c r="D8" s="509" t="s">
        <v>144</v>
      </c>
      <c r="E8" s="509" t="s">
        <v>276</v>
      </c>
      <c r="F8" s="1900"/>
      <c r="G8" s="1901"/>
      <c r="H8" s="1677"/>
      <c r="I8" s="21"/>
    </row>
    <row r="9" spans="1:116" ht="13.5" customHeight="1">
      <c r="B9" s="25"/>
      <c r="C9" s="470" t="s">
        <v>277</v>
      </c>
      <c r="D9" s="510"/>
      <c r="E9" s="510"/>
      <c r="F9" s="511"/>
      <c r="G9" s="512"/>
      <c r="H9" s="513"/>
      <c r="I9" s="21"/>
    </row>
    <row r="10" spans="1:116" s="36" customFormat="1" ht="13.5" customHeight="1">
      <c r="A10" s="168"/>
      <c r="B10" s="514"/>
      <c r="C10" s="464" t="s">
        <v>278</v>
      </c>
      <c r="D10" s="515">
        <f>(1-Assumptions!$C$21)*('Step 3-Refrigerators'!$F$31+'Step 3-Stand-Alone Freezers'!$F$32+'Step 3-Dehumidifiers'!$F$25)</f>
        <v>0</v>
      </c>
      <c r="E10" s="515">
        <f>D10*Assumptions!$B$37</f>
        <v>0</v>
      </c>
      <c r="F10" s="1890">
        <f>E10*Assumptions!$D$8*(1/1000)</f>
        <v>0</v>
      </c>
      <c r="G10" s="1891"/>
      <c r="H10" s="516">
        <f>E10*Assumptions!$C$8</f>
        <v>0</v>
      </c>
      <c r="I10" s="88"/>
      <c r="J10" s="168"/>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c r="DI10" s="87"/>
      <c r="DJ10" s="87"/>
      <c r="DK10" s="87"/>
      <c r="DL10" s="87"/>
    </row>
    <row r="11" spans="1:116" s="36" customFormat="1" ht="13.5" customHeight="1">
      <c r="A11" s="168"/>
      <c r="B11" s="514"/>
      <c r="C11" s="464" t="s">
        <v>279</v>
      </c>
      <c r="D11" s="517">
        <f>(1-Assumptions!$C$21)*('Step 3-Stand-Alone Freezers'!$F$37+'Step 3-Dehumidifiers'!$F$30+'Step 3-Air-Conditioning Units'!$F$23)</f>
        <v>0</v>
      </c>
      <c r="E11" s="517">
        <f>D11*Assumptions!$B$37</f>
        <v>0</v>
      </c>
      <c r="F11" s="1890">
        <f>E11*Assumptions!$D$10*(1/1000)</f>
        <v>0</v>
      </c>
      <c r="G11" s="1891"/>
      <c r="H11" s="516">
        <f>E11*Assumptions!$C$10</f>
        <v>0</v>
      </c>
      <c r="I11" s="88"/>
      <c r="J11" s="168"/>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row>
    <row r="12" spans="1:116" s="36" customFormat="1" ht="13.5" customHeight="1">
      <c r="A12" s="168"/>
      <c r="B12" s="514"/>
      <c r="C12" s="464" t="s">
        <v>280</v>
      </c>
      <c r="D12" s="1343">
        <f>(1-Assumptions!$C$21)*('Step 3-Refrigerators'!$F$36+'Step 3-Stand-Alone Freezers'!$F$42+'Step 3-Dehumidifiers'!$F$35)</f>
        <v>0</v>
      </c>
      <c r="E12" s="517">
        <f>D12*Assumptions!$B$37</f>
        <v>0</v>
      </c>
      <c r="F12" s="1890">
        <f>E12*Assumptions!$D$9*(1/1000)</f>
        <v>0</v>
      </c>
      <c r="G12" s="1891"/>
      <c r="H12" s="516">
        <f>E12*Assumptions!$C$9</f>
        <v>0</v>
      </c>
      <c r="I12" s="88"/>
      <c r="J12" s="168"/>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row>
    <row r="13" spans="1:116" s="36" customFormat="1" ht="13.5" customHeight="1">
      <c r="A13" s="168"/>
      <c r="B13" s="514"/>
      <c r="C13" s="464" t="s">
        <v>281</v>
      </c>
      <c r="D13" s="517">
        <f>(1-Assumptions!$C$21)*'Step 3-Dehumidifiers'!$F$40</f>
        <v>0</v>
      </c>
      <c r="E13" s="515">
        <f>D13*Assumptions!$B$37</f>
        <v>0</v>
      </c>
      <c r="F13" s="1886">
        <f>E13*Assumptions!$D$12*(1/1000)</f>
        <v>0</v>
      </c>
      <c r="G13" s="1902"/>
      <c r="H13" s="656">
        <f>E13*Assumptions!$C$12</f>
        <v>0</v>
      </c>
      <c r="I13" s="88"/>
      <c r="J13" s="168"/>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row>
    <row r="14" spans="1:116" s="36" customFormat="1" ht="13.5" customHeight="1">
      <c r="A14" s="168"/>
      <c r="B14" s="514"/>
      <c r="C14" s="464" t="s">
        <v>282</v>
      </c>
      <c r="D14" s="515">
        <f>(1-Assumptions!$C$21)*('Step 3-Air-Conditioning Units'!$F$28)</f>
        <v>0</v>
      </c>
      <c r="E14" s="517">
        <f>D14*Assumptions!$B$37</f>
        <v>0</v>
      </c>
      <c r="F14" s="1890">
        <f>E14*Assumptions!$D$14*(1/1000)</f>
        <v>0</v>
      </c>
      <c r="G14" s="1891"/>
      <c r="H14" s="516">
        <f>E14*Assumptions!$C$14</f>
        <v>0</v>
      </c>
      <c r="I14" s="88"/>
      <c r="J14" s="168"/>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row>
    <row r="15" spans="1:116" s="36" customFormat="1" ht="13.5" customHeight="1" thickBot="1">
      <c r="A15" s="168"/>
      <c r="B15" s="514"/>
      <c r="C15" s="464" t="s">
        <v>283</v>
      </c>
      <c r="D15" s="515">
        <f>(1-Assumptions!$C$21)*('Step 3-Air-Conditioning Units'!$F$33+'Step 3-Dehumidifiers'!$F$45)</f>
        <v>0</v>
      </c>
      <c r="E15" s="517">
        <f>D15*Assumptions!$B$37</f>
        <v>0</v>
      </c>
      <c r="F15" s="1890">
        <f>E15*Assumptions!$D$13*(1/1000)</f>
        <v>0</v>
      </c>
      <c r="G15" s="1891"/>
      <c r="H15" s="516">
        <f>E15*Assumptions!$C$13</f>
        <v>0</v>
      </c>
      <c r="I15" s="88"/>
      <c r="J15" s="168"/>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row>
    <row r="16" spans="1:116" s="36" customFormat="1" ht="13.5" customHeight="1" thickTop="1" thickBot="1">
      <c r="A16" s="168"/>
      <c r="B16" s="514"/>
      <c r="C16" s="518" t="s">
        <v>143</v>
      </c>
      <c r="D16" s="519">
        <f>SUM(D10:D15)</f>
        <v>0</v>
      </c>
      <c r="E16" s="520">
        <f>SUM(E10:E15)</f>
        <v>0</v>
      </c>
      <c r="F16" s="1892">
        <f>SUM(F10:F15)</f>
        <v>0</v>
      </c>
      <c r="G16" s="1893"/>
      <c r="H16" s="521">
        <f>SUM(H10:H15)</f>
        <v>0</v>
      </c>
      <c r="I16" s="88"/>
      <c r="J16" s="168"/>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row>
    <row r="17" spans="1:116" s="36" customFormat="1" ht="13.5" customHeight="1">
      <c r="A17" s="168"/>
      <c r="B17" s="514"/>
      <c r="C17" s="464" t="s">
        <v>284</v>
      </c>
      <c r="D17" s="515">
        <f>(1-Assumptions!$C$21)*('Step 3-Refrigerators'!$F$32+'Step 3-Stand-Alone Freezers'!$F$33+'Step 3-Dehumidifiers'!$F$26)</f>
        <v>0</v>
      </c>
      <c r="E17" s="515">
        <f>D17*Assumptions!$B$37</f>
        <v>0</v>
      </c>
      <c r="F17" s="1890">
        <f>E17*Assumptions!$D$8*(1/1000)</f>
        <v>0</v>
      </c>
      <c r="G17" s="1891"/>
      <c r="H17" s="516">
        <f>E17*Assumptions!$C$8</f>
        <v>0</v>
      </c>
      <c r="I17" s="88"/>
      <c r="J17" s="168"/>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row>
    <row r="18" spans="1:116" s="36" customFormat="1" ht="13.5" customHeight="1">
      <c r="A18" s="168"/>
      <c r="B18" s="514"/>
      <c r="C18" s="464" t="s">
        <v>285</v>
      </c>
      <c r="D18" s="517">
        <f>(1-Assumptions!$C$21)*('Step 3-Stand-Alone Freezers'!$F$38+'Step 3-Dehumidifiers'!$F$31+'Step 3-Air-Conditioning Units'!$F$24)</f>
        <v>0</v>
      </c>
      <c r="E18" s="517">
        <f>D18*Assumptions!$B$37</f>
        <v>0</v>
      </c>
      <c r="F18" s="1890">
        <f>E18*Assumptions!$D$10*(1/1000)</f>
        <v>0</v>
      </c>
      <c r="G18" s="1891"/>
      <c r="H18" s="516">
        <f>E18*Assumptions!$C$10</f>
        <v>0</v>
      </c>
      <c r="I18" s="88"/>
      <c r="J18" s="168"/>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row>
    <row r="19" spans="1:116" s="36" customFormat="1" ht="13.5" customHeight="1">
      <c r="A19" s="168"/>
      <c r="B19" s="514"/>
      <c r="C19" s="464" t="s">
        <v>286</v>
      </c>
      <c r="D19" s="517">
        <f>(1-Assumptions!$C$21)*('Step 3-Refrigerators'!$F$37+'Step 3-Stand-Alone Freezers'!$F$43+'Step 3-Dehumidifiers'!$F$36)</f>
        <v>0</v>
      </c>
      <c r="E19" s="517">
        <f>D19*Assumptions!$B$37</f>
        <v>0</v>
      </c>
      <c r="F19" s="1890">
        <f>E19*Assumptions!$D$9*(1/1000)</f>
        <v>0</v>
      </c>
      <c r="G19" s="1891"/>
      <c r="H19" s="516">
        <f>E19*Assumptions!$C$9</f>
        <v>0</v>
      </c>
      <c r="I19" s="88"/>
      <c r="J19" s="168"/>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row>
    <row r="20" spans="1:116" s="36" customFormat="1" ht="13.5" customHeight="1">
      <c r="A20" s="168"/>
      <c r="B20" s="514"/>
      <c r="C20" s="464" t="s">
        <v>287</v>
      </c>
      <c r="D20" s="517">
        <f>(1-Assumptions!$C$21)*'Step 3-Dehumidifiers'!$F$41</f>
        <v>0</v>
      </c>
      <c r="E20" s="515">
        <f>D20*Assumptions!$B$37</f>
        <v>0</v>
      </c>
      <c r="F20" s="1886">
        <f>E20*Assumptions!$D$12*(1/1000)</f>
        <v>0</v>
      </c>
      <c r="G20" s="1902"/>
      <c r="H20" s="656">
        <f>E20*Assumptions!$C$12</f>
        <v>0</v>
      </c>
      <c r="I20" s="88"/>
      <c r="J20" s="168"/>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row>
    <row r="21" spans="1:116" s="36" customFormat="1" ht="13.5" customHeight="1">
      <c r="A21" s="168"/>
      <c r="B21" s="514"/>
      <c r="C21" s="464" t="s">
        <v>288</v>
      </c>
      <c r="D21" s="515">
        <f>(1-Assumptions!$C$21)*('Step 3-Air-Conditioning Units'!$F$29)</f>
        <v>0</v>
      </c>
      <c r="E21" s="517">
        <f>D21*Assumptions!$B$37</f>
        <v>0</v>
      </c>
      <c r="F21" s="1890">
        <f>E21*Assumptions!$D$14*(1/1000)</f>
        <v>0</v>
      </c>
      <c r="G21" s="1891"/>
      <c r="H21" s="516">
        <f>E21*Assumptions!$C$14</f>
        <v>0</v>
      </c>
      <c r="I21" s="88"/>
      <c r="J21" s="168"/>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row>
    <row r="22" spans="1:116" s="36" customFormat="1" ht="13.5" customHeight="1" thickBot="1">
      <c r="A22" s="168"/>
      <c r="B22" s="514"/>
      <c r="C22" s="464" t="s">
        <v>289</v>
      </c>
      <c r="D22" s="515">
        <f>(1-Assumptions!$C$21)*('Step 3-Air-Conditioning Units'!$F$34+'Step 3-Dehumidifiers'!$F$46)</f>
        <v>0</v>
      </c>
      <c r="E22" s="517">
        <f>D22*Assumptions!$B$37</f>
        <v>0</v>
      </c>
      <c r="F22" s="1890">
        <f>E22*Assumptions!$D$13*(1/1000)</f>
        <v>0</v>
      </c>
      <c r="G22" s="1891"/>
      <c r="H22" s="516">
        <f>E22*Assumptions!$C$13</f>
        <v>0</v>
      </c>
      <c r="I22" s="88"/>
      <c r="J22" s="168"/>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row>
    <row r="23" spans="1:116" s="36" customFormat="1" ht="13.5" customHeight="1" thickTop="1" thickBot="1">
      <c r="A23" s="168"/>
      <c r="B23" s="514"/>
      <c r="C23" s="522" t="s">
        <v>145</v>
      </c>
      <c r="D23" s="519">
        <f>SUM(D17:D22)</f>
        <v>0</v>
      </c>
      <c r="E23" s="520">
        <f>SUM(E17:E22)</f>
        <v>0</v>
      </c>
      <c r="F23" s="1892">
        <f>SUM(F17:F22)</f>
        <v>0</v>
      </c>
      <c r="G23" s="1893"/>
      <c r="H23" s="521">
        <f>SUM(H17:H22)</f>
        <v>0</v>
      </c>
      <c r="I23" s="88"/>
      <c r="J23" s="168"/>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row>
    <row r="24" spans="1:116" s="36" customFormat="1" ht="13.5" customHeight="1">
      <c r="A24" s="168"/>
      <c r="B24" s="514"/>
      <c r="C24" s="464" t="s">
        <v>290</v>
      </c>
      <c r="D24" s="515">
        <f>(1-Assumptions!$C$20)*('Step 3-Refrigerators'!$F$33+'Step 3-Stand-Alone Freezers'!$F$34+'Step 3-Dehumidifiers'!$F$27)</f>
        <v>0</v>
      </c>
      <c r="E24" s="517">
        <f>D24*Assumptions!$B$37</f>
        <v>0</v>
      </c>
      <c r="F24" s="1890">
        <f>E24*Assumptions!$D$8*(1/1000)</f>
        <v>0</v>
      </c>
      <c r="G24" s="1891"/>
      <c r="H24" s="516">
        <f>E24*Assumptions!$C$8</f>
        <v>0</v>
      </c>
      <c r="I24" s="88"/>
      <c r="J24" s="168"/>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row>
    <row r="25" spans="1:116" s="36" customFormat="1" ht="13.5" customHeight="1">
      <c r="A25" s="168"/>
      <c r="B25" s="514"/>
      <c r="C25" s="464" t="s">
        <v>291</v>
      </c>
      <c r="D25" s="517">
        <f>(1-Assumptions!$C$20)*('Step 3-Stand-Alone Freezers'!$F$39+'Step 3-Dehumidifiers'!$F$32+'Step 3-Air-Conditioning Units'!$F$25)</f>
        <v>0</v>
      </c>
      <c r="E25" s="517">
        <f>D25*Assumptions!$B$37</f>
        <v>0</v>
      </c>
      <c r="F25" s="1890">
        <f>E25*Assumptions!$D$10*(1/1000)</f>
        <v>0</v>
      </c>
      <c r="G25" s="1891"/>
      <c r="H25" s="516">
        <f>E25*Assumptions!$C$10</f>
        <v>0</v>
      </c>
      <c r="I25" s="88"/>
      <c r="J25" s="168"/>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row>
    <row r="26" spans="1:116" s="36" customFormat="1" ht="13.5" customHeight="1">
      <c r="A26" s="168"/>
      <c r="B26" s="514"/>
      <c r="C26" s="464" t="s">
        <v>292</v>
      </c>
      <c r="D26" s="517">
        <f>(1-Assumptions!$C$20)*('Step 3-Refrigerators'!$F$38+'Step 3-Stand-Alone Freezers'!$F$44+'Step 3-Dehumidifiers'!$F$37)</f>
        <v>0</v>
      </c>
      <c r="E26" s="517">
        <f>D26*Assumptions!$B$37</f>
        <v>0</v>
      </c>
      <c r="F26" s="1890">
        <f>E26*Assumptions!$D$9*(1/1000)</f>
        <v>0</v>
      </c>
      <c r="G26" s="1891"/>
      <c r="H26" s="516">
        <f>E26*Assumptions!$C$9</f>
        <v>0</v>
      </c>
      <c r="I26" s="88"/>
      <c r="J26" s="168"/>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row>
    <row r="27" spans="1:116" s="36" customFormat="1" ht="13.5" customHeight="1">
      <c r="A27" s="168"/>
      <c r="B27" s="514"/>
      <c r="C27" s="464" t="s">
        <v>293</v>
      </c>
      <c r="D27" s="517">
        <f>(1-Assumptions!$C$20)*'Step 3-Dehumidifiers'!$F$42</f>
        <v>0</v>
      </c>
      <c r="E27" s="515">
        <f>D27*Assumptions!$B$37</f>
        <v>0</v>
      </c>
      <c r="F27" s="1886">
        <f>E27*Assumptions!$D$12*(1/1000)</f>
        <v>0</v>
      </c>
      <c r="G27" s="1902"/>
      <c r="H27" s="656">
        <f>E27*Assumptions!$C$12</f>
        <v>0</v>
      </c>
      <c r="I27" s="88"/>
      <c r="J27" s="168"/>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row>
    <row r="28" spans="1:116" s="36" customFormat="1" ht="13.5" customHeight="1">
      <c r="A28" s="168"/>
      <c r="B28" s="514"/>
      <c r="C28" s="464" t="s">
        <v>294</v>
      </c>
      <c r="D28" s="515">
        <f>(1-Assumptions!$C$20)*('Step 3-Air-Conditioning Units'!$F$30)</f>
        <v>0</v>
      </c>
      <c r="E28" s="515">
        <f>D28*Assumptions!$B$37</f>
        <v>0</v>
      </c>
      <c r="F28" s="1890">
        <f>E28*Assumptions!$D$14*(1/1000)</f>
        <v>0</v>
      </c>
      <c r="G28" s="1891"/>
      <c r="H28" s="516">
        <f>E28*Assumptions!$C$14</f>
        <v>0</v>
      </c>
      <c r="I28" s="88"/>
      <c r="J28" s="168"/>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row>
    <row r="29" spans="1:116" s="36" customFormat="1" ht="13.5" customHeight="1" thickBot="1">
      <c r="A29" s="168"/>
      <c r="B29" s="514"/>
      <c r="C29" s="464" t="s">
        <v>295</v>
      </c>
      <c r="D29" s="515">
        <f>(1-Assumptions!$C$20)*('Step 3-Air-Conditioning Units'!$F$35+'Step 3-Dehumidifiers'!$F$47)</f>
        <v>0</v>
      </c>
      <c r="E29" s="517">
        <f>D29*Assumptions!$B$37</f>
        <v>0</v>
      </c>
      <c r="F29" s="1890">
        <f>E29*Assumptions!$D$13*(1/1000)</f>
        <v>0</v>
      </c>
      <c r="G29" s="1891"/>
      <c r="H29" s="516">
        <f>E29*Assumptions!$C$13</f>
        <v>0</v>
      </c>
      <c r="I29" s="88"/>
      <c r="J29" s="168"/>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row>
    <row r="30" spans="1:116" ht="13.5" customHeight="1" thickTop="1" thickBot="1">
      <c r="B30" s="25"/>
      <c r="C30" s="522" t="s">
        <v>146</v>
      </c>
      <c r="D30" s="519">
        <f>SUM(D24:D29)</f>
        <v>0</v>
      </c>
      <c r="E30" s="519">
        <f>SUM(E24:E29)</f>
        <v>0</v>
      </c>
      <c r="F30" s="1892">
        <f>SUM(F24:F29)</f>
        <v>0</v>
      </c>
      <c r="G30" s="1893"/>
      <c r="H30" s="521">
        <f>SUM(H24:H29)</f>
        <v>0</v>
      </c>
      <c r="I30" s="21"/>
    </row>
    <row r="31" spans="1:116" s="36" customFormat="1" ht="13.5" customHeight="1">
      <c r="A31" s="168"/>
      <c r="B31" s="514"/>
      <c r="C31" s="464" t="s">
        <v>296</v>
      </c>
      <c r="D31" s="515">
        <f>(1-Assumptions!$C$20)*('Step 3-Refrigerators'!$F$34+'Step 3-Stand-Alone Freezers'!$F$35+'Step 3-Dehumidifiers'!$F$28)</f>
        <v>0</v>
      </c>
      <c r="E31" s="517">
        <f>D31*Assumptions!$B$37</f>
        <v>0</v>
      </c>
      <c r="F31" s="1890">
        <f>E31*Assumptions!$D$8*(1/1000)</f>
        <v>0</v>
      </c>
      <c r="G31" s="1891"/>
      <c r="H31" s="516">
        <f>E31*Assumptions!$C$8</f>
        <v>0</v>
      </c>
      <c r="I31" s="88"/>
      <c r="J31" s="168"/>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row>
    <row r="32" spans="1:116" s="36" customFormat="1" ht="13.5" customHeight="1">
      <c r="A32" s="168"/>
      <c r="B32" s="514"/>
      <c r="C32" s="464" t="s">
        <v>297</v>
      </c>
      <c r="D32" s="517">
        <f>(1-Assumptions!$C$20)*('Step 3-Stand-Alone Freezers'!$F$40+'Step 3-Dehumidifiers'!$F$33+'Step 3-Air-Conditioning Units'!$F$26)</f>
        <v>0</v>
      </c>
      <c r="E32" s="517">
        <f>D32*Assumptions!$B$37</f>
        <v>0</v>
      </c>
      <c r="F32" s="1890">
        <f>E32*Assumptions!$D$10*(1/1000)</f>
        <v>0</v>
      </c>
      <c r="G32" s="1891"/>
      <c r="H32" s="516">
        <f>E32*Assumptions!$C$10</f>
        <v>0</v>
      </c>
      <c r="I32" s="88"/>
      <c r="J32" s="168"/>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row>
    <row r="33" spans="1:256" s="36" customFormat="1" ht="13.5" customHeight="1">
      <c r="A33" s="168"/>
      <c r="B33" s="514"/>
      <c r="C33" s="464" t="s">
        <v>298</v>
      </c>
      <c r="D33" s="517">
        <f>(1-Assumptions!$C$20)*('Step 3-Refrigerators'!$F$39+'Step 3-Stand-Alone Freezers'!$F$45+'Step 3-Dehumidifiers'!$F$38)</f>
        <v>0</v>
      </c>
      <c r="E33" s="517">
        <f>D33*Assumptions!$B$37</f>
        <v>0</v>
      </c>
      <c r="F33" s="1890">
        <f>E33*Assumptions!$D$9*(1/1000)</f>
        <v>0</v>
      </c>
      <c r="G33" s="1891"/>
      <c r="H33" s="516">
        <f>E33*Assumptions!$C$9</f>
        <v>0</v>
      </c>
      <c r="I33" s="88"/>
      <c r="J33" s="168"/>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row>
    <row r="34" spans="1:256" s="36" customFormat="1" ht="13.5" customHeight="1">
      <c r="A34" s="168"/>
      <c r="B34" s="514"/>
      <c r="C34" s="464" t="s">
        <v>299</v>
      </c>
      <c r="D34" s="517">
        <f>(1-Assumptions!$C$20)*'Step 3-Dehumidifiers'!$F$43</f>
        <v>0</v>
      </c>
      <c r="E34" s="515">
        <f>D34*Assumptions!$B$37</f>
        <v>0</v>
      </c>
      <c r="F34" s="1886">
        <f>E34*Assumptions!$D$12*(1/1000)</f>
        <v>0</v>
      </c>
      <c r="G34" s="1902"/>
      <c r="H34" s="656">
        <f>E34*Assumptions!$C$12</f>
        <v>0</v>
      </c>
      <c r="I34" s="88"/>
      <c r="J34" s="168"/>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row>
    <row r="35" spans="1:256" s="36" customFormat="1" ht="13.5" customHeight="1">
      <c r="A35" s="168"/>
      <c r="B35" s="514"/>
      <c r="C35" s="464" t="s">
        <v>300</v>
      </c>
      <c r="D35" s="515">
        <f>(1-Assumptions!$C$20)*('Step 3-Air-Conditioning Units'!$F$31)</f>
        <v>0</v>
      </c>
      <c r="E35" s="515">
        <f>D35*Assumptions!$B$37</f>
        <v>0</v>
      </c>
      <c r="F35" s="1890">
        <f>E35*Assumptions!$D$14*(1/1000)</f>
        <v>0</v>
      </c>
      <c r="G35" s="1891"/>
      <c r="H35" s="516">
        <f>E35*Assumptions!$C$14</f>
        <v>0</v>
      </c>
      <c r="I35" s="88"/>
      <c r="J35" s="168"/>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row>
    <row r="36" spans="1:256" s="36" customFormat="1" ht="13.5" customHeight="1" thickBot="1">
      <c r="A36" s="168"/>
      <c r="B36" s="514"/>
      <c r="C36" s="464" t="s">
        <v>301</v>
      </c>
      <c r="D36" s="515">
        <f>(1-Assumptions!$C$20)*('Step 3-Air-Conditioning Units'!$F$36+'Step 3-Dehumidifiers'!$F$48)</f>
        <v>0</v>
      </c>
      <c r="E36" s="517">
        <f>D36*Assumptions!$B$37</f>
        <v>0</v>
      </c>
      <c r="F36" s="1890">
        <f>E36*Assumptions!$D$13*(1/1000)</f>
        <v>0</v>
      </c>
      <c r="G36" s="1891"/>
      <c r="H36" s="516">
        <f>E36*Assumptions!$C$13</f>
        <v>0</v>
      </c>
      <c r="I36" s="88"/>
      <c r="J36" s="168"/>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row>
    <row r="37" spans="1:256" ht="13.5" customHeight="1" thickTop="1" thickBot="1">
      <c r="B37" s="25"/>
      <c r="C37" s="522" t="s">
        <v>147</v>
      </c>
      <c r="D37" s="519">
        <f>SUM(D31:D36)</f>
        <v>0</v>
      </c>
      <c r="E37" s="519">
        <f>SUM(E31:E36)</f>
        <v>0</v>
      </c>
      <c r="F37" s="1892">
        <f>SUM(F31:F36)</f>
        <v>0</v>
      </c>
      <c r="G37" s="1893"/>
      <c r="H37" s="521">
        <f>SUM(H31:H36)</f>
        <v>0</v>
      </c>
      <c r="I37" s="21"/>
    </row>
    <row r="38" spans="1:256" ht="13.5" customHeight="1">
      <c r="B38" s="25"/>
      <c r="C38" s="523" t="s">
        <v>302</v>
      </c>
      <c r="D38" s="524">
        <f>SUM(D16,D23,D30,D37)</f>
        <v>0</v>
      </c>
      <c r="E38" s="524">
        <f>SUM(E16,E23,E30,E37)</f>
        <v>0</v>
      </c>
      <c r="F38" s="1888">
        <f>SUM(F16,F23,F30,F37)</f>
        <v>0</v>
      </c>
      <c r="G38" s="1889"/>
      <c r="H38" s="525">
        <f>SUM(H16,H23,H30,H37)</f>
        <v>0</v>
      </c>
      <c r="I38" s="21"/>
    </row>
    <row r="39" spans="1:256" ht="13.5" customHeight="1">
      <c r="B39" s="25"/>
      <c r="C39" s="470" t="s">
        <v>303</v>
      </c>
      <c r="D39" s="581"/>
      <c r="E39" s="526"/>
      <c r="F39" s="527"/>
      <c r="G39" s="526"/>
      <c r="H39" s="528"/>
      <c r="I39" s="21"/>
    </row>
    <row r="40" spans="1:256" s="36" customFormat="1" ht="13.5" customHeight="1">
      <c r="A40" s="529"/>
      <c r="B40" s="514"/>
      <c r="C40" s="464" t="s">
        <v>304</v>
      </c>
      <c r="D40" s="515">
        <f>(1-Assumptions!$C$25)*('Step 3-Refrigerators'!$F$41+'Step 3-Stand-Alone Freezers'!$F$47)</f>
        <v>0</v>
      </c>
      <c r="E40" s="515">
        <f>D40*Assumptions!$B$37</f>
        <v>0</v>
      </c>
      <c r="F40" s="1890">
        <f>E40*Assumptions!$D$6*(1/1000)</f>
        <v>0</v>
      </c>
      <c r="G40" s="1891"/>
      <c r="H40" s="516">
        <f>E40*Assumptions!$C$6</f>
        <v>0</v>
      </c>
      <c r="I40" s="88"/>
      <c r="J40" s="168"/>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row>
    <row r="41" spans="1:256" s="36" customFormat="1" ht="13.5" customHeight="1">
      <c r="A41" s="529"/>
      <c r="B41" s="514"/>
      <c r="C41" s="464" t="s">
        <v>305</v>
      </c>
      <c r="D41" s="515">
        <f>(1-Assumptions!$C$25)*('Step 3-Refrigerators'!$F$46+'Step 3-Stand-Alone Freezers'!$F$52)</f>
        <v>0</v>
      </c>
      <c r="E41" s="515">
        <f>D41*Assumptions!$B$37</f>
        <v>0</v>
      </c>
      <c r="F41" s="1890">
        <f>E41*Assumptions!$D$7*(1/1000)</f>
        <v>0</v>
      </c>
      <c r="G41" s="1891"/>
      <c r="H41" s="516">
        <f>E41*Assumptions!$C$7</f>
        <v>0</v>
      </c>
      <c r="I41" s="88"/>
      <c r="J41" s="168"/>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row>
    <row r="42" spans="1:256" s="36" customFormat="1" ht="13.5" customHeight="1">
      <c r="A42" s="530" t="s">
        <v>152</v>
      </c>
      <c r="B42" s="531" t="s">
        <v>152</v>
      </c>
      <c r="C42" s="198" t="s">
        <v>280</v>
      </c>
      <c r="D42" s="515">
        <f>(1-Assumptions!$C$25)*('Step 3-Refrigerators'!$F$51+'Step 3-Stand-Alone Freezers'!$F$57)</f>
        <v>0</v>
      </c>
      <c r="E42" s="515">
        <f>D42*Assumptions!$B$37</f>
        <v>0</v>
      </c>
      <c r="F42" s="1890">
        <f>E42*Assumptions!$D$9*(1/1000)</f>
        <v>0</v>
      </c>
      <c r="G42" s="1891"/>
      <c r="H42" s="516">
        <f>E42*Assumptions!$C$9</f>
        <v>0</v>
      </c>
      <c r="I42" s="88"/>
      <c r="J42" s="168"/>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0"/>
      <c r="BM42" s="190"/>
      <c r="BN42" s="190"/>
      <c r="BO42" s="190"/>
      <c r="BP42" s="190"/>
      <c r="BQ42" s="190"/>
      <c r="BR42" s="190"/>
      <c r="BS42" s="190"/>
      <c r="BT42" s="190"/>
      <c r="BU42" s="190"/>
      <c r="BV42" s="190"/>
      <c r="BW42" s="190"/>
      <c r="BX42" s="190"/>
      <c r="BY42" s="190"/>
      <c r="BZ42" s="190"/>
      <c r="CA42" s="190"/>
      <c r="CB42" s="190"/>
      <c r="CC42" s="190"/>
      <c r="CD42" s="190"/>
      <c r="CE42" s="190"/>
      <c r="CF42" s="190"/>
      <c r="CG42" s="190"/>
      <c r="CH42" s="190"/>
      <c r="CI42" s="190"/>
      <c r="CJ42" s="190"/>
      <c r="CK42" s="190"/>
      <c r="CL42" s="190"/>
      <c r="CM42" s="190"/>
      <c r="CN42" s="190"/>
      <c r="CO42" s="190"/>
      <c r="CP42" s="190"/>
      <c r="CQ42" s="190"/>
      <c r="CR42" s="190"/>
      <c r="CS42" s="190"/>
      <c r="CT42" s="190"/>
      <c r="CU42" s="190"/>
      <c r="CV42" s="190"/>
      <c r="CW42" s="190"/>
      <c r="CX42" s="190"/>
      <c r="CY42" s="190"/>
      <c r="CZ42" s="190"/>
      <c r="DA42" s="190"/>
      <c r="DB42" s="190"/>
      <c r="DC42" s="190"/>
      <c r="DD42" s="190"/>
      <c r="DE42" s="190"/>
      <c r="DF42" s="190"/>
      <c r="DG42" s="190"/>
      <c r="DH42" s="190"/>
      <c r="DI42" s="190"/>
      <c r="DJ42" s="190"/>
      <c r="DK42" s="190"/>
      <c r="DL42" s="190"/>
      <c r="DM42" s="190"/>
      <c r="DN42" s="190"/>
      <c r="DO42" s="190"/>
      <c r="DP42" s="190"/>
      <c r="DQ42" s="190"/>
      <c r="DR42" s="190"/>
      <c r="DS42" s="190"/>
      <c r="DT42" s="190"/>
      <c r="DU42" s="190"/>
      <c r="DV42" s="190"/>
      <c r="DW42" s="190"/>
      <c r="DX42" s="190"/>
      <c r="DY42" s="190"/>
      <c r="DZ42" s="190"/>
      <c r="EA42" s="190"/>
      <c r="EB42" s="190"/>
      <c r="EC42" s="190"/>
      <c r="ED42" s="190"/>
      <c r="EE42" s="190"/>
      <c r="EF42" s="190"/>
      <c r="EG42" s="190"/>
      <c r="EH42" s="190"/>
      <c r="EI42" s="190"/>
      <c r="EJ42" s="190"/>
      <c r="EK42" s="190"/>
      <c r="EL42" s="190"/>
      <c r="EM42" s="190"/>
      <c r="EN42" s="190"/>
      <c r="EO42" s="190"/>
      <c r="EP42" s="190"/>
      <c r="EQ42" s="190"/>
      <c r="ER42" s="190"/>
      <c r="ES42" s="190"/>
      <c r="ET42" s="190"/>
      <c r="EU42" s="190"/>
      <c r="EV42" s="190"/>
      <c r="EW42" s="190"/>
      <c r="EX42" s="190"/>
      <c r="EY42" s="190"/>
      <c r="EZ42" s="190"/>
      <c r="FA42" s="190"/>
      <c r="FB42" s="190"/>
      <c r="FC42" s="190"/>
      <c r="FD42" s="190"/>
      <c r="FE42" s="190"/>
      <c r="FF42" s="190"/>
      <c r="FG42" s="190"/>
      <c r="FH42" s="190"/>
      <c r="FI42" s="190"/>
      <c r="FJ42" s="190"/>
      <c r="FK42" s="190"/>
      <c r="FL42" s="190"/>
      <c r="FM42" s="190"/>
      <c r="FN42" s="190"/>
      <c r="FO42" s="190"/>
      <c r="FP42" s="190"/>
      <c r="FQ42" s="190"/>
      <c r="FR42" s="190"/>
      <c r="FS42" s="190"/>
      <c r="FT42" s="190"/>
      <c r="FU42" s="190"/>
      <c r="FV42" s="190"/>
      <c r="FW42" s="190"/>
      <c r="FX42" s="190"/>
      <c r="FY42" s="190"/>
      <c r="FZ42" s="190"/>
      <c r="GA42" s="190"/>
      <c r="GB42" s="190"/>
      <c r="GC42" s="190"/>
      <c r="GD42" s="190"/>
      <c r="GE42" s="190"/>
      <c r="GF42" s="190"/>
      <c r="GG42" s="190"/>
      <c r="GH42" s="190"/>
      <c r="GI42" s="190"/>
      <c r="GJ42" s="190"/>
      <c r="GK42" s="190"/>
      <c r="GL42" s="190"/>
      <c r="GM42" s="190"/>
      <c r="GN42" s="190"/>
      <c r="GO42" s="190"/>
      <c r="GP42" s="190"/>
      <c r="GQ42" s="190"/>
      <c r="GR42" s="190"/>
      <c r="GS42" s="190"/>
      <c r="GT42" s="190"/>
      <c r="GU42" s="190"/>
      <c r="GV42" s="190"/>
      <c r="GW42" s="190"/>
      <c r="GX42" s="190"/>
      <c r="GY42" s="190"/>
      <c r="GZ42" s="190"/>
      <c r="HA42" s="190"/>
      <c r="HB42" s="190"/>
      <c r="HC42" s="190"/>
      <c r="HD42" s="190"/>
      <c r="HE42" s="190"/>
      <c r="HF42" s="190"/>
      <c r="HG42" s="190"/>
      <c r="HH42" s="190"/>
      <c r="HI42" s="190"/>
      <c r="HJ42" s="190"/>
      <c r="HK42" s="190"/>
      <c r="HL42" s="190"/>
      <c r="HM42" s="190"/>
      <c r="HN42" s="190"/>
      <c r="HO42" s="190"/>
      <c r="HP42" s="190"/>
      <c r="HQ42" s="190"/>
      <c r="HR42" s="190"/>
      <c r="HS42" s="190"/>
      <c r="HT42" s="190"/>
      <c r="HU42" s="190"/>
      <c r="HV42" s="190"/>
      <c r="HW42" s="190"/>
      <c r="HX42" s="190"/>
      <c r="HY42" s="190"/>
      <c r="HZ42" s="190"/>
      <c r="IA42" s="190"/>
      <c r="IB42" s="190"/>
      <c r="IC42" s="190"/>
      <c r="ID42" s="190"/>
      <c r="IE42" s="190"/>
      <c r="IF42" s="190"/>
      <c r="IG42" s="190"/>
      <c r="IH42" s="190"/>
      <c r="II42" s="190"/>
      <c r="IJ42" s="190"/>
      <c r="IK42" s="190"/>
      <c r="IL42" s="190"/>
      <c r="IM42" s="190"/>
      <c r="IN42" s="190"/>
      <c r="IO42" s="190"/>
      <c r="IP42" s="190"/>
      <c r="IQ42" s="190"/>
      <c r="IR42" s="190"/>
      <c r="IS42" s="190"/>
      <c r="IT42" s="190"/>
      <c r="IU42" s="190"/>
      <c r="IV42" s="190"/>
    </row>
    <row r="43" spans="1:256" s="36" customFormat="1" ht="13.5" customHeight="1" thickBot="1">
      <c r="A43" s="530" t="s">
        <v>122</v>
      </c>
      <c r="B43" s="531" t="s">
        <v>122</v>
      </c>
      <c r="C43" s="198" t="s">
        <v>306</v>
      </c>
      <c r="D43" s="515">
        <f>(1-Assumptions!$C$25)*('Step 3-Refrigerators'!$F$56+'Step 3-Stand-Alone Freezers'!$F$62)</f>
        <v>0</v>
      </c>
      <c r="E43" s="515">
        <f>D43*Assumptions!$B$37</f>
        <v>0</v>
      </c>
      <c r="F43" s="1890">
        <f>E43*Assumptions!$D$15*(1/1000)</f>
        <v>0</v>
      </c>
      <c r="G43" s="1891"/>
      <c r="H43" s="516">
        <f>E43*Assumptions!$C$15</f>
        <v>0</v>
      </c>
      <c r="I43" s="88"/>
      <c r="J43" s="168"/>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c r="BM43" s="190"/>
      <c r="BN43" s="190"/>
      <c r="BO43" s="190"/>
      <c r="BP43" s="190"/>
      <c r="BQ43" s="190"/>
      <c r="BR43" s="190"/>
      <c r="BS43" s="190"/>
      <c r="BT43" s="190"/>
      <c r="BU43" s="190"/>
      <c r="BV43" s="190"/>
      <c r="BW43" s="190"/>
      <c r="BX43" s="190"/>
      <c r="BY43" s="190"/>
      <c r="BZ43" s="190"/>
      <c r="CA43" s="190"/>
      <c r="CB43" s="190"/>
      <c r="CC43" s="190"/>
      <c r="CD43" s="190"/>
      <c r="CE43" s="190"/>
      <c r="CF43" s="190"/>
      <c r="CG43" s="190"/>
      <c r="CH43" s="190"/>
      <c r="CI43" s="190"/>
      <c r="CJ43" s="190"/>
      <c r="CK43" s="190"/>
      <c r="CL43" s="190"/>
      <c r="CM43" s="190"/>
      <c r="CN43" s="190"/>
      <c r="CO43" s="190"/>
      <c r="CP43" s="190"/>
      <c r="CQ43" s="190"/>
      <c r="CR43" s="190"/>
      <c r="CS43" s="190"/>
      <c r="CT43" s="190"/>
      <c r="CU43" s="190"/>
      <c r="CV43" s="190"/>
      <c r="CW43" s="190"/>
      <c r="CX43" s="190"/>
      <c r="CY43" s="190"/>
      <c r="CZ43" s="190"/>
      <c r="DA43" s="190"/>
      <c r="DB43" s="190"/>
      <c r="DC43" s="190"/>
      <c r="DD43" s="190"/>
      <c r="DE43" s="190"/>
      <c r="DF43" s="190"/>
      <c r="DG43" s="190"/>
      <c r="DH43" s="190"/>
      <c r="DI43" s="190"/>
      <c r="DJ43" s="190"/>
      <c r="DK43" s="190"/>
      <c r="DL43" s="190"/>
      <c r="DM43" s="190"/>
      <c r="DN43" s="190"/>
      <c r="DO43" s="190"/>
      <c r="DP43" s="190"/>
      <c r="DQ43" s="190"/>
      <c r="DR43" s="190"/>
      <c r="DS43" s="190"/>
      <c r="DT43" s="190"/>
      <c r="DU43" s="190"/>
      <c r="DV43" s="190"/>
      <c r="DW43" s="190"/>
      <c r="DX43" s="190"/>
      <c r="DY43" s="190"/>
      <c r="DZ43" s="190"/>
      <c r="EA43" s="190"/>
      <c r="EB43" s="190"/>
      <c r="EC43" s="190"/>
      <c r="ED43" s="190"/>
      <c r="EE43" s="190"/>
      <c r="EF43" s="190"/>
      <c r="EG43" s="190"/>
      <c r="EH43" s="190"/>
      <c r="EI43" s="190"/>
      <c r="EJ43" s="190"/>
      <c r="EK43" s="190"/>
      <c r="EL43" s="190"/>
      <c r="EM43" s="190"/>
      <c r="EN43" s="190"/>
      <c r="EO43" s="190"/>
      <c r="EP43" s="190"/>
      <c r="EQ43" s="190"/>
      <c r="ER43" s="190"/>
      <c r="ES43" s="190"/>
      <c r="ET43" s="190"/>
      <c r="EU43" s="190"/>
      <c r="EV43" s="190"/>
      <c r="EW43" s="190"/>
      <c r="EX43" s="190"/>
      <c r="EY43" s="190"/>
      <c r="EZ43" s="190"/>
      <c r="FA43" s="190"/>
      <c r="FB43" s="190"/>
      <c r="FC43" s="190"/>
      <c r="FD43" s="190"/>
      <c r="FE43" s="190"/>
      <c r="FF43" s="190"/>
      <c r="FG43" s="190"/>
      <c r="FH43" s="190"/>
      <c r="FI43" s="190"/>
      <c r="FJ43" s="190"/>
      <c r="FK43" s="190"/>
      <c r="FL43" s="190"/>
      <c r="FM43" s="190"/>
      <c r="FN43" s="190"/>
      <c r="FO43" s="190"/>
      <c r="FP43" s="190"/>
      <c r="FQ43" s="190"/>
      <c r="FR43" s="190"/>
      <c r="FS43" s="190"/>
      <c r="FT43" s="190"/>
      <c r="FU43" s="190"/>
      <c r="FV43" s="190"/>
      <c r="FW43" s="190"/>
      <c r="FX43" s="190"/>
      <c r="FY43" s="190"/>
      <c r="FZ43" s="190"/>
      <c r="GA43" s="190"/>
      <c r="GB43" s="190"/>
      <c r="GC43" s="190"/>
      <c r="GD43" s="190"/>
      <c r="GE43" s="190"/>
      <c r="GF43" s="190"/>
      <c r="GG43" s="190"/>
      <c r="GH43" s="190"/>
      <c r="GI43" s="190"/>
      <c r="GJ43" s="190"/>
      <c r="GK43" s="190"/>
      <c r="GL43" s="190"/>
      <c r="GM43" s="190"/>
      <c r="GN43" s="190"/>
      <c r="GO43" s="190"/>
      <c r="GP43" s="190"/>
      <c r="GQ43" s="190"/>
      <c r="GR43" s="190"/>
      <c r="GS43" s="190"/>
      <c r="GT43" s="190"/>
      <c r="GU43" s="190"/>
      <c r="GV43" s="190"/>
      <c r="GW43" s="190"/>
      <c r="GX43" s="190"/>
      <c r="GY43" s="190"/>
      <c r="GZ43" s="190"/>
      <c r="HA43" s="190"/>
      <c r="HB43" s="190"/>
      <c r="HC43" s="190"/>
      <c r="HD43" s="190"/>
      <c r="HE43" s="190"/>
      <c r="HF43" s="190"/>
      <c r="HG43" s="190"/>
      <c r="HH43" s="190"/>
      <c r="HI43" s="190"/>
      <c r="HJ43" s="190"/>
      <c r="HK43" s="190"/>
      <c r="HL43" s="190"/>
      <c r="HM43" s="190"/>
      <c r="HN43" s="190"/>
      <c r="HO43" s="190"/>
      <c r="HP43" s="190"/>
      <c r="HQ43" s="190"/>
      <c r="HR43" s="190"/>
      <c r="HS43" s="190"/>
      <c r="HT43" s="190"/>
      <c r="HU43" s="190"/>
      <c r="HV43" s="190"/>
      <c r="HW43" s="190"/>
      <c r="HX43" s="190"/>
      <c r="HY43" s="190"/>
      <c r="HZ43" s="190"/>
      <c r="IA43" s="190"/>
      <c r="IB43" s="190"/>
      <c r="IC43" s="190"/>
      <c r="ID43" s="190"/>
      <c r="IE43" s="190"/>
      <c r="IF43" s="190"/>
      <c r="IG43" s="190"/>
      <c r="IH43" s="190"/>
      <c r="II43" s="190"/>
      <c r="IJ43" s="190"/>
      <c r="IK43" s="190"/>
      <c r="IL43" s="190"/>
      <c r="IM43" s="190"/>
      <c r="IN43" s="190"/>
      <c r="IO43" s="190"/>
      <c r="IP43" s="190"/>
      <c r="IQ43" s="190"/>
      <c r="IR43" s="190"/>
      <c r="IS43" s="190"/>
      <c r="IT43" s="190"/>
      <c r="IU43" s="190"/>
      <c r="IV43" s="190"/>
    </row>
    <row r="44" spans="1:256" s="36" customFormat="1" ht="13.5" customHeight="1" thickTop="1" thickBot="1">
      <c r="A44" s="529"/>
      <c r="B44" s="514"/>
      <c r="C44" s="532" t="s">
        <v>143</v>
      </c>
      <c r="D44" s="519">
        <f>SUM(D40:D43)</f>
        <v>0</v>
      </c>
      <c r="E44" s="519">
        <f>SUM(E40:E43)</f>
        <v>0</v>
      </c>
      <c r="F44" s="1892">
        <f>SUM(F40:F43)</f>
        <v>0</v>
      </c>
      <c r="G44" s="1893"/>
      <c r="H44" s="521">
        <f>SUM(H40:H43)</f>
        <v>0</v>
      </c>
      <c r="I44" s="88"/>
      <c r="J44" s="168"/>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7"/>
      <c r="DG44" s="87"/>
      <c r="DH44" s="87"/>
      <c r="DI44" s="87"/>
      <c r="DJ44" s="87"/>
      <c r="DK44" s="87"/>
      <c r="DL44" s="87"/>
    </row>
    <row r="45" spans="1:256" s="36" customFormat="1" ht="13.5" customHeight="1">
      <c r="A45" s="529"/>
      <c r="B45" s="514"/>
      <c r="C45" s="464" t="s">
        <v>307</v>
      </c>
      <c r="D45" s="515">
        <f>(1-Assumptions!$C$25)*('Step 3-Refrigerators'!$F$42+'Step 3-Stand-Alone Freezers'!$F$48)</f>
        <v>0</v>
      </c>
      <c r="E45" s="515">
        <f>D45*Assumptions!$B$37</f>
        <v>0</v>
      </c>
      <c r="F45" s="1890">
        <f>E45*Assumptions!$D$6*(1/1000)</f>
        <v>0</v>
      </c>
      <c r="G45" s="1891"/>
      <c r="H45" s="516">
        <f>E45*Assumptions!$C$6</f>
        <v>0</v>
      </c>
      <c r="I45" s="88"/>
      <c r="J45" s="168"/>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row>
    <row r="46" spans="1:256" s="36" customFormat="1" ht="13.5" customHeight="1">
      <c r="A46" s="529"/>
      <c r="B46" s="514"/>
      <c r="C46" s="464" t="s">
        <v>308</v>
      </c>
      <c r="D46" s="515">
        <f>(1-Assumptions!$C$25)*('Step 3-Refrigerators'!$F$47+'Step 3-Stand-Alone Freezers'!$F$53)</f>
        <v>0</v>
      </c>
      <c r="E46" s="515">
        <f>D46*Assumptions!$B$37</f>
        <v>0</v>
      </c>
      <c r="F46" s="1890">
        <f>E46*Assumptions!$D$7*(1/1000)</f>
        <v>0</v>
      </c>
      <c r="G46" s="1891"/>
      <c r="H46" s="516">
        <f>E46*Assumptions!$C$7</f>
        <v>0</v>
      </c>
      <c r="I46" s="88"/>
      <c r="J46" s="168"/>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row>
    <row r="47" spans="1:256" s="36" customFormat="1" ht="13.5" customHeight="1">
      <c r="A47" s="530" t="s">
        <v>152</v>
      </c>
      <c r="B47" s="531" t="s">
        <v>152</v>
      </c>
      <c r="C47" s="198" t="s">
        <v>286</v>
      </c>
      <c r="D47" s="515">
        <f>(1-Assumptions!$C$25)*('Step 3-Refrigerators'!$F$52+'Step 3-Stand-Alone Freezers'!$F$58)</f>
        <v>0</v>
      </c>
      <c r="E47" s="515">
        <f>D47*Assumptions!$B$37</f>
        <v>0</v>
      </c>
      <c r="F47" s="1890">
        <f>E47*Assumptions!$D$9*(1/1000)</f>
        <v>0</v>
      </c>
      <c r="G47" s="1891"/>
      <c r="H47" s="516">
        <f>E47*Assumptions!$C$9</f>
        <v>0</v>
      </c>
      <c r="I47" s="88"/>
      <c r="J47" s="168"/>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c r="BM47" s="190"/>
      <c r="BN47" s="190"/>
      <c r="BO47" s="190"/>
      <c r="BP47" s="190"/>
      <c r="BQ47" s="190"/>
      <c r="BR47" s="190"/>
      <c r="BS47" s="190"/>
      <c r="BT47" s="190"/>
      <c r="BU47" s="190"/>
      <c r="BV47" s="190"/>
      <c r="BW47" s="190"/>
      <c r="BX47" s="190"/>
      <c r="BY47" s="190"/>
      <c r="BZ47" s="190"/>
      <c r="CA47" s="190"/>
      <c r="CB47" s="190"/>
      <c r="CC47" s="190"/>
      <c r="CD47" s="190"/>
      <c r="CE47" s="190"/>
      <c r="CF47" s="190"/>
      <c r="CG47" s="190"/>
      <c r="CH47" s="190"/>
      <c r="CI47" s="190"/>
      <c r="CJ47" s="190"/>
      <c r="CK47" s="190"/>
      <c r="CL47" s="190"/>
      <c r="CM47" s="190"/>
      <c r="CN47" s="190"/>
      <c r="CO47" s="190"/>
      <c r="CP47" s="190"/>
      <c r="CQ47" s="190"/>
      <c r="CR47" s="190"/>
      <c r="CS47" s="190"/>
      <c r="CT47" s="190"/>
      <c r="CU47" s="190"/>
      <c r="CV47" s="190"/>
      <c r="CW47" s="190"/>
      <c r="CX47" s="190"/>
      <c r="CY47" s="190"/>
      <c r="CZ47" s="190"/>
      <c r="DA47" s="190"/>
      <c r="DB47" s="190"/>
      <c r="DC47" s="190"/>
      <c r="DD47" s="190"/>
      <c r="DE47" s="190"/>
      <c r="DF47" s="190"/>
      <c r="DG47" s="190"/>
      <c r="DH47" s="190"/>
      <c r="DI47" s="190"/>
      <c r="DJ47" s="190"/>
      <c r="DK47" s="190"/>
      <c r="DL47" s="190"/>
      <c r="DM47" s="190"/>
      <c r="DN47" s="190"/>
      <c r="DO47" s="190"/>
      <c r="DP47" s="190"/>
      <c r="DQ47" s="190"/>
      <c r="DR47" s="190"/>
      <c r="DS47" s="190"/>
      <c r="DT47" s="190"/>
      <c r="DU47" s="190"/>
      <c r="DV47" s="190"/>
      <c r="DW47" s="190"/>
      <c r="DX47" s="190"/>
      <c r="DY47" s="190"/>
      <c r="DZ47" s="190"/>
      <c r="EA47" s="190"/>
      <c r="EB47" s="190"/>
      <c r="EC47" s="190"/>
      <c r="ED47" s="190"/>
      <c r="EE47" s="190"/>
      <c r="EF47" s="190"/>
      <c r="EG47" s="190"/>
      <c r="EH47" s="190"/>
      <c r="EI47" s="190"/>
      <c r="EJ47" s="190"/>
      <c r="EK47" s="190"/>
      <c r="EL47" s="190"/>
      <c r="EM47" s="190"/>
      <c r="EN47" s="190"/>
      <c r="EO47" s="190"/>
      <c r="EP47" s="190"/>
      <c r="EQ47" s="190"/>
      <c r="ER47" s="190"/>
      <c r="ES47" s="190"/>
      <c r="ET47" s="190"/>
      <c r="EU47" s="190"/>
      <c r="EV47" s="190"/>
      <c r="EW47" s="190"/>
      <c r="EX47" s="190"/>
      <c r="EY47" s="190"/>
      <c r="EZ47" s="190"/>
      <c r="FA47" s="190"/>
      <c r="FB47" s="190"/>
      <c r="FC47" s="190"/>
      <c r="FD47" s="190"/>
      <c r="FE47" s="190"/>
      <c r="FF47" s="190"/>
      <c r="FG47" s="190"/>
      <c r="FH47" s="190"/>
      <c r="FI47" s="190"/>
      <c r="FJ47" s="190"/>
      <c r="FK47" s="190"/>
      <c r="FL47" s="190"/>
      <c r="FM47" s="190"/>
      <c r="FN47" s="190"/>
      <c r="FO47" s="190"/>
      <c r="FP47" s="190"/>
      <c r="FQ47" s="190"/>
      <c r="FR47" s="190"/>
      <c r="FS47" s="190"/>
      <c r="FT47" s="190"/>
      <c r="FU47" s="190"/>
      <c r="FV47" s="190"/>
      <c r="FW47" s="190"/>
      <c r="FX47" s="190"/>
      <c r="FY47" s="190"/>
      <c r="FZ47" s="190"/>
      <c r="GA47" s="190"/>
      <c r="GB47" s="190"/>
      <c r="GC47" s="190"/>
      <c r="GD47" s="190"/>
      <c r="GE47" s="190"/>
      <c r="GF47" s="190"/>
      <c r="GG47" s="190"/>
      <c r="GH47" s="190"/>
      <c r="GI47" s="190"/>
      <c r="GJ47" s="190"/>
      <c r="GK47" s="190"/>
      <c r="GL47" s="190"/>
      <c r="GM47" s="190"/>
      <c r="GN47" s="190"/>
      <c r="GO47" s="190"/>
      <c r="GP47" s="190"/>
      <c r="GQ47" s="190"/>
      <c r="GR47" s="190"/>
      <c r="GS47" s="190"/>
      <c r="GT47" s="190"/>
      <c r="GU47" s="190"/>
      <c r="GV47" s="190"/>
      <c r="GW47" s="190"/>
      <c r="GX47" s="190"/>
      <c r="GY47" s="190"/>
      <c r="GZ47" s="190"/>
      <c r="HA47" s="190"/>
      <c r="HB47" s="190"/>
      <c r="HC47" s="190"/>
      <c r="HD47" s="190"/>
      <c r="HE47" s="190"/>
      <c r="HF47" s="190"/>
      <c r="HG47" s="190"/>
      <c r="HH47" s="190"/>
      <c r="HI47" s="190"/>
      <c r="HJ47" s="190"/>
      <c r="HK47" s="190"/>
      <c r="HL47" s="190"/>
      <c r="HM47" s="190"/>
      <c r="HN47" s="190"/>
      <c r="HO47" s="190"/>
      <c r="HP47" s="190"/>
      <c r="HQ47" s="190"/>
      <c r="HR47" s="190"/>
      <c r="HS47" s="190"/>
      <c r="HT47" s="190"/>
      <c r="HU47" s="190"/>
      <c r="HV47" s="190"/>
      <c r="HW47" s="190"/>
      <c r="HX47" s="190"/>
      <c r="HY47" s="190"/>
      <c r="HZ47" s="190"/>
      <c r="IA47" s="190"/>
      <c r="IB47" s="190"/>
      <c r="IC47" s="190"/>
      <c r="ID47" s="190"/>
      <c r="IE47" s="190"/>
      <c r="IF47" s="190"/>
      <c r="IG47" s="190"/>
      <c r="IH47" s="190"/>
      <c r="II47" s="190"/>
      <c r="IJ47" s="190"/>
      <c r="IK47" s="190"/>
      <c r="IL47" s="190"/>
      <c r="IM47" s="190"/>
      <c r="IN47" s="190"/>
      <c r="IO47" s="190"/>
      <c r="IP47" s="190"/>
      <c r="IQ47" s="190"/>
      <c r="IR47" s="190"/>
      <c r="IS47" s="190"/>
      <c r="IT47" s="190"/>
      <c r="IU47" s="190"/>
      <c r="IV47" s="190"/>
    </row>
    <row r="48" spans="1:256" s="36" customFormat="1" ht="13.5" customHeight="1" thickBot="1">
      <c r="A48" s="530" t="s">
        <v>122</v>
      </c>
      <c r="B48" s="531" t="s">
        <v>122</v>
      </c>
      <c r="C48" s="198" t="s">
        <v>309</v>
      </c>
      <c r="D48" s="515">
        <f>(1-Assumptions!$C$25)*('Step 3-Refrigerators'!$F$57+'Step 3-Stand-Alone Freezers'!$F$63)</f>
        <v>0</v>
      </c>
      <c r="E48" s="515">
        <f>D48*Assumptions!$B$37</f>
        <v>0</v>
      </c>
      <c r="F48" s="1890">
        <f>E48*Assumptions!$D$15*(1/1000)</f>
        <v>0</v>
      </c>
      <c r="G48" s="1891"/>
      <c r="H48" s="516">
        <f>E48*Assumptions!$C$15</f>
        <v>0</v>
      </c>
      <c r="I48" s="88"/>
      <c r="J48" s="168"/>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0"/>
      <c r="BR48" s="190"/>
      <c r="BS48" s="190"/>
      <c r="BT48" s="190"/>
      <c r="BU48" s="190"/>
      <c r="BV48" s="190"/>
      <c r="BW48" s="190"/>
      <c r="BX48" s="190"/>
      <c r="BY48" s="190"/>
      <c r="BZ48" s="190"/>
      <c r="CA48" s="190"/>
      <c r="CB48" s="190"/>
      <c r="CC48" s="190"/>
      <c r="CD48" s="190"/>
      <c r="CE48" s="190"/>
      <c r="CF48" s="190"/>
      <c r="CG48" s="190"/>
      <c r="CH48" s="190"/>
      <c r="CI48" s="190"/>
      <c r="CJ48" s="190"/>
      <c r="CK48" s="190"/>
      <c r="CL48" s="190"/>
      <c r="CM48" s="190"/>
      <c r="CN48" s="190"/>
      <c r="CO48" s="190"/>
      <c r="CP48" s="190"/>
      <c r="CQ48" s="190"/>
      <c r="CR48" s="190"/>
      <c r="CS48" s="190"/>
      <c r="CT48" s="190"/>
      <c r="CU48" s="190"/>
      <c r="CV48" s="190"/>
      <c r="CW48" s="190"/>
      <c r="CX48" s="190"/>
      <c r="CY48" s="190"/>
      <c r="CZ48" s="190"/>
      <c r="DA48" s="190"/>
      <c r="DB48" s="190"/>
      <c r="DC48" s="190"/>
      <c r="DD48" s="190"/>
      <c r="DE48" s="190"/>
      <c r="DF48" s="190"/>
      <c r="DG48" s="190"/>
      <c r="DH48" s="190"/>
      <c r="DI48" s="190"/>
      <c r="DJ48" s="190"/>
      <c r="DK48" s="190"/>
      <c r="DL48" s="190"/>
      <c r="DM48" s="190"/>
      <c r="DN48" s="190"/>
      <c r="DO48" s="190"/>
      <c r="DP48" s="190"/>
      <c r="DQ48" s="190"/>
      <c r="DR48" s="190"/>
      <c r="DS48" s="190"/>
      <c r="DT48" s="190"/>
      <c r="DU48" s="190"/>
      <c r="DV48" s="190"/>
      <c r="DW48" s="190"/>
      <c r="DX48" s="190"/>
      <c r="DY48" s="190"/>
      <c r="DZ48" s="190"/>
      <c r="EA48" s="190"/>
      <c r="EB48" s="190"/>
      <c r="EC48" s="190"/>
      <c r="ED48" s="190"/>
      <c r="EE48" s="190"/>
      <c r="EF48" s="190"/>
      <c r="EG48" s="190"/>
      <c r="EH48" s="190"/>
      <c r="EI48" s="190"/>
      <c r="EJ48" s="190"/>
      <c r="EK48" s="190"/>
      <c r="EL48" s="190"/>
      <c r="EM48" s="190"/>
      <c r="EN48" s="190"/>
      <c r="EO48" s="190"/>
      <c r="EP48" s="190"/>
      <c r="EQ48" s="190"/>
      <c r="ER48" s="190"/>
      <c r="ES48" s="190"/>
      <c r="ET48" s="190"/>
      <c r="EU48" s="190"/>
      <c r="EV48" s="190"/>
      <c r="EW48" s="190"/>
      <c r="EX48" s="190"/>
      <c r="EY48" s="190"/>
      <c r="EZ48" s="190"/>
      <c r="FA48" s="190"/>
      <c r="FB48" s="190"/>
      <c r="FC48" s="190"/>
      <c r="FD48" s="190"/>
      <c r="FE48" s="190"/>
      <c r="FF48" s="190"/>
      <c r="FG48" s="190"/>
      <c r="FH48" s="190"/>
      <c r="FI48" s="190"/>
      <c r="FJ48" s="190"/>
      <c r="FK48" s="190"/>
      <c r="FL48" s="190"/>
      <c r="FM48" s="190"/>
      <c r="FN48" s="190"/>
      <c r="FO48" s="190"/>
      <c r="FP48" s="190"/>
      <c r="FQ48" s="190"/>
      <c r="FR48" s="190"/>
      <c r="FS48" s="190"/>
      <c r="FT48" s="190"/>
      <c r="FU48" s="190"/>
      <c r="FV48" s="190"/>
      <c r="FW48" s="190"/>
      <c r="FX48" s="190"/>
      <c r="FY48" s="190"/>
      <c r="FZ48" s="190"/>
      <c r="GA48" s="190"/>
      <c r="GB48" s="190"/>
      <c r="GC48" s="190"/>
      <c r="GD48" s="190"/>
      <c r="GE48" s="190"/>
      <c r="GF48" s="190"/>
      <c r="GG48" s="190"/>
      <c r="GH48" s="190"/>
      <c r="GI48" s="190"/>
      <c r="GJ48" s="190"/>
      <c r="GK48" s="190"/>
      <c r="GL48" s="190"/>
      <c r="GM48" s="190"/>
      <c r="GN48" s="190"/>
      <c r="GO48" s="190"/>
      <c r="GP48" s="190"/>
      <c r="GQ48" s="190"/>
      <c r="GR48" s="190"/>
      <c r="GS48" s="190"/>
      <c r="GT48" s="190"/>
      <c r="GU48" s="190"/>
      <c r="GV48" s="190"/>
      <c r="GW48" s="190"/>
      <c r="GX48" s="190"/>
      <c r="GY48" s="190"/>
      <c r="GZ48" s="190"/>
      <c r="HA48" s="190"/>
      <c r="HB48" s="190"/>
      <c r="HC48" s="190"/>
      <c r="HD48" s="190"/>
      <c r="HE48" s="190"/>
      <c r="HF48" s="190"/>
      <c r="HG48" s="190"/>
      <c r="HH48" s="190"/>
      <c r="HI48" s="190"/>
      <c r="HJ48" s="190"/>
      <c r="HK48" s="190"/>
      <c r="HL48" s="190"/>
      <c r="HM48" s="190"/>
      <c r="HN48" s="190"/>
      <c r="HO48" s="190"/>
      <c r="HP48" s="190"/>
      <c r="HQ48" s="190"/>
      <c r="HR48" s="190"/>
      <c r="HS48" s="190"/>
      <c r="HT48" s="190"/>
      <c r="HU48" s="190"/>
      <c r="HV48" s="190"/>
      <c r="HW48" s="190"/>
      <c r="HX48" s="190"/>
      <c r="HY48" s="190"/>
      <c r="HZ48" s="190"/>
      <c r="IA48" s="190"/>
      <c r="IB48" s="190"/>
      <c r="IC48" s="190"/>
      <c r="ID48" s="190"/>
      <c r="IE48" s="190"/>
      <c r="IF48" s="190"/>
      <c r="IG48" s="190"/>
      <c r="IH48" s="190"/>
      <c r="II48" s="190"/>
      <c r="IJ48" s="190"/>
      <c r="IK48" s="190"/>
      <c r="IL48" s="190"/>
      <c r="IM48" s="190"/>
      <c r="IN48" s="190"/>
      <c r="IO48" s="190"/>
      <c r="IP48" s="190"/>
      <c r="IQ48" s="190"/>
      <c r="IR48" s="190"/>
      <c r="IS48" s="190"/>
      <c r="IT48" s="190"/>
      <c r="IU48" s="190"/>
      <c r="IV48" s="190"/>
    </row>
    <row r="49" spans="1:256" s="36" customFormat="1" ht="13.5" customHeight="1" thickTop="1" thickBot="1">
      <c r="A49" s="529"/>
      <c r="B49" s="514"/>
      <c r="C49" s="522" t="s">
        <v>145</v>
      </c>
      <c r="D49" s="519">
        <f>SUM(D45:D48)</f>
        <v>0</v>
      </c>
      <c r="E49" s="519">
        <f>SUM(E45:E48)</f>
        <v>0</v>
      </c>
      <c r="F49" s="1892">
        <f>SUM(F45:F48)</f>
        <v>0</v>
      </c>
      <c r="G49" s="1893"/>
      <c r="H49" s="521">
        <f>SUM(H45:H48)</f>
        <v>0</v>
      </c>
      <c r="I49" s="88"/>
      <c r="J49" s="168"/>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row>
    <row r="50" spans="1:256" s="36" customFormat="1" ht="13.5" customHeight="1">
      <c r="A50" s="529"/>
      <c r="B50" s="514"/>
      <c r="C50" s="198" t="s">
        <v>310</v>
      </c>
      <c r="D50" s="515">
        <f>(1-Assumptions!$C$24)*('Step 3-Refrigerators'!$F$43)+(1-Assumptions!$C$24)*('Step 3-Stand-Alone Freezers'!$F$49)</f>
        <v>0</v>
      </c>
      <c r="E50" s="515">
        <f>D50*Assumptions!$B$37</f>
        <v>0</v>
      </c>
      <c r="F50" s="1890">
        <f>E50*Assumptions!$D$6*(1/1000)</f>
        <v>0</v>
      </c>
      <c r="G50" s="1891"/>
      <c r="H50" s="516">
        <f>E50*Assumptions!$C$6</f>
        <v>0</v>
      </c>
      <c r="I50" s="88"/>
      <c r="J50" s="168"/>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row>
    <row r="51" spans="1:256" s="36" customFormat="1" ht="13.5" customHeight="1">
      <c r="A51" s="529"/>
      <c r="B51" s="514"/>
      <c r="C51" s="198" t="s">
        <v>311</v>
      </c>
      <c r="D51" s="515">
        <f>(1-Assumptions!$C$24)*('Step 3-Refrigerators'!$F$48)+(1-Assumptions!$C$24)*('Step 3-Stand-Alone Freezers'!$F$54)</f>
        <v>0</v>
      </c>
      <c r="E51" s="515">
        <f>D51*Assumptions!$B$37</f>
        <v>0</v>
      </c>
      <c r="F51" s="1890">
        <f>E51*Assumptions!$D$7*(1/1000)</f>
        <v>0</v>
      </c>
      <c r="G51" s="1891"/>
      <c r="H51" s="516">
        <f>E51*Assumptions!$C$7</f>
        <v>0</v>
      </c>
      <c r="I51" s="88"/>
      <c r="J51" s="168"/>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87"/>
      <c r="CU51" s="87"/>
      <c r="CV51" s="87"/>
      <c r="CW51" s="87"/>
      <c r="CX51" s="87"/>
      <c r="CY51" s="87"/>
      <c r="CZ51" s="87"/>
      <c r="DA51" s="87"/>
      <c r="DB51" s="87"/>
      <c r="DC51" s="87"/>
      <c r="DD51" s="87"/>
      <c r="DE51" s="87"/>
      <c r="DF51" s="87"/>
      <c r="DG51" s="87"/>
      <c r="DH51" s="87"/>
      <c r="DI51" s="87"/>
      <c r="DJ51" s="87"/>
      <c r="DK51" s="87"/>
      <c r="DL51" s="87"/>
    </row>
    <row r="52" spans="1:256" s="36" customFormat="1" ht="13.5" customHeight="1">
      <c r="A52" s="530" t="s">
        <v>152</v>
      </c>
      <c r="B52" s="531" t="s">
        <v>152</v>
      </c>
      <c r="C52" s="198" t="s">
        <v>292</v>
      </c>
      <c r="D52" s="515">
        <f>(1-Assumptions!$C$24)*('Step 3-Refrigerators'!$F$53)+(1-Assumptions!$C$24)*('Step 3-Stand-Alone Freezers'!$F$59)</f>
        <v>0</v>
      </c>
      <c r="E52" s="515">
        <f>D52*Assumptions!$B$37</f>
        <v>0</v>
      </c>
      <c r="F52" s="1890">
        <f>E52*Assumptions!$D$9*(1/1000)</f>
        <v>0</v>
      </c>
      <c r="G52" s="1891"/>
      <c r="H52" s="516">
        <f>E52*Assumptions!$C$9</f>
        <v>0</v>
      </c>
      <c r="I52" s="88"/>
      <c r="J52" s="168"/>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0"/>
      <c r="BR52" s="190"/>
      <c r="BS52" s="190"/>
      <c r="BT52" s="190"/>
      <c r="BU52" s="190"/>
      <c r="BV52" s="190"/>
      <c r="BW52" s="190"/>
      <c r="BX52" s="190"/>
      <c r="BY52" s="190"/>
      <c r="BZ52" s="190"/>
      <c r="CA52" s="190"/>
      <c r="CB52" s="190"/>
      <c r="CC52" s="190"/>
      <c r="CD52" s="190"/>
      <c r="CE52" s="190"/>
      <c r="CF52" s="190"/>
      <c r="CG52" s="190"/>
      <c r="CH52" s="190"/>
      <c r="CI52" s="190"/>
      <c r="CJ52" s="190"/>
      <c r="CK52" s="190"/>
      <c r="CL52" s="190"/>
      <c r="CM52" s="190"/>
      <c r="CN52" s="190"/>
      <c r="CO52" s="190"/>
      <c r="CP52" s="190"/>
      <c r="CQ52" s="190"/>
      <c r="CR52" s="190"/>
      <c r="CS52" s="190"/>
      <c r="CT52" s="190"/>
      <c r="CU52" s="190"/>
      <c r="CV52" s="190"/>
      <c r="CW52" s="190"/>
      <c r="CX52" s="190"/>
      <c r="CY52" s="190"/>
      <c r="CZ52" s="190"/>
      <c r="DA52" s="190"/>
      <c r="DB52" s="190"/>
      <c r="DC52" s="190"/>
      <c r="DD52" s="190"/>
      <c r="DE52" s="190"/>
      <c r="DF52" s="190"/>
      <c r="DG52" s="190"/>
      <c r="DH52" s="190"/>
      <c r="DI52" s="190"/>
      <c r="DJ52" s="190"/>
      <c r="DK52" s="190"/>
      <c r="DL52" s="190"/>
      <c r="DM52" s="190"/>
      <c r="DN52" s="190"/>
      <c r="DO52" s="190"/>
      <c r="DP52" s="190"/>
      <c r="DQ52" s="190"/>
      <c r="DR52" s="190"/>
      <c r="DS52" s="190"/>
      <c r="DT52" s="190"/>
      <c r="DU52" s="190"/>
      <c r="DV52" s="190"/>
      <c r="DW52" s="190"/>
      <c r="DX52" s="190"/>
      <c r="DY52" s="190"/>
      <c r="DZ52" s="190"/>
      <c r="EA52" s="190"/>
      <c r="EB52" s="190"/>
      <c r="EC52" s="190"/>
      <c r="ED52" s="190"/>
      <c r="EE52" s="190"/>
      <c r="EF52" s="190"/>
      <c r="EG52" s="190"/>
      <c r="EH52" s="190"/>
      <c r="EI52" s="190"/>
      <c r="EJ52" s="190"/>
      <c r="EK52" s="190"/>
      <c r="EL52" s="190"/>
      <c r="EM52" s="190"/>
      <c r="EN52" s="190"/>
      <c r="EO52" s="190"/>
      <c r="EP52" s="190"/>
      <c r="EQ52" s="190"/>
      <c r="ER52" s="190"/>
      <c r="ES52" s="190"/>
      <c r="ET52" s="190"/>
      <c r="EU52" s="190"/>
      <c r="EV52" s="190"/>
      <c r="EW52" s="190"/>
      <c r="EX52" s="190"/>
      <c r="EY52" s="190"/>
      <c r="EZ52" s="190"/>
      <c r="FA52" s="190"/>
      <c r="FB52" s="190"/>
      <c r="FC52" s="190"/>
      <c r="FD52" s="190"/>
      <c r="FE52" s="190"/>
      <c r="FF52" s="190"/>
      <c r="FG52" s="190"/>
      <c r="FH52" s="190"/>
      <c r="FI52" s="190"/>
      <c r="FJ52" s="190"/>
      <c r="FK52" s="190"/>
      <c r="FL52" s="190"/>
      <c r="FM52" s="190"/>
      <c r="FN52" s="190"/>
      <c r="FO52" s="190"/>
      <c r="FP52" s="190"/>
      <c r="FQ52" s="190"/>
      <c r="FR52" s="190"/>
      <c r="FS52" s="190"/>
      <c r="FT52" s="190"/>
      <c r="FU52" s="190"/>
      <c r="FV52" s="190"/>
      <c r="FW52" s="190"/>
      <c r="FX52" s="190"/>
      <c r="FY52" s="190"/>
      <c r="FZ52" s="190"/>
      <c r="GA52" s="190"/>
      <c r="GB52" s="190"/>
      <c r="GC52" s="190"/>
      <c r="GD52" s="190"/>
      <c r="GE52" s="190"/>
      <c r="GF52" s="190"/>
      <c r="GG52" s="190"/>
      <c r="GH52" s="190"/>
      <c r="GI52" s="190"/>
      <c r="GJ52" s="190"/>
      <c r="GK52" s="190"/>
      <c r="GL52" s="190"/>
      <c r="GM52" s="190"/>
      <c r="GN52" s="190"/>
      <c r="GO52" s="190"/>
      <c r="GP52" s="190"/>
      <c r="GQ52" s="190"/>
      <c r="GR52" s="190"/>
      <c r="GS52" s="190"/>
      <c r="GT52" s="190"/>
      <c r="GU52" s="190"/>
      <c r="GV52" s="190"/>
      <c r="GW52" s="190"/>
      <c r="GX52" s="190"/>
      <c r="GY52" s="190"/>
      <c r="GZ52" s="190"/>
      <c r="HA52" s="190"/>
      <c r="HB52" s="190"/>
      <c r="HC52" s="190"/>
      <c r="HD52" s="190"/>
      <c r="HE52" s="190"/>
      <c r="HF52" s="190"/>
      <c r="HG52" s="190"/>
      <c r="HH52" s="190"/>
      <c r="HI52" s="190"/>
      <c r="HJ52" s="190"/>
      <c r="HK52" s="190"/>
      <c r="HL52" s="190"/>
      <c r="HM52" s="190"/>
      <c r="HN52" s="190"/>
      <c r="HO52" s="190"/>
      <c r="HP52" s="190"/>
      <c r="HQ52" s="190"/>
      <c r="HR52" s="190"/>
      <c r="HS52" s="190"/>
      <c r="HT52" s="190"/>
      <c r="HU52" s="190"/>
      <c r="HV52" s="190"/>
      <c r="HW52" s="190"/>
      <c r="HX52" s="190"/>
      <c r="HY52" s="190"/>
      <c r="HZ52" s="190"/>
      <c r="IA52" s="190"/>
      <c r="IB52" s="190"/>
      <c r="IC52" s="190"/>
      <c r="ID52" s="190"/>
      <c r="IE52" s="190"/>
      <c r="IF52" s="190"/>
      <c r="IG52" s="190"/>
      <c r="IH52" s="190"/>
      <c r="II52" s="190"/>
      <c r="IJ52" s="190"/>
      <c r="IK52" s="190"/>
      <c r="IL52" s="190"/>
      <c r="IM52" s="190"/>
      <c r="IN52" s="190"/>
      <c r="IO52" s="190"/>
      <c r="IP52" s="190"/>
      <c r="IQ52" s="190"/>
      <c r="IR52" s="190"/>
      <c r="IS52" s="190"/>
      <c r="IT52" s="190"/>
      <c r="IU52" s="190"/>
      <c r="IV52" s="190"/>
    </row>
    <row r="53" spans="1:256" s="36" customFormat="1" ht="13.5" customHeight="1" thickBot="1">
      <c r="A53" s="530" t="s">
        <v>122</v>
      </c>
      <c r="B53" s="531" t="s">
        <v>122</v>
      </c>
      <c r="C53" s="198" t="s">
        <v>312</v>
      </c>
      <c r="D53" s="515">
        <f>(1-Assumptions!$C$24)*('Step 3-Refrigerators'!$F$58)+(1-Assumptions!$C$24)*('Step 3-Stand-Alone Freezers'!$F$64)</f>
        <v>0</v>
      </c>
      <c r="E53" s="515">
        <f>D53*Assumptions!$B$37</f>
        <v>0</v>
      </c>
      <c r="F53" s="1890">
        <f>E53*Assumptions!$D$15*(1/1000)</f>
        <v>0</v>
      </c>
      <c r="G53" s="1891"/>
      <c r="H53" s="516">
        <f>E53*Assumptions!$C$15</f>
        <v>0</v>
      </c>
      <c r="I53" s="88"/>
      <c r="J53" s="168"/>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0"/>
      <c r="BR53" s="190"/>
      <c r="BS53" s="190"/>
      <c r="BT53" s="190"/>
      <c r="BU53" s="190"/>
      <c r="BV53" s="190"/>
      <c r="BW53" s="190"/>
      <c r="BX53" s="190"/>
      <c r="BY53" s="190"/>
      <c r="BZ53" s="190"/>
      <c r="CA53" s="190"/>
      <c r="CB53" s="190"/>
      <c r="CC53" s="190"/>
      <c r="CD53" s="190"/>
      <c r="CE53" s="190"/>
      <c r="CF53" s="190"/>
      <c r="CG53" s="190"/>
      <c r="CH53" s="190"/>
      <c r="CI53" s="190"/>
      <c r="CJ53" s="190"/>
      <c r="CK53" s="190"/>
      <c r="CL53" s="190"/>
      <c r="CM53" s="190"/>
      <c r="CN53" s="190"/>
      <c r="CO53" s="190"/>
      <c r="CP53" s="190"/>
      <c r="CQ53" s="190"/>
      <c r="CR53" s="190"/>
      <c r="CS53" s="190"/>
      <c r="CT53" s="190"/>
      <c r="CU53" s="190"/>
      <c r="CV53" s="190"/>
      <c r="CW53" s="190"/>
      <c r="CX53" s="190"/>
      <c r="CY53" s="190"/>
      <c r="CZ53" s="190"/>
      <c r="DA53" s="190"/>
      <c r="DB53" s="190"/>
      <c r="DC53" s="190"/>
      <c r="DD53" s="190"/>
      <c r="DE53" s="190"/>
      <c r="DF53" s="190"/>
      <c r="DG53" s="190"/>
      <c r="DH53" s="190"/>
      <c r="DI53" s="190"/>
      <c r="DJ53" s="190"/>
      <c r="DK53" s="190"/>
      <c r="DL53" s="190"/>
      <c r="DM53" s="190"/>
      <c r="DN53" s="190"/>
      <c r="DO53" s="190"/>
      <c r="DP53" s="190"/>
      <c r="DQ53" s="190"/>
      <c r="DR53" s="190"/>
      <c r="DS53" s="190"/>
      <c r="DT53" s="190"/>
      <c r="DU53" s="190"/>
      <c r="DV53" s="190"/>
      <c r="DW53" s="190"/>
      <c r="DX53" s="190"/>
      <c r="DY53" s="190"/>
      <c r="DZ53" s="190"/>
      <c r="EA53" s="190"/>
      <c r="EB53" s="190"/>
      <c r="EC53" s="190"/>
      <c r="ED53" s="190"/>
      <c r="EE53" s="190"/>
      <c r="EF53" s="190"/>
      <c r="EG53" s="190"/>
      <c r="EH53" s="190"/>
      <c r="EI53" s="190"/>
      <c r="EJ53" s="190"/>
      <c r="EK53" s="190"/>
      <c r="EL53" s="190"/>
      <c r="EM53" s="190"/>
      <c r="EN53" s="190"/>
      <c r="EO53" s="190"/>
      <c r="EP53" s="190"/>
      <c r="EQ53" s="190"/>
      <c r="ER53" s="190"/>
      <c r="ES53" s="190"/>
      <c r="ET53" s="190"/>
      <c r="EU53" s="190"/>
      <c r="EV53" s="190"/>
      <c r="EW53" s="190"/>
      <c r="EX53" s="190"/>
      <c r="EY53" s="190"/>
      <c r="EZ53" s="190"/>
      <c r="FA53" s="190"/>
      <c r="FB53" s="190"/>
      <c r="FC53" s="190"/>
      <c r="FD53" s="190"/>
      <c r="FE53" s="190"/>
      <c r="FF53" s="190"/>
      <c r="FG53" s="190"/>
      <c r="FH53" s="190"/>
      <c r="FI53" s="190"/>
      <c r="FJ53" s="190"/>
      <c r="FK53" s="190"/>
      <c r="FL53" s="190"/>
      <c r="FM53" s="190"/>
      <c r="FN53" s="190"/>
      <c r="FO53" s="190"/>
      <c r="FP53" s="190"/>
      <c r="FQ53" s="190"/>
      <c r="FR53" s="190"/>
      <c r="FS53" s="190"/>
      <c r="FT53" s="190"/>
      <c r="FU53" s="190"/>
      <c r="FV53" s="190"/>
      <c r="FW53" s="190"/>
      <c r="FX53" s="190"/>
      <c r="FY53" s="190"/>
      <c r="FZ53" s="190"/>
      <c r="GA53" s="190"/>
      <c r="GB53" s="190"/>
      <c r="GC53" s="190"/>
      <c r="GD53" s="190"/>
      <c r="GE53" s="190"/>
      <c r="GF53" s="190"/>
      <c r="GG53" s="190"/>
      <c r="GH53" s="190"/>
      <c r="GI53" s="190"/>
      <c r="GJ53" s="190"/>
      <c r="GK53" s="190"/>
      <c r="GL53" s="190"/>
      <c r="GM53" s="190"/>
      <c r="GN53" s="190"/>
      <c r="GO53" s="190"/>
      <c r="GP53" s="190"/>
      <c r="GQ53" s="190"/>
      <c r="GR53" s="190"/>
      <c r="GS53" s="190"/>
      <c r="GT53" s="190"/>
      <c r="GU53" s="190"/>
      <c r="GV53" s="190"/>
      <c r="GW53" s="190"/>
      <c r="GX53" s="190"/>
      <c r="GY53" s="190"/>
      <c r="GZ53" s="190"/>
      <c r="HA53" s="190"/>
      <c r="HB53" s="190"/>
      <c r="HC53" s="190"/>
      <c r="HD53" s="190"/>
      <c r="HE53" s="190"/>
      <c r="HF53" s="190"/>
      <c r="HG53" s="190"/>
      <c r="HH53" s="190"/>
      <c r="HI53" s="190"/>
      <c r="HJ53" s="190"/>
      <c r="HK53" s="190"/>
      <c r="HL53" s="190"/>
      <c r="HM53" s="190"/>
      <c r="HN53" s="190"/>
      <c r="HO53" s="190"/>
      <c r="HP53" s="190"/>
      <c r="HQ53" s="190"/>
      <c r="HR53" s="190"/>
      <c r="HS53" s="190"/>
      <c r="HT53" s="190"/>
      <c r="HU53" s="190"/>
      <c r="HV53" s="190"/>
      <c r="HW53" s="190"/>
      <c r="HX53" s="190"/>
      <c r="HY53" s="190"/>
      <c r="HZ53" s="190"/>
      <c r="IA53" s="190"/>
      <c r="IB53" s="190"/>
      <c r="IC53" s="190"/>
      <c r="ID53" s="190"/>
      <c r="IE53" s="190"/>
      <c r="IF53" s="190"/>
      <c r="IG53" s="190"/>
      <c r="IH53" s="190"/>
      <c r="II53" s="190"/>
      <c r="IJ53" s="190"/>
      <c r="IK53" s="190"/>
      <c r="IL53" s="190"/>
      <c r="IM53" s="190"/>
      <c r="IN53" s="190"/>
      <c r="IO53" s="190"/>
      <c r="IP53" s="190"/>
      <c r="IQ53" s="190"/>
      <c r="IR53" s="190"/>
      <c r="IS53" s="190"/>
      <c r="IT53" s="190"/>
      <c r="IU53" s="190"/>
      <c r="IV53" s="190"/>
    </row>
    <row r="54" spans="1:256" s="36" customFormat="1" ht="13.5" customHeight="1" thickTop="1" thickBot="1">
      <c r="A54" s="529"/>
      <c r="B54" s="514"/>
      <c r="C54" s="522" t="s">
        <v>146</v>
      </c>
      <c r="D54" s="519">
        <f>SUM(D50:D53)</f>
        <v>0</v>
      </c>
      <c r="E54" s="519">
        <f>SUM(E50:E53)</f>
        <v>0</v>
      </c>
      <c r="F54" s="1892">
        <f>SUM(F50:F53)</f>
        <v>0</v>
      </c>
      <c r="G54" s="1893"/>
      <c r="H54" s="521">
        <f>SUM(H50:H53)</f>
        <v>0</v>
      </c>
      <c r="I54" s="88"/>
      <c r="J54" s="168"/>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row>
    <row r="55" spans="1:256" s="36" customFormat="1" ht="13.5" customHeight="1">
      <c r="A55" s="529"/>
      <c r="B55" s="514"/>
      <c r="C55" s="198" t="s">
        <v>313</v>
      </c>
      <c r="D55" s="515">
        <f>(1-Assumptions!$C$24)*('Step 3-Refrigerators'!$F$44)+(1-Assumptions!$C$24)*('Step 3-Stand-Alone Freezers'!$F$50)</f>
        <v>0</v>
      </c>
      <c r="E55" s="515">
        <f>D55*Assumptions!$B$37</f>
        <v>0</v>
      </c>
      <c r="F55" s="1890">
        <f>E55*Assumptions!$D$6*(1/1000)</f>
        <v>0</v>
      </c>
      <c r="G55" s="1891"/>
      <c r="H55" s="516">
        <f>E55*Assumptions!$C$6</f>
        <v>0</v>
      </c>
      <c r="I55" s="88"/>
      <c r="J55" s="168"/>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7"/>
      <c r="CE55" s="87"/>
      <c r="CF55" s="87"/>
      <c r="CG55" s="87"/>
      <c r="CH55" s="87"/>
      <c r="CI55" s="87"/>
      <c r="CJ55" s="87"/>
      <c r="CK55" s="87"/>
      <c r="CL55" s="87"/>
      <c r="CM55" s="87"/>
      <c r="CN55" s="87"/>
      <c r="CO55" s="87"/>
      <c r="CP55" s="87"/>
      <c r="CQ55" s="87"/>
      <c r="CR55" s="87"/>
      <c r="CS55" s="87"/>
      <c r="CT55" s="87"/>
      <c r="CU55" s="87"/>
      <c r="CV55" s="87"/>
      <c r="CW55" s="87"/>
      <c r="CX55" s="87"/>
      <c r="CY55" s="87"/>
      <c r="CZ55" s="87"/>
      <c r="DA55" s="87"/>
      <c r="DB55" s="87"/>
      <c r="DC55" s="87"/>
      <c r="DD55" s="87"/>
      <c r="DE55" s="87"/>
      <c r="DF55" s="87"/>
      <c r="DG55" s="87"/>
      <c r="DH55" s="87"/>
      <c r="DI55" s="87"/>
      <c r="DJ55" s="87"/>
      <c r="DK55" s="87"/>
      <c r="DL55" s="87"/>
    </row>
    <row r="56" spans="1:256" s="36" customFormat="1" ht="13.5" customHeight="1">
      <c r="A56" s="529"/>
      <c r="B56" s="514"/>
      <c r="C56" s="198" t="s">
        <v>314</v>
      </c>
      <c r="D56" s="515">
        <f>(1-Assumptions!$C$24)*('Step 3-Refrigerators'!$F$49)+(1-Assumptions!$C$24)*('Step 3-Stand-Alone Freezers'!$F$55)</f>
        <v>0</v>
      </c>
      <c r="E56" s="515">
        <f>D56*Assumptions!$B$37</f>
        <v>0</v>
      </c>
      <c r="F56" s="1890">
        <f>E56*Assumptions!$D$7*(1/1000)</f>
        <v>0</v>
      </c>
      <c r="G56" s="1891"/>
      <c r="H56" s="516">
        <f>E56*Assumptions!$C$7</f>
        <v>0</v>
      </c>
      <c r="I56" s="88"/>
      <c r="J56" s="168"/>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row>
    <row r="57" spans="1:256" s="36" customFormat="1" ht="13.5" customHeight="1">
      <c r="A57" s="530" t="s">
        <v>152</v>
      </c>
      <c r="B57" s="531" t="s">
        <v>152</v>
      </c>
      <c r="C57" s="198" t="s">
        <v>298</v>
      </c>
      <c r="D57" s="515">
        <f>(1-Assumptions!$C$24)*('Step 3-Refrigerators'!$F$54)+(1-Assumptions!$C$24)*('Step 3-Stand-Alone Freezers'!$F$60)</f>
        <v>0</v>
      </c>
      <c r="E57" s="515">
        <f>D57*Assumptions!$B$37</f>
        <v>0</v>
      </c>
      <c r="F57" s="1890">
        <f>E57*Assumptions!$D$9*(1/1000)</f>
        <v>0</v>
      </c>
      <c r="G57" s="1891"/>
      <c r="H57" s="516">
        <f>E57*Assumptions!$C$9</f>
        <v>0</v>
      </c>
      <c r="I57" s="88"/>
      <c r="J57" s="168"/>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0"/>
      <c r="BR57" s="190"/>
      <c r="BS57" s="190"/>
      <c r="BT57" s="190"/>
      <c r="BU57" s="190"/>
      <c r="BV57" s="190"/>
      <c r="BW57" s="190"/>
      <c r="BX57" s="190"/>
      <c r="BY57" s="190"/>
      <c r="BZ57" s="190"/>
      <c r="CA57" s="190"/>
      <c r="CB57" s="190"/>
      <c r="CC57" s="190"/>
      <c r="CD57" s="190"/>
      <c r="CE57" s="190"/>
      <c r="CF57" s="190"/>
      <c r="CG57" s="190"/>
      <c r="CH57" s="190"/>
      <c r="CI57" s="190"/>
      <c r="CJ57" s="190"/>
      <c r="CK57" s="190"/>
      <c r="CL57" s="190"/>
      <c r="CM57" s="190"/>
      <c r="CN57" s="190"/>
      <c r="CO57" s="190"/>
      <c r="CP57" s="190"/>
      <c r="CQ57" s="190"/>
      <c r="CR57" s="190"/>
      <c r="CS57" s="190"/>
      <c r="CT57" s="190"/>
      <c r="CU57" s="190"/>
      <c r="CV57" s="190"/>
      <c r="CW57" s="190"/>
      <c r="CX57" s="190"/>
      <c r="CY57" s="190"/>
      <c r="CZ57" s="190"/>
      <c r="DA57" s="190"/>
      <c r="DB57" s="190"/>
      <c r="DC57" s="190"/>
      <c r="DD57" s="190"/>
      <c r="DE57" s="190"/>
      <c r="DF57" s="190"/>
      <c r="DG57" s="190"/>
      <c r="DH57" s="190"/>
      <c r="DI57" s="190"/>
      <c r="DJ57" s="190"/>
      <c r="DK57" s="190"/>
      <c r="DL57" s="190"/>
      <c r="DM57" s="190"/>
      <c r="DN57" s="190"/>
      <c r="DO57" s="190"/>
      <c r="DP57" s="190"/>
      <c r="DQ57" s="190"/>
      <c r="DR57" s="190"/>
      <c r="DS57" s="190"/>
      <c r="DT57" s="190"/>
      <c r="DU57" s="190"/>
      <c r="DV57" s="190"/>
      <c r="DW57" s="190"/>
      <c r="DX57" s="190"/>
      <c r="DY57" s="190"/>
      <c r="DZ57" s="190"/>
      <c r="EA57" s="190"/>
      <c r="EB57" s="190"/>
      <c r="EC57" s="190"/>
      <c r="ED57" s="190"/>
      <c r="EE57" s="190"/>
      <c r="EF57" s="190"/>
      <c r="EG57" s="190"/>
      <c r="EH57" s="190"/>
      <c r="EI57" s="190"/>
      <c r="EJ57" s="190"/>
      <c r="EK57" s="190"/>
      <c r="EL57" s="190"/>
      <c r="EM57" s="190"/>
      <c r="EN57" s="190"/>
      <c r="EO57" s="190"/>
      <c r="EP57" s="190"/>
      <c r="EQ57" s="190"/>
      <c r="ER57" s="190"/>
      <c r="ES57" s="190"/>
      <c r="ET57" s="190"/>
      <c r="EU57" s="190"/>
      <c r="EV57" s="190"/>
      <c r="EW57" s="190"/>
      <c r="EX57" s="190"/>
      <c r="EY57" s="190"/>
      <c r="EZ57" s="190"/>
      <c r="FA57" s="190"/>
      <c r="FB57" s="190"/>
      <c r="FC57" s="190"/>
      <c r="FD57" s="190"/>
      <c r="FE57" s="190"/>
      <c r="FF57" s="190"/>
      <c r="FG57" s="190"/>
      <c r="FH57" s="190"/>
      <c r="FI57" s="190"/>
      <c r="FJ57" s="190"/>
      <c r="FK57" s="190"/>
      <c r="FL57" s="190"/>
      <c r="FM57" s="190"/>
      <c r="FN57" s="190"/>
      <c r="FO57" s="190"/>
      <c r="FP57" s="190"/>
      <c r="FQ57" s="190"/>
      <c r="FR57" s="190"/>
      <c r="FS57" s="190"/>
      <c r="FT57" s="190"/>
      <c r="FU57" s="190"/>
      <c r="FV57" s="190"/>
      <c r="FW57" s="190"/>
      <c r="FX57" s="190"/>
      <c r="FY57" s="190"/>
      <c r="FZ57" s="190"/>
      <c r="GA57" s="190"/>
      <c r="GB57" s="190"/>
      <c r="GC57" s="190"/>
      <c r="GD57" s="190"/>
      <c r="GE57" s="190"/>
      <c r="GF57" s="190"/>
      <c r="GG57" s="190"/>
      <c r="GH57" s="190"/>
      <c r="GI57" s="190"/>
      <c r="GJ57" s="190"/>
      <c r="GK57" s="190"/>
      <c r="GL57" s="190"/>
      <c r="GM57" s="190"/>
      <c r="GN57" s="190"/>
      <c r="GO57" s="190"/>
      <c r="GP57" s="190"/>
      <c r="GQ57" s="190"/>
      <c r="GR57" s="190"/>
      <c r="GS57" s="190"/>
      <c r="GT57" s="190"/>
      <c r="GU57" s="190"/>
      <c r="GV57" s="190"/>
      <c r="GW57" s="190"/>
      <c r="GX57" s="190"/>
      <c r="GY57" s="190"/>
      <c r="GZ57" s="190"/>
      <c r="HA57" s="190"/>
      <c r="HB57" s="190"/>
      <c r="HC57" s="190"/>
      <c r="HD57" s="190"/>
      <c r="HE57" s="190"/>
      <c r="HF57" s="190"/>
      <c r="HG57" s="190"/>
      <c r="HH57" s="190"/>
      <c r="HI57" s="190"/>
      <c r="HJ57" s="190"/>
      <c r="HK57" s="190"/>
      <c r="HL57" s="190"/>
      <c r="HM57" s="190"/>
      <c r="HN57" s="190"/>
      <c r="HO57" s="190"/>
      <c r="HP57" s="190"/>
      <c r="HQ57" s="190"/>
      <c r="HR57" s="190"/>
      <c r="HS57" s="190"/>
      <c r="HT57" s="190"/>
      <c r="HU57" s="190"/>
      <c r="HV57" s="190"/>
      <c r="HW57" s="190"/>
      <c r="HX57" s="190"/>
      <c r="HY57" s="190"/>
      <c r="HZ57" s="190"/>
      <c r="IA57" s="190"/>
      <c r="IB57" s="190"/>
      <c r="IC57" s="190"/>
      <c r="ID57" s="190"/>
      <c r="IE57" s="190"/>
      <c r="IF57" s="190"/>
      <c r="IG57" s="190"/>
      <c r="IH57" s="190"/>
      <c r="II57" s="190"/>
      <c r="IJ57" s="190"/>
      <c r="IK57" s="190"/>
      <c r="IL57" s="190"/>
      <c r="IM57" s="190"/>
      <c r="IN57" s="190"/>
      <c r="IO57" s="190"/>
      <c r="IP57" s="190"/>
      <c r="IQ57" s="190"/>
      <c r="IR57" s="190"/>
      <c r="IS57" s="190"/>
      <c r="IT57" s="190"/>
      <c r="IU57" s="190"/>
      <c r="IV57" s="190"/>
    </row>
    <row r="58" spans="1:256" s="36" customFormat="1" ht="13.5" customHeight="1" thickBot="1">
      <c r="A58" s="530" t="s">
        <v>122</v>
      </c>
      <c r="B58" s="531" t="s">
        <v>122</v>
      </c>
      <c r="C58" s="198" t="s">
        <v>315</v>
      </c>
      <c r="D58" s="515">
        <f>(1-Assumptions!$C$24)*('Step 3-Refrigerators'!$F$59)+(1-Assumptions!$C$24)*('Step 3-Stand-Alone Freezers'!$F$65)</f>
        <v>0</v>
      </c>
      <c r="E58" s="515">
        <f>D58*Assumptions!$B$37</f>
        <v>0</v>
      </c>
      <c r="F58" s="1890">
        <f>E58*Assumptions!$D$15*(1/1000)</f>
        <v>0</v>
      </c>
      <c r="G58" s="1891"/>
      <c r="H58" s="516">
        <f>E58*Assumptions!$C$15</f>
        <v>0</v>
      </c>
      <c r="I58" s="88"/>
      <c r="J58" s="168"/>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0"/>
      <c r="BR58" s="190"/>
      <c r="BS58" s="190"/>
      <c r="BT58" s="190"/>
      <c r="BU58" s="190"/>
      <c r="BV58" s="190"/>
      <c r="BW58" s="190"/>
      <c r="BX58" s="190"/>
      <c r="BY58" s="190"/>
      <c r="BZ58" s="190"/>
      <c r="CA58" s="190"/>
      <c r="CB58" s="190"/>
      <c r="CC58" s="190"/>
      <c r="CD58" s="190"/>
      <c r="CE58" s="190"/>
      <c r="CF58" s="190"/>
      <c r="CG58" s="190"/>
      <c r="CH58" s="190"/>
      <c r="CI58" s="190"/>
      <c r="CJ58" s="190"/>
      <c r="CK58" s="190"/>
      <c r="CL58" s="190"/>
      <c r="CM58" s="190"/>
      <c r="CN58" s="190"/>
      <c r="CO58" s="190"/>
      <c r="CP58" s="190"/>
      <c r="CQ58" s="190"/>
      <c r="CR58" s="190"/>
      <c r="CS58" s="190"/>
      <c r="CT58" s="190"/>
      <c r="CU58" s="190"/>
      <c r="CV58" s="190"/>
      <c r="CW58" s="190"/>
      <c r="CX58" s="190"/>
      <c r="CY58" s="190"/>
      <c r="CZ58" s="190"/>
      <c r="DA58" s="190"/>
      <c r="DB58" s="190"/>
      <c r="DC58" s="190"/>
      <c r="DD58" s="190"/>
      <c r="DE58" s="190"/>
      <c r="DF58" s="190"/>
      <c r="DG58" s="190"/>
      <c r="DH58" s="190"/>
      <c r="DI58" s="190"/>
      <c r="DJ58" s="190"/>
      <c r="DK58" s="190"/>
      <c r="DL58" s="190"/>
      <c r="DM58" s="190"/>
      <c r="DN58" s="190"/>
      <c r="DO58" s="190"/>
      <c r="DP58" s="190"/>
      <c r="DQ58" s="190"/>
      <c r="DR58" s="190"/>
      <c r="DS58" s="190"/>
      <c r="DT58" s="190"/>
      <c r="DU58" s="190"/>
      <c r="DV58" s="190"/>
      <c r="DW58" s="190"/>
      <c r="DX58" s="190"/>
      <c r="DY58" s="190"/>
      <c r="DZ58" s="190"/>
      <c r="EA58" s="190"/>
      <c r="EB58" s="190"/>
      <c r="EC58" s="190"/>
      <c r="ED58" s="190"/>
      <c r="EE58" s="190"/>
      <c r="EF58" s="190"/>
      <c r="EG58" s="190"/>
      <c r="EH58" s="190"/>
      <c r="EI58" s="190"/>
      <c r="EJ58" s="190"/>
      <c r="EK58" s="190"/>
      <c r="EL58" s="190"/>
      <c r="EM58" s="190"/>
      <c r="EN58" s="190"/>
      <c r="EO58" s="190"/>
      <c r="EP58" s="190"/>
      <c r="EQ58" s="190"/>
      <c r="ER58" s="190"/>
      <c r="ES58" s="190"/>
      <c r="ET58" s="190"/>
      <c r="EU58" s="190"/>
      <c r="EV58" s="190"/>
      <c r="EW58" s="190"/>
      <c r="EX58" s="190"/>
      <c r="EY58" s="190"/>
      <c r="EZ58" s="190"/>
      <c r="FA58" s="190"/>
      <c r="FB58" s="190"/>
      <c r="FC58" s="190"/>
      <c r="FD58" s="190"/>
      <c r="FE58" s="190"/>
      <c r="FF58" s="190"/>
      <c r="FG58" s="190"/>
      <c r="FH58" s="190"/>
      <c r="FI58" s="190"/>
      <c r="FJ58" s="190"/>
      <c r="FK58" s="190"/>
      <c r="FL58" s="190"/>
      <c r="FM58" s="190"/>
      <c r="FN58" s="190"/>
      <c r="FO58" s="190"/>
      <c r="FP58" s="190"/>
      <c r="FQ58" s="190"/>
      <c r="FR58" s="190"/>
      <c r="FS58" s="190"/>
      <c r="FT58" s="190"/>
      <c r="FU58" s="190"/>
      <c r="FV58" s="190"/>
      <c r="FW58" s="190"/>
      <c r="FX58" s="190"/>
      <c r="FY58" s="190"/>
      <c r="FZ58" s="190"/>
      <c r="GA58" s="190"/>
      <c r="GB58" s="190"/>
      <c r="GC58" s="190"/>
      <c r="GD58" s="190"/>
      <c r="GE58" s="190"/>
      <c r="GF58" s="190"/>
      <c r="GG58" s="190"/>
      <c r="GH58" s="190"/>
      <c r="GI58" s="190"/>
      <c r="GJ58" s="190"/>
      <c r="GK58" s="190"/>
      <c r="GL58" s="190"/>
      <c r="GM58" s="190"/>
      <c r="GN58" s="190"/>
      <c r="GO58" s="190"/>
      <c r="GP58" s="190"/>
      <c r="GQ58" s="190"/>
      <c r="GR58" s="190"/>
      <c r="GS58" s="190"/>
      <c r="GT58" s="190"/>
      <c r="GU58" s="190"/>
      <c r="GV58" s="190"/>
      <c r="GW58" s="190"/>
      <c r="GX58" s="190"/>
      <c r="GY58" s="190"/>
      <c r="GZ58" s="190"/>
      <c r="HA58" s="190"/>
      <c r="HB58" s="190"/>
      <c r="HC58" s="190"/>
      <c r="HD58" s="190"/>
      <c r="HE58" s="190"/>
      <c r="HF58" s="190"/>
      <c r="HG58" s="190"/>
      <c r="HH58" s="190"/>
      <c r="HI58" s="190"/>
      <c r="HJ58" s="190"/>
      <c r="HK58" s="190"/>
      <c r="HL58" s="190"/>
      <c r="HM58" s="190"/>
      <c r="HN58" s="190"/>
      <c r="HO58" s="190"/>
      <c r="HP58" s="190"/>
      <c r="HQ58" s="190"/>
      <c r="HR58" s="190"/>
      <c r="HS58" s="190"/>
      <c r="HT58" s="190"/>
      <c r="HU58" s="190"/>
      <c r="HV58" s="190"/>
      <c r="HW58" s="190"/>
      <c r="HX58" s="190"/>
      <c r="HY58" s="190"/>
      <c r="HZ58" s="190"/>
      <c r="IA58" s="190"/>
      <c r="IB58" s="190"/>
      <c r="IC58" s="190"/>
      <c r="ID58" s="190"/>
      <c r="IE58" s="190"/>
      <c r="IF58" s="190"/>
      <c r="IG58" s="190"/>
      <c r="IH58" s="190"/>
      <c r="II58" s="190"/>
      <c r="IJ58" s="190"/>
      <c r="IK58" s="190"/>
      <c r="IL58" s="190"/>
      <c r="IM58" s="190"/>
      <c r="IN58" s="190"/>
      <c r="IO58" s="190"/>
      <c r="IP58" s="190"/>
      <c r="IQ58" s="190"/>
      <c r="IR58" s="190"/>
      <c r="IS58" s="190"/>
      <c r="IT58" s="190"/>
      <c r="IU58" s="190"/>
      <c r="IV58" s="190"/>
    </row>
    <row r="59" spans="1:256" s="36" customFormat="1" ht="13.5" customHeight="1" thickTop="1" thickBot="1">
      <c r="A59" s="529"/>
      <c r="B59" s="514"/>
      <c r="C59" s="522" t="s">
        <v>147</v>
      </c>
      <c r="D59" s="519">
        <f>SUM(D55:D58)</f>
        <v>0</v>
      </c>
      <c r="E59" s="519">
        <f>SUM(E55:E58)</f>
        <v>0</v>
      </c>
      <c r="F59" s="1892">
        <f>SUM(F55:F58)</f>
        <v>0</v>
      </c>
      <c r="G59" s="1893"/>
      <c r="H59" s="521">
        <f>SUM(H55:H58)</f>
        <v>0</v>
      </c>
      <c r="I59" s="88"/>
      <c r="J59" s="168"/>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row>
    <row r="60" spans="1:256" s="84" customFormat="1" ht="13.5" customHeight="1">
      <c r="A60" s="170"/>
      <c r="B60" s="83"/>
      <c r="C60" s="523" t="s">
        <v>302</v>
      </c>
      <c r="D60" s="524">
        <f>SUM(D44,D49,D54,D59)</f>
        <v>0</v>
      </c>
      <c r="E60" s="524">
        <f>SUM(E44,E49,E54,E59)</f>
        <v>0</v>
      </c>
      <c r="F60" s="1888">
        <f>SUM(F44,F49,F54,F59)</f>
        <v>0</v>
      </c>
      <c r="G60" s="1889"/>
      <c r="H60" s="533">
        <f>SUM(H44,H49,H54,H59)</f>
        <v>0</v>
      </c>
      <c r="I60" s="1453"/>
      <c r="J60" s="170"/>
      <c r="K60" s="1454"/>
      <c r="L60" s="1454"/>
      <c r="M60" s="1454"/>
      <c r="N60" s="1454"/>
      <c r="O60" s="1454"/>
      <c r="P60" s="1454"/>
      <c r="Q60" s="1454"/>
      <c r="R60" s="1454"/>
      <c r="S60" s="1454"/>
      <c r="T60" s="1454"/>
      <c r="U60" s="1454"/>
      <c r="V60" s="1454"/>
      <c r="W60" s="1454"/>
      <c r="X60" s="1454"/>
      <c r="Y60" s="1454"/>
      <c r="Z60" s="1454"/>
      <c r="AA60" s="1454"/>
      <c r="AB60" s="1454"/>
      <c r="AC60" s="1454"/>
      <c r="AD60" s="1454"/>
      <c r="AE60" s="1454"/>
      <c r="AF60" s="1454"/>
      <c r="AG60" s="1454"/>
      <c r="AH60" s="1454"/>
      <c r="AI60" s="1454"/>
      <c r="AJ60" s="1454"/>
      <c r="AK60" s="1454"/>
      <c r="AL60" s="1454"/>
      <c r="AM60" s="1454"/>
      <c r="AN60" s="1454"/>
      <c r="AO60" s="1454"/>
      <c r="AP60" s="1454"/>
      <c r="AQ60" s="1454"/>
      <c r="AR60" s="1454"/>
      <c r="AS60" s="1454"/>
      <c r="AT60" s="1454"/>
      <c r="AU60" s="1454"/>
      <c r="AV60" s="1454"/>
      <c r="AW60" s="1454"/>
      <c r="AX60" s="1454"/>
      <c r="AY60" s="1454"/>
      <c r="AZ60" s="1454"/>
      <c r="BA60" s="1454"/>
      <c r="BB60" s="1454"/>
      <c r="BC60" s="1454"/>
      <c r="BD60" s="1454"/>
      <c r="BE60" s="1454"/>
      <c r="BF60" s="1454"/>
      <c r="BG60" s="1454"/>
      <c r="BH60" s="1454"/>
      <c r="BI60" s="1454"/>
      <c r="BJ60" s="1454"/>
      <c r="BK60" s="1454"/>
      <c r="BL60" s="1454"/>
      <c r="BM60" s="1454"/>
      <c r="BN60" s="1454"/>
      <c r="BO60" s="1454"/>
      <c r="BP60" s="1454"/>
      <c r="BQ60" s="1454"/>
      <c r="BR60" s="1454"/>
      <c r="BS60" s="1454"/>
      <c r="BT60" s="1454"/>
      <c r="BU60" s="1454"/>
      <c r="BV60" s="1454"/>
      <c r="BW60" s="1454"/>
      <c r="BX60" s="1454"/>
      <c r="BY60" s="1454"/>
      <c r="BZ60" s="1454"/>
      <c r="CA60" s="1454"/>
      <c r="CB60" s="1454"/>
      <c r="CC60" s="1454"/>
      <c r="CD60" s="1454"/>
      <c r="CE60" s="1454"/>
      <c r="CF60" s="1454"/>
      <c r="CG60" s="1454"/>
      <c r="CH60" s="1454"/>
      <c r="CI60" s="1454"/>
      <c r="CJ60" s="1454"/>
      <c r="CK60" s="1454"/>
      <c r="CL60" s="1454"/>
      <c r="CM60" s="1454"/>
      <c r="CN60" s="1454"/>
      <c r="CO60" s="1454"/>
      <c r="CP60" s="1454"/>
      <c r="CQ60" s="1454"/>
      <c r="CR60" s="1454"/>
      <c r="CS60" s="1454"/>
      <c r="CT60" s="1454"/>
      <c r="CU60" s="1454"/>
      <c r="CV60" s="1454"/>
      <c r="CW60" s="1454"/>
      <c r="CX60" s="1454"/>
      <c r="CY60" s="1454"/>
      <c r="CZ60" s="1454"/>
      <c r="DA60" s="1454"/>
      <c r="DB60" s="1454"/>
      <c r="DC60" s="1454"/>
      <c r="DD60" s="1454"/>
      <c r="DE60" s="1454"/>
      <c r="DF60" s="1454"/>
      <c r="DG60" s="1454"/>
      <c r="DH60" s="1454"/>
      <c r="DI60" s="1454"/>
      <c r="DJ60" s="1454"/>
      <c r="DK60" s="1454"/>
      <c r="DL60" s="1454"/>
      <c r="DM60" s="1426"/>
      <c r="DN60" s="1426"/>
      <c r="DO60" s="1426"/>
      <c r="DP60" s="1426"/>
      <c r="DQ60" s="1426"/>
      <c r="DR60" s="1426"/>
      <c r="DS60" s="1426"/>
      <c r="DT60" s="1426"/>
      <c r="DU60" s="1426"/>
      <c r="DV60" s="1426"/>
      <c r="DW60" s="1426"/>
      <c r="DX60" s="1426"/>
      <c r="DY60" s="1426"/>
      <c r="DZ60" s="1426"/>
      <c r="EA60" s="1426"/>
      <c r="EB60" s="1426"/>
      <c r="EC60" s="1426"/>
      <c r="ED60" s="1426"/>
      <c r="EE60" s="1426"/>
      <c r="EF60" s="1426"/>
      <c r="EG60" s="1426"/>
      <c r="EH60" s="1426"/>
      <c r="EI60" s="1426"/>
      <c r="EJ60" s="1426"/>
      <c r="EK60" s="1426"/>
      <c r="EL60" s="1426"/>
      <c r="EM60" s="1426"/>
      <c r="EN60" s="1426"/>
      <c r="EO60" s="1426"/>
      <c r="EP60" s="1426"/>
      <c r="EQ60" s="1426"/>
      <c r="ER60" s="1426"/>
      <c r="ES60" s="1426"/>
      <c r="ET60" s="1426"/>
      <c r="EU60" s="1426"/>
      <c r="EV60" s="1426"/>
      <c r="EW60" s="1426"/>
      <c r="EX60" s="1426"/>
      <c r="EY60" s="1426"/>
      <c r="EZ60" s="1426"/>
      <c r="FA60" s="1426"/>
      <c r="FB60" s="1426"/>
      <c r="FC60" s="1426"/>
      <c r="FD60" s="1426"/>
      <c r="FE60" s="1426"/>
      <c r="FF60" s="1426"/>
      <c r="FG60" s="1426"/>
      <c r="FH60" s="1426"/>
      <c r="FI60" s="1426"/>
      <c r="FJ60" s="1426"/>
      <c r="FK60" s="1426"/>
      <c r="FL60" s="1426"/>
      <c r="FM60" s="1426"/>
      <c r="FN60" s="1426"/>
      <c r="FO60" s="1426"/>
      <c r="FP60" s="1426"/>
      <c r="FQ60" s="1426"/>
      <c r="FR60" s="1426"/>
      <c r="FS60" s="1426"/>
      <c r="FT60" s="1426"/>
      <c r="FU60" s="1426"/>
      <c r="FV60" s="1426"/>
      <c r="FW60" s="1426"/>
      <c r="FX60" s="1426"/>
      <c r="FY60" s="1426"/>
      <c r="FZ60" s="1426"/>
      <c r="GA60" s="1426"/>
      <c r="GB60" s="1426"/>
      <c r="GC60" s="1426"/>
      <c r="GD60" s="1426"/>
      <c r="GE60" s="1426"/>
      <c r="GF60" s="1426"/>
      <c r="GG60" s="1426"/>
      <c r="GH60" s="1426"/>
      <c r="GI60" s="1426"/>
      <c r="GJ60" s="1426"/>
      <c r="GK60" s="1426"/>
      <c r="GL60" s="1426"/>
      <c r="GM60" s="1426"/>
      <c r="GN60" s="1426"/>
      <c r="GO60" s="1426"/>
      <c r="GP60" s="1426"/>
      <c r="GQ60" s="1426"/>
      <c r="GR60" s="1426"/>
      <c r="GS60" s="1426"/>
      <c r="GT60" s="1426"/>
      <c r="GU60" s="1426"/>
      <c r="GV60" s="1426"/>
      <c r="GW60" s="1426"/>
      <c r="GX60" s="1426"/>
      <c r="GY60" s="1426"/>
      <c r="GZ60" s="1426"/>
      <c r="HA60" s="1426"/>
      <c r="HB60" s="1426"/>
      <c r="HC60" s="1426"/>
      <c r="HD60" s="1426"/>
      <c r="HE60" s="1426"/>
      <c r="HF60" s="1426"/>
      <c r="HG60" s="1426"/>
      <c r="HH60" s="1426"/>
      <c r="HI60" s="1426"/>
      <c r="HJ60" s="1426"/>
      <c r="HK60" s="1426"/>
      <c r="HL60" s="1426"/>
      <c r="HM60" s="1426"/>
      <c r="HN60" s="1426"/>
      <c r="HO60" s="1426"/>
      <c r="HP60" s="1426"/>
      <c r="HQ60" s="1426"/>
      <c r="HR60" s="1426"/>
      <c r="HS60" s="1426"/>
      <c r="HT60" s="1426"/>
      <c r="HU60" s="1426"/>
      <c r="HV60" s="1426"/>
      <c r="HW60" s="1426"/>
      <c r="HX60" s="1426"/>
      <c r="HY60" s="1426"/>
      <c r="HZ60" s="1426"/>
      <c r="IA60" s="1426"/>
      <c r="IB60" s="1426"/>
      <c r="IC60" s="1426"/>
      <c r="ID60" s="1426"/>
      <c r="IE60" s="1426"/>
      <c r="IF60" s="1426"/>
      <c r="IG60" s="1426"/>
      <c r="IH60" s="1426"/>
      <c r="II60" s="1426"/>
      <c r="IJ60" s="1426"/>
      <c r="IK60" s="1426"/>
      <c r="IL60" s="1426"/>
      <c r="IM60" s="1426"/>
      <c r="IN60" s="1426"/>
      <c r="IO60" s="1426"/>
      <c r="IP60" s="1426"/>
      <c r="IQ60" s="1426"/>
      <c r="IR60" s="1426"/>
      <c r="IS60" s="1426"/>
      <c r="IT60" s="1426"/>
      <c r="IU60" s="1426"/>
      <c r="IV60" s="1426"/>
    </row>
    <row r="61" spans="1:256" ht="13.5" customHeight="1" thickBot="1">
      <c r="B61" s="25"/>
      <c r="C61" s="470" t="s">
        <v>259</v>
      </c>
      <c r="D61" s="582"/>
      <c r="E61" s="526"/>
      <c r="F61" s="534"/>
      <c r="G61" s="534"/>
      <c r="H61" s="528"/>
      <c r="I61" s="21"/>
    </row>
    <row r="62" spans="1:256" ht="13.5" customHeight="1">
      <c r="B62" s="25"/>
      <c r="C62" s="464" t="s">
        <v>158</v>
      </c>
      <c r="D62" s="515">
        <f>'Step 3-Refrigerators'!$F$62+'Step 3-Stand-Alone Freezers'!$F$68+'Step 3-Dehumidifiers'!$F$51+'Step 3-Air-Conditioning Units'!$F$39</f>
        <v>0</v>
      </c>
      <c r="E62" s="515">
        <f>D62*Assumptions!$B$37</f>
        <v>0</v>
      </c>
      <c r="F62" s="1886">
        <f>E62*Assumptions!E41*(-1)*(1/1000)*(1/Assumptions!$C$29)</f>
        <v>0</v>
      </c>
      <c r="G62" s="1887"/>
      <c r="H62" s="535" t="s">
        <v>255</v>
      </c>
      <c r="I62" s="21"/>
    </row>
    <row r="63" spans="1:256" ht="13.5" customHeight="1">
      <c r="B63" s="25"/>
      <c r="C63" s="464" t="s">
        <v>159</v>
      </c>
      <c r="D63" s="515">
        <f>'Step 3-Refrigerators'!$F$63+'Step 3-Stand-Alone Freezers'!$F$69+'Step 3-Dehumidifiers'!$F$52+'Step 3-Air-Conditioning Units'!$F$40</f>
        <v>0</v>
      </c>
      <c r="E63" s="515">
        <f>D63*Assumptions!$B$37</f>
        <v>0</v>
      </c>
      <c r="F63" s="1886">
        <f>E63*Assumptions!E42*(-1)*(1/1000)*(1/Assumptions!$C$29)</f>
        <v>0</v>
      </c>
      <c r="G63" s="1887"/>
      <c r="H63" s="536" t="s">
        <v>255</v>
      </c>
      <c r="I63" s="21"/>
    </row>
    <row r="64" spans="1:256" ht="13.5" customHeight="1">
      <c r="B64" s="25"/>
      <c r="C64" s="464" t="s">
        <v>316</v>
      </c>
      <c r="D64" s="515">
        <f>'Step 3-Refrigerators'!$F$64+'Step 3-Stand-Alone Freezers'!$F$70+'Step 3-Dehumidifiers'!$F$53+'Step 3-Air-Conditioning Units'!$F$41</f>
        <v>0</v>
      </c>
      <c r="E64" s="515">
        <f>D64*Assumptions!$B$37</f>
        <v>0</v>
      </c>
      <c r="F64" s="1886">
        <f>E64*Assumptions!E44*(-1)*(1/1000)*(1/Assumptions!$C$29)</f>
        <v>0</v>
      </c>
      <c r="G64" s="1887"/>
      <c r="H64" s="536" t="s">
        <v>255</v>
      </c>
      <c r="I64" s="21"/>
    </row>
    <row r="65" spans="1:116" ht="13.5" customHeight="1" thickBot="1">
      <c r="B65" s="25"/>
      <c r="C65" s="464" t="s">
        <v>317</v>
      </c>
      <c r="D65" s="515">
        <f>'Step 3-Refrigerators'!$F$65</f>
        <v>0</v>
      </c>
      <c r="E65" s="515">
        <f>D65*Assumptions!$B$37</f>
        <v>0</v>
      </c>
      <c r="F65" s="1890">
        <f>E65*Assumptions!E45*(-1)*(1/1000)*(1/Assumptions!$C$29)</f>
        <v>0</v>
      </c>
      <c r="G65" s="1904"/>
      <c r="H65" s="536" t="s">
        <v>255</v>
      </c>
      <c r="I65" s="21"/>
    </row>
    <row r="66" spans="1:116" ht="13.5" customHeight="1">
      <c r="B66" s="25"/>
      <c r="C66" s="481" t="s">
        <v>302</v>
      </c>
      <c r="D66" s="537">
        <f>SUM(D62:D65 )</f>
        <v>0</v>
      </c>
      <c r="E66" s="537">
        <f>SUM(E62:E65 )</f>
        <v>0</v>
      </c>
      <c r="F66" s="1911">
        <f>SUM(F62:G65)</f>
        <v>0</v>
      </c>
      <c r="G66" s="1912"/>
      <c r="H66" s="538" t="s">
        <v>255</v>
      </c>
      <c r="I66" s="21"/>
    </row>
    <row r="67" spans="1:116" ht="13.5" customHeight="1" thickBot="1">
      <c r="B67" s="25"/>
      <c r="C67" s="482" t="s">
        <v>318</v>
      </c>
      <c r="D67" s="583"/>
      <c r="E67" s="539"/>
      <c r="F67" s="540"/>
      <c r="G67" s="541"/>
      <c r="H67" s="542"/>
      <c r="I67" s="21"/>
    </row>
    <row r="68" spans="1:116" ht="13.5" customHeight="1">
      <c r="B68" s="25"/>
      <c r="C68" s="481" t="s">
        <v>319</v>
      </c>
      <c r="D68" s="543" t="s">
        <v>255</v>
      </c>
      <c r="E68" s="543" t="s">
        <v>255</v>
      </c>
      <c r="F68" s="1909">
        <f>IFERROR('Step 5-Energy Impacts '!F14*(Assumptions!$B$32/Assumptions!$B$31),"")</f>
        <v>0</v>
      </c>
      <c r="G68" s="1910"/>
      <c r="H68" s="544" t="s">
        <v>255</v>
      </c>
      <c r="I68" s="21"/>
    </row>
    <row r="69" spans="1:116" s="1" customFormat="1" ht="13.5" customHeight="1" thickBot="1">
      <c r="A69" s="169"/>
      <c r="B69" s="12"/>
      <c r="C69" s="545" t="s">
        <v>320</v>
      </c>
      <c r="D69" s="546" t="s">
        <v>255</v>
      </c>
      <c r="E69" s="546" t="s">
        <v>255</v>
      </c>
      <c r="F69" s="1915">
        <f>SUM(F60,F38,F66,F68)</f>
        <v>0</v>
      </c>
      <c r="G69" s="1916"/>
      <c r="H69" s="547">
        <f>SUM(H60,H38)</f>
        <v>0</v>
      </c>
      <c r="I69" s="22"/>
      <c r="J69" s="16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row>
    <row r="70" spans="1:116" s="84" customFormat="1" ht="16.5" customHeight="1">
      <c r="A70" s="170"/>
      <c r="B70" s="83"/>
      <c r="C70" s="36" t="s">
        <v>321</v>
      </c>
      <c r="D70" s="548"/>
      <c r="E70" s="548"/>
      <c r="F70" s="548"/>
      <c r="G70" s="548"/>
      <c r="H70" s="549"/>
      <c r="I70" s="1453"/>
      <c r="J70" s="170"/>
      <c r="K70" s="1454"/>
      <c r="L70" s="1454"/>
      <c r="M70" s="1454"/>
      <c r="N70" s="1454"/>
      <c r="O70" s="1454"/>
      <c r="P70" s="1454"/>
      <c r="Q70" s="1454"/>
      <c r="R70" s="1454"/>
      <c r="S70" s="1454"/>
      <c r="T70" s="1454"/>
      <c r="U70" s="1454"/>
      <c r="V70" s="1454"/>
      <c r="W70" s="1454"/>
      <c r="X70" s="1454"/>
      <c r="Y70" s="1454"/>
      <c r="Z70" s="1454"/>
      <c r="AA70" s="1454"/>
      <c r="AB70" s="1454"/>
      <c r="AC70" s="1454"/>
      <c r="AD70" s="1454"/>
      <c r="AE70" s="1454"/>
      <c r="AF70" s="1454"/>
      <c r="AG70" s="1454"/>
      <c r="AH70" s="1454"/>
      <c r="AI70" s="1454"/>
      <c r="AJ70" s="1454"/>
      <c r="AK70" s="1454"/>
      <c r="AL70" s="1454"/>
      <c r="AM70" s="1454"/>
      <c r="AN70" s="1454"/>
      <c r="AO70" s="1454"/>
      <c r="AP70" s="1454"/>
      <c r="AQ70" s="1454"/>
      <c r="AR70" s="1454"/>
      <c r="AS70" s="1454"/>
      <c r="AT70" s="1454"/>
      <c r="AU70" s="1454"/>
      <c r="AV70" s="1454"/>
      <c r="AW70" s="1454"/>
      <c r="AX70" s="1454"/>
      <c r="AY70" s="1454"/>
      <c r="AZ70" s="1454"/>
      <c r="BA70" s="1454"/>
      <c r="BB70" s="1454"/>
      <c r="BC70" s="1454"/>
      <c r="BD70" s="1454"/>
      <c r="BE70" s="1454"/>
      <c r="BF70" s="1454"/>
      <c r="BG70" s="1454"/>
      <c r="BH70" s="1454"/>
      <c r="BI70" s="1454"/>
      <c r="BJ70" s="1454"/>
      <c r="BK70" s="1454"/>
      <c r="BL70" s="1454"/>
      <c r="BM70" s="1454"/>
      <c r="BN70" s="1454"/>
      <c r="BO70" s="1454"/>
      <c r="BP70" s="1454"/>
      <c r="BQ70" s="1454"/>
      <c r="BR70" s="1454"/>
      <c r="BS70" s="1454"/>
      <c r="BT70" s="1454"/>
      <c r="BU70" s="1454"/>
      <c r="BV70" s="1454"/>
      <c r="BW70" s="1454"/>
      <c r="BX70" s="1454"/>
      <c r="BY70" s="1454"/>
      <c r="BZ70" s="1454"/>
      <c r="CA70" s="1454"/>
      <c r="CB70" s="1454"/>
      <c r="CC70" s="1454"/>
      <c r="CD70" s="1454"/>
      <c r="CE70" s="1454"/>
      <c r="CF70" s="1454"/>
      <c r="CG70" s="1454"/>
      <c r="CH70" s="1454"/>
      <c r="CI70" s="1454"/>
      <c r="CJ70" s="1454"/>
      <c r="CK70" s="1454"/>
      <c r="CL70" s="1454"/>
      <c r="CM70" s="1454"/>
      <c r="CN70" s="1454"/>
      <c r="CO70" s="1454"/>
      <c r="CP70" s="1454"/>
      <c r="CQ70" s="1454"/>
      <c r="CR70" s="1454"/>
      <c r="CS70" s="1454"/>
      <c r="CT70" s="1454"/>
      <c r="CU70" s="1454"/>
      <c r="CV70" s="1454"/>
      <c r="CW70" s="1454"/>
      <c r="CX70" s="1454"/>
      <c r="CY70" s="1454"/>
      <c r="CZ70" s="1454"/>
      <c r="DA70" s="1454"/>
      <c r="DB70" s="1454"/>
      <c r="DC70" s="1454"/>
      <c r="DD70" s="1454"/>
      <c r="DE70" s="1454"/>
      <c r="DF70" s="1454"/>
      <c r="DG70" s="1454"/>
      <c r="DH70" s="1454"/>
      <c r="DI70" s="1454"/>
      <c r="DJ70" s="1454"/>
      <c r="DK70" s="1454"/>
      <c r="DL70" s="1454"/>
    </row>
    <row r="71" spans="1:116" s="84" customFormat="1" ht="24.75" customHeight="1">
      <c r="A71" s="170"/>
      <c r="B71" s="83"/>
      <c r="C71" s="1913" t="s">
        <v>322</v>
      </c>
      <c r="D71" s="1914"/>
      <c r="E71" s="1914"/>
      <c r="F71" s="1914"/>
      <c r="G71" s="1914"/>
      <c r="H71" s="1914"/>
      <c r="I71" s="1453"/>
      <c r="J71" s="170"/>
      <c r="K71" s="1454"/>
      <c r="L71" s="1454"/>
      <c r="M71" s="1454"/>
      <c r="N71" s="1454"/>
      <c r="O71" s="1454"/>
      <c r="P71" s="1454"/>
      <c r="Q71" s="1454"/>
      <c r="R71" s="1454"/>
      <c r="S71" s="1454"/>
      <c r="T71" s="1454"/>
      <c r="U71" s="1454"/>
      <c r="V71" s="1454"/>
      <c r="W71" s="1454"/>
      <c r="X71" s="1454"/>
      <c r="Y71" s="1454"/>
      <c r="Z71" s="1454"/>
      <c r="AA71" s="1454"/>
      <c r="AB71" s="1454"/>
      <c r="AC71" s="1454"/>
      <c r="AD71" s="1454"/>
      <c r="AE71" s="1454"/>
      <c r="AF71" s="1454"/>
      <c r="AG71" s="1454"/>
      <c r="AH71" s="1454"/>
      <c r="AI71" s="1454"/>
      <c r="AJ71" s="1454"/>
      <c r="AK71" s="1454"/>
      <c r="AL71" s="1454"/>
      <c r="AM71" s="1454"/>
      <c r="AN71" s="1454"/>
      <c r="AO71" s="1454"/>
      <c r="AP71" s="1454"/>
      <c r="AQ71" s="1454"/>
      <c r="AR71" s="1454"/>
      <c r="AS71" s="1454"/>
      <c r="AT71" s="1454"/>
      <c r="AU71" s="1454"/>
      <c r="AV71" s="1454"/>
      <c r="AW71" s="1454"/>
      <c r="AX71" s="1454"/>
      <c r="AY71" s="1454"/>
      <c r="AZ71" s="1454"/>
      <c r="BA71" s="1454"/>
      <c r="BB71" s="1454"/>
      <c r="BC71" s="1454"/>
      <c r="BD71" s="1454"/>
      <c r="BE71" s="1454"/>
      <c r="BF71" s="1454"/>
      <c r="BG71" s="1454"/>
      <c r="BH71" s="1454"/>
      <c r="BI71" s="1454"/>
      <c r="BJ71" s="1454"/>
      <c r="BK71" s="1454"/>
      <c r="BL71" s="1454"/>
      <c r="BM71" s="1454"/>
      <c r="BN71" s="1454"/>
      <c r="BO71" s="1454"/>
      <c r="BP71" s="1454"/>
      <c r="BQ71" s="1454"/>
      <c r="BR71" s="1454"/>
      <c r="BS71" s="1454"/>
      <c r="BT71" s="1454"/>
      <c r="BU71" s="1454"/>
      <c r="BV71" s="1454"/>
      <c r="BW71" s="1454"/>
      <c r="BX71" s="1454"/>
      <c r="BY71" s="1454"/>
      <c r="BZ71" s="1454"/>
      <c r="CA71" s="1454"/>
      <c r="CB71" s="1454"/>
      <c r="CC71" s="1454"/>
      <c r="CD71" s="1454"/>
      <c r="CE71" s="1454"/>
      <c r="CF71" s="1454"/>
      <c r="CG71" s="1454"/>
      <c r="CH71" s="1454"/>
      <c r="CI71" s="1454"/>
      <c r="CJ71" s="1454"/>
      <c r="CK71" s="1454"/>
      <c r="CL71" s="1454"/>
      <c r="CM71" s="1454"/>
      <c r="CN71" s="1454"/>
      <c r="CO71" s="1454"/>
      <c r="CP71" s="1454"/>
      <c r="CQ71" s="1454"/>
      <c r="CR71" s="1454"/>
      <c r="CS71" s="1454"/>
      <c r="CT71" s="1454"/>
      <c r="CU71" s="1454"/>
      <c r="CV71" s="1454"/>
      <c r="CW71" s="1454"/>
      <c r="CX71" s="1454"/>
      <c r="CY71" s="1454"/>
      <c r="CZ71" s="1454"/>
      <c r="DA71" s="1454"/>
      <c r="DB71" s="1454"/>
      <c r="DC71" s="1454"/>
      <c r="DD71" s="1454"/>
      <c r="DE71" s="1454"/>
      <c r="DF71" s="1454"/>
      <c r="DG71" s="1454"/>
      <c r="DH71" s="1454"/>
      <c r="DI71" s="1454"/>
      <c r="DJ71" s="1454"/>
      <c r="DK71" s="1454"/>
      <c r="DL71" s="1454"/>
    </row>
    <row r="72" spans="1:116" s="84" customFormat="1" ht="2.25" customHeight="1">
      <c r="A72" s="170"/>
      <c r="B72" s="83"/>
      <c r="C72" s="1905"/>
      <c r="D72" s="1905"/>
      <c r="E72" s="1905"/>
      <c r="F72" s="1905"/>
      <c r="G72" s="1905"/>
      <c r="H72" s="1905"/>
      <c r="I72" s="1453"/>
      <c r="J72" s="170"/>
      <c r="K72" s="1454"/>
      <c r="L72" s="1454"/>
      <c r="M72" s="1454"/>
      <c r="N72" s="1454"/>
      <c r="O72" s="1454"/>
      <c r="P72" s="1454"/>
      <c r="Q72" s="1454"/>
      <c r="R72" s="1454"/>
      <c r="S72" s="1454"/>
      <c r="T72" s="1454"/>
      <c r="U72" s="1454"/>
      <c r="V72" s="1454"/>
      <c r="W72" s="1454"/>
      <c r="X72" s="1454"/>
      <c r="Y72" s="1454"/>
      <c r="Z72" s="1454"/>
      <c r="AA72" s="1454"/>
      <c r="AB72" s="1454"/>
      <c r="AC72" s="1454"/>
      <c r="AD72" s="1454"/>
      <c r="AE72" s="1454"/>
      <c r="AF72" s="1454"/>
      <c r="AG72" s="1454"/>
      <c r="AH72" s="1454"/>
      <c r="AI72" s="1454"/>
      <c r="AJ72" s="1454"/>
      <c r="AK72" s="1454"/>
      <c r="AL72" s="1454"/>
      <c r="AM72" s="1454"/>
      <c r="AN72" s="1454"/>
      <c r="AO72" s="1454"/>
      <c r="AP72" s="1454"/>
      <c r="AQ72" s="1454"/>
      <c r="AR72" s="1454"/>
      <c r="AS72" s="1454"/>
      <c r="AT72" s="1454"/>
      <c r="AU72" s="1454"/>
      <c r="AV72" s="1454"/>
      <c r="AW72" s="1454"/>
      <c r="AX72" s="1454"/>
      <c r="AY72" s="1454"/>
      <c r="AZ72" s="1454"/>
      <c r="BA72" s="1454"/>
      <c r="BB72" s="1454"/>
      <c r="BC72" s="1454"/>
      <c r="BD72" s="1454"/>
      <c r="BE72" s="1454"/>
      <c r="BF72" s="1454"/>
      <c r="BG72" s="1454"/>
      <c r="BH72" s="1454"/>
      <c r="BI72" s="1454"/>
      <c r="BJ72" s="1454"/>
      <c r="BK72" s="1454"/>
      <c r="BL72" s="1454"/>
      <c r="BM72" s="1454"/>
      <c r="BN72" s="1454"/>
      <c r="BO72" s="1454"/>
      <c r="BP72" s="1454"/>
      <c r="BQ72" s="1454"/>
      <c r="BR72" s="1454"/>
      <c r="BS72" s="1454"/>
      <c r="BT72" s="1454"/>
      <c r="BU72" s="1454"/>
      <c r="BV72" s="1454"/>
      <c r="BW72" s="1454"/>
      <c r="BX72" s="1454"/>
      <c r="BY72" s="1454"/>
      <c r="BZ72" s="1454"/>
      <c r="CA72" s="1454"/>
      <c r="CB72" s="1454"/>
      <c r="CC72" s="1454"/>
      <c r="CD72" s="1454"/>
      <c r="CE72" s="1454"/>
      <c r="CF72" s="1454"/>
      <c r="CG72" s="1454"/>
      <c r="CH72" s="1454"/>
      <c r="CI72" s="1454"/>
      <c r="CJ72" s="1454"/>
      <c r="CK72" s="1454"/>
      <c r="CL72" s="1454"/>
      <c r="CM72" s="1454"/>
      <c r="CN72" s="1454"/>
      <c r="CO72" s="1454"/>
      <c r="CP72" s="1454"/>
      <c r="CQ72" s="1454"/>
      <c r="CR72" s="1454"/>
      <c r="CS72" s="1454"/>
      <c r="CT72" s="1454"/>
      <c r="CU72" s="1454"/>
      <c r="CV72" s="1454"/>
      <c r="CW72" s="1454"/>
      <c r="CX72" s="1454"/>
      <c r="CY72" s="1454"/>
      <c r="CZ72" s="1454"/>
      <c r="DA72" s="1454"/>
      <c r="DB72" s="1454"/>
      <c r="DC72" s="1454"/>
      <c r="DD72" s="1454"/>
      <c r="DE72" s="1454"/>
      <c r="DF72" s="1454"/>
      <c r="DG72" s="1454"/>
      <c r="DH72" s="1454"/>
      <c r="DI72" s="1454"/>
      <c r="DJ72" s="1454"/>
      <c r="DK72" s="1454"/>
      <c r="DL72" s="1454"/>
    </row>
    <row r="73" spans="1:116" s="84" customFormat="1" ht="27" customHeight="1">
      <c r="A73" s="170"/>
      <c r="B73" s="83"/>
      <c r="C73" s="1914" t="s">
        <v>323</v>
      </c>
      <c r="D73" s="1914"/>
      <c r="E73" s="1914"/>
      <c r="F73" s="1914"/>
      <c r="G73" s="1914"/>
      <c r="H73" s="1914"/>
      <c r="I73" s="1453"/>
      <c r="J73" s="170"/>
      <c r="K73" s="1454"/>
      <c r="L73" s="1454"/>
      <c r="M73" s="1454"/>
      <c r="N73" s="1454"/>
      <c r="O73" s="1454"/>
      <c r="P73" s="1454"/>
      <c r="Q73" s="1454"/>
      <c r="R73" s="1454"/>
      <c r="S73" s="1454"/>
      <c r="T73" s="1454"/>
      <c r="U73" s="1454"/>
      <c r="V73" s="1454"/>
      <c r="W73" s="1454"/>
      <c r="X73" s="1454"/>
      <c r="Y73" s="1454"/>
      <c r="Z73" s="1454"/>
      <c r="AA73" s="1454"/>
      <c r="AB73" s="1454"/>
      <c r="AC73" s="1454"/>
      <c r="AD73" s="1454"/>
      <c r="AE73" s="1454"/>
      <c r="AF73" s="1454"/>
      <c r="AG73" s="1454"/>
      <c r="AH73" s="1454"/>
      <c r="AI73" s="1454"/>
      <c r="AJ73" s="1454"/>
      <c r="AK73" s="1454"/>
      <c r="AL73" s="1454"/>
      <c r="AM73" s="1454"/>
      <c r="AN73" s="1454"/>
      <c r="AO73" s="1454"/>
      <c r="AP73" s="1454"/>
      <c r="AQ73" s="1454"/>
      <c r="AR73" s="1454"/>
      <c r="AS73" s="1454"/>
      <c r="AT73" s="1454"/>
      <c r="AU73" s="1454"/>
      <c r="AV73" s="1454"/>
      <c r="AW73" s="1454"/>
      <c r="AX73" s="1454"/>
      <c r="AY73" s="1454"/>
      <c r="AZ73" s="1454"/>
      <c r="BA73" s="1454"/>
      <c r="BB73" s="1454"/>
      <c r="BC73" s="1454"/>
      <c r="BD73" s="1454"/>
      <c r="BE73" s="1454"/>
      <c r="BF73" s="1454"/>
      <c r="BG73" s="1454"/>
      <c r="BH73" s="1454"/>
      <c r="BI73" s="1454"/>
      <c r="BJ73" s="1454"/>
      <c r="BK73" s="1454"/>
      <c r="BL73" s="1454"/>
      <c r="BM73" s="1454"/>
      <c r="BN73" s="1454"/>
      <c r="BO73" s="1454"/>
      <c r="BP73" s="1454"/>
      <c r="BQ73" s="1454"/>
      <c r="BR73" s="1454"/>
      <c r="BS73" s="1454"/>
      <c r="BT73" s="1454"/>
      <c r="BU73" s="1454"/>
      <c r="BV73" s="1454"/>
      <c r="BW73" s="1454"/>
      <c r="BX73" s="1454"/>
      <c r="BY73" s="1454"/>
      <c r="BZ73" s="1454"/>
      <c r="CA73" s="1454"/>
      <c r="CB73" s="1454"/>
      <c r="CC73" s="1454"/>
      <c r="CD73" s="1454"/>
      <c r="CE73" s="1454"/>
      <c r="CF73" s="1454"/>
      <c r="CG73" s="1454"/>
      <c r="CH73" s="1454"/>
      <c r="CI73" s="1454"/>
      <c r="CJ73" s="1454"/>
      <c r="CK73" s="1454"/>
      <c r="CL73" s="1454"/>
      <c r="CM73" s="1454"/>
      <c r="CN73" s="1454"/>
      <c r="CO73" s="1454"/>
      <c r="CP73" s="1454"/>
      <c r="CQ73" s="1454"/>
      <c r="CR73" s="1454"/>
      <c r="CS73" s="1454"/>
      <c r="CT73" s="1454"/>
      <c r="CU73" s="1454"/>
      <c r="CV73" s="1454"/>
      <c r="CW73" s="1454"/>
      <c r="CX73" s="1454"/>
      <c r="CY73" s="1454"/>
      <c r="CZ73" s="1454"/>
      <c r="DA73" s="1454"/>
      <c r="DB73" s="1454"/>
      <c r="DC73" s="1454"/>
      <c r="DD73" s="1454"/>
      <c r="DE73" s="1454"/>
      <c r="DF73" s="1454"/>
      <c r="DG73" s="1454"/>
      <c r="DH73" s="1454"/>
      <c r="DI73" s="1454"/>
      <c r="DJ73" s="1454"/>
      <c r="DK73" s="1454"/>
      <c r="DL73" s="1454"/>
    </row>
    <row r="74" spans="1:116" s="84" customFormat="1" ht="2.25" customHeight="1">
      <c r="A74" s="170"/>
      <c r="B74" s="83"/>
      <c r="C74" s="1905"/>
      <c r="D74" s="1914"/>
      <c r="E74" s="1914"/>
      <c r="F74" s="1914"/>
      <c r="G74" s="1914"/>
      <c r="H74" s="1914"/>
      <c r="I74" s="1453"/>
      <c r="J74" s="170"/>
      <c r="K74" s="1454"/>
      <c r="L74" s="1454"/>
      <c r="M74" s="1454"/>
      <c r="N74" s="1454"/>
      <c r="O74" s="1454"/>
      <c r="P74" s="1454"/>
      <c r="Q74" s="1454"/>
      <c r="R74" s="1454"/>
      <c r="S74" s="1454"/>
      <c r="T74" s="1454"/>
      <c r="U74" s="1454"/>
      <c r="V74" s="1454"/>
      <c r="W74" s="1454"/>
      <c r="X74" s="1454"/>
      <c r="Y74" s="1454"/>
      <c r="Z74" s="1454"/>
      <c r="AA74" s="1454"/>
      <c r="AB74" s="1454"/>
      <c r="AC74" s="1454"/>
      <c r="AD74" s="1454"/>
      <c r="AE74" s="1454"/>
      <c r="AF74" s="1454"/>
      <c r="AG74" s="1454"/>
      <c r="AH74" s="1454"/>
      <c r="AI74" s="1454"/>
      <c r="AJ74" s="1454"/>
      <c r="AK74" s="1454"/>
      <c r="AL74" s="1454"/>
      <c r="AM74" s="1454"/>
      <c r="AN74" s="1454"/>
      <c r="AO74" s="1454"/>
      <c r="AP74" s="1454"/>
      <c r="AQ74" s="1454"/>
      <c r="AR74" s="1454"/>
      <c r="AS74" s="1454"/>
      <c r="AT74" s="1454"/>
      <c r="AU74" s="1454"/>
      <c r="AV74" s="1454"/>
      <c r="AW74" s="1454"/>
      <c r="AX74" s="1454"/>
      <c r="AY74" s="1454"/>
      <c r="AZ74" s="1454"/>
      <c r="BA74" s="1454"/>
      <c r="BB74" s="1454"/>
      <c r="BC74" s="1454"/>
      <c r="BD74" s="1454"/>
      <c r="BE74" s="1454"/>
      <c r="BF74" s="1454"/>
      <c r="BG74" s="1454"/>
      <c r="BH74" s="1454"/>
      <c r="BI74" s="1454"/>
      <c r="BJ74" s="1454"/>
      <c r="BK74" s="1454"/>
      <c r="BL74" s="1454"/>
      <c r="BM74" s="1454"/>
      <c r="BN74" s="1454"/>
      <c r="BO74" s="1454"/>
      <c r="BP74" s="1454"/>
      <c r="BQ74" s="1454"/>
      <c r="BR74" s="1454"/>
      <c r="BS74" s="1454"/>
      <c r="BT74" s="1454"/>
      <c r="BU74" s="1454"/>
      <c r="BV74" s="1454"/>
      <c r="BW74" s="1454"/>
      <c r="BX74" s="1454"/>
      <c r="BY74" s="1454"/>
      <c r="BZ74" s="1454"/>
      <c r="CA74" s="1454"/>
      <c r="CB74" s="1454"/>
      <c r="CC74" s="1454"/>
      <c r="CD74" s="1454"/>
      <c r="CE74" s="1454"/>
      <c r="CF74" s="1454"/>
      <c r="CG74" s="1454"/>
      <c r="CH74" s="1454"/>
      <c r="CI74" s="1454"/>
      <c r="CJ74" s="1454"/>
      <c r="CK74" s="1454"/>
      <c r="CL74" s="1454"/>
      <c r="CM74" s="1454"/>
      <c r="CN74" s="1454"/>
      <c r="CO74" s="1454"/>
      <c r="CP74" s="1454"/>
      <c r="CQ74" s="1454"/>
      <c r="CR74" s="1454"/>
      <c r="CS74" s="1454"/>
      <c r="CT74" s="1454"/>
      <c r="CU74" s="1454"/>
      <c r="CV74" s="1454"/>
      <c r="CW74" s="1454"/>
      <c r="CX74" s="1454"/>
      <c r="CY74" s="1454"/>
      <c r="CZ74" s="1454"/>
      <c r="DA74" s="1454"/>
      <c r="DB74" s="1454"/>
      <c r="DC74" s="1454"/>
      <c r="DD74" s="1454"/>
      <c r="DE74" s="1454"/>
      <c r="DF74" s="1454"/>
      <c r="DG74" s="1454"/>
      <c r="DH74" s="1454"/>
      <c r="DI74" s="1454"/>
      <c r="DJ74" s="1454"/>
      <c r="DK74" s="1454"/>
      <c r="DL74" s="1454"/>
    </row>
    <row r="75" spans="1:116" s="84" customFormat="1" ht="26.25" customHeight="1">
      <c r="A75" s="170"/>
      <c r="B75" s="83"/>
      <c r="C75" s="1907" t="s">
        <v>324</v>
      </c>
      <c r="D75" s="1908"/>
      <c r="E75" s="1908"/>
      <c r="F75" s="1908"/>
      <c r="G75" s="1908"/>
      <c r="H75" s="1908"/>
      <c r="I75" s="1453"/>
      <c r="J75" s="170"/>
      <c r="K75" s="1454"/>
      <c r="L75" s="1454"/>
      <c r="M75" s="1454"/>
      <c r="N75" s="1454"/>
      <c r="O75" s="1454"/>
      <c r="P75" s="1454"/>
      <c r="Q75" s="1454"/>
      <c r="R75" s="1454"/>
      <c r="S75" s="1454"/>
      <c r="T75" s="1454"/>
      <c r="U75" s="1454"/>
      <c r="V75" s="1454"/>
      <c r="W75" s="1454"/>
      <c r="X75" s="1454"/>
      <c r="Y75" s="1454"/>
      <c r="Z75" s="1454"/>
      <c r="AA75" s="1454"/>
      <c r="AB75" s="1454"/>
      <c r="AC75" s="1454"/>
      <c r="AD75" s="1454"/>
      <c r="AE75" s="1454"/>
      <c r="AF75" s="1454"/>
      <c r="AG75" s="1454"/>
      <c r="AH75" s="1454"/>
      <c r="AI75" s="1454"/>
      <c r="AJ75" s="1454"/>
      <c r="AK75" s="1454"/>
      <c r="AL75" s="1454"/>
      <c r="AM75" s="1454"/>
      <c r="AN75" s="1454"/>
      <c r="AO75" s="1454"/>
      <c r="AP75" s="1454"/>
      <c r="AQ75" s="1454"/>
      <c r="AR75" s="1454"/>
      <c r="AS75" s="1454"/>
      <c r="AT75" s="1454"/>
      <c r="AU75" s="1454"/>
      <c r="AV75" s="1454"/>
      <c r="AW75" s="1454"/>
      <c r="AX75" s="1454"/>
      <c r="AY75" s="1454"/>
      <c r="AZ75" s="1454"/>
      <c r="BA75" s="1454"/>
      <c r="BB75" s="1454"/>
      <c r="BC75" s="1454"/>
      <c r="BD75" s="1454"/>
      <c r="BE75" s="1454"/>
      <c r="BF75" s="1454"/>
      <c r="BG75" s="1454"/>
      <c r="BH75" s="1454"/>
      <c r="BI75" s="1454"/>
      <c r="BJ75" s="1454"/>
      <c r="BK75" s="1454"/>
      <c r="BL75" s="1454"/>
      <c r="BM75" s="1454"/>
      <c r="BN75" s="1454"/>
      <c r="BO75" s="1454"/>
      <c r="BP75" s="1454"/>
      <c r="BQ75" s="1454"/>
      <c r="BR75" s="1454"/>
      <c r="BS75" s="1454"/>
      <c r="BT75" s="1454"/>
      <c r="BU75" s="1454"/>
      <c r="BV75" s="1454"/>
      <c r="BW75" s="1454"/>
      <c r="BX75" s="1454"/>
      <c r="BY75" s="1454"/>
      <c r="BZ75" s="1454"/>
      <c r="CA75" s="1454"/>
      <c r="CB75" s="1454"/>
      <c r="CC75" s="1454"/>
      <c r="CD75" s="1454"/>
      <c r="CE75" s="1454"/>
      <c r="CF75" s="1454"/>
      <c r="CG75" s="1454"/>
      <c r="CH75" s="1454"/>
      <c r="CI75" s="1454"/>
      <c r="CJ75" s="1454"/>
      <c r="CK75" s="1454"/>
      <c r="CL75" s="1454"/>
      <c r="CM75" s="1454"/>
      <c r="CN75" s="1454"/>
      <c r="CO75" s="1454"/>
      <c r="CP75" s="1454"/>
      <c r="CQ75" s="1454"/>
      <c r="CR75" s="1454"/>
      <c r="CS75" s="1454"/>
      <c r="CT75" s="1454"/>
      <c r="CU75" s="1454"/>
      <c r="CV75" s="1454"/>
      <c r="CW75" s="1454"/>
      <c r="CX75" s="1454"/>
      <c r="CY75" s="1454"/>
      <c r="CZ75" s="1454"/>
      <c r="DA75" s="1454"/>
      <c r="DB75" s="1454"/>
      <c r="DC75" s="1454"/>
      <c r="DD75" s="1454"/>
      <c r="DE75" s="1454"/>
      <c r="DF75" s="1454"/>
      <c r="DG75" s="1454"/>
      <c r="DH75" s="1454"/>
      <c r="DI75" s="1454"/>
      <c r="DJ75" s="1454"/>
      <c r="DK75" s="1454"/>
      <c r="DL75" s="1454"/>
    </row>
    <row r="76" spans="1:116" s="84" customFormat="1" ht="24" customHeight="1">
      <c r="A76" s="170"/>
      <c r="B76" s="83"/>
      <c r="C76" s="1907" t="s">
        <v>325</v>
      </c>
      <c r="D76" s="1908"/>
      <c r="E76" s="1908"/>
      <c r="F76" s="1908"/>
      <c r="G76" s="1908"/>
      <c r="H76" s="1908"/>
      <c r="I76" s="1453"/>
      <c r="J76" s="170"/>
      <c r="K76" s="1454"/>
      <c r="L76" s="1454"/>
      <c r="M76" s="1454"/>
      <c r="N76" s="1454"/>
      <c r="O76" s="1454"/>
      <c r="P76" s="1454"/>
      <c r="Q76" s="1454"/>
      <c r="R76" s="1454"/>
      <c r="S76" s="1454"/>
      <c r="T76" s="1454"/>
      <c r="U76" s="1454"/>
      <c r="V76" s="1454"/>
      <c r="W76" s="1454"/>
      <c r="X76" s="1454"/>
      <c r="Y76" s="1454"/>
      <c r="Z76" s="1454"/>
      <c r="AA76" s="1454"/>
      <c r="AB76" s="1454"/>
      <c r="AC76" s="1454"/>
      <c r="AD76" s="1454"/>
      <c r="AE76" s="1454"/>
      <c r="AF76" s="1454"/>
      <c r="AG76" s="1454"/>
      <c r="AH76" s="1454"/>
      <c r="AI76" s="1454"/>
      <c r="AJ76" s="1454"/>
      <c r="AK76" s="1454"/>
      <c r="AL76" s="1454"/>
      <c r="AM76" s="1454"/>
      <c r="AN76" s="1454"/>
      <c r="AO76" s="1454"/>
      <c r="AP76" s="1454"/>
      <c r="AQ76" s="1454"/>
      <c r="AR76" s="1454"/>
      <c r="AS76" s="1454"/>
      <c r="AT76" s="1454"/>
      <c r="AU76" s="1454"/>
      <c r="AV76" s="1454"/>
      <c r="AW76" s="1454"/>
      <c r="AX76" s="1454"/>
      <c r="AY76" s="1454"/>
      <c r="AZ76" s="1454"/>
      <c r="BA76" s="1454"/>
      <c r="BB76" s="1454"/>
      <c r="BC76" s="1454"/>
      <c r="BD76" s="1454"/>
      <c r="BE76" s="1454"/>
      <c r="BF76" s="1454"/>
      <c r="BG76" s="1454"/>
      <c r="BH76" s="1454"/>
      <c r="BI76" s="1454"/>
      <c r="BJ76" s="1454"/>
      <c r="BK76" s="1454"/>
      <c r="BL76" s="1454"/>
      <c r="BM76" s="1454"/>
      <c r="BN76" s="1454"/>
      <c r="BO76" s="1454"/>
      <c r="BP76" s="1454"/>
      <c r="BQ76" s="1454"/>
      <c r="BR76" s="1454"/>
      <c r="BS76" s="1454"/>
      <c r="BT76" s="1454"/>
      <c r="BU76" s="1454"/>
      <c r="BV76" s="1454"/>
      <c r="BW76" s="1454"/>
      <c r="BX76" s="1454"/>
      <c r="BY76" s="1454"/>
      <c r="BZ76" s="1454"/>
      <c r="CA76" s="1454"/>
      <c r="CB76" s="1454"/>
      <c r="CC76" s="1454"/>
      <c r="CD76" s="1454"/>
      <c r="CE76" s="1454"/>
      <c r="CF76" s="1454"/>
      <c r="CG76" s="1454"/>
      <c r="CH76" s="1454"/>
      <c r="CI76" s="1454"/>
      <c r="CJ76" s="1454"/>
      <c r="CK76" s="1454"/>
      <c r="CL76" s="1454"/>
      <c r="CM76" s="1454"/>
      <c r="CN76" s="1454"/>
      <c r="CO76" s="1454"/>
      <c r="CP76" s="1454"/>
      <c r="CQ76" s="1454"/>
      <c r="CR76" s="1454"/>
      <c r="CS76" s="1454"/>
      <c r="CT76" s="1454"/>
      <c r="CU76" s="1454"/>
      <c r="CV76" s="1454"/>
      <c r="CW76" s="1454"/>
      <c r="CX76" s="1454"/>
      <c r="CY76" s="1454"/>
      <c r="CZ76" s="1454"/>
      <c r="DA76" s="1454"/>
      <c r="DB76" s="1454"/>
      <c r="DC76" s="1454"/>
      <c r="DD76" s="1454"/>
      <c r="DE76" s="1454"/>
      <c r="DF76" s="1454"/>
      <c r="DG76" s="1454"/>
      <c r="DH76" s="1454"/>
      <c r="DI76" s="1454"/>
      <c r="DJ76" s="1454"/>
      <c r="DK76" s="1454"/>
      <c r="DL76" s="1454"/>
    </row>
    <row r="77" spans="1:116" s="84" customFormat="1" ht="5.25" customHeight="1">
      <c r="A77" s="170"/>
      <c r="B77" s="83"/>
      <c r="C77" s="164"/>
      <c r="D77" s="163"/>
      <c r="E77" s="163"/>
      <c r="F77" s="163"/>
      <c r="G77" s="163"/>
      <c r="H77" s="163"/>
      <c r="I77" s="1453"/>
      <c r="J77" s="170"/>
      <c r="K77" s="1454"/>
      <c r="L77" s="1454"/>
      <c r="M77" s="1454"/>
      <c r="N77" s="1454"/>
      <c r="O77" s="1454"/>
      <c r="P77" s="1454"/>
      <c r="Q77" s="1454"/>
      <c r="R77" s="1454"/>
      <c r="S77" s="1454"/>
      <c r="T77" s="1454"/>
      <c r="U77" s="1454"/>
      <c r="V77" s="1454"/>
      <c r="W77" s="1454"/>
      <c r="X77" s="1454"/>
      <c r="Y77" s="1454"/>
      <c r="Z77" s="1454"/>
      <c r="AA77" s="1454"/>
      <c r="AB77" s="1454"/>
      <c r="AC77" s="1454"/>
      <c r="AD77" s="1454"/>
      <c r="AE77" s="1454"/>
      <c r="AF77" s="1454"/>
      <c r="AG77" s="1454"/>
      <c r="AH77" s="1454"/>
      <c r="AI77" s="1454"/>
      <c r="AJ77" s="1454"/>
      <c r="AK77" s="1454"/>
      <c r="AL77" s="1454"/>
      <c r="AM77" s="1454"/>
      <c r="AN77" s="1454"/>
      <c r="AO77" s="1454"/>
      <c r="AP77" s="1454"/>
      <c r="AQ77" s="1454"/>
      <c r="AR77" s="1454"/>
      <c r="AS77" s="1454"/>
      <c r="AT77" s="1454"/>
      <c r="AU77" s="1454"/>
      <c r="AV77" s="1454"/>
      <c r="AW77" s="1454"/>
      <c r="AX77" s="1454"/>
      <c r="AY77" s="1454"/>
      <c r="AZ77" s="1454"/>
      <c r="BA77" s="1454"/>
      <c r="BB77" s="1454"/>
      <c r="BC77" s="1454"/>
      <c r="BD77" s="1454"/>
      <c r="BE77" s="1454"/>
      <c r="BF77" s="1454"/>
      <c r="BG77" s="1454"/>
      <c r="BH77" s="1454"/>
      <c r="BI77" s="1454"/>
      <c r="BJ77" s="1454"/>
      <c r="BK77" s="1454"/>
      <c r="BL77" s="1454"/>
      <c r="BM77" s="1454"/>
      <c r="BN77" s="1454"/>
      <c r="BO77" s="1454"/>
      <c r="BP77" s="1454"/>
      <c r="BQ77" s="1454"/>
      <c r="BR77" s="1454"/>
      <c r="BS77" s="1454"/>
      <c r="BT77" s="1454"/>
      <c r="BU77" s="1454"/>
      <c r="BV77" s="1454"/>
      <c r="BW77" s="1454"/>
      <c r="BX77" s="1454"/>
      <c r="BY77" s="1454"/>
      <c r="BZ77" s="1454"/>
      <c r="CA77" s="1454"/>
      <c r="CB77" s="1454"/>
      <c r="CC77" s="1454"/>
      <c r="CD77" s="1454"/>
      <c r="CE77" s="1454"/>
      <c r="CF77" s="1454"/>
      <c r="CG77" s="1454"/>
      <c r="CH77" s="1454"/>
      <c r="CI77" s="1454"/>
      <c r="CJ77" s="1454"/>
      <c r="CK77" s="1454"/>
      <c r="CL77" s="1454"/>
      <c r="CM77" s="1454"/>
      <c r="CN77" s="1454"/>
      <c r="CO77" s="1454"/>
      <c r="CP77" s="1454"/>
      <c r="CQ77" s="1454"/>
      <c r="CR77" s="1454"/>
      <c r="CS77" s="1454"/>
      <c r="CT77" s="1454"/>
      <c r="CU77" s="1454"/>
      <c r="CV77" s="1454"/>
      <c r="CW77" s="1454"/>
      <c r="CX77" s="1454"/>
      <c r="CY77" s="1454"/>
      <c r="CZ77" s="1454"/>
      <c r="DA77" s="1454"/>
      <c r="DB77" s="1454"/>
      <c r="DC77" s="1454"/>
      <c r="DD77" s="1454"/>
      <c r="DE77" s="1454"/>
      <c r="DF77" s="1454"/>
      <c r="DG77" s="1454"/>
      <c r="DH77" s="1454"/>
      <c r="DI77" s="1454"/>
      <c r="DJ77" s="1454"/>
      <c r="DK77" s="1454"/>
      <c r="DL77" s="1454"/>
    </row>
    <row r="78" spans="1:116" s="84" customFormat="1" ht="24" customHeight="1">
      <c r="A78" s="170"/>
      <c r="B78" s="83"/>
      <c r="C78" s="1906" t="s">
        <v>326</v>
      </c>
      <c r="D78" s="1483"/>
      <c r="E78" s="163"/>
      <c r="F78" s="163"/>
      <c r="G78" s="163"/>
      <c r="H78" s="163"/>
      <c r="I78" s="1453"/>
      <c r="J78" s="170"/>
      <c r="K78" s="1454"/>
      <c r="L78" s="1454"/>
      <c r="M78" s="1454"/>
      <c r="N78" s="1454"/>
      <c r="O78" s="1454"/>
      <c r="P78" s="1454"/>
      <c r="Q78" s="1454"/>
      <c r="R78" s="1454"/>
      <c r="S78" s="1454"/>
      <c r="T78" s="1454"/>
      <c r="U78" s="1454"/>
      <c r="V78" s="1454"/>
      <c r="W78" s="1454"/>
      <c r="X78" s="1454"/>
      <c r="Y78" s="1454"/>
      <c r="Z78" s="1454"/>
      <c r="AA78" s="1454"/>
      <c r="AB78" s="1454"/>
      <c r="AC78" s="1454"/>
      <c r="AD78" s="1454"/>
      <c r="AE78" s="1454"/>
      <c r="AF78" s="1454"/>
      <c r="AG78" s="1454"/>
      <c r="AH78" s="1454"/>
      <c r="AI78" s="1454"/>
      <c r="AJ78" s="1454"/>
      <c r="AK78" s="1454"/>
      <c r="AL78" s="1454"/>
      <c r="AM78" s="1454"/>
      <c r="AN78" s="1454"/>
      <c r="AO78" s="1454"/>
      <c r="AP78" s="1454"/>
      <c r="AQ78" s="1454"/>
      <c r="AR78" s="1454"/>
      <c r="AS78" s="1454"/>
      <c r="AT78" s="1454"/>
      <c r="AU78" s="1454"/>
      <c r="AV78" s="1454"/>
      <c r="AW78" s="1454"/>
      <c r="AX78" s="1454"/>
      <c r="AY78" s="1454"/>
      <c r="AZ78" s="1454"/>
      <c r="BA78" s="1454"/>
      <c r="BB78" s="1454"/>
      <c r="BC78" s="1454"/>
      <c r="BD78" s="1454"/>
      <c r="BE78" s="1454"/>
      <c r="BF78" s="1454"/>
      <c r="BG78" s="1454"/>
      <c r="BH78" s="1454"/>
      <c r="BI78" s="1454"/>
      <c r="BJ78" s="1454"/>
      <c r="BK78" s="1454"/>
      <c r="BL78" s="1454"/>
      <c r="BM78" s="1454"/>
      <c r="BN78" s="1454"/>
      <c r="BO78" s="1454"/>
      <c r="BP78" s="1454"/>
      <c r="BQ78" s="1454"/>
      <c r="BR78" s="1454"/>
      <c r="BS78" s="1454"/>
      <c r="BT78" s="1454"/>
      <c r="BU78" s="1454"/>
      <c r="BV78" s="1454"/>
      <c r="BW78" s="1454"/>
      <c r="BX78" s="1454"/>
      <c r="BY78" s="1454"/>
      <c r="BZ78" s="1454"/>
      <c r="CA78" s="1454"/>
      <c r="CB78" s="1454"/>
      <c r="CC78" s="1454"/>
      <c r="CD78" s="1454"/>
      <c r="CE78" s="1454"/>
      <c r="CF78" s="1454"/>
      <c r="CG78" s="1454"/>
      <c r="CH78" s="1454"/>
      <c r="CI78" s="1454"/>
      <c r="CJ78" s="1454"/>
      <c r="CK78" s="1454"/>
      <c r="CL78" s="1454"/>
      <c r="CM78" s="1454"/>
      <c r="CN78" s="1454"/>
      <c r="CO78" s="1454"/>
      <c r="CP78" s="1454"/>
      <c r="CQ78" s="1454"/>
      <c r="CR78" s="1454"/>
      <c r="CS78" s="1454"/>
      <c r="CT78" s="1454"/>
      <c r="CU78" s="1454"/>
      <c r="CV78" s="1454"/>
      <c r="CW78" s="1454"/>
      <c r="CX78" s="1454"/>
      <c r="CY78" s="1454"/>
      <c r="CZ78" s="1454"/>
      <c r="DA78" s="1454"/>
      <c r="DB78" s="1454"/>
      <c r="DC78" s="1454"/>
      <c r="DD78" s="1454"/>
      <c r="DE78" s="1454"/>
      <c r="DF78" s="1454"/>
      <c r="DG78" s="1454"/>
      <c r="DH78" s="1454"/>
      <c r="DI78" s="1454"/>
      <c r="DJ78" s="1454"/>
      <c r="DK78" s="1454"/>
      <c r="DL78" s="1454"/>
    </row>
    <row r="79" spans="1:116" ht="13" thickBot="1">
      <c r="B79" s="25"/>
      <c r="C79" s="1475" t="s">
        <v>327</v>
      </c>
      <c r="D79" s="1475"/>
      <c r="E79" s="1487"/>
      <c r="F79" s="1487"/>
      <c r="G79" s="1487"/>
      <c r="H79" s="1487"/>
      <c r="I79" s="21"/>
    </row>
    <row r="80" spans="1:116" ht="13.5" thickBot="1">
      <c r="B80" s="25"/>
      <c r="C80" s="110" t="s">
        <v>328</v>
      </c>
      <c r="D80" s="111" t="s">
        <v>139</v>
      </c>
      <c r="E80" s="1"/>
      <c r="F80" s="1"/>
      <c r="G80" s="1"/>
      <c r="H80" s="1"/>
      <c r="I80" s="21"/>
    </row>
    <row r="81" spans="2:9" ht="13.5" customHeight="1">
      <c r="B81" s="25"/>
      <c r="C81" s="79" t="s">
        <v>329</v>
      </c>
      <c r="D81" s="280">
        <f>SUM('Step 3-Refrigerators'!F60:F61,'Step 3-Stand-Alone Freezers'!F66:F67,'Step 3-Air-Conditioning Units'!F37:F38,'Step 3-Dehumidifiers'!F49:F50)</f>
        <v>0</v>
      </c>
      <c r="E81" s="179"/>
      <c r="F81" s="1903"/>
      <c r="G81" s="1903"/>
      <c r="H81" s="180"/>
      <c r="I81" s="21"/>
    </row>
    <row r="82" spans="2:9" ht="13">
      <c r="B82" s="25"/>
      <c r="C82" s="82" t="s">
        <v>162</v>
      </c>
      <c r="D82" s="181"/>
      <c r="E82" s="1"/>
      <c r="F82" s="1"/>
      <c r="G82" s="1"/>
      <c r="H82" s="1"/>
      <c r="I82" s="21"/>
    </row>
    <row r="83" spans="2:9" ht="13">
      <c r="B83" s="25"/>
      <c r="C83" s="79" t="s">
        <v>330</v>
      </c>
      <c r="D83" s="278">
        <f>'Step 3-Refrigerators'!$F$66+'Step 3-Stand-Alone Freezers'!$F$71+'Step 3-Dehumidifiers'!$F$54+'Step 3-Air-Conditioning Units'!$F$42</f>
        <v>0</v>
      </c>
      <c r="E83" s="80"/>
      <c r="F83" s="80"/>
      <c r="G83" s="80"/>
      <c r="H83" s="80"/>
      <c r="I83" s="21"/>
    </row>
    <row r="84" spans="2:9" ht="13">
      <c r="B84" s="25"/>
      <c r="C84" s="82" t="s">
        <v>186</v>
      </c>
      <c r="D84" s="279"/>
      <c r="E84" s="1"/>
      <c r="F84" s="1"/>
      <c r="G84" s="1"/>
      <c r="H84" s="1"/>
      <c r="I84" s="21"/>
    </row>
    <row r="85" spans="2:9" ht="13">
      <c r="B85" s="25"/>
      <c r="C85" s="79" t="s">
        <v>331</v>
      </c>
      <c r="D85" s="292">
        <f>'Step 3-Stand-Alone Freezers'!$F$72</f>
        <v>0</v>
      </c>
      <c r="E85" s="80"/>
      <c r="F85" s="80"/>
      <c r="G85" s="80"/>
      <c r="H85" s="80"/>
      <c r="I85" s="21"/>
    </row>
    <row r="86" spans="2:9" ht="13.5" thickBot="1">
      <c r="B86" s="25"/>
      <c r="C86" s="97" t="s">
        <v>332</v>
      </c>
      <c r="D86" s="318">
        <f>'Step 3-Stand-Alone Freezers'!$F$73</f>
        <v>0</v>
      </c>
      <c r="E86" s="80"/>
      <c r="F86" s="80"/>
      <c r="G86" s="80"/>
      <c r="H86" s="80"/>
      <c r="I86" s="21"/>
    </row>
    <row r="87" spans="2:9" ht="13">
      <c r="B87" s="25"/>
      <c r="C87" s="1"/>
      <c r="D87" s="96"/>
      <c r="E87" s="80"/>
      <c r="F87" s="80"/>
      <c r="G87" s="80"/>
      <c r="H87" s="80"/>
      <c r="I87" s="21"/>
    </row>
    <row r="88" spans="2:9" ht="17.25" customHeight="1">
      <c r="B88" s="26"/>
      <c r="C88" s="324" t="str">
        <f>'Instructions &amp; Definitions'!C57</f>
        <v>EPA Form Number: 5900-482</v>
      </c>
      <c r="D88" s="85"/>
      <c r="E88" s="34"/>
      <c r="F88" s="34"/>
      <c r="G88" s="34"/>
      <c r="H88" s="34"/>
      <c r="I88" s="23"/>
    </row>
    <row r="89" spans="2:9" hidden="1">
      <c r="B89" s="18"/>
      <c r="C89" s="18"/>
      <c r="D89" s="18"/>
      <c r="E89" s="18"/>
      <c r="F89" s="18"/>
      <c r="G89" s="18"/>
      <c r="H89" s="18"/>
      <c r="I89" s="18"/>
    </row>
    <row r="90" spans="2:9" hidden="1">
      <c r="B90" s="18"/>
      <c r="C90" s="18"/>
      <c r="D90" s="18"/>
      <c r="E90" s="18"/>
      <c r="F90" s="18"/>
      <c r="G90" s="18"/>
      <c r="H90" s="18"/>
      <c r="I90" s="18"/>
    </row>
    <row r="91" spans="2:9" hidden="1">
      <c r="B91" s="18"/>
      <c r="C91" s="18"/>
      <c r="D91" s="18"/>
      <c r="E91" s="18"/>
      <c r="F91" s="18"/>
      <c r="G91" s="18"/>
      <c r="H91" s="18"/>
      <c r="I91" s="18"/>
    </row>
    <row r="92" spans="2:9" hidden="1">
      <c r="B92" s="18"/>
      <c r="C92" s="18"/>
      <c r="D92" s="18"/>
      <c r="E92" s="18"/>
      <c r="F92" s="18"/>
      <c r="G92" s="18"/>
      <c r="H92" s="18"/>
      <c r="I92" s="18"/>
    </row>
    <row r="93" spans="2:9" hidden="1">
      <c r="B93" s="18"/>
      <c r="C93" s="18"/>
      <c r="D93" s="18"/>
      <c r="E93" s="18"/>
      <c r="F93" s="18"/>
      <c r="G93" s="18"/>
      <c r="H93" s="18"/>
      <c r="I93" s="18"/>
    </row>
    <row r="94" spans="2:9" hidden="1">
      <c r="B94" s="18"/>
      <c r="C94" s="18"/>
      <c r="D94" s="18"/>
      <c r="E94" s="18"/>
      <c r="F94" s="18"/>
      <c r="G94" s="18"/>
      <c r="H94" s="18"/>
      <c r="I94" s="18"/>
    </row>
    <row r="95" spans="2:9" hidden="1">
      <c r="B95" s="18"/>
      <c r="C95" s="18"/>
      <c r="D95" s="18"/>
      <c r="E95" s="18"/>
      <c r="F95" s="18"/>
      <c r="G95" s="18"/>
      <c r="H95" s="18"/>
      <c r="I95" s="18"/>
    </row>
    <row r="96" spans="2:9" hidden="1">
      <c r="B96" s="18"/>
      <c r="C96" s="18"/>
      <c r="D96" s="18"/>
      <c r="E96" s="18"/>
      <c r="F96" s="18"/>
      <c r="G96" s="18"/>
      <c r="H96" s="18"/>
      <c r="I96" s="18"/>
    </row>
    <row r="97" spans="2:9" hidden="1">
      <c r="B97" s="18"/>
      <c r="C97" s="18"/>
      <c r="D97" s="18"/>
      <c r="E97" s="18"/>
      <c r="F97" s="18"/>
      <c r="G97" s="18"/>
      <c r="H97" s="18"/>
      <c r="I97" s="18"/>
    </row>
    <row r="98" spans="2:9" hidden="1">
      <c r="B98" s="18"/>
      <c r="C98" s="18"/>
      <c r="D98" s="18"/>
      <c r="E98" s="18"/>
      <c r="F98" s="18"/>
      <c r="G98" s="18"/>
      <c r="H98" s="18"/>
      <c r="I98" s="18"/>
    </row>
    <row r="99" spans="2:9" hidden="1">
      <c r="B99" s="18"/>
      <c r="C99" s="18"/>
      <c r="D99" s="18"/>
      <c r="E99" s="18"/>
      <c r="F99" s="18"/>
      <c r="G99" s="18"/>
      <c r="H99" s="18"/>
      <c r="I99" s="18"/>
    </row>
    <row r="100" spans="2:9" hidden="1">
      <c r="B100" s="18"/>
      <c r="C100" s="18"/>
      <c r="D100" s="18"/>
      <c r="E100" s="18"/>
      <c r="F100" s="18"/>
      <c r="G100" s="18"/>
      <c r="H100" s="18"/>
      <c r="I100" s="18"/>
    </row>
    <row r="101" spans="2:9" hidden="1">
      <c r="B101" s="18"/>
      <c r="C101" s="18"/>
      <c r="D101" s="18"/>
      <c r="E101" s="18"/>
      <c r="F101" s="18"/>
      <c r="G101" s="18"/>
      <c r="H101" s="18"/>
      <c r="I101" s="18"/>
    </row>
    <row r="102" spans="2:9" hidden="1">
      <c r="B102" s="18"/>
      <c r="C102" s="18"/>
      <c r="D102" s="18"/>
      <c r="E102" s="18"/>
      <c r="F102" s="18"/>
      <c r="G102" s="18"/>
      <c r="H102" s="18"/>
      <c r="I102" s="18"/>
    </row>
    <row r="103" spans="2:9" hidden="1">
      <c r="B103" s="18"/>
      <c r="C103" s="18"/>
      <c r="D103" s="18"/>
      <c r="E103" s="18"/>
      <c r="F103" s="18"/>
      <c r="G103" s="18"/>
      <c r="H103" s="18"/>
      <c r="I103" s="18"/>
    </row>
    <row r="104" spans="2:9" hidden="1">
      <c r="B104" s="18"/>
      <c r="C104" s="18"/>
      <c r="D104" s="18"/>
      <c r="E104" s="18"/>
      <c r="F104" s="18"/>
      <c r="G104" s="18"/>
      <c r="H104" s="18"/>
      <c r="I104" s="18"/>
    </row>
    <row r="105" spans="2:9" hidden="1">
      <c r="B105" s="18"/>
      <c r="C105" s="18"/>
      <c r="D105" s="18"/>
      <c r="E105" s="18"/>
      <c r="F105" s="18"/>
      <c r="G105" s="18"/>
      <c r="H105" s="18"/>
      <c r="I105" s="18"/>
    </row>
    <row r="106" spans="2:9" hidden="1">
      <c r="B106" s="18"/>
      <c r="C106" s="18"/>
      <c r="D106" s="18"/>
      <c r="E106" s="18"/>
      <c r="F106" s="18"/>
      <c r="G106" s="18"/>
      <c r="H106" s="18"/>
      <c r="I106" s="18"/>
    </row>
    <row r="107" spans="2:9" hidden="1">
      <c r="B107" s="18"/>
      <c r="C107" s="18"/>
      <c r="D107" s="18"/>
      <c r="E107" s="18"/>
      <c r="F107" s="18"/>
      <c r="G107" s="18"/>
      <c r="H107" s="18"/>
      <c r="I107" s="18"/>
    </row>
    <row r="108" spans="2:9" hidden="1">
      <c r="B108" s="18"/>
      <c r="C108" s="18"/>
      <c r="D108" s="18"/>
      <c r="E108" s="18"/>
      <c r="F108" s="18"/>
      <c r="G108" s="18"/>
      <c r="H108" s="18"/>
      <c r="I108" s="18"/>
    </row>
    <row r="109" spans="2:9" hidden="1">
      <c r="B109" s="18"/>
      <c r="C109" s="18"/>
      <c r="D109" s="18"/>
      <c r="E109" s="18"/>
      <c r="F109" s="18"/>
      <c r="G109" s="18"/>
      <c r="H109" s="18"/>
      <c r="I109" s="18"/>
    </row>
    <row r="110" spans="2:9" hidden="1">
      <c r="B110" s="18"/>
      <c r="C110" s="18"/>
      <c r="D110" s="18"/>
      <c r="E110" s="18"/>
      <c r="F110" s="18"/>
      <c r="G110" s="18"/>
      <c r="H110" s="18"/>
      <c r="I110" s="18"/>
    </row>
    <row r="111" spans="2:9" hidden="1">
      <c r="B111" s="18"/>
      <c r="C111" s="18"/>
      <c r="D111" s="18"/>
      <c r="E111" s="18"/>
      <c r="F111" s="18"/>
      <c r="G111" s="18"/>
      <c r="H111" s="18"/>
      <c r="I111" s="18"/>
    </row>
    <row r="112" spans="2:9" hidden="1">
      <c r="B112" s="18"/>
      <c r="C112" s="18"/>
      <c r="D112" s="18"/>
      <c r="E112" s="18"/>
      <c r="F112" s="18"/>
      <c r="G112" s="18"/>
      <c r="H112" s="18"/>
      <c r="I112" s="18"/>
    </row>
    <row r="113" spans="2:9" hidden="1">
      <c r="B113" s="18"/>
      <c r="C113" s="18"/>
      <c r="D113" s="18"/>
      <c r="E113" s="18"/>
      <c r="F113" s="18"/>
      <c r="G113" s="18"/>
      <c r="H113" s="18"/>
      <c r="I113" s="18"/>
    </row>
    <row r="114" spans="2:9" hidden="1">
      <c r="B114" s="18"/>
      <c r="C114" s="18"/>
      <c r="D114" s="18"/>
      <c r="E114" s="18"/>
      <c r="F114" s="18"/>
      <c r="G114" s="18"/>
      <c r="H114" s="18"/>
      <c r="I114" s="18"/>
    </row>
    <row r="115" spans="2:9" hidden="1">
      <c r="B115" s="18"/>
      <c r="C115" s="18"/>
      <c r="D115" s="18"/>
      <c r="E115" s="18"/>
      <c r="F115" s="18"/>
      <c r="G115" s="18"/>
      <c r="H115" s="18"/>
      <c r="I115" s="18"/>
    </row>
    <row r="116" spans="2:9" hidden="1">
      <c r="B116" s="18"/>
      <c r="C116" s="18"/>
      <c r="D116" s="18"/>
      <c r="E116" s="18"/>
      <c r="F116" s="18"/>
      <c r="G116" s="18"/>
      <c r="H116" s="18"/>
      <c r="I116" s="18"/>
    </row>
    <row r="117" spans="2:9" hidden="1">
      <c r="B117" s="18"/>
      <c r="C117" s="18"/>
      <c r="D117" s="18"/>
      <c r="E117" s="18"/>
      <c r="F117" s="18"/>
      <c r="G117" s="18"/>
      <c r="H117" s="18"/>
      <c r="I117" s="18"/>
    </row>
    <row r="118" spans="2:9" hidden="1">
      <c r="B118" s="18"/>
      <c r="C118" s="18"/>
      <c r="D118" s="18"/>
      <c r="E118" s="18"/>
      <c r="F118" s="18"/>
      <c r="G118" s="18"/>
      <c r="H118" s="18"/>
      <c r="I118" s="18"/>
    </row>
    <row r="119" spans="2:9" hidden="1">
      <c r="B119" s="18"/>
      <c r="C119" s="18"/>
      <c r="D119" s="18"/>
      <c r="E119" s="18"/>
      <c r="F119" s="18"/>
      <c r="G119" s="18"/>
      <c r="H119" s="18"/>
      <c r="I119" s="18"/>
    </row>
    <row r="120" spans="2:9" hidden="1">
      <c r="B120" s="18"/>
      <c r="C120" s="18"/>
      <c r="D120" s="18"/>
      <c r="E120" s="18"/>
      <c r="F120" s="18"/>
      <c r="G120" s="18"/>
      <c r="H120" s="18"/>
      <c r="I120" s="18"/>
    </row>
    <row r="121" spans="2:9" hidden="1">
      <c r="B121" s="18"/>
      <c r="C121" s="18"/>
      <c r="D121" s="18"/>
      <c r="E121" s="18"/>
      <c r="F121" s="18"/>
      <c r="G121" s="18"/>
      <c r="H121" s="18"/>
      <c r="I121" s="18"/>
    </row>
    <row r="122" spans="2:9" hidden="1">
      <c r="B122" s="18"/>
      <c r="C122" s="18"/>
      <c r="D122" s="18"/>
      <c r="E122" s="18"/>
      <c r="F122" s="18"/>
      <c r="G122" s="18"/>
      <c r="H122" s="18"/>
      <c r="I122" s="18"/>
    </row>
    <row r="123" spans="2:9" hidden="1">
      <c r="B123" s="18"/>
      <c r="C123" s="18"/>
      <c r="D123" s="18"/>
      <c r="E123" s="18"/>
      <c r="F123" s="18"/>
      <c r="G123" s="18"/>
      <c r="H123" s="18"/>
      <c r="I123" s="18"/>
    </row>
    <row r="124" spans="2:9" hidden="1">
      <c r="B124" s="18"/>
      <c r="C124" s="18"/>
      <c r="D124" s="18"/>
      <c r="E124" s="18"/>
      <c r="F124" s="18"/>
      <c r="G124" s="18"/>
      <c r="H124" s="18"/>
      <c r="I124" s="18"/>
    </row>
    <row r="125" spans="2:9" hidden="1">
      <c r="B125" s="18"/>
      <c r="C125" s="18"/>
      <c r="D125" s="18"/>
      <c r="E125" s="18"/>
      <c r="F125" s="18"/>
      <c r="G125" s="18"/>
      <c r="H125" s="18"/>
      <c r="I125" s="18"/>
    </row>
    <row r="126" spans="2:9" hidden="1">
      <c r="B126" s="18"/>
      <c r="C126" s="18"/>
      <c r="D126" s="18"/>
      <c r="E126" s="18"/>
      <c r="F126" s="18"/>
      <c r="G126" s="18"/>
      <c r="H126" s="18"/>
      <c r="I126" s="18"/>
    </row>
    <row r="127" spans="2:9" hidden="1">
      <c r="B127" s="18"/>
      <c r="C127" s="18"/>
      <c r="D127" s="18"/>
      <c r="E127" s="18"/>
      <c r="F127" s="18"/>
      <c r="G127" s="18"/>
      <c r="H127" s="18"/>
      <c r="I127" s="18"/>
    </row>
    <row r="128" spans="2:9" hidden="1">
      <c r="B128" s="18"/>
      <c r="C128" s="18"/>
      <c r="D128" s="18"/>
      <c r="E128" s="18"/>
      <c r="F128" s="18"/>
      <c r="G128" s="18"/>
      <c r="H128" s="18"/>
      <c r="I128" s="18"/>
    </row>
    <row r="129" spans="2:9" hidden="1">
      <c r="B129" s="18"/>
      <c r="C129" s="18"/>
      <c r="D129" s="18"/>
      <c r="E129" s="18"/>
      <c r="F129" s="18"/>
      <c r="G129" s="18"/>
      <c r="H129" s="18"/>
      <c r="I129" s="18"/>
    </row>
    <row r="130" spans="2:9" hidden="1">
      <c r="B130" s="18"/>
      <c r="C130" s="18"/>
      <c r="D130" s="18"/>
      <c r="E130" s="18"/>
      <c r="F130" s="18"/>
      <c r="G130" s="18"/>
      <c r="H130" s="18"/>
      <c r="I130" s="18"/>
    </row>
    <row r="131" spans="2:9" hidden="1">
      <c r="B131" s="18"/>
      <c r="C131" s="18"/>
      <c r="D131" s="18"/>
      <c r="E131" s="18"/>
      <c r="F131" s="18"/>
      <c r="G131" s="18"/>
      <c r="H131" s="18"/>
      <c r="I131" s="18"/>
    </row>
    <row r="132" spans="2:9" hidden="1">
      <c r="B132" s="18"/>
      <c r="C132" s="18"/>
      <c r="D132" s="18"/>
      <c r="E132" s="18"/>
      <c r="F132" s="18"/>
      <c r="G132" s="18"/>
      <c r="H132" s="18"/>
      <c r="I132" s="18"/>
    </row>
    <row r="133" spans="2:9" hidden="1">
      <c r="B133" s="18"/>
      <c r="C133" s="18"/>
      <c r="D133" s="18"/>
      <c r="E133" s="18"/>
      <c r="F133" s="18"/>
      <c r="G133" s="18"/>
      <c r="H133" s="18"/>
      <c r="I133" s="18"/>
    </row>
    <row r="134" spans="2:9" hidden="1">
      <c r="B134" s="18"/>
      <c r="C134" s="18"/>
      <c r="D134" s="18"/>
      <c r="E134" s="18"/>
      <c r="F134" s="18"/>
      <c r="G134" s="18"/>
      <c r="H134" s="18"/>
      <c r="I134" s="18"/>
    </row>
    <row r="135" spans="2:9" hidden="1">
      <c r="B135" s="18"/>
      <c r="C135" s="18"/>
      <c r="D135" s="18"/>
      <c r="E135" s="18"/>
      <c r="F135" s="18"/>
      <c r="G135" s="18"/>
      <c r="H135" s="18"/>
      <c r="I135" s="18"/>
    </row>
    <row r="136" spans="2:9" hidden="1">
      <c r="B136" s="18"/>
      <c r="C136" s="18"/>
      <c r="D136" s="18"/>
      <c r="E136" s="18"/>
      <c r="F136" s="18"/>
      <c r="G136" s="18"/>
      <c r="H136" s="18"/>
      <c r="I136" s="18"/>
    </row>
    <row r="137" spans="2:9" hidden="1">
      <c r="B137" s="18"/>
      <c r="C137" s="18"/>
      <c r="D137" s="18"/>
      <c r="E137" s="18"/>
      <c r="F137" s="18"/>
      <c r="G137" s="18"/>
      <c r="H137" s="18"/>
      <c r="I137" s="18"/>
    </row>
    <row r="138" spans="2:9" hidden="1">
      <c r="B138" s="18"/>
      <c r="C138" s="18"/>
      <c r="D138" s="18"/>
      <c r="E138" s="18"/>
      <c r="F138" s="18"/>
      <c r="G138" s="18"/>
      <c r="H138" s="18"/>
      <c r="I138" s="18"/>
    </row>
    <row r="139" spans="2:9" hidden="1">
      <c r="B139" s="18"/>
      <c r="C139" s="18"/>
      <c r="D139" s="18"/>
      <c r="E139" s="18"/>
      <c r="F139" s="18"/>
      <c r="G139" s="18"/>
      <c r="H139" s="18"/>
      <c r="I139" s="18"/>
    </row>
    <row r="140" spans="2:9" hidden="1">
      <c r="B140" s="18"/>
      <c r="C140" s="18"/>
      <c r="D140" s="18"/>
      <c r="E140" s="18"/>
      <c r="F140" s="18"/>
      <c r="G140" s="18"/>
      <c r="H140" s="18"/>
      <c r="I140" s="18"/>
    </row>
    <row r="141" spans="2:9" hidden="1">
      <c r="B141" s="18"/>
      <c r="C141" s="18"/>
      <c r="D141" s="18"/>
      <c r="E141" s="18"/>
      <c r="F141" s="18"/>
      <c r="G141" s="18"/>
      <c r="H141" s="18"/>
      <c r="I141" s="18"/>
    </row>
    <row r="142" spans="2:9" hidden="1">
      <c r="B142" s="18"/>
      <c r="C142" s="18"/>
      <c r="D142" s="18"/>
      <c r="E142" s="18"/>
      <c r="F142" s="18"/>
      <c r="G142" s="18"/>
      <c r="H142" s="18"/>
      <c r="I142" s="18"/>
    </row>
    <row r="143" spans="2:9" hidden="1">
      <c r="B143" s="18"/>
      <c r="C143" s="18"/>
      <c r="D143" s="18"/>
      <c r="E143" s="18"/>
      <c r="F143" s="18"/>
      <c r="G143" s="18"/>
      <c r="H143" s="18"/>
      <c r="I143" s="18"/>
    </row>
    <row r="144" spans="2:9" hidden="1">
      <c r="B144" s="18"/>
      <c r="C144" s="18"/>
      <c r="D144" s="18"/>
      <c r="E144" s="18"/>
      <c r="F144" s="18"/>
      <c r="G144" s="18"/>
      <c r="H144" s="18"/>
      <c r="I144" s="18"/>
    </row>
    <row r="145" spans="1:118" hidden="1">
      <c r="B145" s="18"/>
      <c r="C145" s="18"/>
      <c r="D145" s="18"/>
      <c r="E145" s="18"/>
      <c r="F145" s="18"/>
      <c r="G145" s="18"/>
      <c r="H145" s="18"/>
      <c r="I145" s="18"/>
    </row>
    <row r="146" spans="1:118" hidden="1">
      <c r="B146" s="18"/>
      <c r="C146" s="18"/>
      <c r="D146" s="18"/>
      <c r="E146" s="18"/>
      <c r="F146" s="18"/>
      <c r="G146" s="18"/>
      <c r="H146" s="18"/>
      <c r="I146" s="18"/>
    </row>
    <row r="147" spans="1:118" hidden="1">
      <c r="B147" s="18"/>
      <c r="C147" s="18"/>
      <c r="D147" s="18"/>
      <c r="E147" s="18"/>
      <c r="F147" s="18"/>
      <c r="G147" s="18"/>
      <c r="H147" s="18"/>
      <c r="I147" s="18"/>
    </row>
    <row r="148" spans="1:118" s="18" customFormat="1" hidden="1">
      <c r="A148" s="118"/>
      <c r="J148" s="118"/>
      <c r="DM148"/>
      <c r="DN148"/>
    </row>
    <row r="149" spans="1:118" s="18" customFormat="1" hidden="1">
      <c r="A149" s="118"/>
      <c r="J149" s="118"/>
      <c r="DM149"/>
      <c r="DN149"/>
    </row>
    <row r="150" spans="1:118" s="18" customFormat="1" hidden="1">
      <c r="A150" s="118"/>
      <c r="J150" s="118"/>
      <c r="DM150"/>
      <c r="DN150"/>
    </row>
    <row r="151" spans="1:118" s="18" customFormat="1" hidden="1">
      <c r="A151" s="118"/>
      <c r="J151" s="118"/>
      <c r="DM151"/>
      <c r="DN151"/>
    </row>
    <row r="152" spans="1:118" s="18" customFormat="1" hidden="1">
      <c r="A152" s="118"/>
      <c r="J152" s="118"/>
      <c r="DM152"/>
      <c r="DN152"/>
    </row>
    <row r="153" spans="1:118" s="18" customFormat="1" hidden="1">
      <c r="A153" s="118"/>
      <c r="J153" s="118"/>
      <c r="DM153"/>
      <c r="DN153"/>
    </row>
    <row r="154" spans="1:118" s="18" customFormat="1" hidden="1">
      <c r="A154" s="118"/>
      <c r="J154" s="118"/>
      <c r="DM154"/>
      <c r="DN154"/>
    </row>
    <row r="155" spans="1:118" s="18" customFormat="1" hidden="1">
      <c r="A155" s="118"/>
      <c r="J155" s="118"/>
      <c r="DM155"/>
      <c r="DN155"/>
    </row>
    <row r="156" spans="1:118" s="18" customFormat="1" hidden="1">
      <c r="A156" s="118"/>
      <c r="J156" s="118"/>
      <c r="DM156"/>
      <c r="DN156"/>
    </row>
    <row r="157" spans="1:118" s="18" customFormat="1" hidden="1">
      <c r="A157" s="118"/>
      <c r="J157" s="118"/>
      <c r="DM157"/>
      <c r="DN157"/>
    </row>
    <row r="158" spans="1:118" s="18" customFormat="1" hidden="1">
      <c r="A158" s="118"/>
      <c r="J158" s="118"/>
      <c r="DM158"/>
      <c r="DN158"/>
    </row>
    <row r="159" spans="1:118" s="18" customFormat="1" hidden="1">
      <c r="A159" s="118"/>
      <c r="J159" s="118"/>
      <c r="DM159"/>
      <c r="DN159"/>
    </row>
    <row r="160" spans="1:118" s="18" customFormat="1" hidden="1">
      <c r="A160" s="118"/>
      <c r="J160" s="118"/>
      <c r="DM160"/>
      <c r="DN160"/>
    </row>
    <row r="161" spans="1:118" s="18" customFormat="1" hidden="1">
      <c r="A161" s="118"/>
      <c r="J161" s="118"/>
      <c r="DM161"/>
      <c r="DN161"/>
    </row>
    <row r="162" spans="1:118" s="18" customFormat="1" hidden="1">
      <c r="A162" s="118"/>
      <c r="J162" s="118"/>
    </row>
    <row r="163" spans="1:118" s="18" customFormat="1" hidden="1">
      <c r="A163" s="118"/>
      <c r="J163" s="118"/>
    </row>
    <row r="164" spans="1:118" s="18" customFormat="1" hidden="1">
      <c r="A164" s="118"/>
      <c r="J164" s="118"/>
    </row>
    <row r="165" spans="1:118" s="18" customFormat="1" hidden="1">
      <c r="A165" s="118"/>
      <c r="J165" s="118"/>
    </row>
    <row r="166" spans="1:118" s="18" customFormat="1" hidden="1">
      <c r="A166" s="118"/>
      <c r="J166" s="118"/>
    </row>
    <row r="167" spans="1:118" s="18" customFormat="1" hidden="1">
      <c r="A167" s="118"/>
      <c r="J167" s="118"/>
    </row>
    <row r="168" spans="1:118" s="18" customFormat="1" hidden="1">
      <c r="A168" s="118"/>
      <c r="J168" s="118"/>
    </row>
    <row r="169" spans="1:118" s="18" customFormat="1" hidden="1">
      <c r="A169" s="118"/>
      <c r="J169" s="118"/>
    </row>
    <row r="170" spans="1:118" s="18" customFormat="1" hidden="1">
      <c r="A170" s="118"/>
      <c r="J170" s="118"/>
    </row>
    <row r="171" spans="1:118" s="18" customFormat="1" hidden="1">
      <c r="A171" s="118"/>
      <c r="J171" s="118"/>
    </row>
    <row r="172" spans="1:118" s="18" customFormat="1" hidden="1">
      <c r="A172" s="118"/>
      <c r="J172" s="118"/>
    </row>
    <row r="173" spans="1:118" hidden="1">
      <c r="B173" s="18"/>
      <c r="C173" s="18"/>
      <c r="D173" s="18"/>
      <c r="E173" s="18"/>
      <c r="F173" s="18"/>
      <c r="G173" s="18"/>
      <c r="H173" s="18"/>
      <c r="I173" s="18"/>
    </row>
    <row r="174" spans="1:118" hidden="1">
      <c r="B174" s="18"/>
      <c r="C174" s="18"/>
      <c r="D174" s="18"/>
      <c r="E174" s="18"/>
      <c r="F174" s="18"/>
      <c r="G174" s="18"/>
      <c r="H174" s="18"/>
      <c r="I174" s="18"/>
    </row>
    <row r="175" spans="1:118" hidden="1">
      <c r="B175" s="18"/>
      <c r="C175" s="18"/>
      <c r="D175" s="18"/>
      <c r="E175" s="18"/>
      <c r="F175" s="18"/>
      <c r="G175" s="18"/>
      <c r="H175" s="18"/>
      <c r="I175" s="18"/>
    </row>
    <row r="176" spans="1:118" hidden="1">
      <c r="B176" s="18"/>
      <c r="C176" s="18"/>
      <c r="D176" s="18"/>
      <c r="E176" s="18"/>
      <c r="F176" s="18"/>
      <c r="G176" s="18"/>
      <c r="H176" s="18"/>
      <c r="I176" s="18"/>
    </row>
    <row r="177" spans="2:9" hidden="1">
      <c r="B177" s="18"/>
      <c r="C177" s="18"/>
      <c r="D177" s="18"/>
      <c r="E177" s="18"/>
      <c r="F177" s="18"/>
      <c r="G177" s="18"/>
      <c r="H177" s="18"/>
      <c r="I177" s="18"/>
    </row>
    <row r="178" spans="2:9" hidden="1">
      <c r="B178" s="18"/>
      <c r="C178" s="18"/>
      <c r="D178" s="18"/>
      <c r="E178" s="18"/>
      <c r="F178" s="18"/>
      <c r="G178" s="18"/>
      <c r="H178" s="18"/>
      <c r="I178" s="18"/>
    </row>
    <row r="179" spans="2:9" hidden="1">
      <c r="B179" s="18"/>
      <c r="C179" s="18"/>
      <c r="D179" s="18"/>
      <c r="E179" s="18"/>
      <c r="F179" s="18"/>
      <c r="G179" s="18"/>
      <c r="H179" s="18"/>
      <c r="I179" s="18"/>
    </row>
    <row r="180" spans="2:9" hidden="1">
      <c r="B180" s="18"/>
      <c r="C180" s="18"/>
      <c r="D180" s="18"/>
      <c r="E180" s="18"/>
      <c r="F180" s="18"/>
      <c r="G180" s="18"/>
      <c r="H180" s="18"/>
      <c r="I180" s="18"/>
    </row>
    <row r="181" spans="2:9" hidden="1">
      <c r="B181" s="18"/>
      <c r="C181" s="18"/>
      <c r="D181" s="18"/>
      <c r="E181" s="18"/>
      <c r="F181" s="18"/>
      <c r="G181" s="18"/>
      <c r="H181" s="18"/>
      <c r="I181" s="18"/>
    </row>
    <row r="182" spans="2:9" hidden="1">
      <c r="B182" s="18"/>
      <c r="C182" s="18"/>
      <c r="D182" s="18"/>
      <c r="E182" s="18"/>
      <c r="F182" s="18"/>
      <c r="G182" s="18"/>
      <c r="H182" s="18"/>
      <c r="I182" s="18"/>
    </row>
    <row r="183" spans="2:9" hidden="1">
      <c r="B183" s="18"/>
      <c r="C183" s="18"/>
      <c r="D183" s="18"/>
      <c r="E183" s="18"/>
      <c r="F183" s="18"/>
      <c r="G183" s="18"/>
      <c r="H183" s="18"/>
      <c r="I183" s="18"/>
    </row>
    <row r="184" spans="2:9" hidden="1">
      <c r="B184" s="18"/>
      <c r="C184" s="18"/>
      <c r="D184" s="18"/>
      <c r="E184" s="18"/>
      <c r="F184" s="18"/>
      <c r="G184" s="18"/>
      <c r="H184" s="18"/>
      <c r="I184" s="18"/>
    </row>
    <row r="185" spans="2:9" hidden="1">
      <c r="B185" s="18"/>
      <c r="C185" s="18"/>
      <c r="D185" s="18"/>
      <c r="E185" s="18"/>
      <c r="F185" s="18"/>
      <c r="G185" s="18"/>
      <c r="H185" s="18"/>
      <c r="I185" s="18"/>
    </row>
    <row r="186" spans="2:9" hidden="1">
      <c r="B186" s="18"/>
      <c r="C186" s="18"/>
      <c r="D186" s="18"/>
      <c r="E186" s="18"/>
      <c r="F186" s="18"/>
      <c r="G186" s="18"/>
      <c r="H186" s="18"/>
      <c r="I186" s="18"/>
    </row>
    <row r="187" spans="2:9" hidden="1">
      <c r="B187" s="18"/>
      <c r="C187" s="18"/>
      <c r="D187" s="18"/>
      <c r="E187" s="18"/>
      <c r="F187" s="18"/>
      <c r="G187" s="18"/>
      <c r="H187" s="18"/>
      <c r="I187" s="18"/>
    </row>
    <row r="188" spans="2:9" hidden="1">
      <c r="B188" s="18"/>
      <c r="C188" s="18"/>
      <c r="D188" s="18"/>
      <c r="E188" s="18"/>
      <c r="F188" s="18"/>
      <c r="G188" s="18"/>
      <c r="H188" s="18"/>
      <c r="I188" s="18"/>
    </row>
    <row r="189" spans="2:9" hidden="1">
      <c r="B189" s="18"/>
      <c r="C189" s="18"/>
      <c r="D189" s="18"/>
      <c r="E189" s="18"/>
      <c r="F189" s="18"/>
      <c r="G189" s="18"/>
      <c r="H189" s="18"/>
      <c r="I189" s="18"/>
    </row>
    <row r="190" spans="2:9" hidden="1">
      <c r="B190" s="18"/>
      <c r="C190" s="18"/>
      <c r="D190" s="18"/>
      <c r="E190" s="18"/>
      <c r="F190" s="18"/>
      <c r="G190" s="18"/>
      <c r="H190" s="18"/>
      <c r="I190" s="18"/>
    </row>
    <row r="191" spans="2:9" hidden="1">
      <c r="B191" s="18"/>
      <c r="C191" s="18"/>
      <c r="D191" s="18"/>
      <c r="E191" s="18"/>
      <c r="F191" s="18"/>
      <c r="G191" s="18"/>
      <c r="H191" s="18"/>
      <c r="I191" s="18"/>
    </row>
    <row r="192" spans="2:9" hidden="1">
      <c r="B192" s="18"/>
      <c r="C192" s="18"/>
      <c r="D192" s="18"/>
      <c r="E192" s="18"/>
      <c r="F192" s="18"/>
      <c r="G192" s="18"/>
      <c r="H192" s="18"/>
      <c r="I192" s="18"/>
    </row>
    <row r="193" spans="2:9" hidden="1">
      <c r="B193" s="18"/>
      <c r="C193" s="18"/>
      <c r="D193" s="18"/>
      <c r="E193" s="18"/>
      <c r="F193" s="18"/>
      <c r="G193" s="18"/>
      <c r="H193" s="18"/>
      <c r="I193" s="18"/>
    </row>
    <row r="194" spans="2:9" hidden="1">
      <c r="B194" s="18"/>
      <c r="C194" s="18"/>
      <c r="D194" s="18"/>
      <c r="E194" s="18"/>
      <c r="F194" s="18"/>
      <c r="G194" s="18"/>
      <c r="H194" s="18"/>
      <c r="I194" s="18"/>
    </row>
    <row r="195" spans="2:9" hidden="1">
      <c r="B195" s="18"/>
      <c r="C195" s="18"/>
      <c r="D195" s="18"/>
      <c r="E195" s="18"/>
      <c r="F195" s="18"/>
      <c r="G195" s="18"/>
      <c r="H195" s="18"/>
      <c r="I195" s="18"/>
    </row>
    <row r="196" spans="2:9" hidden="1">
      <c r="B196" s="18"/>
      <c r="C196" s="18"/>
      <c r="D196" s="18"/>
      <c r="E196" s="18"/>
      <c r="F196" s="18"/>
      <c r="G196" s="18"/>
      <c r="H196" s="18"/>
      <c r="I196" s="18"/>
    </row>
    <row r="197" spans="2:9" hidden="1">
      <c r="B197" s="18"/>
      <c r="C197" s="18"/>
      <c r="D197" s="18"/>
      <c r="E197" s="18"/>
      <c r="F197" s="18"/>
      <c r="G197" s="18"/>
      <c r="H197" s="18"/>
      <c r="I197" s="18"/>
    </row>
    <row r="198" spans="2:9" hidden="1">
      <c r="B198" s="18"/>
      <c r="C198" s="18"/>
      <c r="D198" s="18"/>
      <c r="E198" s="18"/>
      <c r="F198" s="18"/>
      <c r="G198" s="18"/>
      <c r="H198" s="18"/>
      <c r="I198" s="18"/>
    </row>
    <row r="199" spans="2:9" hidden="1">
      <c r="B199" s="18"/>
      <c r="C199" s="18"/>
      <c r="D199" s="18"/>
      <c r="E199" s="18"/>
      <c r="F199" s="18"/>
      <c r="G199" s="18"/>
      <c r="H199" s="18"/>
      <c r="I199" s="18"/>
    </row>
    <row r="200" spans="2:9" hidden="1">
      <c r="B200" s="18"/>
      <c r="C200" s="18"/>
      <c r="D200" s="18"/>
      <c r="E200" s="18"/>
      <c r="F200" s="18"/>
      <c r="G200" s="18"/>
      <c r="H200" s="18"/>
      <c r="I200" s="18"/>
    </row>
    <row r="201" spans="2:9" hidden="1">
      <c r="B201" s="18"/>
      <c r="C201" s="18"/>
      <c r="D201" s="18"/>
      <c r="E201" s="18"/>
      <c r="F201" s="18"/>
      <c r="G201" s="18"/>
      <c r="H201" s="18"/>
      <c r="I201" s="18"/>
    </row>
    <row r="202" spans="2:9" hidden="1">
      <c r="B202" s="18"/>
      <c r="C202" s="18"/>
      <c r="D202" s="18"/>
      <c r="E202" s="18"/>
      <c r="F202" s="18"/>
      <c r="G202" s="18"/>
      <c r="H202" s="18"/>
      <c r="I202" s="18"/>
    </row>
    <row r="203" spans="2:9" hidden="1">
      <c r="B203" s="18"/>
      <c r="C203" s="18"/>
      <c r="D203" s="18"/>
      <c r="E203" s="18"/>
      <c r="F203" s="18"/>
      <c r="G203" s="18"/>
      <c r="H203" s="18"/>
      <c r="I203" s="18"/>
    </row>
    <row r="204" spans="2:9" hidden="1">
      <c r="B204" s="18"/>
      <c r="C204" s="18"/>
      <c r="D204" s="18"/>
      <c r="E204" s="18"/>
      <c r="F204" s="18"/>
      <c r="G204" s="18"/>
      <c r="H204" s="18"/>
      <c r="I204" s="18"/>
    </row>
    <row r="205" spans="2:9" hidden="1">
      <c r="B205" s="18"/>
      <c r="C205" s="18"/>
      <c r="D205" s="18"/>
      <c r="E205" s="18"/>
      <c r="F205" s="18"/>
      <c r="G205" s="18"/>
      <c r="H205" s="18"/>
      <c r="I205" s="18"/>
    </row>
    <row r="206" spans="2:9" hidden="1">
      <c r="B206" s="18"/>
      <c r="C206" s="18"/>
      <c r="D206" s="18"/>
      <c r="E206" s="18"/>
      <c r="F206" s="18"/>
      <c r="G206" s="18"/>
      <c r="H206" s="18"/>
      <c r="I206" s="18"/>
    </row>
    <row r="207" spans="2:9" hidden="1">
      <c r="B207" s="18"/>
      <c r="C207" s="18"/>
      <c r="D207" s="18"/>
      <c r="E207" s="18"/>
      <c r="F207" s="18"/>
      <c r="G207" s="18"/>
      <c r="H207" s="18"/>
      <c r="I207" s="18"/>
    </row>
    <row r="208" spans="2:9" hidden="1">
      <c r="B208" s="18"/>
      <c r="C208" s="18"/>
      <c r="D208" s="18"/>
      <c r="E208" s="18"/>
      <c r="F208" s="18"/>
      <c r="G208" s="18"/>
      <c r="H208" s="18"/>
      <c r="I208" s="18"/>
    </row>
    <row r="209" spans="2:9" hidden="1">
      <c r="B209" s="18"/>
      <c r="C209" s="18"/>
      <c r="D209" s="18"/>
      <c r="E209" s="18"/>
      <c r="F209" s="18"/>
      <c r="G209" s="18"/>
      <c r="H209" s="18"/>
      <c r="I209" s="18"/>
    </row>
    <row r="210" spans="2:9" hidden="1">
      <c r="B210" s="18"/>
      <c r="C210" s="18"/>
      <c r="D210" s="18"/>
      <c r="E210" s="18"/>
      <c r="F210" s="18"/>
      <c r="G210" s="18"/>
      <c r="H210" s="18"/>
      <c r="I210" s="18"/>
    </row>
    <row r="211" spans="2:9" hidden="1">
      <c r="B211" s="18"/>
      <c r="C211" s="18"/>
      <c r="D211" s="18"/>
      <c r="E211" s="18"/>
      <c r="F211" s="18"/>
      <c r="G211" s="18"/>
      <c r="H211" s="18"/>
      <c r="I211" s="18"/>
    </row>
    <row r="212" spans="2:9" hidden="1">
      <c r="B212" s="18"/>
      <c r="C212" s="18"/>
      <c r="D212" s="18"/>
      <c r="E212" s="18"/>
      <c r="F212" s="18"/>
      <c r="G212" s="18"/>
      <c r="H212" s="18"/>
      <c r="I212" s="18"/>
    </row>
    <row r="213" spans="2:9" hidden="1">
      <c r="B213" s="18"/>
      <c r="C213" s="18"/>
      <c r="D213" s="18"/>
      <c r="E213" s="18"/>
      <c r="F213" s="18"/>
      <c r="G213" s="18"/>
      <c r="H213" s="18"/>
      <c r="I213" s="18"/>
    </row>
    <row r="214" spans="2:9" hidden="1">
      <c r="B214" s="18"/>
      <c r="C214" s="18"/>
      <c r="D214" s="18"/>
      <c r="E214" s="18"/>
      <c r="F214" s="18"/>
      <c r="G214" s="18"/>
      <c r="H214" s="18"/>
      <c r="I214" s="18"/>
    </row>
    <row r="215" spans="2:9" hidden="1">
      <c r="B215" s="18"/>
      <c r="C215" s="18"/>
      <c r="D215" s="18"/>
      <c r="E215" s="18"/>
      <c r="F215" s="18"/>
      <c r="G215" s="18"/>
      <c r="H215" s="18"/>
      <c r="I215" s="18"/>
    </row>
    <row r="216" spans="2:9" hidden="1">
      <c r="B216" s="18"/>
      <c r="C216" s="18"/>
      <c r="D216" s="18"/>
      <c r="E216" s="18"/>
      <c r="F216" s="18"/>
      <c r="G216" s="18"/>
      <c r="H216" s="18"/>
      <c r="I216" s="18"/>
    </row>
    <row r="217" spans="2:9" hidden="1">
      <c r="B217" s="18"/>
      <c r="C217" s="18"/>
      <c r="D217" s="18"/>
      <c r="E217" s="18"/>
      <c r="F217" s="18"/>
      <c r="G217" s="18"/>
      <c r="H217" s="18"/>
      <c r="I217" s="18"/>
    </row>
    <row r="218" spans="2:9" hidden="1">
      <c r="B218" s="18"/>
      <c r="C218" s="18"/>
      <c r="D218" s="18"/>
      <c r="E218" s="18"/>
      <c r="F218" s="18"/>
      <c r="G218" s="18"/>
      <c r="H218" s="18"/>
      <c r="I218" s="18"/>
    </row>
    <row r="219" spans="2:9" hidden="1">
      <c r="B219" s="18"/>
      <c r="C219" s="18"/>
      <c r="D219" s="18"/>
      <c r="E219" s="18"/>
      <c r="F219" s="18"/>
      <c r="G219" s="18"/>
      <c r="H219" s="18"/>
      <c r="I219" s="18"/>
    </row>
    <row r="220" spans="2:9" hidden="1">
      <c r="B220" s="18"/>
      <c r="C220" s="18"/>
      <c r="D220" s="18"/>
      <c r="E220" s="18"/>
      <c r="F220" s="18"/>
      <c r="G220" s="18"/>
      <c r="H220" s="18"/>
      <c r="I220" s="18"/>
    </row>
    <row r="221" spans="2:9" hidden="1">
      <c r="B221" s="18"/>
      <c r="C221" s="18"/>
      <c r="D221" s="18"/>
      <c r="E221" s="18"/>
      <c r="F221" s="18"/>
      <c r="G221" s="18"/>
      <c r="H221" s="18"/>
      <c r="I221" s="18"/>
    </row>
    <row r="222" spans="2:9" hidden="1">
      <c r="B222" s="18"/>
      <c r="C222" s="18"/>
      <c r="D222" s="18"/>
      <c r="E222" s="18"/>
      <c r="F222" s="18"/>
      <c r="G222" s="18"/>
      <c r="H222" s="18"/>
      <c r="I222" s="18"/>
    </row>
    <row r="223" spans="2:9" hidden="1">
      <c r="B223" s="18"/>
      <c r="C223" s="18"/>
      <c r="D223" s="18"/>
      <c r="E223" s="18"/>
      <c r="F223" s="18"/>
      <c r="G223" s="18"/>
      <c r="H223" s="18"/>
      <c r="I223" s="18"/>
    </row>
    <row r="224" spans="2:9" hidden="1">
      <c r="B224" s="18"/>
      <c r="C224" s="18"/>
      <c r="D224" s="18"/>
      <c r="E224" s="18"/>
      <c r="F224" s="18"/>
      <c r="G224" s="18"/>
      <c r="H224" s="18"/>
      <c r="I224" s="18"/>
    </row>
    <row r="225" spans="2:9" hidden="1">
      <c r="B225" s="18"/>
      <c r="C225" s="18"/>
      <c r="D225" s="18"/>
      <c r="E225" s="18"/>
      <c r="F225" s="18"/>
      <c r="G225" s="18"/>
      <c r="H225" s="18"/>
      <c r="I225" s="18"/>
    </row>
    <row r="226" spans="2:9" hidden="1">
      <c r="B226" s="18"/>
      <c r="C226" s="18"/>
      <c r="D226" s="18"/>
      <c r="E226" s="18"/>
      <c r="F226" s="18"/>
      <c r="G226" s="18"/>
      <c r="H226" s="18"/>
      <c r="I226" s="18"/>
    </row>
    <row r="227" spans="2:9" hidden="1">
      <c r="B227" s="18"/>
      <c r="C227" s="18"/>
      <c r="D227" s="18"/>
      <c r="E227" s="18"/>
      <c r="F227" s="18"/>
      <c r="G227" s="18"/>
      <c r="H227" s="18"/>
      <c r="I227" s="18"/>
    </row>
    <row r="228" spans="2:9" hidden="1">
      <c r="B228" s="18"/>
      <c r="C228" s="18"/>
      <c r="D228" s="18"/>
      <c r="E228" s="18"/>
      <c r="F228" s="18"/>
      <c r="G228" s="18"/>
      <c r="H228" s="18"/>
      <c r="I228" s="18"/>
    </row>
    <row r="229" spans="2:9" hidden="1">
      <c r="B229" s="18"/>
      <c r="C229" s="18"/>
      <c r="D229" s="18"/>
      <c r="E229" s="18"/>
      <c r="F229" s="18"/>
      <c r="G229" s="18"/>
      <c r="H229" s="18"/>
      <c r="I229" s="18"/>
    </row>
    <row r="230" spans="2:9" hidden="1">
      <c r="B230" s="18"/>
      <c r="C230" s="18"/>
      <c r="D230" s="18"/>
      <c r="E230" s="18"/>
      <c r="F230" s="18"/>
      <c r="G230" s="18"/>
      <c r="H230" s="18"/>
      <c r="I230" s="18"/>
    </row>
    <row r="231" spans="2:9" hidden="1">
      <c r="B231" s="18"/>
      <c r="C231" s="18"/>
      <c r="D231" s="18"/>
      <c r="E231" s="18"/>
      <c r="F231" s="18"/>
      <c r="G231" s="18"/>
      <c r="H231" s="18"/>
      <c r="I231" s="18"/>
    </row>
    <row r="232" spans="2:9" hidden="1">
      <c r="B232" s="18"/>
      <c r="C232" s="18"/>
      <c r="D232" s="18"/>
      <c r="E232" s="18"/>
      <c r="F232" s="18"/>
      <c r="G232" s="18"/>
      <c r="H232" s="18"/>
      <c r="I232" s="18"/>
    </row>
    <row r="233" spans="2:9" hidden="1">
      <c r="B233" s="18"/>
      <c r="C233" s="18"/>
      <c r="D233" s="18"/>
      <c r="E233" s="18"/>
      <c r="F233" s="18"/>
      <c r="G233" s="18"/>
      <c r="H233" s="18"/>
      <c r="I233" s="18"/>
    </row>
    <row r="234" spans="2:9" hidden="1">
      <c r="B234" s="18"/>
      <c r="C234" s="18"/>
      <c r="D234" s="18"/>
      <c r="E234" s="18"/>
      <c r="F234" s="18"/>
      <c r="G234" s="18"/>
      <c r="H234" s="18"/>
      <c r="I234" s="18"/>
    </row>
    <row r="235" spans="2:9" hidden="1">
      <c r="B235" s="18"/>
      <c r="C235" s="18"/>
      <c r="D235" s="18"/>
      <c r="E235" s="18"/>
      <c r="F235" s="18"/>
      <c r="G235" s="18"/>
      <c r="H235" s="18"/>
      <c r="I235" s="18"/>
    </row>
    <row r="236" spans="2:9" hidden="1">
      <c r="B236" s="18"/>
      <c r="C236" s="18"/>
      <c r="D236" s="18"/>
      <c r="E236" s="18"/>
      <c r="F236" s="18"/>
      <c r="G236" s="18"/>
      <c r="H236" s="18"/>
      <c r="I236" s="18"/>
    </row>
    <row r="237" spans="2:9" hidden="1">
      <c r="B237" s="18"/>
      <c r="C237" s="18"/>
      <c r="D237" s="18"/>
      <c r="E237" s="18"/>
      <c r="F237" s="18"/>
      <c r="G237" s="18"/>
      <c r="H237" s="18"/>
      <c r="I237" s="18"/>
    </row>
    <row r="238" spans="2:9" hidden="1">
      <c r="B238" s="18"/>
      <c r="C238" s="18"/>
      <c r="D238" s="18"/>
      <c r="E238" s="18"/>
      <c r="F238" s="18"/>
      <c r="G238" s="18"/>
      <c r="H238" s="18"/>
      <c r="I238" s="18"/>
    </row>
    <row r="239" spans="2:9" hidden="1">
      <c r="B239" s="18"/>
      <c r="C239" s="18"/>
      <c r="D239" s="18"/>
      <c r="E239" s="18"/>
      <c r="F239" s="18"/>
      <c r="G239" s="18"/>
      <c r="H239" s="18"/>
      <c r="I239" s="18"/>
    </row>
    <row r="240" spans="2:9" hidden="1">
      <c r="B240" s="18"/>
      <c r="C240" s="18"/>
      <c r="D240" s="18"/>
      <c r="E240" s="18"/>
      <c r="F240" s="18"/>
      <c r="G240" s="18"/>
      <c r="H240" s="18"/>
      <c r="I240" s="18"/>
    </row>
    <row r="241" spans="2:9" hidden="1">
      <c r="B241" s="18"/>
      <c r="C241" s="18"/>
      <c r="D241" s="18"/>
      <c r="E241" s="18"/>
      <c r="F241" s="18"/>
      <c r="G241" s="18"/>
      <c r="H241" s="18"/>
      <c r="I241" s="18"/>
    </row>
    <row r="242" spans="2:9" hidden="1">
      <c r="B242" s="18"/>
      <c r="C242" s="18"/>
      <c r="D242" s="18"/>
      <c r="E242" s="18"/>
      <c r="F242" s="18"/>
      <c r="G242" s="18"/>
      <c r="H242" s="18"/>
      <c r="I242" s="18"/>
    </row>
    <row r="243" spans="2:9" hidden="1">
      <c r="B243" s="18"/>
      <c r="C243" s="18"/>
      <c r="D243" s="18"/>
      <c r="E243" s="18"/>
      <c r="F243" s="18"/>
      <c r="G243" s="18"/>
      <c r="H243" s="18"/>
      <c r="I243" s="18"/>
    </row>
    <row r="244" spans="2:9" hidden="1">
      <c r="B244" s="18"/>
      <c r="C244" s="18"/>
      <c r="D244" s="18"/>
      <c r="E244" s="18"/>
      <c r="F244" s="18"/>
      <c r="G244" s="18"/>
      <c r="H244" s="18"/>
      <c r="I244" s="18"/>
    </row>
    <row r="245" spans="2:9" hidden="1">
      <c r="B245" s="18"/>
      <c r="C245" s="18"/>
      <c r="D245" s="18"/>
      <c r="E245" s="18"/>
      <c r="F245" s="18"/>
      <c r="G245" s="18"/>
      <c r="H245" s="18"/>
      <c r="I245" s="18"/>
    </row>
    <row r="246" spans="2:9" hidden="1">
      <c r="B246" s="18"/>
      <c r="C246" s="18"/>
      <c r="D246" s="18"/>
      <c r="E246" s="18"/>
      <c r="F246" s="18"/>
      <c r="G246" s="18"/>
      <c r="H246" s="18"/>
      <c r="I246" s="18"/>
    </row>
    <row r="247" spans="2:9" hidden="1">
      <c r="B247" s="18"/>
      <c r="C247" s="18"/>
      <c r="D247" s="18"/>
      <c r="E247" s="18"/>
      <c r="F247" s="18"/>
      <c r="G247" s="18"/>
      <c r="H247" s="18"/>
      <c r="I247" s="18"/>
    </row>
    <row r="248" spans="2:9" hidden="1">
      <c r="B248" s="18"/>
      <c r="C248" s="18"/>
      <c r="D248" s="18"/>
      <c r="E248" s="18"/>
      <c r="F248" s="18"/>
      <c r="G248" s="18"/>
      <c r="H248" s="18"/>
      <c r="I248" s="18"/>
    </row>
    <row r="249" spans="2:9" hidden="1">
      <c r="B249" s="18"/>
      <c r="C249" s="18"/>
      <c r="D249" s="18"/>
      <c r="E249" s="18"/>
      <c r="F249" s="18"/>
      <c r="G249" s="18"/>
      <c r="H249" s="18"/>
      <c r="I249" s="18"/>
    </row>
    <row r="250" spans="2:9" hidden="1">
      <c r="B250" s="18"/>
      <c r="C250" s="18"/>
      <c r="D250" s="18"/>
      <c r="E250" s="18"/>
      <c r="F250" s="18"/>
      <c r="G250" s="18"/>
      <c r="H250" s="18"/>
      <c r="I250" s="18"/>
    </row>
    <row r="251" spans="2:9" hidden="1">
      <c r="B251" s="18"/>
      <c r="C251" s="18"/>
      <c r="D251" s="18"/>
      <c r="E251" s="18"/>
      <c r="F251" s="18"/>
      <c r="G251" s="18"/>
      <c r="H251" s="18"/>
      <c r="I251" s="18"/>
    </row>
    <row r="252" spans="2:9" hidden="1">
      <c r="B252" s="18"/>
      <c r="C252" s="18"/>
      <c r="D252" s="18"/>
      <c r="E252" s="18"/>
      <c r="F252" s="18"/>
      <c r="G252" s="18"/>
      <c r="H252" s="18"/>
      <c r="I252" s="18"/>
    </row>
    <row r="253" spans="2:9" hidden="1">
      <c r="B253" s="18"/>
      <c r="C253" s="18"/>
      <c r="D253" s="18"/>
      <c r="E253" s="18"/>
      <c r="F253" s="18"/>
      <c r="G253" s="18"/>
      <c r="H253" s="18"/>
      <c r="I253" s="18"/>
    </row>
    <row r="254" spans="2:9" hidden="1">
      <c r="B254" s="18"/>
      <c r="C254" s="18"/>
      <c r="D254" s="18"/>
      <c r="E254" s="18"/>
      <c r="F254" s="18"/>
      <c r="G254" s="18"/>
      <c r="H254" s="18"/>
      <c r="I254" s="18"/>
    </row>
    <row r="255" spans="2:9" hidden="1">
      <c r="B255" s="18"/>
      <c r="C255" s="18"/>
      <c r="D255" s="18"/>
      <c r="E255" s="18"/>
      <c r="F255" s="18"/>
      <c r="G255" s="18"/>
      <c r="H255" s="18"/>
      <c r="I255" s="18"/>
    </row>
    <row r="256" spans="2:9" hidden="1">
      <c r="B256" s="18"/>
      <c r="C256" s="18"/>
      <c r="D256" s="18"/>
      <c r="E256" s="18"/>
      <c r="F256" s="18"/>
      <c r="G256" s="18"/>
      <c r="H256" s="18"/>
      <c r="I256" s="18"/>
    </row>
    <row r="257" spans="2:9" hidden="1">
      <c r="B257" s="18"/>
      <c r="C257" s="18"/>
      <c r="D257" s="18"/>
      <c r="E257" s="18"/>
      <c r="F257" s="18"/>
      <c r="G257" s="18"/>
      <c r="H257" s="18"/>
      <c r="I257" s="18"/>
    </row>
    <row r="258" spans="2:9" hidden="1">
      <c r="B258" s="18"/>
      <c r="C258" s="18"/>
      <c r="D258" s="18"/>
      <c r="E258" s="18"/>
      <c r="F258" s="18"/>
      <c r="G258" s="18"/>
      <c r="H258" s="18"/>
      <c r="I258" s="18"/>
    </row>
    <row r="259" spans="2:9" hidden="1">
      <c r="B259" s="18"/>
      <c r="C259" s="18"/>
      <c r="D259" s="18"/>
      <c r="E259" s="18"/>
      <c r="F259" s="18"/>
      <c r="G259" s="18"/>
      <c r="H259" s="18"/>
      <c r="I259" s="18"/>
    </row>
    <row r="260" spans="2:9" hidden="1">
      <c r="B260" s="18"/>
      <c r="C260" s="18"/>
      <c r="D260" s="18"/>
      <c r="E260" s="18"/>
      <c r="F260" s="18"/>
      <c r="G260" s="18"/>
      <c r="H260" s="18"/>
      <c r="I260" s="18"/>
    </row>
    <row r="261" spans="2:9" hidden="1">
      <c r="B261" s="18"/>
      <c r="C261" s="18"/>
      <c r="D261" s="18"/>
      <c r="E261" s="18"/>
      <c r="F261" s="18"/>
      <c r="G261" s="18"/>
      <c r="H261" s="18"/>
      <c r="I261" s="18"/>
    </row>
    <row r="262" spans="2:9" hidden="1">
      <c r="B262" s="18"/>
      <c r="C262" s="18"/>
      <c r="D262" s="18"/>
      <c r="E262" s="18"/>
      <c r="F262" s="18"/>
      <c r="G262" s="18"/>
      <c r="H262" s="18"/>
      <c r="I262" s="18"/>
    </row>
    <row r="263" spans="2:9" hidden="1">
      <c r="B263" s="18"/>
      <c r="C263" s="18"/>
      <c r="D263" s="18"/>
      <c r="E263" s="18"/>
      <c r="F263" s="18"/>
      <c r="G263" s="18"/>
      <c r="H263" s="18"/>
      <c r="I263" s="18"/>
    </row>
    <row r="264" spans="2:9" hidden="1">
      <c r="B264" s="18"/>
      <c r="C264" s="18"/>
      <c r="D264" s="18"/>
      <c r="E264" s="18"/>
      <c r="F264" s="18"/>
      <c r="G264" s="18"/>
      <c r="H264" s="18"/>
      <c r="I264" s="18"/>
    </row>
    <row r="265" spans="2:9" hidden="1">
      <c r="B265" s="18"/>
      <c r="C265" s="18"/>
      <c r="D265" s="18"/>
      <c r="E265" s="18"/>
      <c r="F265" s="18"/>
      <c r="G265" s="18"/>
      <c r="H265" s="18"/>
      <c r="I265" s="18"/>
    </row>
    <row r="266" spans="2:9" hidden="1">
      <c r="B266" s="18"/>
      <c r="C266" s="18"/>
      <c r="D266" s="18"/>
      <c r="E266" s="18"/>
      <c r="F266" s="18"/>
      <c r="G266" s="18"/>
      <c r="H266" s="18"/>
      <c r="I266" s="18"/>
    </row>
    <row r="267" spans="2:9" hidden="1">
      <c r="B267" s="18"/>
      <c r="C267" s="18"/>
      <c r="D267" s="18"/>
      <c r="E267" s="18"/>
      <c r="F267" s="18"/>
      <c r="G267" s="18"/>
      <c r="H267" s="18"/>
      <c r="I267" s="18"/>
    </row>
    <row r="268" spans="2:9" hidden="1">
      <c r="B268" s="18"/>
      <c r="C268" s="18"/>
      <c r="D268" s="18"/>
      <c r="E268" s="18"/>
      <c r="F268" s="18"/>
      <c r="G268" s="18"/>
      <c r="H268" s="18"/>
      <c r="I268" s="18"/>
    </row>
    <row r="269" spans="2:9" hidden="1">
      <c r="B269" s="18"/>
      <c r="C269" s="18"/>
      <c r="D269" s="18"/>
      <c r="E269" s="18"/>
      <c r="F269" s="18"/>
      <c r="G269" s="18"/>
      <c r="H269" s="18"/>
      <c r="I269" s="18"/>
    </row>
    <row r="270" spans="2:9" hidden="1">
      <c r="B270" s="18"/>
      <c r="C270" s="18"/>
      <c r="D270" s="18"/>
      <c r="E270" s="18"/>
      <c r="F270" s="18"/>
      <c r="G270" s="18"/>
      <c r="H270" s="18"/>
      <c r="I270" s="18"/>
    </row>
    <row r="271" spans="2:9" hidden="1">
      <c r="B271" s="18"/>
      <c r="C271" s="18"/>
      <c r="D271" s="18"/>
      <c r="E271" s="18"/>
      <c r="F271" s="18"/>
      <c r="G271" s="18"/>
      <c r="H271" s="18"/>
      <c r="I271" s="18"/>
    </row>
    <row r="272" spans="2:9" hidden="1">
      <c r="B272" s="18"/>
      <c r="C272" s="18"/>
      <c r="D272" s="18"/>
      <c r="E272" s="18"/>
      <c r="F272" s="18"/>
      <c r="G272" s="18"/>
      <c r="H272" s="18"/>
      <c r="I272" s="18"/>
    </row>
    <row r="273" spans="2:9" hidden="1">
      <c r="B273" s="18"/>
      <c r="C273" s="18"/>
      <c r="D273" s="18"/>
      <c r="E273" s="18"/>
      <c r="F273" s="18"/>
      <c r="G273" s="18"/>
      <c r="H273" s="18"/>
      <c r="I273" s="18"/>
    </row>
    <row r="274" spans="2:9" hidden="1">
      <c r="B274" s="18"/>
      <c r="C274" s="18"/>
      <c r="D274" s="18"/>
      <c r="E274" s="18"/>
      <c r="F274" s="18"/>
      <c r="G274" s="18"/>
      <c r="H274" s="18"/>
      <c r="I274" s="18"/>
    </row>
    <row r="275" spans="2:9" hidden="1">
      <c r="B275" s="18"/>
      <c r="C275" s="18"/>
      <c r="D275" s="18"/>
      <c r="E275" s="18"/>
      <c r="F275" s="18"/>
      <c r="G275" s="18"/>
      <c r="H275" s="18"/>
      <c r="I275" s="18"/>
    </row>
    <row r="276" spans="2:9" hidden="1">
      <c r="B276" s="18"/>
      <c r="C276" s="18"/>
      <c r="D276" s="18"/>
      <c r="E276" s="18"/>
      <c r="F276" s="18"/>
      <c r="G276" s="18"/>
      <c r="H276" s="18"/>
      <c r="I276" s="18"/>
    </row>
    <row r="277" spans="2:9" hidden="1">
      <c r="B277" s="18"/>
      <c r="C277" s="18"/>
      <c r="D277" s="18"/>
      <c r="E277" s="18"/>
      <c r="F277" s="18"/>
      <c r="G277" s="18"/>
      <c r="H277" s="18"/>
      <c r="I277" s="18"/>
    </row>
    <row r="278" spans="2:9" hidden="1">
      <c r="B278" s="18"/>
      <c r="C278" s="18"/>
      <c r="D278" s="18"/>
      <c r="E278" s="18"/>
      <c r="F278" s="18"/>
      <c r="G278" s="18"/>
      <c r="H278" s="18"/>
      <c r="I278" s="18"/>
    </row>
    <row r="279" spans="2:9" hidden="1">
      <c r="B279" s="18"/>
      <c r="C279" s="18"/>
      <c r="D279" s="18"/>
      <c r="E279" s="18"/>
      <c r="F279" s="18"/>
      <c r="G279" s="18"/>
      <c r="H279" s="18"/>
      <c r="I279" s="18"/>
    </row>
    <row r="280" spans="2:9" hidden="1">
      <c r="B280" s="18"/>
      <c r="C280" s="18"/>
      <c r="D280" s="18"/>
      <c r="E280" s="18"/>
      <c r="F280" s="18"/>
      <c r="G280" s="18"/>
      <c r="H280" s="18"/>
      <c r="I280" s="18"/>
    </row>
    <row r="281" spans="2:9" hidden="1">
      <c r="B281" s="18"/>
      <c r="C281" s="18"/>
      <c r="D281" s="18"/>
      <c r="E281" s="18"/>
      <c r="F281" s="18"/>
      <c r="G281" s="18"/>
      <c r="H281" s="18"/>
      <c r="I281" s="18"/>
    </row>
    <row r="282" spans="2:9" hidden="1">
      <c r="B282" s="18"/>
      <c r="C282" s="18"/>
      <c r="D282" s="18"/>
      <c r="E282" s="18"/>
      <c r="F282" s="18"/>
      <c r="G282" s="18"/>
      <c r="H282" s="18"/>
      <c r="I282" s="18"/>
    </row>
    <row r="283" spans="2:9" hidden="1">
      <c r="B283" s="18"/>
      <c r="C283" s="18"/>
      <c r="D283" s="18"/>
      <c r="E283" s="18"/>
      <c r="F283" s="18"/>
      <c r="G283" s="18"/>
      <c r="H283" s="18"/>
      <c r="I283" s="18"/>
    </row>
    <row r="284" spans="2:9" hidden="1">
      <c r="B284" s="18"/>
      <c r="C284" s="18"/>
      <c r="D284" s="18"/>
      <c r="E284" s="18"/>
      <c r="F284" s="18"/>
      <c r="G284" s="18"/>
      <c r="H284" s="18"/>
      <c r="I284" s="18"/>
    </row>
    <row r="285" spans="2:9" hidden="1">
      <c r="B285" s="18"/>
      <c r="C285" s="18"/>
      <c r="D285" s="18"/>
      <c r="E285" s="18"/>
      <c r="F285" s="18"/>
      <c r="G285" s="18"/>
      <c r="H285" s="18"/>
      <c r="I285" s="18"/>
    </row>
    <row r="286" spans="2:9" hidden="1">
      <c r="B286" s="18"/>
      <c r="C286" s="18"/>
      <c r="D286" s="18"/>
      <c r="E286" s="18"/>
      <c r="F286" s="18"/>
      <c r="G286" s="18"/>
      <c r="H286" s="18"/>
      <c r="I286" s="18"/>
    </row>
    <row r="287" spans="2:9" hidden="1">
      <c r="B287" s="18"/>
      <c r="C287" s="18"/>
      <c r="D287" s="18"/>
      <c r="E287" s="18"/>
      <c r="F287" s="18"/>
      <c r="G287" s="18"/>
      <c r="H287" s="18"/>
      <c r="I287" s="18"/>
    </row>
    <row r="288" spans="2:9" hidden="1">
      <c r="B288" s="18"/>
      <c r="C288" s="18"/>
      <c r="D288" s="18"/>
      <c r="E288" s="18"/>
      <c r="F288" s="18"/>
      <c r="G288" s="18"/>
      <c r="H288" s="18"/>
      <c r="I288" s="18"/>
    </row>
    <row r="289" spans="2:9" hidden="1">
      <c r="B289" s="18"/>
      <c r="C289" s="18"/>
      <c r="D289" s="18"/>
      <c r="E289" s="18"/>
      <c r="F289" s="18"/>
      <c r="G289" s="18"/>
      <c r="H289" s="18"/>
      <c r="I289" s="18"/>
    </row>
    <row r="290" spans="2:9" hidden="1">
      <c r="B290" s="18"/>
      <c r="C290" s="18"/>
      <c r="D290" s="18"/>
      <c r="E290" s="18"/>
      <c r="F290" s="18"/>
      <c r="G290" s="18"/>
      <c r="H290" s="18"/>
      <c r="I290" s="18"/>
    </row>
    <row r="291" spans="2:9" hidden="1">
      <c r="B291" s="18"/>
      <c r="C291" s="18"/>
      <c r="D291" s="18"/>
      <c r="E291" s="18"/>
      <c r="F291" s="18"/>
      <c r="G291" s="18"/>
      <c r="H291" s="18"/>
      <c r="I291" s="18"/>
    </row>
    <row r="292" spans="2:9" hidden="1">
      <c r="B292" s="18"/>
      <c r="C292" s="18"/>
      <c r="D292" s="18"/>
      <c r="E292" s="18"/>
      <c r="F292" s="18"/>
      <c r="G292" s="18"/>
      <c r="H292" s="18"/>
      <c r="I292" s="18"/>
    </row>
    <row r="293" spans="2:9" hidden="1">
      <c r="B293" s="18"/>
      <c r="C293" s="18"/>
      <c r="D293" s="18"/>
      <c r="E293" s="18"/>
      <c r="F293" s="18"/>
      <c r="G293" s="18"/>
      <c r="H293" s="18"/>
      <c r="I293" s="18"/>
    </row>
    <row r="294" spans="2:9" hidden="1">
      <c r="B294" s="18"/>
      <c r="C294" s="18"/>
      <c r="D294" s="18"/>
      <c r="E294" s="18"/>
      <c r="F294" s="18"/>
      <c r="G294" s="18"/>
      <c r="H294" s="18"/>
      <c r="I294" s="18"/>
    </row>
    <row r="295" spans="2:9" hidden="1">
      <c r="B295" s="18"/>
      <c r="C295" s="18"/>
      <c r="D295" s="18"/>
      <c r="E295" s="18"/>
      <c r="F295" s="18"/>
      <c r="G295" s="18"/>
      <c r="H295" s="18"/>
      <c r="I295" s="18"/>
    </row>
    <row r="296" spans="2:9" hidden="1">
      <c r="B296" s="18"/>
      <c r="C296" s="18"/>
      <c r="D296" s="18"/>
      <c r="E296" s="18"/>
      <c r="F296" s="18"/>
      <c r="G296" s="18"/>
      <c r="H296" s="18"/>
      <c r="I296" s="18"/>
    </row>
    <row r="297" spans="2:9" hidden="1">
      <c r="B297" s="18"/>
      <c r="C297" s="18"/>
      <c r="D297" s="18"/>
      <c r="E297" s="18"/>
      <c r="F297" s="18"/>
      <c r="G297" s="18"/>
      <c r="H297" s="18"/>
      <c r="I297" s="18"/>
    </row>
    <row r="298" spans="2:9" hidden="1">
      <c r="B298" s="18"/>
      <c r="C298" s="18"/>
      <c r="D298" s="18"/>
      <c r="E298" s="18"/>
      <c r="F298" s="18"/>
      <c r="G298" s="18"/>
      <c r="H298" s="18"/>
      <c r="I298" s="18"/>
    </row>
    <row r="299" spans="2:9" hidden="1">
      <c r="B299" s="18"/>
      <c r="C299" s="18"/>
      <c r="D299" s="18"/>
      <c r="E299" s="18"/>
      <c r="F299" s="18"/>
      <c r="G299" s="18"/>
      <c r="H299" s="18"/>
      <c r="I299" s="18"/>
    </row>
    <row r="300" spans="2:9" hidden="1">
      <c r="B300" s="18"/>
      <c r="C300" s="18"/>
      <c r="D300" s="18"/>
      <c r="E300" s="18"/>
      <c r="F300" s="18"/>
      <c r="G300" s="18"/>
      <c r="H300" s="18"/>
      <c r="I300" s="18"/>
    </row>
    <row r="301" spans="2:9" hidden="1">
      <c r="B301" s="18"/>
      <c r="C301" s="18"/>
      <c r="D301" s="18"/>
      <c r="E301" s="18"/>
      <c r="F301" s="18"/>
      <c r="G301" s="18"/>
      <c r="H301" s="18"/>
      <c r="I301" s="18"/>
    </row>
    <row r="302" spans="2:9" hidden="1">
      <c r="B302" s="18"/>
      <c r="C302" s="18"/>
      <c r="D302" s="18"/>
      <c r="E302" s="18"/>
      <c r="F302" s="18"/>
      <c r="G302" s="18"/>
      <c r="H302" s="18"/>
      <c r="I302" s="18"/>
    </row>
    <row r="303" spans="2:9" hidden="1">
      <c r="B303" s="18"/>
      <c r="C303" s="18"/>
      <c r="D303" s="18"/>
      <c r="E303" s="18"/>
      <c r="F303" s="18"/>
      <c r="G303" s="18"/>
      <c r="H303" s="18"/>
      <c r="I303" s="18"/>
    </row>
    <row r="304" spans="2:9" hidden="1">
      <c r="B304" s="18"/>
      <c r="C304" s="18"/>
      <c r="D304" s="18"/>
      <c r="E304" s="18"/>
      <c r="F304" s="18"/>
      <c r="G304" s="18"/>
      <c r="H304" s="18"/>
      <c r="I304" s="18"/>
    </row>
    <row r="305" spans="2:9" hidden="1">
      <c r="B305" s="18"/>
      <c r="C305" s="18"/>
      <c r="D305" s="18"/>
      <c r="E305" s="18"/>
      <c r="F305" s="18"/>
      <c r="G305" s="18"/>
      <c r="H305" s="18"/>
      <c r="I305" s="18"/>
    </row>
    <row r="306" spans="2:9" hidden="1">
      <c r="B306" s="18"/>
      <c r="C306" s="18"/>
      <c r="D306" s="18"/>
      <c r="E306" s="18"/>
      <c r="F306" s="18"/>
      <c r="G306" s="18"/>
      <c r="H306" s="18"/>
      <c r="I306" s="18"/>
    </row>
    <row r="307" spans="2:9" hidden="1">
      <c r="B307" s="18"/>
      <c r="C307" s="18"/>
      <c r="D307" s="18"/>
      <c r="E307" s="18"/>
      <c r="F307" s="18"/>
      <c r="G307" s="18"/>
      <c r="H307" s="18"/>
      <c r="I307" s="18"/>
    </row>
    <row r="308" spans="2:9" hidden="1">
      <c r="B308" s="18"/>
      <c r="C308" s="18"/>
      <c r="D308" s="18"/>
      <c r="E308" s="18"/>
      <c r="F308" s="18"/>
      <c r="G308" s="18"/>
      <c r="H308" s="18"/>
      <c r="I308" s="18"/>
    </row>
    <row r="309" spans="2:9" hidden="1">
      <c r="B309" s="18"/>
      <c r="C309" s="18"/>
      <c r="D309" s="18"/>
      <c r="E309" s="18"/>
      <c r="F309" s="18"/>
      <c r="G309" s="18"/>
      <c r="H309" s="18"/>
      <c r="I309" s="18"/>
    </row>
    <row r="310" spans="2:9" hidden="1">
      <c r="B310" s="18"/>
      <c r="C310" s="18"/>
      <c r="D310" s="18"/>
      <c r="E310" s="18"/>
      <c r="F310" s="18"/>
      <c r="G310" s="18"/>
      <c r="H310" s="18"/>
      <c r="I310" s="18"/>
    </row>
    <row r="311" spans="2:9" hidden="1">
      <c r="B311" s="18"/>
      <c r="C311" s="18"/>
      <c r="D311" s="18"/>
      <c r="E311" s="18"/>
      <c r="F311" s="18"/>
      <c r="G311" s="18"/>
      <c r="H311" s="18"/>
      <c r="I311" s="18"/>
    </row>
    <row r="312" spans="2:9" hidden="1">
      <c r="B312" s="18"/>
      <c r="C312" s="18"/>
      <c r="D312" s="18"/>
      <c r="E312" s="18"/>
      <c r="F312" s="18"/>
      <c r="G312" s="18"/>
      <c r="H312" s="18"/>
      <c r="I312" s="18"/>
    </row>
    <row r="313" spans="2:9" hidden="1">
      <c r="B313" s="18"/>
      <c r="C313" s="18"/>
      <c r="D313" s="18"/>
      <c r="E313" s="18"/>
      <c r="F313" s="18"/>
      <c r="G313" s="18"/>
      <c r="H313" s="18"/>
      <c r="I313" s="18"/>
    </row>
    <row r="314" spans="2:9" hidden="1">
      <c r="B314" s="18"/>
      <c r="C314" s="18"/>
      <c r="D314" s="18"/>
      <c r="E314" s="18"/>
      <c r="F314" s="18"/>
      <c r="G314" s="18"/>
      <c r="H314" s="18"/>
      <c r="I314" s="18"/>
    </row>
    <row r="315" spans="2:9" hidden="1">
      <c r="B315" s="18"/>
      <c r="C315" s="18"/>
      <c r="D315" s="18"/>
      <c r="E315" s="18"/>
      <c r="F315" s="18"/>
      <c r="G315" s="18"/>
      <c r="H315" s="18"/>
      <c r="I315" s="18"/>
    </row>
    <row r="316" spans="2:9" hidden="1">
      <c r="B316" s="18"/>
      <c r="C316" s="18"/>
      <c r="D316" s="18"/>
      <c r="E316" s="18"/>
      <c r="F316" s="18"/>
      <c r="G316" s="18"/>
      <c r="H316" s="18"/>
      <c r="I316" s="18"/>
    </row>
    <row r="317" spans="2:9" hidden="1">
      <c r="B317" s="18"/>
      <c r="C317" s="18"/>
      <c r="D317" s="18"/>
      <c r="E317" s="18"/>
      <c r="F317" s="18"/>
      <c r="G317" s="18"/>
      <c r="H317" s="18"/>
      <c r="I317" s="18"/>
    </row>
    <row r="318" spans="2:9" hidden="1">
      <c r="B318" s="18"/>
      <c r="C318" s="18"/>
      <c r="D318" s="18"/>
      <c r="E318" s="18"/>
      <c r="F318" s="18"/>
      <c r="G318" s="18"/>
      <c r="H318" s="18"/>
      <c r="I318" s="18"/>
    </row>
    <row r="319" spans="2:9" hidden="1">
      <c r="B319" s="18"/>
      <c r="C319" s="18"/>
      <c r="D319" s="18"/>
      <c r="E319" s="18"/>
      <c r="F319" s="18"/>
      <c r="G319" s="18"/>
      <c r="H319" s="18"/>
      <c r="I319" s="18"/>
    </row>
    <row r="320" spans="2:9" hidden="1">
      <c r="B320" s="18"/>
      <c r="C320" s="18"/>
      <c r="D320" s="18"/>
      <c r="E320" s="18"/>
      <c r="F320" s="18"/>
      <c r="G320" s="18"/>
      <c r="H320" s="18"/>
      <c r="I320" s="18"/>
    </row>
    <row r="321" spans="2:9" hidden="1">
      <c r="B321" s="18"/>
      <c r="C321" s="18"/>
      <c r="D321" s="18"/>
      <c r="E321" s="18"/>
      <c r="F321" s="18"/>
      <c r="G321" s="18"/>
      <c r="H321" s="18"/>
      <c r="I321" s="18"/>
    </row>
    <row r="322" spans="2:9" hidden="1">
      <c r="B322" s="18"/>
      <c r="C322" s="18"/>
      <c r="D322" s="18"/>
      <c r="E322" s="18"/>
      <c r="F322" s="18"/>
      <c r="G322" s="18"/>
      <c r="H322" s="18"/>
      <c r="I322" s="18"/>
    </row>
    <row r="323" spans="2:9" hidden="1">
      <c r="B323" s="18"/>
      <c r="C323" s="18"/>
      <c r="D323" s="18"/>
      <c r="E323" s="18"/>
      <c r="F323" s="18"/>
      <c r="G323" s="18"/>
      <c r="H323" s="18"/>
      <c r="I323" s="18"/>
    </row>
    <row r="324" spans="2:9" hidden="1">
      <c r="B324" s="18"/>
      <c r="C324" s="18"/>
      <c r="D324" s="18"/>
      <c r="E324" s="18"/>
      <c r="F324" s="18"/>
      <c r="G324" s="18"/>
      <c r="H324" s="18"/>
      <c r="I324" s="18"/>
    </row>
    <row r="325" spans="2:9" hidden="1">
      <c r="B325" s="18"/>
      <c r="C325" s="18"/>
      <c r="D325" s="18"/>
      <c r="E325" s="18"/>
      <c r="F325" s="18"/>
      <c r="G325" s="18"/>
      <c r="H325" s="18"/>
      <c r="I325" s="18"/>
    </row>
    <row r="326" spans="2:9" hidden="1">
      <c r="B326" s="18"/>
      <c r="C326" s="18"/>
      <c r="D326" s="18"/>
      <c r="E326" s="18"/>
      <c r="F326" s="18"/>
      <c r="G326" s="18"/>
      <c r="H326" s="18"/>
      <c r="I326" s="18"/>
    </row>
    <row r="327" spans="2:9" hidden="1">
      <c r="B327" s="18"/>
      <c r="C327" s="18"/>
      <c r="D327" s="18"/>
      <c r="E327" s="18"/>
      <c r="F327" s="18"/>
      <c r="G327" s="18"/>
      <c r="H327" s="18"/>
      <c r="I327" s="18"/>
    </row>
    <row r="328" spans="2:9" hidden="1">
      <c r="B328" s="18"/>
      <c r="C328" s="18"/>
      <c r="D328" s="18"/>
      <c r="E328" s="18"/>
      <c r="F328" s="18"/>
      <c r="G328" s="18"/>
      <c r="H328" s="18"/>
      <c r="I328" s="18"/>
    </row>
    <row r="329" spans="2:9" hidden="1">
      <c r="B329" s="18"/>
      <c r="C329" s="18"/>
      <c r="D329" s="18"/>
      <c r="E329" s="18"/>
      <c r="F329" s="18"/>
      <c r="G329" s="18"/>
      <c r="H329" s="18"/>
      <c r="I329" s="18"/>
    </row>
    <row r="330" spans="2:9" hidden="1">
      <c r="B330" s="18"/>
      <c r="C330" s="18"/>
      <c r="D330" s="18"/>
      <c r="E330" s="18"/>
      <c r="F330" s="18"/>
      <c r="G330" s="18"/>
      <c r="H330" s="18"/>
      <c r="I330" s="18"/>
    </row>
    <row r="331" spans="2:9" hidden="1">
      <c r="B331" s="18"/>
      <c r="C331" s="18"/>
      <c r="D331" s="18"/>
      <c r="E331" s="18"/>
      <c r="F331" s="18"/>
      <c r="G331" s="18"/>
      <c r="H331" s="18"/>
      <c r="I331" s="18"/>
    </row>
    <row r="332" spans="2:9" hidden="1">
      <c r="B332" s="18"/>
      <c r="C332" s="18"/>
      <c r="D332" s="18"/>
      <c r="E332" s="18"/>
      <c r="F332" s="18"/>
      <c r="G332" s="18"/>
      <c r="H332" s="18"/>
      <c r="I332" s="18"/>
    </row>
    <row r="333" spans="2:9" hidden="1">
      <c r="B333" s="18"/>
      <c r="C333" s="18"/>
      <c r="D333" s="18"/>
      <c r="E333" s="18"/>
      <c r="F333" s="18"/>
      <c r="G333" s="18"/>
      <c r="H333" s="18"/>
      <c r="I333" s="18"/>
    </row>
    <row r="334" spans="2:9" hidden="1">
      <c r="B334" s="18"/>
      <c r="C334" s="18"/>
      <c r="D334" s="18"/>
      <c r="E334" s="18"/>
      <c r="F334" s="18"/>
      <c r="G334" s="18"/>
      <c r="H334" s="18"/>
      <c r="I334" s="18"/>
    </row>
    <row r="335" spans="2:9" hidden="1">
      <c r="B335" s="18"/>
      <c r="C335" s="18"/>
      <c r="D335" s="18"/>
      <c r="E335" s="18"/>
      <c r="F335" s="18"/>
      <c r="G335" s="18"/>
      <c r="H335" s="18"/>
      <c r="I335" s="18"/>
    </row>
    <row r="336" spans="2:9" hidden="1">
      <c r="B336" s="18"/>
      <c r="C336" s="18"/>
      <c r="D336" s="18"/>
      <c r="E336" s="18"/>
      <c r="F336" s="18"/>
      <c r="G336" s="18"/>
      <c r="H336" s="18"/>
      <c r="I336" s="18"/>
    </row>
    <row r="337" spans="2:9" hidden="1">
      <c r="B337" s="18"/>
      <c r="C337" s="18"/>
      <c r="D337" s="18"/>
      <c r="E337" s="18"/>
      <c r="F337" s="18"/>
      <c r="G337" s="18"/>
      <c r="H337" s="18"/>
      <c r="I337" s="18"/>
    </row>
    <row r="338" spans="2:9" hidden="1">
      <c r="B338" s="18"/>
      <c r="C338" s="18"/>
      <c r="D338" s="18"/>
      <c r="E338" s="18"/>
      <c r="F338" s="18"/>
      <c r="G338" s="18"/>
      <c r="H338" s="18"/>
      <c r="I338" s="18"/>
    </row>
    <row r="339" spans="2:9" hidden="1">
      <c r="B339" s="18"/>
      <c r="C339" s="18"/>
      <c r="D339" s="18"/>
      <c r="E339" s="18"/>
      <c r="F339" s="18"/>
      <c r="G339" s="18"/>
      <c r="H339" s="18"/>
      <c r="I339" s="18"/>
    </row>
    <row r="340" spans="2:9" hidden="1">
      <c r="B340" s="18"/>
      <c r="C340" s="18"/>
      <c r="D340" s="18"/>
      <c r="E340" s="18"/>
      <c r="F340" s="18"/>
      <c r="G340" s="18"/>
      <c r="H340" s="18"/>
      <c r="I340" s="18"/>
    </row>
    <row r="341" spans="2:9" hidden="1">
      <c r="B341" s="18"/>
      <c r="C341" s="18"/>
      <c r="D341" s="18"/>
      <c r="E341" s="18"/>
      <c r="F341" s="18"/>
      <c r="G341" s="18"/>
      <c r="H341" s="18"/>
      <c r="I341" s="18"/>
    </row>
    <row r="342" spans="2:9" hidden="1">
      <c r="B342" s="18"/>
      <c r="C342" s="18"/>
      <c r="D342" s="18"/>
      <c r="E342" s="18"/>
      <c r="F342" s="18"/>
      <c r="G342" s="18"/>
      <c r="H342" s="18"/>
      <c r="I342" s="18"/>
    </row>
    <row r="343" spans="2:9" hidden="1">
      <c r="B343" s="18"/>
      <c r="C343" s="18"/>
      <c r="D343" s="18"/>
      <c r="E343" s="18"/>
      <c r="F343" s="18"/>
      <c r="G343" s="18"/>
      <c r="H343" s="18"/>
      <c r="I343" s="18"/>
    </row>
    <row r="344" spans="2:9" hidden="1">
      <c r="B344" s="18"/>
      <c r="C344" s="18"/>
      <c r="D344" s="18"/>
      <c r="E344" s="18"/>
      <c r="F344" s="18"/>
      <c r="G344" s="18"/>
      <c r="H344" s="18"/>
      <c r="I344" s="18"/>
    </row>
    <row r="345" spans="2:9" hidden="1">
      <c r="B345" s="18"/>
      <c r="C345" s="18"/>
      <c r="D345" s="18"/>
      <c r="E345" s="18"/>
      <c r="F345" s="18"/>
      <c r="G345" s="18"/>
      <c r="H345" s="18"/>
      <c r="I345" s="18"/>
    </row>
    <row r="346" spans="2:9" hidden="1">
      <c r="B346" s="18"/>
      <c r="C346" s="18"/>
      <c r="D346" s="18"/>
      <c r="E346" s="18"/>
      <c r="F346" s="18"/>
      <c r="G346" s="18"/>
      <c r="H346" s="18"/>
      <c r="I346" s="18"/>
    </row>
    <row r="347" spans="2:9" hidden="1">
      <c r="B347" s="18"/>
      <c r="C347" s="18"/>
      <c r="D347" s="18"/>
      <c r="E347" s="18"/>
      <c r="F347" s="18"/>
      <c r="G347" s="18"/>
      <c r="H347" s="18"/>
      <c r="I347" s="18"/>
    </row>
    <row r="348" spans="2:9" hidden="1">
      <c r="B348" s="18"/>
      <c r="C348" s="18"/>
      <c r="D348" s="18"/>
      <c r="E348" s="18"/>
      <c r="F348" s="18"/>
      <c r="G348" s="18"/>
      <c r="H348" s="18"/>
      <c r="I348" s="18"/>
    </row>
    <row r="349" spans="2:9" hidden="1">
      <c r="B349" s="18"/>
      <c r="C349" s="18"/>
      <c r="D349" s="18"/>
      <c r="E349" s="18"/>
      <c r="F349" s="18"/>
      <c r="G349" s="18"/>
      <c r="H349" s="18"/>
      <c r="I349" s="18"/>
    </row>
    <row r="350" spans="2:9" hidden="1">
      <c r="B350" s="18"/>
      <c r="C350" s="18"/>
      <c r="D350" s="18"/>
      <c r="E350" s="18"/>
      <c r="F350" s="18"/>
      <c r="G350" s="18"/>
      <c r="H350" s="18"/>
      <c r="I350" s="18"/>
    </row>
    <row r="351" spans="2:9" hidden="1">
      <c r="B351" s="18"/>
      <c r="C351" s="18"/>
      <c r="D351" s="18"/>
      <c r="E351" s="18"/>
      <c r="F351" s="18"/>
      <c r="G351" s="18"/>
      <c r="H351" s="18"/>
      <c r="I351" s="18"/>
    </row>
    <row r="352" spans="2:9" hidden="1">
      <c r="B352" s="18"/>
      <c r="C352" s="18"/>
      <c r="D352" s="18"/>
      <c r="E352" s="18"/>
      <c r="F352" s="18"/>
      <c r="G352" s="18"/>
      <c r="H352" s="18"/>
      <c r="I352" s="18"/>
    </row>
    <row r="353" spans="2:9" hidden="1">
      <c r="B353" s="18"/>
      <c r="C353" s="18"/>
      <c r="D353" s="18"/>
      <c r="E353" s="18"/>
      <c r="F353" s="18"/>
      <c r="G353" s="18"/>
      <c r="H353" s="18"/>
      <c r="I353" s="18"/>
    </row>
    <row r="354" spans="2:9" hidden="1">
      <c r="B354" s="18"/>
      <c r="C354" s="18"/>
      <c r="D354" s="18"/>
      <c r="E354" s="18"/>
      <c r="F354" s="18"/>
      <c r="G354" s="18"/>
      <c r="H354" s="18"/>
      <c r="I354" s="18"/>
    </row>
    <row r="355" spans="2:9" hidden="1">
      <c r="B355" s="18"/>
      <c r="C355" s="18"/>
      <c r="D355" s="18"/>
      <c r="E355" s="18"/>
      <c r="F355" s="18"/>
      <c r="G355" s="18"/>
      <c r="H355" s="18"/>
      <c r="I355" s="18"/>
    </row>
    <row r="356" spans="2:9" hidden="1">
      <c r="B356" s="18"/>
      <c r="C356" s="18"/>
      <c r="D356" s="18"/>
      <c r="E356" s="18"/>
      <c r="F356" s="18"/>
      <c r="G356" s="18"/>
      <c r="H356" s="18"/>
      <c r="I356" s="18"/>
    </row>
    <row r="357" spans="2:9" hidden="1">
      <c r="B357" s="18"/>
      <c r="C357" s="18"/>
      <c r="D357" s="18"/>
      <c r="E357" s="18"/>
      <c r="F357" s="18"/>
      <c r="G357" s="18"/>
      <c r="H357" s="18"/>
      <c r="I357" s="18"/>
    </row>
    <row r="358" spans="2:9" hidden="1">
      <c r="B358" s="18"/>
      <c r="C358" s="18"/>
      <c r="D358" s="18"/>
      <c r="E358" s="18"/>
      <c r="F358" s="18"/>
      <c r="G358" s="18"/>
      <c r="H358" s="18"/>
      <c r="I358" s="18"/>
    </row>
    <row r="359" spans="2:9" hidden="1">
      <c r="B359" s="18"/>
      <c r="C359" s="18"/>
      <c r="D359" s="18"/>
      <c r="E359" s="18"/>
      <c r="F359" s="18"/>
      <c r="G359" s="18"/>
      <c r="H359" s="18"/>
      <c r="I359" s="18"/>
    </row>
    <row r="360" spans="2:9" hidden="1">
      <c r="B360" s="18"/>
      <c r="C360" s="18"/>
      <c r="D360" s="18"/>
      <c r="E360" s="18"/>
      <c r="F360" s="18"/>
      <c r="G360" s="18"/>
      <c r="H360" s="18"/>
      <c r="I360" s="18"/>
    </row>
    <row r="361" spans="2:9" hidden="1">
      <c r="B361" s="18"/>
      <c r="C361" s="18"/>
      <c r="D361" s="18"/>
      <c r="E361" s="18"/>
      <c r="F361" s="18"/>
      <c r="G361" s="18"/>
      <c r="H361" s="18"/>
      <c r="I361" s="18"/>
    </row>
    <row r="362" spans="2:9" hidden="1">
      <c r="B362" s="18"/>
      <c r="C362" s="18"/>
      <c r="D362" s="18"/>
      <c r="E362" s="18"/>
      <c r="F362" s="18"/>
      <c r="G362" s="18"/>
      <c r="H362" s="18"/>
      <c r="I362" s="18"/>
    </row>
    <row r="363" spans="2:9" hidden="1">
      <c r="B363" s="18"/>
      <c r="C363" s="18"/>
      <c r="D363" s="18"/>
      <c r="E363" s="18"/>
      <c r="F363" s="18"/>
      <c r="G363" s="18"/>
      <c r="H363" s="18"/>
      <c r="I363" s="18"/>
    </row>
    <row r="364" spans="2:9" hidden="1">
      <c r="B364" s="18"/>
      <c r="C364" s="18"/>
      <c r="D364" s="18"/>
      <c r="E364" s="18"/>
      <c r="F364" s="18"/>
      <c r="G364" s="18"/>
      <c r="H364" s="18"/>
      <c r="I364" s="18"/>
    </row>
    <row r="365" spans="2:9" hidden="1">
      <c r="B365" s="18"/>
      <c r="C365" s="18"/>
      <c r="D365" s="18"/>
      <c r="E365" s="18"/>
      <c r="F365" s="18"/>
      <c r="G365" s="18"/>
      <c r="H365" s="18"/>
      <c r="I365" s="18"/>
    </row>
    <row r="366" spans="2:9" hidden="1">
      <c r="B366" s="18"/>
      <c r="C366" s="18"/>
      <c r="D366" s="18"/>
      <c r="E366" s="18"/>
      <c r="F366" s="18"/>
      <c r="G366" s="18"/>
      <c r="H366" s="18"/>
      <c r="I366" s="18"/>
    </row>
    <row r="367" spans="2:9" hidden="1">
      <c r="B367" s="18"/>
      <c r="C367" s="18"/>
      <c r="D367" s="18"/>
      <c r="E367" s="18"/>
      <c r="F367" s="18"/>
      <c r="G367" s="18"/>
      <c r="H367" s="18"/>
      <c r="I367" s="18"/>
    </row>
    <row r="368" spans="2:9" hidden="1">
      <c r="B368" s="18"/>
      <c r="C368" s="18"/>
      <c r="D368" s="18"/>
      <c r="E368" s="18"/>
      <c r="F368" s="18"/>
      <c r="G368" s="18"/>
      <c r="H368" s="18"/>
      <c r="I368" s="18"/>
    </row>
    <row r="369" spans="2:9" hidden="1">
      <c r="B369" s="18"/>
      <c r="C369" s="18"/>
      <c r="D369" s="18"/>
      <c r="E369" s="18"/>
      <c r="F369" s="18"/>
      <c r="G369" s="18"/>
      <c r="H369" s="18"/>
      <c r="I369" s="18"/>
    </row>
    <row r="370" spans="2:9" hidden="1">
      <c r="B370" s="18"/>
      <c r="C370" s="18"/>
      <c r="D370" s="18"/>
      <c r="E370" s="18"/>
      <c r="F370" s="18"/>
      <c r="G370" s="18"/>
      <c r="H370" s="18"/>
      <c r="I370" s="18"/>
    </row>
    <row r="371" spans="2:9" hidden="1">
      <c r="B371" s="18"/>
      <c r="C371" s="18"/>
      <c r="D371" s="18"/>
      <c r="E371" s="18"/>
      <c r="F371" s="18"/>
      <c r="G371" s="18"/>
      <c r="H371" s="18"/>
      <c r="I371" s="18"/>
    </row>
    <row r="372" spans="2:9" hidden="1">
      <c r="B372" s="18"/>
      <c r="C372" s="18"/>
      <c r="D372" s="18"/>
      <c r="E372" s="18"/>
      <c r="F372" s="18"/>
      <c r="G372" s="18"/>
      <c r="H372" s="18"/>
      <c r="I372" s="18"/>
    </row>
    <row r="373" spans="2:9" hidden="1">
      <c r="B373"/>
      <c r="C373"/>
      <c r="D373"/>
      <c r="E373"/>
      <c r="F373"/>
      <c r="G373"/>
      <c r="H373"/>
      <c r="I373"/>
    </row>
    <row r="374" spans="2:9" hidden="1">
      <c r="B374"/>
      <c r="C374"/>
      <c r="D374"/>
      <c r="E374"/>
      <c r="F374"/>
      <c r="G374"/>
      <c r="H374"/>
      <c r="I374"/>
    </row>
    <row r="375" spans="2:9" hidden="1">
      <c r="B375"/>
      <c r="C375"/>
      <c r="D375"/>
      <c r="E375"/>
      <c r="F375"/>
      <c r="G375"/>
      <c r="H375"/>
      <c r="I375"/>
    </row>
    <row r="376" spans="2:9" hidden="1">
      <c r="B376"/>
      <c r="C376"/>
      <c r="D376"/>
      <c r="E376"/>
      <c r="F376"/>
      <c r="G376"/>
      <c r="H376"/>
      <c r="I376"/>
    </row>
    <row r="377" spans="2:9" hidden="1">
      <c r="B377"/>
      <c r="C377"/>
      <c r="D377"/>
      <c r="E377"/>
      <c r="F377"/>
      <c r="G377"/>
      <c r="H377"/>
      <c r="I377"/>
    </row>
    <row r="378" spans="2:9" hidden="1">
      <c r="B378"/>
      <c r="C378"/>
      <c r="D378"/>
      <c r="E378"/>
      <c r="F378"/>
      <c r="G378"/>
      <c r="H378"/>
      <c r="I378"/>
    </row>
    <row r="379" spans="2:9" hidden="1">
      <c r="B379"/>
      <c r="C379"/>
      <c r="D379"/>
      <c r="E379"/>
      <c r="F379"/>
      <c r="G379"/>
      <c r="H379"/>
      <c r="I379"/>
    </row>
    <row r="380" spans="2:9" hidden="1">
      <c r="B380"/>
      <c r="C380"/>
      <c r="D380"/>
      <c r="E380"/>
      <c r="F380"/>
      <c r="G380"/>
      <c r="H380"/>
      <c r="I380"/>
    </row>
    <row r="381" spans="2:9" hidden="1">
      <c r="B381"/>
      <c r="C381"/>
      <c r="D381"/>
      <c r="E381"/>
      <c r="F381"/>
      <c r="G381"/>
      <c r="H381"/>
      <c r="I381"/>
    </row>
    <row r="382" spans="2:9" hidden="1">
      <c r="B382"/>
      <c r="C382"/>
      <c r="D382"/>
      <c r="E382"/>
      <c r="F382"/>
      <c r="G382"/>
      <c r="H382"/>
      <c r="I382"/>
    </row>
    <row r="383" spans="2:9" hidden="1">
      <c r="B383"/>
      <c r="C383"/>
      <c r="D383"/>
      <c r="E383"/>
      <c r="F383"/>
      <c r="G383"/>
      <c r="H383"/>
      <c r="I383"/>
    </row>
    <row r="384" spans="2:9" hidden="1">
      <c r="B384"/>
      <c r="C384"/>
      <c r="D384"/>
      <c r="E384"/>
      <c r="F384"/>
      <c r="G384"/>
      <c r="H384"/>
      <c r="I384"/>
    </row>
    <row r="385" spans="2:10" hidden="1">
      <c r="B385"/>
      <c r="C385"/>
      <c r="D385"/>
      <c r="E385"/>
      <c r="F385"/>
      <c r="G385"/>
      <c r="H385"/>
      <c r="I385"/>
    </row>
    <row r="386" spans="2:10" hidden="1">
      <c r="B386"/>
      <c r="C386"/>
      <c r="D386"/>
      <c r="E386"/>
      <c r="F386"/>
      <c r="G386"/>
      <c r="H386"/>
      <c r="I386"/>
    </row>
    <row r="387" spans="2:10" hidden="1">
      <c r="B387"/>
      <c r="C387"/>
      <c r="D387"/>
      <c r="E387"/>
      <c r="F387"/>
      <c r="G387"/>
      <c r="H387"/>
      <c r="I387"/>
    </row>
    <row r="388" spans="2:10" hidden="1">
      <c r="B388"/>
      <c r="C388"/>
      <c r="D388"/>
      <c r="E388"/>
      <c r="F388"/>
      <c r="G388"/>
      <c r="H388"/>
      <c r="I388"/>
    </row>
    <row r="389" spans="2:10" hidden="1">
      <c r="B389"/>
      <c r="C389"/>
      <c r="D389"/>
      <c r="E389"/>
      <c r="F389"/>
      <c r="G389"/>
      <c r="H389"/>
      <c r="I389"/>
    </row>
    <row r="390" spans="2:10" hidden="1">
      <c r="B390"/>
      <c r="C390"/>
      <c r="D390"/>
      <c r="E390"/>
      <c r="F390"/>
      <c r="G390"/>
      <c r="H390"/>
      <c r="I390"/>
    </row>
    <row r="391" spans="2:10" hidden="1">
      <c r="B391"/>
      <c r="C391"/>
      <c r="D391"/>
      <c r="E391"/>
      <c r="F391"/>
      <c r="G391"/>
      <c r="H391"/>
      <c r="I391"/>
    </row>
    <row r="392" spans="2:10">
      <c r="J392" s="212"/>
    </row>
    <row r="393" spans="2:10" hidden="1">
      <c r="B393"/>
      <c r="C393"/>
      <c r="D393"/>
      <c r="E393"/>
      <c r="F393"/>
      <c r="G393"/>
      <c r="H393"/>
      <c r="I393"/>
    </row>
    <row r="394" spans="2:10" hidden="1">
      <c r="B394"/>
      <c r="C394"/>
      <c r="D394"/>
      <c r="E394"/>
      <c r="F394"/>
      <c r="G394"/>
      <c r="H394"/>
      <c r="I394"/>
    </row>
    <row r="395" spans="2:10" hidden="1">
      <c r="B395"/>
      <c r="C395"/>
      <c r="D395"/>
      <c r="E395"/>
      <c r="F395"/>
      <c r="G395"/>
      <c r="H395"/>
      <c r="I395"/>
    </row>
    <row r="396" spans="2:10" hidden="1">
      <c r="B396"/>
      <c r="C396"/>
      <c r="D396"/>
      <c r="E396"/>
      <c r="F396"/>
      <c r="G396"/>
      <c r="H396"/>
      <c r="I396"/>
    </row>
    <row r="397" spans="2:10" hidden="1">
      <c r="B397"/>
      <c r="C397"/>
      <c r="D397"/>
      <c r="E397"/>
      <c r="F397"/>
      <c r="G397"/>
      <c r="H397"/>
      <c r="I397"/>
    </row>
    <row r="398" spans="2:10" hidden="1">
      <c r="B398"/>
      <c r="C398"/>
      <c r="D398"/>
      <c r="E398"/>
      <c r="F398"/>
      <c r="G398"/>
      <c r="H398"/>
      <c r="I398"/>
    </row>
    <row r="399" spans="2:10"/>
    <row r="400" spans="2:10"/>
    <row r="401" spans="3:3"/>
    <row r="402" spans="3:3">
      <c r="C402" s="1378"/>
    </row>
  </sheetData>
  <sheetProtection algorithmName="SHA-512" hashValue="01jy4LdJ96/l68px9Z1SSsg/d9KdbWO8K22N1/WGVCR/tLdb4KZ2WDrAA3P9NBsHeBRJjE67TqpoXS1rPav4tA==" saltValue="1Flg1EbQkKuRePuWkS0Fjw==" spinCount="100000" sheet="1"/>
  <customSheetViews>
    <customSheetView guid="{7A34E1A7-91A1-4CD4-B377-1F35FFBCE4D8}" showGridLines="0" fitToPage="1" hiddenRows="1" hiddenColumns="1">
      <selection activeCell="C4" sqref="C4"/>
      <pageMargins left="0" right="0" top="0" bottom="0" header="0" footer="0"/>
      <pageSetup scale="76" orientation="portrait" r:id="rId1"/>
      <headerFooter alignWithMargins="0">
        <oddFooter>&amp;R&amp;P of &amp;N</oddFooter>
      </headerFooter>
    </customSheetView>
    <customSheetView guid="{DD9D0D41-5D22-4202-9EF9-254DD6E28480}" showGridLines="0" fitToPage="1" printArea="1" hiddenRows="1" hiddenColumns="1">
      <selection activeCell="C7" sqref="C7:C8"/>
      <pageMargins left="0" right="0" top="0" bottom="0" header="0" footer="0"/>
      <pageSetup scale="76" orientation="portrait" r:id="rId2"/>
      <headerFooter alignWithMargins="0">
        <oddFooter>&amp;R&amp;P of &amp;N</oddFooter>
      </headerFooter>
    </customSheetView>
  </customSheetViews>
  <mergeCells count="73">
    <mergeCell ref="F52:G52"/>
    <mergeCell ref="F36:G36"/>
    <mergeCell ref="F48:G48"/>
    <mergeCell ref="F28:G28"/>
    <mergeCell ref="F29:G29"/>
    <mergeCell ref="F30:G30"/>
    <mergeCell ref="F42:G42"/>
    <mergeCell ref="F43:G43"/>
    <mergeCell ref="F45:G45"/>
    <mergeCell ref="F46:G46"/>
    <mergeCell ref="F47:G47"/>
    <mergeCell ref="F31:G31"/>
    <mergeCell ref="F32:G32"/>
    <mergeCell ref="F33:G33"/>
    <mergeCell ref="F37:G37"/>
    <mergeCell ref="C74:H74"/>
    <mergeCell ref="F69:G69"/>
    <mergeCell ref="F27:G27"/>
    <mergeCell ref="F16:G16"/>
    <mergeCell ref="F14:G14"/>
    <mergeCell ref="F24:G24"/>
    <mergeCell ref="F25:G25"/>
    <mergeCell ref="F26:G26"/>
    <mergeCell ref="F17:G17"/>
    <mergeCell ref="F18:G18"/>
    <mergeCell ref="F21:G21"/>
    <mergeCell ref="F22:G22"/>
    <mergeCell ref="F23:G23"/>
    <mergeCell ref="F19:G19"/>
    <mergeCell ref="F20:G20"/>
    <mergeCell ref="F56:G56"/>
    <mergeCell ref="F15:G15"/>
    <mergeCell ref="F13:G13"/>
    <mergeCell ref="F34:G34"/>
    <mergeCell ref="F35:G35"/>
    <mergeCell ref="F81:G81"/>
    <mergeCell ref="F65:G65"/>
    <mergeCell ref="F64:G64"/>
    <mergeCell ref="C72:H72"/>
    <mergeCell ref="C78:D78"/>
    <mergeCell ref="C79:H79"/>
    <mergeCell ref="C75:H75"/>
    <mergeCell ref="C76:H76"/>
    <mergeCell ref="F68:G68"/>
    <mergeCell ref="F66:G66"/>
    <mergeCell ref="C71:H71"/>
    <mergeCell ref="C73:H73"/>
    <mergeCell ref="H2:I2"/>
    <mergeCell ref="C4:H4"/>
    <mergeCell ref="C6:H6"/>
    <mergeCell ref="F12:G12"/>
    <mergeCell ref="F10:G10"/>
    <mergeCell ref="D7:E7"/>
    <mergeCell ref="H7:H8"/>
    <mergeCell ref="F11:G11"/>
    <mergeCell ref="C7:C8"/>
    <mergeCell ref="F7:G8"/>
    <mergeCell ref="F63:G63"/>
    <mergeCell ref="F38:G38"/>
    <mergeCell ref="F60:G60"/>
    <mergeCell ref="F51:G51"/>
    <mergeCell ref="F55:G55"/>
    <mergeCell ref="F57:G57"/>
    <mergeCell ref="F58:G58"/>
    <mergeCell ref="F62:G62"/>
    <mergeCell ref="F50:G50"/>
    <mergeCell ref="F44:G44"/>
    <mergeCell ref="F41:G41"/>
    <mergeCell ref="F40:G40"/>
    <mergeCell ref="F53:G53"/>
    <mergeCell ref="F49:G49"/>
    <mergeCell ref="F59:G59"/>
    <mergeCell ref="F54:G54"/>
  </mergeCells>
  <phoneticPr fontId="3" type="noConversion"/>
  <pageMargins left="0.5" right="0.5" top="0.5" bottom="0.625" header="0.5" footer="0.5"/>
  <pageSetup scale="50" orientation="portrait" r:id="rId3"/>
  <headerFooter alignWithMargins="0">
    <oddFooter>&amp;R&amp;P of &amp;N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2" tint="-0.249977111117893"/>
    <pageSetUpPr fitToPage="1"/>
  </sheetPr>
  <dimension ref="A1:DL414"/>
  <sheetViews>
    <sheetView showGridLines="0" zoomScaleNormal="100" zoomScaleSheetLayoutView="100" workbookViewId="0">
      <selection activeCell="D63" sqref="D63"/>
    </sheetView>
  </sheetViews>
  <sheetFormatPr defaultColWidth="0" defaultRowHeight="12.75" customHeight="1" zeroHeight="1"/>
  <cols>
    <col min="1" max="2" width="1.7265625" style="212" customWidth="1"/>
    <col min="3" max="3" width="36.7265625" style="212" customWidth="1"/>
    <col min="4" max="7" width="13.7265625" style="212" customWidth="1"/>
    <col min="8" max="8" width="26.7265625" style="212" customWidth="1"/>
    <col min="9" max="9" width="1.7265625" style="212" customWidth="1"/>
    <col min="10" max="10" width="9.1796875" style="212" customWidth="1"/>
    <col min="11" max="116" width="0" style="18" hidden="1" customWidth="1"/>
  </cols>
  <sheetData>
    <row r="1" spans="1:116" ht="12.75" customHeight="1">
      <c r="A1" s="118"/>
      <c r="B1" s="118"/>
      <c r="C1" s="118"/>
      <c r="D1" s="118"/>
      <c r="E1" s="118"/>
      <c r="F1" s="118"/>
      <c r="G1" s="118"/>
      <c r="H1" s="118"/>
      <c r="I1" s="145"/>
      <c r="J1" s="118"/>
    </row>
    <row r="2" spans="1:116" ht="66" customHeight="1">
      <c r="A2" s="118"/>
      <c r="B2" s="27"/>
      <c r="C2" s="28"/>
      <c r="D2" s="78"/>
      <c r="E2" s="78"/>
      <c r="F2" s="78"/>
      <c r="G2" s="78"/>
      <c r="H2" s="1894"/>
      <c r="I2" s="1895"/>
      <c r="J2" s="118"/>
    </row>
    <row r="3" spans="1:116" ht="27" customHeight="1">
      <c r="A3" s="118"/>
      <c r="B3" s="25"/>
      <c r="C3" s="24" t="s">
        <v>333</v>
      </c>
      <c r="D3"/>
      <c r="E3"/>
      <c r="F3"/>
      <c r="G3"/>
      <c r="H3"/>
      <c r="I3" s="21"/>
      <c r="J3" s="118"/>
    </row>
    <row r="4" spans="1:116" ht="28.5" customHeight="1">
      <c r="A4" s="118"/>
      <c r="B4" s="25"/>
      <c r="C4" s="1483" t="s">
        <v>270</v>
      </c>
      <c r="D4" s="1483"/>
      <c r="E4" s="1483"/>
      <c r="F4" s="1483"/>
      <c r="G4" s="1483"/>
      <c r="H4" s="1483"/>
      <c r="I4" s="21"/>
      <c r="J4" s="118"/>
    </row>
    <row r="5" spans="1:116" ht="43.5" customHeight="1">
      <c r="A5" s="118"/>
      <c r="B5" s="25"/>
      <c r="C5" s="107" t="s">
        <v>271</v>
      </c>
      <c r="D5"/>
      <c r="E5"/>
      <c r="F5"/>
      <c r="G5"/>
      <c r="H5"/>
      <c r="I5" s="21"/>
      <c r="J5" s="118"/>
    </row>
    <row r="6" spans="1:116" s="177" customFormat="1" ht="89.25" customHeight="1" thickBot="1">
      <c r="A6" s="174"/>
      <c r="B6" s="508"/>
      <c r="C6" s="1611" t="s">
        <v>334</v>
      </c>
      <c r="D6" s="1611"/>
      <c r="E6" s="1611"/>
      <c r="F6" s="1611"/>
      <c r="G6" s="1611"/>
      <c r="H6" s="1491"/>
      <c r="I6" s="175"/>
      <c r="J6" s="174"/>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c r="CZ6" s="176"/>
      <c r="DA6" s="176"/>
      <c r="DB6" s="176"/>
      <c r="DC6" s="176"/>
      <c r="DD6" s="176"/>
      <c r="DE6" s="176"/>
      <c r="DF6" s="176"/>
      <c r="DG6" s="176"/>
      <c r="DH6" s="176"/>
      <c r="DI6" s="176"/>
      <c r="DJ6" s="176"/>
      <c r="DK6" s="176"/>
      <c r="DL6" s="176"/>
    </row>
    <row r="7" spans="1:116" ht="42" customHeight="1">
      <c r="A7" s="118"/>
      <c r="B7" s="25"/>
      <c r="C7" s="1596" t="s">
        <v>137</v>
      </c>
      <c r="D7" s="1896" t="s">
        <v>273</v>
      </c>
      <c r="E7" s="1897"/>
      <c r="F7" s="1591" t="s">
        <v>335</v>
      </c>
      <c r="G7" s="1899"/>
      <c r="H7" s="1598" t="s">
        <v>275</v>
      </c>
      <c r="I7" s="21"/>
      <c r="J7" s="118"/>
    </row>
    <row r="8" spans="1:116" ht="13.5" customHeight="1">
      <c r="A8" s="118"/>
      <c r="B8" s="25"/>
      <c r="C8" s="1898"/>
      <c r="D8" s="509" t="s">
        <v>144</v>
      </c>
      <c r="E8" s="509" t="s">
        <v>276</v>
      </c>
      <c r="F8" s="1900"/>
      <c r="G8" s="1901"/>
      <c r="H8" s="1677"/>
      <c r="I8" s="21"/>
      <c r="J8" s="118"/>
    </row>
    <row r="9" spans="1:116" ht="13.5" customHeight="1">
      <c r="A9" s="118"/>
      <c r="B9" s="25"/>
      <c r="C9" s="470" t="s">
        <v>277</v>
      </c>
      <c r="D9" s="510"/>
      <c r="E9" s="510"/>
      <c r="F9" s="511"/>
      <c r="G9" s="512"/>
      <c r="H9" s="513"/>
      <c r="I9" s="21"/>
      <c r="J9" s="118"/>
    </row>
    <row r="10" spans="1:116" s="36" customFormat="1" ht="13.5" customHeight="1">
      <c r="A10" s="168"/>
      <c r="B10" s="514"/>
      <c r="C10" s="464" t="str">
        <f>'Step 5-Env Benefits'!C10</f>
        <v>CFC-12 Reclaimed</v>
      </c>
      <c r="D10" s="515">
        <f>(1-Assumptions!$C$21)*(SUM('Step 3-Refrigerators (B)'!$F$29)+SUM('Step 3-Stand-Alone Freezers (B)'!$F$30)+SUM('Step 3-Dehumidifiers (B)'!$F$24))</f>
        <v>0</v>
      </c>
      <c r="E10" s="515">
        <f>D10*Assumptions!$B$37</f>
        <v>0</v>
      </c>
      <c r="F10" s="1890">
        <f>E10*Assumptions!$D$8*(1/1000)</f>
        <v>0</v>
      </c>
      <c r="G10" s="1891"/>
      <c r="H10" s="516">
        <f>E10*Assumptions!$C$8</f>
        <v>0</v>
      </c>
      <c r="I10" s="88"/>
      <c r="J10" s="168"/>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c r="DI10" s="87"/>
      <c r="DJ10" s="87"/>
      <c r="DK10" s="87"/>
      <c r="DL10" s="87"/>
    </row>
    <row r="11" spans="1:116" s="36" customFormat="1" ht="13.5" customHeight="1">
      <c r="A11" s="168"/>
      <c r="B11" s="514"/>
      <c r="C11" s="464" t="str">
        <f>'Step 5-Env Benefits'!C11</f>
        <v>HCFC-22 Reclaimed</v>
      </c>
      <c r="D11" s="517">
        <f>(1-Assumptions!$C$21)*(SUM('Step 3-Stand-Alone Freezers (B)'!$F$35)+SUM('Step 3-Dehumidifiers (B)'!$F$29)+SUM('Step 3-Air-Conditioning Uni (B)'!$F$22))</f>
        <v>0</v>
      </c>
      <c r="E11" s="515">
        <f>D11*Assumptions!$B$37</f>
        <v>0</v>
      </c>
      <c r="F11" s="1886">
        <f>E11*Assumptions!$D$10*(1/1000)</f>
        <v>0</v>
      </c>
      <c r="G11" s="1902"/>
      <c r="H11" s="656">
        <f>E11*Assumptions!$C$10</f>
        <v>0</v>
      </c>
      <c r="I11" s="88"/>
      <c r="J11" s="168"/>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row>
    <row r="12" spans="1:116" s="36" customFormat="1" ht="13.5" customHeight="1">
      <c r="A12" s="168"/>
      <c r="B12" s="514"/>
      <c r="C12" s="464" t="str">
        <f>'Step 5-Env Benefits'!C12</f>
        <v>HFC-134a Reclaimed</v>
      </c>
      <c r="D12" s="517">
        <f>(1-Assumptions!$C$21)*SUM('Step 3-Refrigerators (B)'!$F$34)+(1-Assumptions!$C$21)*SUM('Step 3-Stand-Alone Freezers (B)'!$F$40)+(1-Assumptions!$C$21)*SUM('Step 3-Dehumidifiers (B)'!$F$34)</f>
        <v>0</v>
      </c>
      <c r="E12" s="515">
        <f>D12*Assumptions!$B$37</f>
        <v>0</v>
      </c>
      <c r="F12" s="1886">
        <f>E12*Assumptions!$D$9*(1/1000)</f>
        <v>0</v>
      </c>
      <c r="G12" s="1902"/>
      <c r="H12" s="656">
        <f>E12*Assumptions!$C$9</f>
        <v>0</v>
      </c>
      <c r="I12" s="88"/>
      <c r="J12" s="168"/>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row>
    <row r="13" spans="1:116" s="36" customFormat="1" ht="13.5" customHeight="1">
      <c r="A13" s="168"/>
      <c r="B13" s="514"/>
      <c r="C13" s="464" t="str">
        <f>'Step 5-Env Benefits'!C13</f>
        <v>R-500 Reclaimed</v>
      </c>
      <c r="D13" s="517">
        <f>(1-Assumptions!$C$21)*SUM('Step 3-Dehumidifiers (B)'!$F$39)</f>
        <v>0</v>
      </c>
      <c r="E13" s="515">
        <f>D13*Assumptions!$B$37</f>
        <v>0</v>
      </c>
      <c r="F13" s="1886">
        <f>E13*Assumptions!$D$12*(1/1000)</f>
        <v>0</v>
      </c>
      <c r="G13" s="1902"/>
      <c r="H13" s="656">
        <f>E13*Assumptions!$C$12</f>
        <v>0</v>
      </c>
      <c r="I13" s="88"/>
      <c r="J13" s="168"/>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row>
    <row r="14" spans="1:116" s="36" customFormat="1" ht="13.5" customHeight="1">
      <c r="A14" s="168"/>
      <c r="B14" s="514"/>
      <c r="C14" s="464" t="str">
        <f>'Step 5-Env Benefits'!C14</f>
        <v>R-407C Reclaimed</v>
      </c>
      <c r="D14" s="515">
        <f>(1-Assumptions!$C$21)*SUM('Step 3-Air-Conditioning Uni (B)'!$F$27)</f>
        <v>0</v>
      </c>
      <c r="E14" s="515">
        <f>D14*Assumptions!$B$37</f>
        <v>0</v>
      </c>
      <c r="F14" s="1890">
        <f>E14*Assumptions!$D$14*(1/1000)</f>
        <v>0</v>
      </c>
      <c r="G14" s="1891"/>
      <c r="H14" s="516">
        <f>E14*Assumptions!$C$14</f>
        <v>0</v>
      </c>
      <c r="I14" s="88"/>
      <c r="J14" s="168"/>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row>
    <row r="15" spans="1:116" s="36" customFormat="1" ht="13.5" customHeight="1" thickBot="1">
      <c r="A15" s="168"/>
      <c r="B15" s="514"/>
      <c r="C15" s="464" t="str">
        <f>'Step 5-Env Benefits'!C15</f>
        <v>R-410A Reclaimed</v>
      </c>
      <c r="D15" s="515">
        <v>0</v>
      </c>
      <c r="E15" s="515">
        <f>D15*Assumptions!$B$37</f>
        <v>0</v>
      </c>
      <c r="F15" s="1890">
        <f>E15*Assumptions!$D$13*(1/1000)</f>
        <v>0</v>
      </c>
      <c r="G15" s="1891"/>
      <c r="H15" s="516">
        <f>E15*Assumptions!$C$13</f>
        <v>0</v>
      </c>
      <c r="I15" s="88"/>
      <c r="J15" s="168"/>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row>
    <row r="16" spans="1:116" s="36" customFormat="1" ht="13.5" customHeight="1" thickTop="1" thickBot="1">
      <c r="A16" s="168"/>
      <c r="B16" s="589"/>
      <c r="C16" s="518" t="str">
        <f>'Step 5-Env Benefits'!C16</f>
        <v>Reclaimed</v>
      </c>
      <c r="D16" s="519">
        <f>SUM(D10:D15)</f>
        <v>0</v>
      </c>
      <c r="E16" s="519">
        <f>SUM(E10:E15)</f>
        <v>0</v>
      </c>
      <c r="F16" s="1892">
        <f>SUM(F10:F15)</f>
        <v>0</v>
      </c>
      <c r="G16" s="1893"/>
      <c r="H16" s="521">
        <f>SUM(H10:H15)</f>
        <v>0</v>
      </c>
      <c r="I16" s="590"/>
      <c r="J16" s="168"/>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row>
    <row r="17" spans="1:116" s="36" customFormat="1" ht="13.5" customHeight="1">
      <c r="A17" s="168"/>
      <c r="B17" s="514"/>
      <c r="C17" s="464" t="str">
        <f>'Step 5-Env Benefits'!C17</f>
        <v>CFC-12 Stockpiling with Intent to Reclaim</v>
      </c>
      <c r="D17" s="515">
        <f>(1-Assumptions!$C$21)*(SUM('Step 3-Refrigerators (B)'!$F$30)+SUM('Step 3-Stand-Alone Freezers (B)'!$F$31)+SUM('Step 3-Dehumidifiers (B)'!$F$25))</f>
        <v>0</v>
      </c>
      <c r="E17" s="515">
        <f>D17*Assumptions!$B$37</f>
        <v>0</v>
      </c>
      <c r="F17" s="1890">
        <f>E17*Assumptions!$D$8*(1/1000)</f>
        <v>0</v>
      </c>
      <c r="G17" s="1891"/>
      <c r="H17" s="516">
        <f>E17*Assumptions!$C$8</f>
        <v>0</v>
      </c>
      <c r="I17" s="88"/>
      <c r="J17" s="168"/>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row>
    <row r="18" spans="1:116" s="36" customFormat="1" ht="13.5" customHeight="1">
      <c r="A18" s="168"/>
      <c r="B18" s="514"/>
      <c r="C18" s="464" t="str">
        <f>'Step 5-Env Benefits'!C18</f>
        <v>HCFC-22 Stockpiling with Intent to Reclaim</v>
      </c>
      <c r="D18" s="517">
        <f>(1-Assumptions!$C$21)*(SUM('Step 3-Stand-Alone Freezers (B)'!$F$36)+SUM('Step 3-Dehumidifiers (B)'!$F$30)+SUM('Step 3-Air-Conditioning Uni (B)'!$F$23))</f>
        <v>0</v>
      </c>
      <c r="E18" s="517">
        <f>D18*Assumptions!$B$37</f>
        <v>0</v>
      </c>
      <c r="F18" s="1886">
        <f>E18*Assumptions!$D$10*(1/1000)</f>
        <v>0</v>
      </c>
      <c r="G18" s="1902"/>
      <c r="H18" s="656">
        <f>E18*Assumptions!$C$10</f>
        <v>0</v>
      </c>
      <c r="I18" s="88"/>
      <c r="J18" s="168"/>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row>
    <row r="19" spans="1:116" s="36" customFormat="1" ht="13.5" customHeight="1">
      <c r="A19" s="168"/>
      <c r="B19" s="514"/>
      <c r="C19" s="464" t="str">
        <f>'Step 5-Env Benefits'!C19</f>
        <v>HFC-134a Stockpiling with Intent to Reclaim</v>
      </c>
      <c r="D19" s="517">
        <f>(1-Assumptions!$C$21)*SUM('Step 3-Refrigerators (B)'!$F$35)+(1-Assumptions!$C$21)*SUM('Step 3-Stand-Alone Freezers (B)'!$F$41)+(1-Assumptions!$C$21)*SUM('Step 3-Dehumidifiers (B)'!$F$35)</f>
        <v>0</v>
      </c>
      <c r="E19" s="517">
        <f>D19*Assumptions!$B$37</f>
        <v>0</v>
      </c>
      <c r="F19" s="1886">
        <f>E19*Assumptions!$D$9*(1/1000)</f>
        <v>0</v>
      </c>
      <c r="G19" s="1902"/>
      <c r="H19" s="656">
        <f>E19*Assumptions!$C$9</f>
        <v>0</v>
      </c>
      <c r="I19" s="88"/>
      <c r="J19" s="168"/>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row>
    <row r="20" spans="1:116" s="36" customFormat="1" ht="13.5" customHeight="1">
      <c r="A20" s="168"/>
      <c r="B20" s="514"/>
      <c r="C20" s="464" t="str">
        <f>'Step 5-Env Benefits'!C20</f>
        <v>R-500 Stockpiling with Intent to Reclaim</v>
      </c>
      <c r="D20" s="517">
        <f>(1-Assumptions!$C$21)*SUM('Step 3-Dehumidifiers (B)'!$F$40)</f>
        <v>0</v>
      </c>
      <c r="E20" s="517">
        <f>D20*Assumptions!$B$37</f>
        <v>0</v>
      </c>
      <c r="F20" s="1886">
        <f>E20*Assumptions!$D$12*(1/1000)</f>
        <v>0</v>
      </c>
      <c r="G20" s="1902"/>
      <c r="H20" s="656">
        <f>E20*Assumptions!$C$12</f>
        <v>0</v>
      </c>
      <c r="I20" s="88"/>
      <c r="J20" s="168"/>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row>
    <row r="21" spans="1:116" s="36" customFormat="1" ht="13.5" customHeight="1">
      <c r="A21" s="168"/>
      <c r="B21" s="514"/>
      <c r="C21" s="464" t="str">
        <f>'Step 5-Env Benefits'!C21</f>
        <v>R-407C Stockpiling with Intent to Reclaim</v>
      </c>
      <c r="D21" s="515">
        <f>(1-Assumptions!$C$21)*SUM('Step 3-Air-Conditioning Uni (B)'!$F$28)</f>
        <v>0</v>
      </c>
      <c r="E21" s="515">
        <f>D21*Assumptions!$B$37</f>
        <v>0</v>
      </c>
      <c r="F21" s="1890">
        <f>E21*Assumptions!$D$14*(1/1000)</f>
        <v>0</v>
      </c>
      <c r="G21" s="1891"/>
      <c r="H21" s="516">
        <f>E21*Assumptions!$C$14</f>
        <v>0</v>
      </c>
      <c r="I21" s="88"/>
      <c r="J21" s="168"/>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row>
    <row r="22" spans="1:116" s="36" customFormat="1" ht="13.5" customHeight="1" thickBot="1">
      <c r="A22" s="168"/>
      <c r="B22" s="514"/>
      <c r="C22" s="464" t="str">
        <f>'Step 5-Env Benefits'!C22</f>
        <v>R-410A Stockpiling with Intent to Reclaim</v>
      </c>
      <c r="D22" s="515">
        <f>(1-Assumptions!$C$21)*SUM('Step 3-Air-Conditioning Uni (B)'!$F$33)+(1-Assumptions!$C$21)*SUM('Step 3-Dehumidifiers (B)'!$F$45)</f>
        <v>0</v>
      </c>
      <c r="E22" s="515">
        <f>D22*Assumptions!$B$37</f>
        <v>0</v>
      </c>
      <c r="F22" s="1890">
        <f>E22*Assumptions!$D$13*(1/1000)</f>
        <v>0</v>
      </c>
      <c r="G22" s="1891"/>
      <c r="H22" s="516">
        <f>E22*Assumptions!$C$13</f>
        <v>0</v>
      </c>
      <c r="I22" s="88"/>
      <c r="J22" s="168"/>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row>
    <row r="23" spans="1:116" s="36" customFormat="1" ht="13.5" customHeight="1" thickTop="1" thickBot="1">
      <c r="A23" s="168"/>
      <c r="B23" s="589"/>
      <c r="C23" s="518" t="str">
        <f>'Step 5-Env Benefits'!C23</f>
        <v>Stockpiling with Intent to Reclaim</v>
      </c>
      <c r="D23" s="519">
        <f>SUM(D17:D22)</f>
        <v>0</v>
      </c>
      <c r="E23" s="519">
        <f>SUM(E17:E22)</f>
        <v>0</v>
      </c>
      <c r="F23" s="1892">
        <f>SUM(F17:F22)</f>
        <v>0</v>
      </c>
      <c r="G23" s="1893"/>
      <c r="H23" s="521">
        <f>SUM(H17:H22)</f>
        <v>0</v>
      </c>
      <c r="I23" s="590"/>
      <c r="J23" s="168"/>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row>
    <row r="24" spans="1:116" s="36" customFormat="1" ht="13.5" customHeight="1">
      <c r="A24" s="168"/>
      <c r="B24" s="514"/>
      <c r="C24" s="464" t="str">
        <f>'Step 5-Env Benefits'!C24</f>
        <v>CFC-12 Destroyed</v>
      </c>
      <c r="D24" s="515">
        <f>(1-Assumptions!$C$20)*(SUM('Step 3-Refrigerators (B)'!$F$31)+SUM('Step 3-Stand-Alone Freezers (B)'!$F$32)+SUM('Step 3-Dehumidifiers (B)'!$F$26))</f>
        <v>0</v>
      </c>
      <c r="E24" s="515">
        <f>D24*Assumptions!$B$37</f>
        <v>0</v>
      </c>
      <c r="F24" s="1890">
        <f>E24*Assumptions!$D$8*(1/1000)</f>
        <v>0</v>
      </c>
      <c r="G24" s="1891"/>
      <c r="H24" s="516">
        <f>E24*Assumptions!$C$8</f>
        <v>0</v>
      </c>
      <c r="I24" s="88"/>
      <c r="J24" s="168"/>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row>
    <row r="25" spans="1:116" s="36" customFormat="1" ht="13.5" customHeight="1">
      <c r="A25" s="168"/>
      <c r="B25" s="514"/>
      <c r="C25" s="464" t="str">
        <f>'Step 5-Env Benefits'!C25</f>
        <v>HCFC-22 Destroyed</v>
      </c>
      <c r="D25" s="517">
        <f>(1-Assumptions!$C$21)*(SUM('Step 3-Stand-Alone Freezers (B)'!$F$37)+SUM('Step 3-Dehumidifiers (B)'!$F$31)+SUM('Step 3-Air-Conditioning Uni (B)'!$F$24))</f>
        <v>0</v>
      </c>
      <c r="E25" s="517">
        <f>D25*Assumptions!$B$37</f>
        <v>0</v>
      </c>
      <c r="F25" s="1886">
        <f>E25*Assumptions!$D$10*(1/1000)</f>
        <v>0</v>
      </c>
      <c r="G25" s="1902"/>
      <c r="H25" s="656">
        <f>E25*Assumptions!$C$10</f>
        <v>0</v>
      </c>
      <c r="I25" s="88"/>
      <c r="J25" s="168"/>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row>
    <row r="26" spans="1:116" s="36" customFormat="1" ht="13.5" customHeight="1">
      <c r="A26" s="168"/>
      <c r="B26" s="514"/>
      <c r="C26" s="464" t="str">
        <f>'Step 5-Env Benefits'!C26</f>
        <v>HFC-134a Destroyed</v>
      </c>
      <c r="D26" s="517">
        <f>(1-Assumptions!$C$20)*SUM('Step 3-Refrigerators (B)'!$F$36)+(1-Assumptions!$C$20)*SUM('Step 3-Stand-Alone Freezers (B)'!$F$42)+SUM(1-Assumptions!$C$20)*SUM('Step 3-Dehumidifiers (B)'!$F$36)</f>
        <v>0</v>
      </c>
      <c r="E26" s="517">
        <f>D26*Assumptions!$B$37</f>
        <v>0</v>
      </c>
      <c r="F26" s="1886">
        <f>E26*Assumptions!$D$9*(1/1000)</f>
        <v>0</v>
      </c>
      <c r="G26" s="1902"/>
      <c r="H26" s="656">
        <f>E26*Assumptions!$C$9</f>
        <v>0</v>
      </c>
      <c r="I26" s="88"/>
      <c r="J26" s="168"/>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row>
    <row r="27" spans="1:116" s="36" customFormat="1" ht="13.5" customHeight="1">
      <c r="A27" s="168"/>
      <c r="B27" s="514"/>
      <c r="C27" s="464" t="str">
        <f>'Step 5-Env Benefits'!C27</f>
        <v>R-500 Destroyed</v>
      </c>
      <c r="D27" s="517">
        <f>(1-Assumptions!$C$21)*SUM('Step 3-Dehumidifiers (B)'!$F$41)</f>
        <v>0</v>
      </c>
      <c r="E27" s="517">
        <f>D27*Assumptions!$B$37</f>
        <v>0</v>
      </c>
      <c r="F27" s="1886">
        <f>E27*Assumptions!$D$12*(1/1000)</f>
        <v>0</v>
      </c>
      <c r="G27" s="1902"/>
      <c r="H27" s="656">
        <f>E27*Assumptions!$C$12</f>
        <v>0</v>
      </c>
      <c r="I27" s="88"/>
      <c r="J27" s="168"/>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row>
    <row r="28" spans="1:116" s="36" customFormat="1" ht="13.5" customHeight="1">
      <c r="A28" s="168"/>
      <c r="B28" s="514"/>
      <c r="C28" s="464" t="str">
        <f>'Step 5-Env Benefits'!C28</f>
        <v>R-407C Destroyed</v>
      </c>
      <c r="D28" s="515">
        <f>(1-Assumptions!$C$20)*SUM('Step 3-Air-Conditioning Uni (B)'!$F$29)</f>
        <v>0</v>
      </c>
      <c r="E28" s="515">
        <f>D28*Assumptions!$B$37</f>
        <v>0</v>
      </c>
      <c r="F28" s="1890">
        <f>E28*Assumptions!$D$14*(1/1000)</f>
        <v>0</v>
      </c>
      <c r="G28" s="1891"/>
      <c r="H28" s="516">
        <f>E28*Assumptions!$C$14</f>
        <v>0</v>
      </c>
      <c r="I28" s="88"/>
      <c r="J28" s="168"/>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row>
    <row r="29" spans="1:116" s="36" customFormat="1" ht="13.5" customHeight="1" thickBot="1">
      <c r="A29" s="168"/>
      <c r="B29" s="514"/>
      <c r="C29" s="464" t="str">
        <f>'Step 5-Env Benefits'!C29</f>
        <v>R-410A Destroyed</v>
      </c>
      <c r="D29" s="515">
        <f>(1-Assumptions!$C$20)*SUM('Step 3-Air-Conditioning Uni (B)'!$F$34)+(1-Assumptions!$C$20)*SUM('Step 3-Dehumidifiers (B)'!$F$46)</f>
        <v>0</v>
      </c>
      <c r="E29" s="515">
        <f>D29*Assumptions!$B$37</f>
        <v>0</v>
      </c>
      <c r="F29" s="1890">
        <f>E29*Assumptions!$D$13*(1/1000)</f>
        <v>0</v>
      </c>
      <c r="G29" s="1891"/>
      <c r="H29" s="516">
        <f>E29*Assumptions!$C$13</f>
        <v>0</v>
      </c>
      <c r="I29" s="88"/>
      <c r="J29" s="168"/>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row>
    <row r="30" spans="1:116" ht="13.5" customHeight="1" thickTop="1" thickBot="1">
      <c r="A30" s="118"/>
      <c r="B30" s="25"/>
      <c r="C30" s="522" t="str">
        <f>'Step 5-Env Benefits'!C30</f>
        <v>Destroyed</v>
      </c>
      <c r="D30" s="519">
        <f>SUM(D24:D29)</f>
        <v>0</v>
      </c>
      <c r="E30" s="519">
        <f>SUM(E24:E29)</f>
        <v>0</v>
      </c>
      <c r="F30" s="1892">
        <f>SUM(F24:F29)</f>
        <v>0</v>
      </c>
      <c r="G30" s="1893"/>
      <c r="H30" s="521">
        <f>SUM(H24:H29)</f>
        <v>0</v>
      </c>
      <c r="I30" s="21"/>
      <c r="J30" s="118"/>
    </row>
    <row r="31" spans="1:116" s="36" customFormat="1" ht="13.5" customHeight="1">
      <c r="A31" s="168"/>
      <c r="B31" s="514"/>
      <c r="C31" s="464" t="str">
        <f>'Step 5-Env Benefits'!C31</f>
        <v>CFC-12 Stockpiling with Intent to Destroy</v>
      </c>
      <c r="D31" s="515">
        <f>(1-Assumptions!$C$20)*(SUM('Step 3-Refrigerators (B)'!$F$32)+SUM('Step 3-Stand-Alone Freezers (B)'!$F$33)+SUM('Step 3-Dehumidifiers (B)'!$F$27))</f>
        <v>0</v>
      </c>
      <c r="E31" s="515">
        <f>D31*Assumptions!$B$37</f>
        <v>0</v>
      </c>
      <c r="F31" s="1890">
        <f>E31*Assumptions!$D$8*(1/1000)</f>
        <v>0</v>
      </c>
      <c r="G31" s="1891"/>
      <c r="H31" s="516">
        <f>E31*Assumptions!$C$8</f>
        <v>0</v>
      </c>
      <c r="I31" s="88"/>
      <c r="J31" s="168"/>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row>
    <row r="32" spans="1:116" s="36" customFormat="1" ht="13.5" customHeight="1">
      <c r="A32" s="168"/>
      <c r="B32" s="514"/>
      <c r="C32" s="464" t="str">
        <f>'Step 5-Env Benefits'!C32</f>
        <v>HCFC-22 Stockpiling with Intent to Destroy</v>
      </c>
      <c r="D32" s="517">
        <f>(1-Assumptions!$C$21)*(SUM('Step 3-Stand-Alone Freezers (B)'!$F$38)+SUM('Step 3-Dehumidifiers (B)'!$F$32)+SUM('Step 3-Air-Conditioning Uni (B)'!$F$25))</f>
        <v>0</v>
      </c>
      <c r="E32" s="517">
        <f>D32*Assumptions!$B$37</f>
        <v>0</v>
      </c>
      <c r="F32" s="1886">
        <f>E32*Assumptions!$D$10*(1/1000)</f>
        <v>0</v>
      </c>
      <c r="G32" s="1902"/>
      <c r="H32" s="656">
        <f>E32*Assumptions!$C$10</f>
        <v>0</v>
      </c>
      <c r="I32" s="88"/>
      <c r="J32" s="168"/>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row>
    <row r="33" spans="1:116" s="36" customFormat="1" ht="13.5" customHeight="1">
      <c r="A33" s="168"/>
      <c r="B33" s="514"/>
      <c r="C33" s="464" t="str">
        <f>'Step 5-Env Benefits'!C33</f>
        <v>HFC-134a Stockpiling with Intent to Destroy</v>
      </c>
      <c r="D33" s="517">
        <f>(1-Assumptions!$C$20)*SUM('Step 3-Refrigerators (B)'!$F$37)+(1-Assumptions!$C$20)*SUM('Step 3-Stand-Alone Freezers (B)'!$F$43)+SUM(1-Assumptions!$C$20)*SUM('Step 3-Dehumidifiers (B)'!$F$37)</f>
        <v>0</v>
      </c>
      <c r="E33" s="517">
        <f>D33*Assumptions!$B$37</f>
        <v>0</v>
      </c>
      <c r="F33" s="1886">
        <f>E33*Assumptions!$D$9*(1/1000)</f>
        <v>0</v>
      </c>
      <c r="G33" s="1902"/>
      <c r="H33" s="656">
        <f>E33*Assumptions!$C$9</f>
        <v>0</v>
      </c>
      <c r="I33" s="88"/>
      <c r="J33" s="168"/>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row>
    <row r="34" spans="1:116" s="36" customFormat="1" ht="13.5" customHeight="1">
      <c r="A34" s="168"/>
      <c r="B34" s="514"/>
      <c r="C34" s="464" t="str">
        <f>'Step 5-Env Benefits'!C34</f>
        <v>R-500 Stockpiling with Intent to Destroy</v>
      </c>
      <c r="D34" s="517">
        <f>(1-Assumptions!$C$21)*SUM('Step 3-Dehumidifiers (B)'!$F$42)</f>
        <v>0</v>
      </c>
      <c r="E34" s="517">
        <f>D34*Assumptions!$B$37</f>
        <v>0</v>
      </c>
      <c r="F34" s="1886">
        <f>E34*Assumptions!$D$12*(1/1000)</f>
        <v>0</v>
      </c>
      <c r="G34" s="1902"/>
      <c r="H34" s="656">
        <f>E34*Assumptions!$C$12</f>
        <v>0</v>
      </c>
      <c r="I34" s="88"/>
      <c r="J34" s="168"/>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row>
    <row r="35" spans="1:116" s="36" customFormat="1" ht="13.5" customHeight="1">
      <c r="A35" s="168"/>
      <c r="B35" s="514"/>
      <c r="C35" s="464" t="str">
        <f>'Step 5-Env Benefits'!C35</f>
        <v>R-407C Stockpiling with Intent to Destroy</v>
      </c>
      <c r="D35" s="515">
        <f>(1-Assumptions!$C$20)*SUM('Step 3-Air-Conditioning Uni (B)'!$F$30)</f>
        <v>0</v>
      </c>
      <c r="E35" s="515">
        <f>D35*Assumptions!$B$37</f>
        <v>0</v>
      </c>
      <c r="F35" s="1890">
        <f>E35*Assumptions!$D$14*(1/1000)</f>
        <v>0</v>
      </c>
      <c r="G35" s="1891"/>
      <c r="H35" s="516">
        <f>E35*Assumptions!$C$14</f>
        <v>0</v>
      </c>
      <c r="I35" s="88"/>
      <c r="J35" s="168"/>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row>
    <row r="36" spans="1:116" s="36" customFormat="1" ht="13.5" customHeight="1" thickBot="1">
      <c r="A36" s="168"/>
      <c r="B36" s="514"/>
      <c r="C36" s="464" t="str">
        <f>'Step 5-Env Benefits'!C36</f>
        <v>R-410A Stockpiling with Intent to Destroy</v>
      </c>
      <c r="D36" s="515">
        <f>(1-Assumptions!$C$20)*SUM('Step 3-Air-Conditioning Uni (B)'!$F$35)+(1-Assumptions!$C$20)*SUM('Step 3-Dehumidifiers (B)'!$F$47)</f>
        <v>0</v>
      </c>
      <c r="E36" s="515">
        <f>D36*Assumptions!$B$37</f>
        <v>0</v>
      </c>
      <c r="F36" s="1890">
        <f>E36*Assumptions!$D$13*(1/1000)</f>
        <v>0</v>
      </c>
      <c r="G36" s="1891"/>
      <c r="H36" s="516">
        <f>E36*Assumptions!$C$13</f>
        <v>0</v>
      </c>
      <c r="I36" s="88"/>
      <c r="J36" s="168"/>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row>
    <row r="37" spans="1:116" ht="13.5" customHeight="1" thickTop="1" thickBot="1">
      <c r="A37" s="118"/>
      <c r="B37" s="25"/>
      <c r="C37" s="522" t="str">
        <f>'Step 5-Env Benefits'!C37</f>
        <v>Stockpiling with Intent to Destroy</v>
      </c>
      <c r="D37" s="519">
        <f>SUM(D31:D36)</f>
        <v>0</v>
      </c>
      <c r="E37" s="519">
        <f>SUM(E31:E36)</f>
        <v>0</v>
      </c>
      <c r="F37" s="1892">
        <f>SUM(F31:F36)</f>
        <v>0</v>
      </c>
      <c r="G37" s="1893"/>
      <c r="H37" s="521">
        <f>SUM(H31:H36)</f>
        <v>0</v>
      </c>
      <c r="I37" s="21"/>
      <c r="J37" s="118"/>
    </row>
    <row r="38" spans="1:116" ht="13.5" customHeight="1">
      <c r="A38" s="118"/>
      <c r="B38" s="25"/>
      <c r="C38" s="523" t="str">
        <f>'Step 5-Env Benefits'!C38</f>
        <v>Subtotal</v>
      </c>
      <c r="D38" s="524">
        <f>SUM(D16,D23,D30,D37)</f>
        <v>0</v>
      </c>
      <c r="E38" s="524">
        <f>SUM(E16,E30,E23,E37)</f>
        <v>0</v>
      </c>
      <c r="F38" s="1888">
        <f>SUM(F16,F30,F23,F37)</f>
        <v>0</v>
      </c>
      <c r="G38" s="1889"/>
      <c r="H38" s="525">
        <f>SUM(H16,H30,H23,H37)</f>
        <v>0</v>
      </c>
      <c r="I38" s="21"/>
      <c r="J38" s="118"/>
    </row>
    <row r="39" spans="1:116" ht="13.5" customHeight="1">
      <c r="A39" s="118"/>
      <c r="B39" s="25"/>
      <c r="C39" s="470" t="str">
        <f>'Step 5-Env Benefits'!C39</f>
        <v>Foam-Blowing Agentd</v>
      </c>
      <c r="D39" s="526"/>
      <c r="E39" s="526"/>
      <c r="F39" s="527"/>
      <c r="G39" s="526"/>
      <c r="H39" s="528"/>
      <c r="I39" s="21"/>
      <c r="J39" s="118"/>
    </row>
    <row r="40" spans="1:116" s="36" customFormat="1" ht="13.5" customHeight="1">
      <c r="A40" s="168"/>
      <c r="B40" s="514"/>
      <c r="C40" s="464" t="str">
        <f>'Step 5-Env Benefits'!C40</f>
        <v>CFC-11 Reclaimed</v>
      </c>
      <c r="D40" s="515">
        <f>(1-Assumptions!$C$25)*SUM('Step 3-Refrigerators (B)'!$F$39)+(1-Assumptions!$C$25)*SUM('Step 3-Stand-Alone Freezers (B)'!$F$45)</f>
        <v>0</v>
      </c>
      <c r="E40" s="515">
        <f>D40*Assumptions!$B$37</f>
        <v>0</v>
      </c>
      <c r="F40" s="1890">
        <f>E40*Assumptions!$D$6*(1/1000)</f>
        <v>0</v>
      </c>
      <c r="G40" s="1891"/>
      <c r="H40" s="516">
        <f>E40*Assumptions!$C$6</f>
        <v>0</v>
      </c>
      <c r="I40" s="88"/>
      <c r="J40" s="168"/>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row>
    <row r="41" spans="1:116" s="36" customFormat="1" ht="13.5" customHeight="1">
      <c r="A41" s="168"/>
      <c r="B41" s="514"/>
      <c r="C41" s="464" t="str">
        <f>'Step 5-Env Benefits'!C41</f>
        <v>HCFC-141b Reclaimed</v>
      </c>
      <c r="D41" s="515">
        <f>(1-Assumptions!$C$25)*SUM('Step 3-Refrigerators (B)'!$F$44)+(1-Assumptions!$C$25)*SUM('Step 3-Stand-Alone Freezers (B)'!$F$50)</f>
        <v>0</v>
      </c>
      <c r="E41" s="515">
        <f>D41*Assumptions!$B$37</f>
        <v>0</v>
      </c>
      <c r="F41" s="1890">
        <f>E41*Assumptions!$D$7*(1/1000)</f>
        <v>0</v>
      </c>
      <c r="G41" s="1891"/>
      <c r="H41" s="516">
        <f>E41*Assumptions!$C$7</f>
        <v>0</v>
      </c>
      <c r="I41" s="88"/>
      <c r="J41" s="168"/>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row>
    <row r="42" spans="1:116" s="36" customFormat="1" ht="13.5" customHeight="1">
      <c r="A42" s="168"/>
      <c r="B42" s="514"/>
      <c r="C42" s="198" t="str">
        <f>'Step 5-Env Benefits'!C42</f>
        <v>HFC-134a Reclaimed</v>
      </c>
      <c r="D42" s="515">
        <f>(1-Assumptions!$C$25)*SUM('Step 3-Refrigerators (B)'!$F$49)+(1-Assumptions!$C$25)*SUM('Step 3-Stand-Alone Freezers (B)'!$F$55)</f>
        <v>0</v>
      </c>
      <c r="E42" s="515">
        <f>D42*Assumptions!$B$37</f>
        <v>0</v>
      </c>
      <c r="F42" s="1890">
        <f>E42*Assumptions!$D$9*(1/1000)</f>
        <v>0</v>
      </c>
      <c r="G42" s="1891"/>
      <c r="H42" s="516">
        <f>E42*Assumptions!$C$9</f>
        <v>0</v>
      </c>
      <c r="I42" s="88"/>
      <c r="J42" s="168"/>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row>
    <row r="43" spans="1:116" s="36" customFormat="1" ht="13.5" customHeight="1" thickBot="1">
      <c r="A43" s="168"/>
      <c r="B43" s="514"/>
      <c r="C43" s="198" t="str">
        <f>'Step 5-Env Benefits'!C43</f>
        <v>HFC-245fa Reclaimed</v>
      </c>
      <c r="D43" s="515">
        <f>(1-Assumptions!$C$25)*SUM('Step 3-Refrigerators (B)'!$F$54)+(1-Assumptions!$C$25)*SUM('Step 3-Stand-Alone Freezers (B)'!$F$60)</f>
        <v>0</v>
      </c>
      <c r="E43" s="515">
        <f>D43*Assumptions!$B$37</f>
        <v>0</v>
      </c>
      <c r="F43" s="1890">
        <f>E43*Assumptions!$D15*(1/1000)</f>
        <v>0</v>
      </c>
      <c r="G43" s="1891"/>
      <c r="H43" s="516">
        <f>E43*Assumptions!$C$15</f>
        <v>0</v>
      </c>
      <c r="I43" s="88"/>
      <c r="J43" s="168"/>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row>
    <row r="44" spans="1:116" s="36" customFormat="1" ht="13.5" customHeight="1" thickTop="1" thickBot="1">
      <c r="A44" s="168"/>
      <c r="B44" s="514"/>
      <c r="C44" s="532" t="str">
        <f>'Step 5-Env Benefits'!C44</f>
        <v>Reclaimed</v>
      </c>
      <c r="D44" s="519">
        <f>SUM(D40:D43)</f>
        <v>0</v>
      </c>
      <c r="E44" s="519">
        <f>SUM(E40:E43)</f>
        <v>0</v>
      </c>
      <c r="F44" s="1892">
        <f>SUM(F40:F43)</f>
        <v>0</v>
      </c>
      <c r="G44" s="1893"/>
      <c r="H44" s="521">
        <f>SUM(H40:H43)</f>
        <v>0</v>
      </c>
      <c r="I44" s="88"/>
      <c r="J44" s="168"/>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7"/>
      <c r="DG44" s="87"/>
      <c r="DH44" s="87"/>
      <c r="DI44" s="87"/>
      <c r="DJ44" s="87"/>
      <c r="DK44" s="87"/>
      <c r="DL44" s="87"/>
    </row>
    <row r="45" spans="1:116" s="36" customFormat="1" ht="13.5" customHeight="1">
      <c r="A45" s="168"/>
      <c r="B45" s="514"/>
      <c r="C45" s="464" t="str">
        <f>'Step 5-Env Benefits'!C45</f>
        <v>CFC-11 Stockpiling with Intent to Reclaim</v>
      </c>
      <c r="D45" s="515">
        <f>(1-Assumptions!$C$25)*SUM('Step 3-Refrigerators (B)'!$F$40)+(1-Assumptions!$C$25)*SUM('Step 3-Stand-Alone Freezers (B)'!$F$46)</f>
        <v>0</v>
      </c>
      <c r="E45" s="515">
        <f>D45*Assumptions!$B$37</f>
        <v>0</v>
      </c>
      <c r="F45" s="1890">
        <f>E45*Assumptions!$D$6*(1/1000)</f>
        <v>0</v>
      </c>
      <c r="G45" s="1891"/>
      <c r="H45" s="516">
        <f>E45*Assumptions!$C$6</f>
        <v>0</v>
      </c>
      <c r="I45" s="88"/>
      <c r="J45" s="168"/>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row>
    <row r="46" spans="1:116" s="36" customFormat="1" ht="13.5" customHeight="1">
      <c r="A46" s="168"/>
      <c r="B46" s="514"/>
      <c r="C46" s="464" t="str">
        <f>'Step 5-Env Benefits'!C46</f>
        <v>HCFC-141b Stockpiling with Intent to Reclaim</v>
      </c>
      <c r="D46" s="515">
        <f>(1-Assumptions!$C$25)*SUM('Step 3-Refrigerators (B)'!$F$45)+(1-Assumptions!$C$25)*SUM('Step 3-Stand-Alone Freezers (B)'!$F$51)</f>
        <v>0</v>
      </c>
      <c r="E46" s="515">
        <f>D46*Assumptions!$B$37</f>
        <v>0</v>
      </c>
      <c r="F46" s="1890">
        <f>E46*Assumptions!$D$7*(1/1000)</f>
        <v>0</v>
      </c>
      <c r="G46" s="1891"/>
      <c r="H46" s="516">
        <f>E46*Assumptions!$C$7</f>
        <v>0</v>
      </c>
      <c r="I46" s="88"/>
      <c r="J46" s="168"/>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row>
    <row r="47" spans="1:116" s="36" customFormat="1" ht="13.5" customHeight="1">
      <c r="A47" s="168"/>
      <c r="B47" s="514"/>
      <c r="C47" s="198" t="str">
        <f>'Step 5-Env Benefits'!C47</f>
        <v>HFC-134a Stockpiling with Intent to Reclaim</v>
      </c>
      <c r="D47" s="515">
        <f>(1-Assumptions!$C$25)*SUM('Step 3-Refrigerators (B)'!$F$50)+(1-Assumptions!$C$25)*SUM('Step 3-Stand-Alone Freezers (B)'!$F$56)</f>
        <v>0</v>
      </c>
      <c r="E47" s="515">
        <f>D47*Assumptions!$B$37</f>
        <v>0</v>
      </c>
      <c r="F47" s="1890">
        <f>E47*Assumptions!$D$9*(1/1000)</f>
        <v>0</v>
      </c>
      <c r="G47" s="1891"/>
      <c r="H47" s="516">
        <f>E47*Assumptions!$C$9</f>
        <v>0</v>
      </c>
      <c r="I47" s="88"/>
      <c r="J47" s="168"/>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row>
    <row r="48" spans="1:116" s="36" customFormat="1" ht="13.5" customHeight="1" thickBot="1">
      <c r="A48" s="168"/>
      <c r="B48" s="514"/>
      <c r="C48" s="198" t="str">
        <f>'Step 5-Env Benefits'!C48</f>
        <v>HFC-245fa Stockpiling with Intent to Reclaim</v>
      </c>
      <c r="D48" s="515">
        <f>(1-Assumptions!$C$25)*SUM('Step 3-Refrigerators (B)'!$F$55)+(1-Assumptions!$C$25)*SUM('Step 3-Stand-Alone Freezers (B)'!$F$61)</f>
        <v>0</v>
      </c>
      <c r="E48" s="515">
        <f>D48*Assumptions!$B$37</f>
        <v>0</v>
      </c>
      <c r="F48" s="1890">
        <f>E48*Assumptions!$D$15*(1/1000)</f>
        <v>0</v>
      </c>
      <c r="G48" s="1891"/>
      <c r="H48" s="516">
        <f>E48*Assumptions!$C$15</f>
        <v>0</v>
      </c>
      <c r="I48" s="88"/>
      <c r="J48" s="168"/>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row>
    <row r="49" spans="1:116" s="36" customFormat="1" ht="13.5" customHeight="1" thickTop="1" thickBot="1">
      <c r="A49" s="168"/>
      <c r="B49" s="514"/>
      <c r="C49" s="532" t="str">
        <f>'Step 5-Env Benefits'!C49</f>
        <v>Stockpiling with Intent to Reclaim</v>
      </c>
      <c r="D49" s="519">
        <f>SUM(D45:D48)</f>
        <v>0</v>
      </c>
      <c r="E49" s="519">
        <f>SUM(E45:E48)</f>
        <v>0</v>
      </c>
      <c r="F49" s="1892">
        <f>SUM(F45:F48)</f>
        <v>0</v>
      </c>
      <c r="G49" s="1893"/>
      <c r="H49" s="521">
        <f>SUM(H45:H48)</f>
        <v>0</v>
      </c>
      <c r="I49" s="88"/>
      <c r="J49" s="168"/>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row>
    <row r="50" spans="1:116" s="36" customFormat="1" ht="13.5" customHeight="1">
      <c r="A50" s="168"/>
      <c r="B50" s="514"/>
      <c r="C50" s="198" t="str">
        <f>'Step 5-Env Benefits'!C50</f>
        <v>CFC-11 Destroyed</v>
      </c>
      <c r="D50" s="515">
        <f>(1-Assumptions!$C$24)*SUM('Step 3-Refrigerators (B)'!$F$41)+(1-Assumptions!$C$24)*SUM('Step 3-Stand-Alone Freezers (B)'!$F$47)</f>
        <v>0</v>
      </c>
      <c r="E50" s="515">
        <f>D50*Assumptions!$B$37</f>
        <v>0</v>
      </c>
      <c r="F50" s="1917">
        <f>E50*Assumptions!$D$6*(1/1000)</f>
        <v>0</v>
      </c>
      <c r="G50" s="1918"/>
      <c r="H50" s="516">
        <f>E50*Assumptions!$C$6</f>
        <v>0</v>
      </c>
      <c r="I50" s="88"/>
      <c r="J50" s="168"/>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row>
    <row r="51" spans="1:116" s="36" customFormat="1" ht="13.5" customHeight="1">
      <c r="A51" s="168"/>
      <c r="B51" s="514"/>
      <c r="C51" s="198" t="str">
        <f>'Step 5-Env Benefits'!C51</f>
        <v>HCFC-141b Destroyed</v>
      </c>
      <c r="D51" s="515">
        <f>(1-Assumptions!$C$24)*SUM('Step 3-Refrigerators (B)'!$F$46)+(1-Assumptions!$C$24)*SUM('Step 3-Stand-Alone Freezers (B)'!$F$52)</f>
        <v>0</v>
      </c>
      <c r="E51" s="515">
        <f>D51*Assumptions!$B$37</f>
        <v>0</v>
      </c>
      <c r="F51" s="1890">
        <f>E51*Assumptions!$D$7*(1/1000)</f>
        <v>0</v>
      </c>
      <c r="G51" s="1891"/>
      <c r="H51" s="516">
        <f>E51*Assumptions!$C$7</f>
        <v>0</v>
      </c>
      <c r="I51" s="88"/>
      <c r="J51" s="168"/>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87"/>
      <c r="CU51" s="87"/>
      <c r="CV51" s="87"/>
      <c r="CW51" s="87"/>
      <c r="CX51" s="87"/>
      <c r="CY51" s="87"/>
      <c r="CZ51" s="87"/>
      <c r="DA51" s="87"/>
      <c r="DB51" s="87"/>
      <c r="DC51" s="87"/>
      <c r="DD51" s="87"/>
      <c r="DE51" s="87"/>
      <c r="DF51" s="87"/>
      <c r="DG51" s="87"/>
      <c r="DH51" s="87"/>
      <c r="DI51" s="87"/>
      <c r="DJ51" s="87"/>
      <c r="DK51" s="87"/>
      <c r="DL51" s="87"/>
    </row>
    <row r="52" spans="1:116" s="36" customFormat="1" ht="13.5" customHeight="1">
      <c r="A52" s="168"/>
      <c r="B52" s="514"/>
      <c r="C52" s="198" t="str">
        <f>'Step 5-Env Benefits'!C52</f>
        <v>HFC-134a Destroyed</v>
      </c>
      <c r="D52" s="515">
        <f>(1-Assumptions!$C$24)*SUM('Step 3-Refrigerators (B)'!$F$51)+(1-Assumptions!$C$24)*SUM('Step 3-Stand-Alone Freezers (B)'!$F$57)</f>
        <v>0</v>
      </c>
      <c r="E52" s="515">
        <f>D52*Assumptions!$B$37</f>
        <v>0</v>
      </c>
      <c r="F52" s="1890">
        <f>E52*Assumptions!$D$9*(1/1000)</f>
        <v>0</v>
      </c>
      <c r="G52" s="1891"/>
      <c r="H52" s="516">
        <f>E52*Assumptions!$C$9</f>
        <v>0</v>
      </c>
      <c r="I52" s="88"/>
      <c r="J52" s="168"/>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87"/>
      <c r="CU52" s="87"/>
      <c r="CV52" s="87"/>
      <c r="CW52" s="87"/>
      <c r="CX52" s="87"/>
      <c r="CY52" s="87"/>
      <c r="CZ52" s="87"/>
      <c r="DA52" s="87"/>
      <c r="DB52" s="87"/>
      <c r="DC52" s="87"/>
      <c r="DD52" s="87"/>
      <c r="DE52" s="87"/>
      <c r="DF52" s="87"/>
      <c r="DG52" s="87"/>
      <c r="DH52" s="87"/>
      <c r="DI52" s="87"/>
      <c r="DJ52" s="87"/>
      <c r="DK52" s="87"/>
      <c r="DL52" s="87"/>
    </row>
    <row r="53" spans="1:116" s="36" customFormat="1" ht="13.5" customHeight="1" thickBot="1">
      <c r="A53" s="168"/>
      <c r="B53" s="514"/>
      <c r="C53" s="198" t="str">
        <f>'Step 5-Env Benefits'!C53</f>
        <v>HFC-245fa Destroyed</v>
      </c>
      <c r="D53" s="515">
        <f>(1-Assumptions!$C$24)*SUM('Step 3-Refrigerators (B)'!$F$56)+(1-Assumptions!$C$24)*SUM('Step 3-Stand-Alone Freezers (B)'!$F$62)</f>
        <v>0</v>
      </c>
      <c r="E53" s="515">
        <f>D53*Assumptions!$B$37</f>
        <v>0</v>
      </c>
      <c r="F53" s="1890">
        <f>E53*Assumptions!$D$15*(1/1000)</f>
        <v>0</v>
      </c>
      <c r="G53" s="1891"/>
      <c r="H53" s="516">
        <f>E53*Assumptions!$C$15</f>
        <v>0</v>
      </c>
      <c r="I53" s="88"/>
      <c r="J53" s="168"/>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row>
    <row r="54" spans="1:116" s="36" customFormat="1" ht="13.5" customHeight="1" thickTop="1" thickBot="1">
      <c r="A54" s="168"/>
      <c r="B54" s="514"/>
      <c r="C54" s="522" t="str">
        <f>'Step 5-Env Benefits'!C54</f>
        <v>Destroyed</v>
      </c>
      <c r="D54" s="519">
        <f>SUM(D50:D53)</f>
        <v>0</v>
      </c>
      <c r="E54" s="519">
        <f>SUM(E50:E53)</f>
        <v>0</v>
      </c>
      <c r="F54" s="1892">
        <f>SUM(F50:F53)</f>
        <v>0</v>
      </c>
      <c r="G54" s="1893"/>
      <c r="H54" s="521">
        <f>SUM(H50:I53)</f>
        <v>0</v>
      </c>
      <c r="I54" s="88"/>
      <c r="J54" s="168"/>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row>
    <row r="55" spans="1:116" s="36" customFormat="1" ht="13.5" customHeight="1">
      <c r="A55" s="168"/>
      <c r="B55" s="514"/>
      <c r="C55" s="198" t="str">
        <f>'Step 5-Env Benefits'!C55</f>
        <v>CFC-11 Stockpiling with Intent to Destroy</v>
      </c>
      <c r="D55" s="515">
        <f>(1-Assumptions!$C$24)*SUM('Step 3-Refrigerators (B)'!$F$42)+(1-Assumptions!$C$24)*SUM('Step 3-Stand-Alone Freezers (B)'!$F$48)</f>
        <v>0</v>
      </c>
      <c r="E55" s="515">
        <f>D55*Assumptions!$B$37</f>
        <v>0</v>
      </c>
      <c r="F55" s="1917">
        <f>E55*Assumptions!$D$6*(1/1000)</f>
        <v>0</v>
      </c>
      <c r="G55" s="1918"/>
      <c r="H55" s="516">
        <f>E55*Assumptions!$C$6</f>
        <v>0</v>
      </c>
      <c r="I55" s="88"/>
      <c r="J55" s="168"/>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7"/>
      <c r="CE55" s="87"/>
      <c r="CF55" s="87"/>
      <c r="CG55" s="87"/>
      <c r="CH55" s="87"/>
      <c r="CI55" s="87"/>
      <c r="CJ55" s="87"/>
      <c r="CK55" s="87"/>
      <c r="CL55" s="87"/>
      <c r="CM55" s="87"/>
      <c r="CN55" s="87"/>
      <c r="CO55" s="87"/>
      <c r="CP55" s="87"/>
      <c r="CQ55" s="87"/>
      <c r="CR55" s="87"/>
      <c r="CS55" s="87"/>
      <c r="CT55" s="87"/>
      <c r="CU55" s="87"/>
      <c r="CV55" s="87"/>
      <c r="CW55" s="87"/>
      <c r="CX55" s="87"/>
      <c r="CY55" s="87"/>
      <c r="CZ55" s="87"/>
      <c r="DA55" s="87"/>
      <c r="DB55" s="87"/>
      <c r="DC55" s="87"/>
      <c r="DD55" s="87"/>
      <c r="DE55" s="87"/>
      <c r="DF55" s="87"/>
      <c r="DG55" s="87"/>
      <c r="DH55" s="87"/>
      <c r="DI55" s="87"/>
      <c r="DJ55" s="87"/>
      <c r="DK55" s="87"/>
      <c r="DL55" s="87"/>
    </row>
    <row r="56" spans="1:116" s="36" customFormat="1" ht="12" customHeight="1">
      <c r="A56" s="168"/>
      <c r="B56" s="514"/>
      <c r="C56" s="198" t="str">
        <f>'Step 5-Env Benefits'!C56</f>
        <v>HCFC-141b Stockpiling with Intent to Destroy</v>
      </c>
      <c r="D56" s="515">
        <f>(1-Assumptions!$C$24)*SUM('Step 3-Refrigerators (B)'!$F$47)+(1-Assumptions!$C$24)*SUM('Step 3-Stand-Alone Freezers (B)'!$F$53)</f>
        <v>0</v>
      </c>
      <c r="E56" s="515">
        <f>D56*Assumptions!$B$37</f>
        <v>0</v>
      </c>
      <c r="F56" s="1890">
        <f>E56*Assumptions!$D$7*(1/1000)</f>
        <v>0</v>
      </c>
      <c r="G56" s="1891"/>
      <c r="H56" s="516">
        <f>E56*Assumptions!$C$7</f>
        <v>0</v>
      </c>
      <c r="I56" s="88"/>
      <c r="J56" s="168"/>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row>
    <row r="57" spans="1:116" s="36" customFormat="1" ht="13.5" customHeight="1">
      <c r="A57" s="168"/>
      <c r="B57" s="514"/>
      <c r="C57" s="198" t="str">
        <f>'Step 5-Env Benefits'!C57</f>
        <v>HFC-134a Stockpiling with Intent to Destroy</v>
      </c>
      <c r="D57" s="515">
        <f>(1-Assumptions!$C$24)*SUM('Step 3-Refrigerators (B)'!$F$52)+(1-Assumptions!$C$24)*SUM('Step 3-Stand-Alone Freezers (B)'!$F$58)</f>
        <v>0</v>
      </c>
      <c r="E57" s="515">
        <f>D57*Assumptions!$B$37</f>
        <v>0</v>
      </c>
      <c r="F57" s="1890">
        <f>E57*Assumptions!$D$9*(1/1000)</f>
        <v>0</v>
      </c>
      <c r="G57" s="1891"/>
      <c r="H57" s="516">
        <f>E57*Assumptions!$C$9</f>
        <v>0</v>
      </c>
      <c r="I57" s="88"/>
      <c r="J57" s="168"/>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7"/>
      <c r="DJ57" s="87"/>
      <c r="DK57" s="87"/>
      <c r="DL57" s="87"/>
    </row>
    <row r="58" spans="1:116" s="36" customFormat="1" ht="12" customHeight="1" thickBot="1">
      <c r="A58" s="168"/>
      <c r="B58" s="514"/>
      <c r="C58" s="198" t="str">
        <f>'Step 5-Env Benefits'!C58</f>
        <v>HFC-245fa Stockpiling with Intent to Destroy</v>
      </c>
      <c r="D58" s="515">
        <f>(1-Assumptions!$C$24)*SUM('Step 3-Refrigerators (B)'!$F$57)+(1-Assumptions!$C$24)*SUM('Step 3-Stand-Alone Freezers (B)'!$F$63)</f>
        <v>0</v>
      </c>
      <c r="E58" s="515">
        <f>D58*Assumptions!$B$37</f>
        <v>0</v>
      </c>
      <c r="F58" s="1890">
        <f>E58*Assumptions!$D$15*(1/1000)</f>
        <v>0</v>
      </c>
      <c r="G58" s="1891"/>
      <c r="H58" s="516">
        <f>E58*Assumptions!$C$15</f>
        <v>0</v>
      </c>
      <c r="I58" s="88"/>
      <c r="J58" s="168"/>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c r="CF58" s="87"/>
      <c r="CG58" s="87"/>
      <c r="CH58" s="87"/>
      <c r="CI58" s="87"/>
      <c r="CJ58" s="87"/>
      <c r="CK58" s="87"/>
      <c r="CL58" s="87"/>
      <c r="CM58" s="87"/>
      <c r="CN58" s="87"/>
      <c r="CO58" s="87"/>
      <c r="CP58" s="87"/>
      <c r="CQ58" s="87"/>
      <c r="CR58" s="87"/>
      <c r="CS58" s="87"/>
      <c r="CT58" s="87"/>
      <c r="CU58" s="87"/>
      <c r="CV58" s="87"/>
      <c r="CW58" s="87"/>
      <c r="CX58" s="87"/>
      <c r="CY58" s="87"/>
      <c r="CZ58" s="87"/>
      <c r="DA58" s="87"/>
      <c r="DB58" s="87"/>
      <c r="DC58" s="87"/>
      <c r="DD58" s="87"/>
      <c r="DE58" s="87"/>
      <c r="DF58" s="87"/>
      <c r="DG58" s="87"/>
      <c r="DH58" s="87"/>
      <c r="DI58" s="87"/>
      <c r="DJ58" s="87"/>
      <c r="DK58" s="87"/>
      <c r="DL58" s="87"/>
    </row>
    <row r="59" spans="1:116" s="36" customFormat="1" ht="13.5" customHeight="1" thickTop="1" thickBot="1">
      <c r="A59" s="168"/>
      <c r="B59" s="514"/>
      <c r="C59" s="522" t="str">
        <f>'Step 5-Env Benefits'!C59</f>
        <v>Stockpiling with Intent to Destroy</v>
      </c>
      <c r="D59" s="519">
        <f>SUM(D55:D58)</f>
        <v>0</v>
      </c>
      <c r="E59" s="519">
        <f>SUM(E55:E58)</f>
        <v>0</v>
      </c>
      <c r="F59" s="1892">
        <f>SUM(F55:F58)</f>
        <v>0</v>
      </c>
      <c r="G59" s="1893"/>
      <c r="H59" s="521">
        <f>SUM(H55:H58)</f>
        <v>0</v>
      </c>
      <c r="I59" s="88"/>
      <c r="J59" s="168"/>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row>
    <row r="60" spans="1:116" s="84" customFormat="1" ht="13.5" customHeight="1">
      <c r="A60" s="170"/>
      <c r="B60" s="83"/>
      <c r="C60" s="523" t="str">
        <f>'Step 5-Env Benefits'!C60</f>
        <v>Subtotal</v>
      </c>
      <c r="D60" s="524">
        <f>SUM(D44,D49,D54,D59)</f>
        <v>0</v>
      </c>
      <c r="E60" s="524">
        <f>SUM(E44,E49,E54,E59)</f>
        <v>0</v>
      </c>
      <c r="F60" s="1888">
        <f>SUM(F44,F49,F54,F59)</f>
        <v>0</v>
      </c>
      <c r="G60" s="1889"/>
      <c r="H60" s="533">
        <f>SUM(H44,H49,H54,H59)</f>
        <v>0</v>
      </c>
      <c r="I60" s="1453"/>
      <c r="J60" s="170"/>
      <c r="K60" s="1454"/>
      <c r="L60" s="1454"/>
      <c r="M60" s="1454"/>
      <c r="N60" s="1454"/>
      <c r="O60" s="1454"/>
      <c r="P60" s="1454"/>
      <c r="Q60" s="1454"/>
      <c r="R60" s="1454"/>
      <c r="S60" s="1454"/>
      <c r="T60" s="1454"/>
      <c r="U60" s="1454"/>
      <c r="V60" s="1454"/>
      <c r="W60" s="1454"/>
      <c r="X60" s="1454"/>
      <c r="Y60" s="1454"/>
      <c r="Z60" s="1454"/>
      <c r="AA60" s="1454"/>
      <c r="AB60" s="1454"/>
      <c r="AC60" s="1454"/>
      <c r="AD60" s="1454"/>
      <c r="AE60" s="1454"/>
      <c r="AF60" s="1454"/>
      <c r="AG60" s="1454"/>
      <c r="AH60" s="1454"/>
      <c r="AI60" s="1454"/>
      <c r="AJ60" s="1454"/>
      <c r="AK60" s="1454"/>
      <c r="AL60" s="1454"/>
      <c r="AM60" s="1454"/>
      <c r="AN60" s="1454"/>
      <c r="AO60" s="1454"/>
      <c r="AP60" s="1454"/>
      <c r="AQ60" s="1454"/>
      <c r="AR60" s="1454"/>
      <c r="AS60" s="1454"/>
      <c r="AT60" s="1454"/>
      <c r="AU60" s="1454"/>
      <c r="AV60" s="1454"/>
      <c r="AW60" s="1454"/>
      <c r="AX60" s="1454"/>
      <c r="AY60" s="1454"/>
      <c r="AZ60" s="1454"/>
      <c r="BA60" s="1454"/>
      <c r="BB60" s="1454"/>
      <c r="BC60" s="1454"/>
      <c r="BD60" s="1454"/>
      <c r="BE60" s="1454"/>
      <c r="BF60" s="1454"/>
      <c r="BG60" s="1454"/>
      <c r="BH60" s="1454"/>
      <c r="BI60" s="1454"/>
      <c r="BJ60" s="1454"/>
      <c r="BK60" s="1454"/>
      <c r="BL60" s="1454"/>
      <c r="BM60" s="1454"/>
      <c r="BN60" s="1454"/>
      <c r="BO60" s="1454"/>
      <c r="BP60" s="1454"/>
      <c r="BQ60" s="1454"/>
      <c r="BR60" s="1454"/>
      <c r="BS60" s="1454"/>
      <c r="BT60" s="1454"/>
      <c r="BU60" s="1454"/>
      <c r="BV60" s="1454"/>
      <c r="BW60" s="1454"/>
      <c r="BX60" s="1454"/>
      <c r="BY60" s="1454"/>
      <c r="BZ60" s="1454"/>
      <c r="CA60" s="1454"/>
      <c r="CB60" s="1454"/>
      <c r="CC60" s="1454"/>
      <c r="CD60" s="1454"/>
      <c r="CE60" s="1454"/>
      <c r="CF60" s="1454"/>
      <c r="CG60" s="1454"/>
      <c r="CH60" s="1454"/>
      <c r="CI60" s="1454"/>
      <c r="CJ60" s="1454"/>
      <c r="CK60" s="1454"/>
      <c r="CL60" s="1454"/>
      <c r="CM60" s="1454"/>
      <c r="CN60" s="1454"/>
      <c r="CO60" s="1454"/>
      <c r="CP60" s="1454"/>
      <c r="CQ60" s="1454"/>
      <c r="CR60" s="1454"/>
      <c r="CS60" s="1454"/>
      <c r="CT60" s="1454"/>
      <c r="CU60" s="1454"/>
      <c r="CV60" s="1454"/>
      <c r="CW60" s="1454"/>
      <c r="CX60" s="1454"/>
      <c r="CY60" s="1454"/>
      <c r="CZ60" s="1454"/>
      <c r="DA60" s="1454"/>
      <c r="DB60" s="1454"/>
      <c r="DC60" s="1454"/>
      <c r="DD60" s="1454"/>
      <c r="DE60" s="1454"/>
      <c r="DF60" s="1454"/>
      <c r="DG60" s="1454"/>
      <c r="DH60" s="1454"/>
      <c r="DI60" s="1454"/>
      <c r="DJ60" s="1454"/>
      <c r="DK60" s="1454"/>
      <c r="DL60" s="1454"/>
    </row>
    <row r="61" spans="1:116" ht="13.5" customHeight="1">
      <c r="A61" s="118"/>
      <c r="B61" s="25"/>
      <c r="C61" s="470" t="str">
        <f>'Step 5-Env Benefits'!C61</f>
        <v>Durable Materials</v>
      </c>
      <c r="D61" s="657"/>
      <c r="E61" s="526"/>
      <c r="F61" s="526"/>
      <c r="G61" s="526"/>
      <c r="H61" s="526"/>
      <c r="I61" s="21"/>
      <c r="J61" s="118"/>
    </row>
    <row r="62" spans="1:116" ht="13.5" customHeight="1">
      <c r="A62" s="118"/>
      <c r="B62" s="25"/>
      <c r="C62" s="464" t="str">
        <f>'Step 5-Env Benefits'!C62</f>
        <v>Ferrous Metal Recycled</v>
      </c>
      <c r="D62" s="515">
        <f>SUM('Step 3-Refrigerators (B)'!$F$60)+SUM('Step 3-Stand-Alone Freezers (B)'!$F$66)+SUM('Step 3-Dehumidifiers (B)'!$F$50)+SUM('Step 3-Air-Conditioning Uni (B)'!$F$38)</f>
        <v>0</v>
      </c>
      <c r="E62" s="515">
        <f>D62*Assumptions!$B$37</f>
        <v>0</v>
      </c>
      <c r="F62" s="1886">
        <f>E62*Assumptions!E41*(-1)*(1/1000)*(1/Assumptions!$C$29)</f>
        <v>0</v>
      </c>
      <c r="G62" s="1887"/>
      <c r="H62" s="535" t="s">
        <v>255</v>
      </c>
      <c r="I62" s="21"/>
      <c r="J62" s="118"/>
    </row>
    <row r="63" spans="1:116" ht="13.5" customHeight="1">
      <c r="A63" s="118"/>
      <c r="B63" s="25"/>
      <c r="C63" s="464" t="str">
        <f>'Step 5-Env Benefits'!C63</f>
        <v>Non-Ferrous Metal Recycled</v>
      </c>
      <c r="D63" s="515">
        <f>SUM('Step 3-Refrigerators (B)'!$F$61)+SUM('Step 3-Stand-Alone Freezers (B)'!$F$67)+SUM('Step 3-Dehumidifiers (B)'!$F$51)+SUM('Step 3-Air-Conditioning Uni (B)'!$F$39)</f>
        <v>0</v>
      </c>
      <c r="E63" s="515">
        <f>D63*Assumptions!$B$37</f>
        <v>0</v>
      </c>
      <c r="F63" s="1886">
        <f>E63*Assumptions!E42*(-1)*(1/1000)*(1/Assumptions!$C$29)</f>
        <v>0</v>
      </c>
      <c r="G63" s="1887"/>
      <c r="H63" s="536" t="s">
        <v>255</v>
      </c>
      <c r="I63" s="21"/>
      <c r="J63" s="118"/>
    </row>
    <row r="64" spans="1:116" ht="13.5" customHeight="1">
      <c r="A64" s="118"/>
      <c r="B64" s="25"/>
      <c r="C64" s="464" t="str">
        <f>'Step 5-Env Benefits'!C64</f>
        <v>Plastic Recycled</v>
      </c>
      <c r="D64" s="515">
        <f>SUM('Step 3-Refrigerators (B)'!$F$62)+SUM('Step 3-Stand-Alone Freezers (B)'!$F$68)+SUM('Step 3-Dehumidifiers (B)'!$F$52)+SUM('Step 3-Air-Conditioning Uni (B)'!$F$40)</f>
        <v>0</v>
      </c>
      <c r="E64" s="515">
        <f>D64*Assumptions!$B$37</f>
        <v>0</v>
      </c>
      <c r="F64" s="1886">
        <f>E64*Assumptions!E44*(-1)*(1/1000)*(1/Assumptions!$C$29)</f>
        <v>0</v>
      </c>
      <c r="G64" s="1887"/>
      <c r="H64" s="536" t="s">
        <v>255</v>
      </c>
      <c r="I64" s="21"/>
      <c r="J64" s="118"/>
    </row>
    <row r="65" spans="1:116" ht="13.5" customHeight="1" thickBot="1">
      <c r="A65" s="118"/>
      <c r="B65" s="25"/>
      <c r="C65" s="464" t="str">
        <f>'Step 5-Env Benefits'!C65</f>
        <v>Glass Recycled</v>
      </c>
      <c r="D65" s="515">
        <f>SUM('Step 3-Refrigerators (B)'!$F$63)</f>
        <v>0</v>
      </c>
      <c r="E65" s="515">
        <f>D65*Assumptions!$B$37</f>
        <v>0</v>
      </c>
      <c r="F65" s="1886">
        <f>E65*Assumptions!E45*(-1)*(1/1000)*(1/Assumptions!$C$29)</f>
        <v>0</v>
      </c>
      <c r="G65" s="1887"/>
      <c r="H65" s="536" t="s">
        <v>255</v>
      </c>
      <c r="I65" s="21"/>
      <c r="J65" s="118"/>
    </row>
    <row r="66" spans="1:116" ht="13.5" customHeight="1">
      <c r="A66" s="118"/>
      <c r="B66" s="25"/>
      <c r="C66" s="481" t="str">
        <f>'Step 5-Env Benefits'!C66</f>
        <v>Subtotal</v>
      </c>
      <c r="D66" s="537">
        <f>SUM(D62:D65 )</f>
        <v>0</v>
      </c>
      <c r="E66" s="537">
        <f>SUM(E62:E65 )</f>
        <v>0</v>
      </c>
      <c r="F66" s="1911">
        <f>SUM(F62:G65)</f>
        <v>0</v>
      </c>
      <c r="G66" s="1912"/>
      <c r="H66" s="538" t="s">
        <v>255</v>
      </c>
      <c r="I66" s="21"/>
      <c r="J66" s="118"/>
    </row>
    <row r="67" spans="1:116" ht="13.5" customHeight="1" thickBot="1">
      <c r="A67" s="118"/>
      <c r="B67" s="25"/>
      <c r="C67" s="482" t="str">
        <f>'Step 5-Env Benefits'!C67</f>
        <v>Removing Units from the Grid</v>
      </c>
      <c r="D67" s="539"/>
      <c r="E67" s="539"/>
      <c r="F67" s="540"/>
      <c r="G67" s="541"/>
      <c r="H67" s="541"/>
      <c r="I67" s="21"/>
      <c r="J67" s="118"/>
    </row>
    <row r="68" spans="1:116" ht="13.5" customHeight="1">
      <c r="A68" s="118"/>
      <c r="B68" s="25"/>
      <c r="C68" s="481" t="str">
        <f>'Step 5-Env Benefits'!C68</f>
        <v>Subtotal Energy Savings</v>
      </c>
      <c r="D68" s="543" t="s">
        <v>255</v>
      </c>
      <c r="E68" s="543" t="s">
        <v>255</v>
      </c>
      <c r="F68" s="1909" t="e">
        <f>'Step 5 Energy Impacts (B)'!F14*(Assumptions!$B$32/Assumptions!$B$31)</f>
        <v>#VALUE!</v>
      </c>
      <c r="G68" s="1910"/>
      <c r="H68" s="544" t="s">
        <v>255</v>
      </c>
      <c r="I68" s="21"/>
      <c r="J68" s="118"/>
    </row>
    <row r="69" spans="1:116" s="1" customFormat="1" ht="13.5" customHeight="1" thickBot="1">
      <c r="A69" s="169"/>
      <c r="B69" s="12"/>
      <c r="C69" s="545" t="str">
        <f>'Step 5-Env Benefits'!C69</f>
        <v>TOTAL</v>
      </c>
      <c r="D69" s="546" t="s">
        <v>255</v>
      </c>
      <c r="E69" s="546" t="s">
        <v>255</v>
      </c>
      <c r="F69" s="1919" t="e">
        <f>SUM(F60,F38,F66,F68)</f>
        <v>#VALUE!</v>
      </c>
      <c r="G69" s="1920"/>
      <c r="H69" s="658">
        <f>SUM(H60,H38)</f>
        <v>0</v>
      </c>
      <c r="I69" s="22"/>
      <c r="J69" s="16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row>
    <row r="70" spans="1:116" s="84" customFormat="1" ht="12" customHeight="1">
      <c r="A70" s="170"/>
      <c r="B70" s="83"/>
      <c r="C70" s="36" t="s">
        <v>321</v>
      </c>
      <c r="D70" s="548"/>
      <c r="E70" s="548"/>
      <c r="F70" s="548"/>
      <c r="G70" s="548"/>
      <c r="H70" s="549"/>
      <c r="I70" s="1453"/>
      <c r="J70" s="170"/>
      <c r="K70" s="1454"/>
      <c r="L70" s="1454"/>
      <c r="M70" s="1454"/>
      <c r="N70" s="1454"/>
      <c r="O70" s="1454"/>
      <c r="P70" s="1454"/>
      <c r="Q70" s="1454"/>
      <c r="R70" s="1454"/>
      <c r="S70" s="1454"/>
      <c r="T70" s="1454"/>
      <c r="U70" s="1454"/>
      <c r="V70" s="1454"/>
      <c r="W70" s="1454"/>
      <c r="X70" s="1454"/>
      <c r="Y70" s="1454"/>
      <c r="Z70" s="1454"/>
      <c r="AA70" s="1454"/>
      <c r="AB70" s="1454"/>
      <c r="AC70" s="1454"/>
      <c r="AD70" s="1454"/>
      <c r="AE70" s="1454"/>
      <c r="AF70" s="1454"/>
      <c r="AG70" s="1454"/>
      <c r="AH70" s="1454"/>
      <c r="AI70" s="1454"/>
      <c r="AJ70" s="1454"/>
      <c r="AK70" s="1454"/>
      <c r="AL70" s="1454"/>
      <c r="AM70" s="1454"/>
      <c r="AN70" s="1454"/>
      <c r="AO70" s="1454"/>
      <c r="AP70" s="1454"/>
      <c r="AQ70" s="1454"/>
      <c r="AR70" s="1454"/>
      <c r="AS70" s="1454"/>
      <c r="AT70" s="1454"/>
      <c r="AU70" s="1454"/>
      <c r="AV70" s="1454"/>
      <c r="AW70" s="1454"/>
      <c r="AX70" s="1454"/>
      <c r="AY70" s="1454"/>
      <c r="AZ70" s="1454"/>
      <c r="BA70" s="1454"/>
      <c r="BB70" s="1454"/>
      <c r="BC70" s="1454"/>
      <c r="BD70" s="1454"/>
      <c r="BE70" s="1454"/>
      <c r="BF70" s="1454"/>
      <c r="BG70" s="1454"/>
      <c r="BH70" s="1454"/>
      <c r="BI70" s="1454"/>
      <c r="BJ70" s="1454"/>
      <c r="BK70" s="1454"/>
      <c r="BL70" s="1454"/>
      <c r="BM70" s="1454"/>
      <c r="BN70" s="1454"/>
      <c r="BO70" s="1454"/>
      <c r="BP70" s="1454"/>
      <c r="BQ70" s="1454"/>
      <c r="BR70" s="1454"/>
      <c r="BS70" s="1454"/>
      <c r="BT70" s="1454"/>
      <c r="BU70" s="1454"/>
      <c r="BV70" s="1454"/>
      <c r="BW70" s="1454"/>
      <c r="BX70" s="1454"/>
      <c r="BY70" s="1454"/>
      <c r="BZ70" s="1454"/>
      <c r="CA70" s="1454"/>
      <c r="CB70" s="1454"/>
      <c r="CC70" s="1454"/>
      <c r="CD70" s="1454"/>
      <c r="CE70" s="1454"/>
      <c r="CF70" s="1454"/>
      <c r="CG70" s="1454"/>
      <c r="CH70" s="1454"/>
      <c r="CI70" s="1454"/>
      <c r="CJ70" s="1454"/>
      <c r="CK70" s="1454"/>
      <c r="CL70" s="1454"/>
      <c r="CM70" s="1454"/>
      <c r="CN70" s="1454"/>
      <c r="CO70" s="1454"/>
      <c r="CP70" s="1454"/>
      <c r="CQ70" s="1454"/>
      <c r="CR70" s="1454"/>
      <c r="CS70" s="1454"/>
      <c r="CT70" s="1454"/>
      <c r="CU70" s="1454"/>
      <c r="CV70" s="1454"/>
      <c r="CW70" s="1454"/>
      <c r="CX70" s="1454"/>
      <c r="CY70" s="1454"/>
      <c r="CZ70" s="1454"/>
      <c r="DA70" s="1454"/>
      <c r="DB70" s="1454"/>
      <c r="DC70" s="1454"/>
      <c r="DD70" s="1454"/>
      <c r="DE70" s="1454"/>
      <c r="DF70" s="1454"/>
      <c r="DG70" s="1454"/>
      <c r="DH70" s="1454"/>
      <c r="DI70" s="1454"/>
      <c r="DJ70" s="1454"/>
      <c r="DK70" s="1454"/>
      <c r="DL70" s="1454"/>
    </row>
    <row r="71" spans="1:116" s="84" customFormat="1" ht="24" customHeight="1">
      <c r="A71" s="170"/>
      <c r="B71" s="83"/>
      <c r="C71" s="1913" t="s">
        <v>322</v>
      </c>
      <c r="D71" s="1914"/>
      <c r="E71" s="1914"/>
      <c r="F71" s="1914"/>
      <c r="G71" s="1914"/>
      <c r="H71" s="1914"/>
      <c r="I71" s="1453"/>
      <c r="J71" s="170"/>
      <c r="K71" s="1454"/>
      <c r="L71" s="1454"/>
      <c r="M71" s="1454"/>
      <c r="N71" s="1454"/>
      <c r="O71" s="1454"/>
      <c r="P71" s="1454"/>
      <c r="Q71" s="1454"/>
      <c r="R71" s="1454"/>
      <c r="S71" s="1454"/>
      <c r="T71" s="1454"/>
      <c r="U71" s="1454"/>
      <c r="V71" s="1454"/>
      <c r="W71" s="1454"/>
      <c r="X71" s="1454"/>
      <c r="Y71" s="1454"/>
      <c r="Z71" s="1454"/>
      <c r="AA71" s="1454"/>
      <c r="AB71" s="1454"/>
      <c r="AC71" s="1454"/>
      <c r="AD71" s="1454"/>
      <c r="AE71" s="1454"/>
      <c r="AF71" s="1454"/>
      <c r="AG71" s="1454"/>
      <c r="AH71" s="1454"/>
      <c r="AI71" s="1454"/>
      <c r="AJ71" s="1454"/>
      <c r="AK71" s="1454"/>
      <c r="AL71" s="1454"/>
      <c r="AM71" s="1454"/>
      <c r="AN71" s="1454"/>
      <c r="AO71" s="1454"/>
      <c r="AP71" s="1454"/>
      <c r="AQ71" s="1454"/>
      <c r="AR71" s="1454"/>
      <c r="AS71" s="1454"/>
      <c r="AT71" s="1454"/>
      <c r="AU71" s="1454"/>
      <c r="AV71" s="1454"/>
      <c r="AW71" s="1454"/>
      <c r="AX71" s="1454"/>
      <c r="AY71" s="1454"/>
      <c r="AZ71" s="1454"/>
      <c r="BA71" s="1454"/>
      <c r="BB71" s="1454"/>
      <c r="BC71" s="1454"/>
      <c r="BD71" s="1454"/>
      <c r="BE71" s="1454"/>
      <c r="BF71" s="1454"/>
      <c r="BG71" s="1454"/>
      <c r="BH71" s="1454"/>
      <c r="BI71" s="1454"/>
      <c r="BJ71" s="1454"/>
      <c r="BK71" s="1454"/>
      <c r="BL71" s="1454"/>
      <c r="BM71" s="1454"/>
      <c r="BN71" s="1454"/>
      <c r="BO71" s="1454"/>
      <c r="BP71" s="1454"/>
      <c r="BQ71" s="1454"/>
      <c r="BR71" s="1454"/>
      <c r="BS71" s="1454"/>
      <c r="BT71" s="1454"/>
      <c r="BU71" s="1454"/>
      <c r="BV71" s="1454"/>
      <c r="BW71" s="1454"/>
      <c r="BX71" s="1454"/>
      <c r="BY71" s="1454"/>
      <c r="BZ71" s="1454"/>
      <c r="CA71" s="1454"/>
      <c r="CB71" s="1454"/>
      <c r="CC71" s="1454"/>
      <c r="CD71" s="1454"/>
      <c r="CE71" s="1454"/>
      <c r="CF71" s="1454"/>
      <c r="CG71" s="1454"/>
      <c r="CH71" s="1454"/>
      <c r="CI71" s="1454"/>
      <c r="CJ71" s="1454"/>
      <c r="CK71" s="1454"/>
      <c r="CL71" s="1454"/>
      <c r="CM71" s="1454"/>
      <c r="CN71" s="1454"/>
      <c r="CO71" s="1454"/>
      <c r="CP71" s="1454"/>
      <c r="CQ71" s="1454"/>
      <c r="CR71" s="1454"/>
      <c r="CS71" s="1454"/>
      <c r="CT71" s="1454"/>
      <c r="CU71" s="1454"/>
      <c r="CV71" s="1454"/>
      <c r="CW71" s="1454"/>
      <c r="CX71" s="1454"/>
      <c r="CY71" s="1454"/>
      <c r="CZ71" s="1454"/>
      <c r="DA71" s="1454"/>
      <c r="DB71" s="1454"/>
      <c r="DC71" s="1454"/>
      <c r="DD71" s="1454"/>
      <c r="DE71" s="1454"/>
      <c r="DF71" s="1454"/>
      <c r="DG71" s="1454"/>
      <c r="DH71" s="1454"/>
      <c r="DI71" s="1454"/>
      <c r="DJ71" s="1454"/>
      <c r="DK71" s="1454"/>
      <c r="DL71" s="1454"/>
    </row>
    <row r="72" spans="1:116" s="84" customFormat="1" ht="2.25" customHeight="1">
      <c r="A72" s="170"/>
      <c r="B72" s="83"/>
      <c r="C72" s="1905"/>
      <c r="D72" s="1905"/>
      <c r="E72" s="1905"/>
      <c r="F72" s="1905"/>
      <c r="G72" s="1905"/>
      <c r="H72" s="1905"/>
      <c r="I72" s="1453"/>
      <c r="J72" s="170"/>
      <c r="K72" s="1454"/>
      <c r="L72" s="1454"/>
      <c r="M72" s="1454"/>
      <c r="N72" s="1454"/>
      <c r="O72" s="1454"/>
      <c r="P72" s="1454"/>
      <c r="Q72" s="1454"/>
      <c r="R72" s="1454"/>
      <c r="S72" s="1454"/>
      <c r="T72" s="1454"/>
      <c r="U72" s="1454"/>
      <c r="V72" s="1454"/>
      <c r="W72" s="1454"/>
      <c r="X72" s="1454"/>
      <c r="Y72" s="1454"/>
      <c r="Z72" s="1454"/>
      <c r="AA72" s="1454"/>
      <c r="AB72" s="1454"/>
      <c r="AC72" s="1454"/>
      <c r="AD72" s="1454"/>
      <c r="AE72" s="1454"/>
      <c r="AF72" s="1454"/>
      <c r="AG72" s="1454"/>
      <c r="AH72" s="1454"/>
      <c r="AI72" s="1454"/>
      <c r="AJ72" s="1454"/>
      <c r="AK72" s="1454"/>
      <c r="AL72" s="1454"/>
      <c r="AM72" s="1454"/>
      <c r="AN72" s="1454"/>
      <c r="AO72" s="1454"/>
      <c r="AP72" s="1454"/>
      <c r="AQ72" s="1454"/>
      <c r="AR72" s="1454"/>
      <c r="AS72" s="1454"/>
      <c r="AT72" s="1454"/>
      <c r="AU72" s="1454"/>
      <c r="AV72" s="1454"/>
      <c r="AW72" s="1454"/>
      <c r="AX72" s="1454"/>
      <c r="AY72" s="1454"/>
      <c r="AZ72" s="1454"/>
      <c r="BA72" s="1454"/>
      <c r="BB72" s="1454"/>
      <c r="BC72" s="1454"/>
      <c r="BD72" s="1454"/>
      <c r="BE72" s="1454"/>
      <c r="BF72" s="1454"/>
      <c r="BG72" s="1454"/>
      <c r="BH72" s="1454"/>
      <c r="BI72" s="1454"/>
      <c r="BJ72" s="1454"/>
      <c r="BK72" s="1454"/>
      <c r="BL72" s="1454"/>
      <c r="BM72" s="1454"/>
      <c r="BN72" s="1454"/>
      <c r="BO72" s="1454"/>
      <c r="BP72" s="1454"/>
      <c r="BQ72" s="1454"/>
      <c r="BR72" s="1454"/>
      <c r="BS72" s="1454"/>
      <c r="BT72" s="1454"/>
      <c r="BU72" s="1454"/>
      <c r="BV72" s="1454"/>
      <c r="BW72" s="1454"/>
      <c r="BX72" s="1454"/>
      <c r="BY72" s="1454"/>
      <c r="BZ72" s="1454"/>
      <c r="CA72" s="1454"/>
      <c r="CB72" s="1454"/>
      <c r="CC72" s="1454"/>
      <c r="CD72" s="1454"/>
      <c r="CE72" s="1454"/>
      <c r="CF72" s="1454"/>
      <c r="CG72" s="1454"/>
      <c r="CH72" s="1454"/>
      <c r="CI72" s="1454"/>
      <c r="CJ72" s="1454"/>
      <c r="CK72" s="1454"/>
      <c r="CL72" s="1454"/>
      <c r="CM72" s="1454"/>
      <c r="CN72" s="1454"/>
      <c r="CO72" s="1454"/>
      <c r="CP72" s="1454"/>
      <c r="CQ72" s="1454"/>
      <c r="CR72" s="1454"/>
      <c r="CS72" s="1454"/>
      <c r="CT72" s="1454"/>
      <c r="CU72" s="1454"/>
      <c r="CV72" s="1454"/>
      <c r="CW72" s="1454"/>
      <c r="CX72" s="1454"/>
      <c r="CY72" s="1454"/>
      <c r="CZ72" s="1454"/>
      <c r="DA72" s="1454"/>
      <c r="DB72" s="1454"/>
      <c r="DC72" s="1454"/>
      <c r="DD72" s="1454"/>
      <c r="DE72" s="1454"/>
      <c r="DF72" s="1454"/>
      <c r="DG72" s="1454"/>
      <c r="DH72" s="1454"/>
      <c r="DI72" s="1454"/>
      <c r="DJ72" s="1454"/>
      <c r="DK72" s="1454"/>
      <c r="DL72" s="1454"/>
    </row>
    <row r="73" spans="1:116" s="84" customFormat="1" ht="24" customHeight="1">
      <c r="A73" s="170"/>
      <c r="B73" s="83"/>
      <c r="C73" s="1914" t="s">
        <v>323</v>
      </c>
      <c r="D73" s="1914"/>
      <c r="E73" s="1914"/>
      <c r="F73" s="1914"/>
      <c r="G73" s="1914"/>
      <c r="H73" s="1914"/>
      <c r="I73" s="1453"/>
      <c r="J73" s="170"/>
      <c r="K73" s="1454"/>
      <c r="L73" s="1454"/>
      <c r="M73" s="1454"/>
      <c r="N73" s="1454"/>
      <c r="O73" s="1454"/>
      <c r="P73" s="1454"/>
      <c r="Q73" s="1454"/>
      <c r="R73" s="1454"/>
      <c r="S73" s="1454"/>
      <c r="T73" s="1454"/>
      <c r="U73" s="1454"/>
      <c r="V73" s="1454"/>
      <c r="W73" s="1454"/>
      <c r="X73" s="1454"/>
      <c r="Y73" s="1454"/>
      <c r="Z73" s="1454"/>
      <c r="AA73" s="1454"/>
      <c r="AB73" s="1454"/>
      <c r="AC73" s="1454"/>
      <c r="AD73" s="1454"/>
      <c r="AE73" s="1454"/>
      <c r="AF73" s="1454"/>
      <c r="AG73" s="1454"/>
      <c r="AH73" s="1454"/>
      <c r="AI73" s="1454"/>
      <c r="AJ73" s="1454"/>
      <c r="AK73" s="1454"/>
      <c r="AL73" s="1454"/>
      <c r="AM73" s="1454"/>
      <c r="AN73" s="1454"/>
      <c r="AO73" s="1454"/>
      <c r="AP73" s="1454"/>
      <c r="AQ73" s="1454"/>
      <c r="AR73" s="1454"/>
      <c r="AS73" s="1454"/>
      <c r="AT73" s="1454"/>
      <c r="AU73" s="1454"/>
      <c r="AV73" s="1454"/>
      <c r="AW73" s="1454"/>
      <c r="AX73" s="1454"/>
      <c r="AY73" s="1454"/>
      <c r="AZ73" s="1454"/>
      <c r="BA73" s="1454"/>
      <c r="BB73" s="1454"/>
      <c r="BC73" s="1454"/>
      <c r="BD73" s="1454"/>
      <c r="BE73" s="1454"/>
      <c r="BF73" s="1454"/>
      <c r="BG73" s="1454"/>
      <c r="BH73" s="1454"/>
      <c r="BI73" s="1454"/>
      <c r="BJ73" s="1454"/>
      <c r="BK73" s="1454"/>
      <c r="BL73" s="1454"/>
      <c r="BM73" s="1454"/>
      <c r="BN73" s="1454"/>
      <c r="BO73" s="1454"/>
      <c r="BP73" s="1454"/>
      <c r="BQ73" s="1454"/>
      <c r="BR73" s="1454"/>
      <c r="BS73" s="1454"/>
      <c r="BT73" s="1454"/>
      <c r="BU73" s="1454"/>
      <c r="BV73" s="1454"/>
      <c r="BW73" s="1454"/>
      <c r="BX73" s="1454"/>
      <c r="BY73" s="1454"/>
      <c r="BZ73" s="1454"/>
      <c r="CA73" s="1454"/>
      <c r="CB73" s="1454"/>
      <c r="CC73" s="1454"/>
      <c r="CD73" s="1454"/>
      <c r="CE73" s="1454"/>
      <c r="CF73" s="1454"/>
      <c r="CG73" s="1454"/>
      <c r="CH73" s="1454"/>
      <c r="CI73" s="1454"/>
      <c r="CJ73" s="1454"/>
      <c r="CK73" s="1454"/>
      <c r="CL73" s="1454"/>
      <c r="CM73" s="1454"/>
      <c r="CN73" s="1454"/>
      <c r="CO73" s="1454"/>
      <c r="CP73" s="1454"/>
      <c r="CQ73" s="1454"/>
      <c r="CR73" s="1454"/>
      <c r="CS73" s="1454"/>
      <c r="CT73" s="1454"/>
      <c r="CU73" s="1454"/>
      <c r="CV73" s="1454"/>
      <c r="CW73" s="1454"/>
      <c r="CX73" s="1454"/>
      <c r="CY73" s="1454"/>
      <c r="CZ73" s="1454"/>
      <c r="DA73" s="1454"/>
      <c r="DB73" s="1454"/>
      <c r="DC73" s="1454"/>
      <c r="DD73" s="1454"/>
      <c r="DE73" s="1454"/>
      <c r="DF73" s="1454"/>
      <c r="DG73" s="1454"/>
      <c r="DH73" s="1454"/>
      <c r="DI73" s="1454"/>
      <c r="DJ73" s="1454"/>
      <c r="DK73" s="1454"/>
      <c r="DL73" s="1454"/>
    </row>
    <row r="74" spans="1:116" s="84" customFormat="1" ht="2.25" customHeight="1">
      <c r="A74" s="170"/>
      <c r="B74" s="83"/>
      <c r="C74" s="1905"/>
      <c r="D74" s="1914"/>
      <c r="E74" s="1914"/>
      <c r="F74" s="1914"/>
      <c r="G74" s="1914"/>
      <c r="H74" s="1914"/>
      <c r="I74" s="1453"/>
      <c r="J74" s="170"/>
      <c r="K74" s="1454"/>
      <c r="L74" s="1454"/>
      <c r="M74" s="1454"/>
      <c r="N74" s="1454"/>
      <c r="O74" s="1454"/>
      <c r="P74" s="1454"/>
      <c r="Q74" s="1454"/>
      <c r="R74" s="1454"/>
      <c r="S74" s="1454"/>
      <c r="T74" s="1454"/>
      <c r="U74" s="1454"/>
      <c r="V74" s="1454"/>
      <c r="W74" s="1454"/>
      <c r="X74" s="1454"/>
      <c r="Y74" s="1454"/>
      <c r="Z74" s="1454"/>
      <c r="AA74" s="1454"/>
      <c r="AB74" s="1454"/>
      <c r="AC74" s="1454"/>
      <c r="AD74" s="1454"/>
      <c r="AE74" s="1454"/>
      <c r="AF74" s="1454"/>
      <c r="AG74" s="1454"/>
      <c r="AH74" s="1454"/>
      <c r="AI74" s="1454"/>
      <c r="AJ74" s="1454"/>
      <c r="AK74" s="1454"/>
      <c r="AL74" s="1454"/>
      <c r="AM74" s="1454"/>
      <c r="AN74" s="1454"/>
      <c r="AO74" s="1454"/>
      <c r="AP74" s="1454"/>
      <c r="AQ74" s="1454"/>
      <c r="AR74" s="1454"/>
      <c r="AS74" s="1454"/>
      <c r="AT74" s="1454"/>
      <c r="AU74" s="1454"/>
      <c r="AV74" s="1454"/>
      <c r="AW74" s="1454"/>
      <c r="AX74" s="1454"/>
      <c r="AY74" s="1454"/>
      <c r="AZ74" s="1454"/>
      <c r="BA74" s="1454"/>
      <c r="BB74" s="1454"/>
      <c r="BC74" s="1454"/>
      <c r="BD74" s="1454"/>
      <c r="BE74" s="1454"/>
      <c r="BF74" s="1454"/>
      <c r="BG74" s="1454"/>
      <c r="BH74" s="1454"/>
      <c r="BI74" s="1454"/>
      <c r="BJ74" s="1454"/>
      <c r="BK74" s="1454"/>
      <c r="BL74" s="1454"/>
      <c r="BM74" s="1454"/>
      <c r="BN74" s="1454"/>
      <c r="BO74" s="1454"/>
      <c r="BP74" s="1454"/>
      <c r="BQ74" s="1454"/>
      <c r="BR74" s="1454"/>
      <c r="BS74" s="1454"/>
      <c r="BT74" s="1454"/>
      <c r="BU74" s="1454"/>
      <c r="BV74" s="1454"/>
      <c r="BW74" s="1454"/>
      <c r="BX74" s="1454"/>
      <c r="BY74" s="1454"/>
      <c r="BZ74" s="1454"/>
      <c r="CA74" s="1454"/>
      <c r="CB74" s="1454"/>
      <c r="CC74" s="1454"/>
      <c r="CD74" s="1454"/>
      <c r="CE74" s="1454"/>
      <c r="CF74" s="1454"/>
      <c r="CG74" s="1454"/>
      <c r="CH74" s="1454"/>
      <c r="CI74" s="1454"/>
      <c r="CJ74" s="1454"/>
      <c r="CK74" s="1454"/>
      <c r="CL74" s="1454"/>
      <c r="CM74" s="1454"/>
      <c r="CN74" s="1454"/>
      <c r="CO74" s="1454"/>
      <c r="CP74" s="1454"/>
      <c r="CQ74" s="1454"/>
      <c r="CR74" s="1454"/>
      <c r="CS74" s="1454"/>
      <c r="CT74" s="1454"/>
      <c r="CU74" s="1454"/>
      <c r="CV74" s="1454"/>
      <c r="CW74" s="1454"/>
      <c r="CX74" s="1454"/>
      <c r="CY74" s="1454"/>
      <c r="CZ74" s="1454"/>
      <c r="DA74" s="1454"/>
      <c r="DB74" s="1454"/>
      <c r="DC74" s="1454"/>
      <c r="DD74" s="1454"/>
      <c r="DE74" s="1454"/>
      <c r="DF74" s="1454"/>
      <c r="DG74" s="1454"/>
      <c r="DH74" s="1454"/>
      <c r="DI74" s="1454"/>
      <c r="DJ74" s="1454"/>
      <c r="DK74" s="1454"/>
      <c r="DL74" s="1454"/>
    </row>
    <row r="75" spans="1:116" s="84" customFormat="1" ht="26.25" customHeight="1">
      <c r="A75" s="170"/>
      <c r="B75" s="83"/>
      <c r="C75" s="1907" t="s">
        <v>324</v>
      </c>
      <c r="D75" s="1908"/>
      <c r="E75" s="1908"/>
      <c r="F75" s="1908"/>
      <c r="G75" s="1908"/>
      <c r="H75" s="1908"/>
      <c r="I75" s="1453"/>
      <c r="J75" s="170"/>
      <c r="K75" s="1454"/>
      <c r="L75" s="1454"/>
      <c r="M75" s="1454"/>
      <c r="N75" s="1454"/>
      <c r="O75" s="1454"/>
      <c r="P75" s="1454"/>
      <c r="Q75" s="1454"/>
      <c r="R75" s="1454"/>
      <c r="S75" s="1454"/>
      <c r="T75" s="1454"/>
      <c r="U75" s="1454"/>
      <c r="V75" s="1454"/>
      <c r="W75" s="1454"/>
      <c r="X75" s="1454"/>
      <c r="Y75" s="1454"/>
      <c r="Z75" s="1454"/>
      <c r="AA75" s="1454"/>
      <c r="AB75" s="1454"/>
      <c r="AC75" s="1454"/>
      <c r="AD75" s="1454"/>
      <c r="AE75" s="1454"/>
      <c r="AF75" s="1454"/>
      <c r="AG75" s="1454"/>
      <c r="AH75" s="1454"/>
      <c r="AI75" s="1454"/>
      <c r="AJ75" s="1454"/>
      <c r="AK75" s="1454"/>
      <c r="AL75" s="1454"/>
      <c r="AM75" s="1454"/>
      <c r="AN75" s="1454"/>
      <c r="AO75" s="1454"/>
      <c r="AP75" s="1454"/>
      <c r="AQ75" s="1454"/>
      <c r="AR75" s="1454"/>
      <c r="AS75" s="1454"/>
      <c r="AT75" s="1454"/>
      <c r="AU75" s="1454"/>
      <c r="AV75" s="1454"/>
      <c r="AW75" s="1454"/>
      <c r="AX75" s="1454"/>
      <c r="AY75" s="1454"/>
      <c r="AZ75" s="1454"/>
      <c r="BA75" s="1454"/>
      <c r="BB75" s="1454"/>
      <c r="BC75" s="1454"/>
      <c r="BD75" s="1454"/>
      <c r="BE75" s="1454"/>
      <c r="BF75" s="1454"/>
      <c r="BG75" s="1454"/>
      <c r="BH75" s="1454"/>
      <c r="BI75" s="1454"/>
      <c r="BJ75" s="1454"/>
      <c r="BK75" s="1454"/>
      <c r="BL75" s="1454"/>
      <c r="BM75" s="1454"/>
      <c r="BN75" s="1454"/>
      <c r="BO75" s="1454"/>
      <c r="BP75" s="1454"/>
      <c r="BQ75" s="1454"/>
      <c r="BR75" s="1454"/>
      <c r="BS75" s="1454"/>
      <c r="BT75" s="1454"/>
      <c r="BU75" s="1454"/>
      <c r="BV75" s="1454"/>
      <c r="BW75" s="1454"/>
      <c r="BX75" s="1454"/>
      <c r="BY75" s="1454"/>
      <c r="BZ75" s="1454"/>
      <c r="CA75" s="1454"/>
      <c r="CB75" s="1454"/>
      <c r="CC75" s="1454"/>
      <c r="CD75" s="1454"/>
      <c r="CE75" s="1454"/>
      <c r="CF75" s="1454"/>
      <c r="CG75" s="1454"/>
      <c r="CH75" s="1454"/>
      <c r="CI75" s="1454"/>
      <c r="CJ75" s="1454"/>
      <c r="CK75" s="1454"/>
      <c r="CL75" s="1454"/>
      <c r="CM75" s="1454"/>
      <c r="CN75" s="1454"/>
      <c r="CO75" s="1454"/>
      <c r="CP75" s="1454"/>
      <c r="CQ75" s="1454"/>
      <c r="CR75" s="1454"/>
      <c r="CS75" s="1454"/>
      <c r="CT75" s="1454"/>
      <c r="CU75" s="1454"/>
      <c r="CV75" s="1454"/>
      <c r="CW75" s="1454"/>
      <c r="CX75" s="1454"/>
      <c r="CY75" s="1454"/>
      <c r="CZ75" s="1454"/>
      <c r="DA75" s="1454"/>
      <c r="DB75" s="1454"/>
      <c r="DC75" s="1454"/>
      <c r="DD75" s="1454"/>
      <c r="DE75" s="1454"/>
      <c r="DF75" s="1454"/>
      <c r="DG75" s="1454"/>
      <c r="DH75" s="1454"/>
      <c r="DI75" s="1454"/>
      <c r="DJ75" s="1454"/>
      <c r="DK75" s="1454"/>
      <c r="DL75" s="1454"/>
    </row>
    <row r="76" spans="1:116" s="84" customFormat="1" ht="24" customHeight="1">
      <c r="A76" s="170"/>
      <c r="B76" s="83"/>
      <c r="C76" s="1907" t="s">
        <v>325</v>
      </c>
      <c r="D76" s="1908"/>
      <c r="E76" s="1908"/>
      <c r="F76" s="1908"/>
      <c r="G76" s="1908"/>
      <c r="H76" s="1908"/>
      <c r="I76" s="1453"/>
      <c r="J76" s="170"/>
      <c r="K76" s="1454"/>
      <c r="L76" s="1454"/>
      <c r="M76" s="1454"/>
      <c r="N76" s="1454"/>
      <c r="O76" s="1454"/>
      <c r="P76" s="1454"/>
      <c r="Q76" s="1454"/>
      <c r="R76" s="1454"/>
      <c r="S76" s="1454"/>
      <c r="T76" s="1454"/>
      <c r="U76" s="1454"/>
      <c r="V76" s="1454"/>
      <c r="W76" s="1454"/>
      <c r="X76" s="1454"/>
      <c r="Y76" s="1454"/>
      <c r="Z76" s="1454"/>
      <c r="AA76" s="1454"/>
      <c r="AB76" s="1454"/>
      <c r="AC76" s="1454"/>
      <c r="AD76" s="1454"/>
      <c r="AE76" s="1454"/>
      <c r="AF76" s="1454"/>
      <c r="AG76" s="1454"/>
      <c r="AH76" s="1454"/>
      <c r="AI76" s="1454"/>
      <c r="AJ76" s="1454"/>
      <c r="AK76" s="1454"/>
      <c r="AL76" s="1454"/>
      <c r="AM76" s="1454"/>
      <c r="AN76" s="1454"/>
      <c r="AO76" s="1454"/>
      <c r="AP76" s="1454"/>
      <c r="AQ76" s="1454"/>
      <c r="AR76" s="1454"/>
      <c r="AS76" s="1454"/>
      <c r="AT76" s="1454"/>
      <c r="AU76" s="1454"/>
      <c r="AV76" s="1454"/>
      <c r="AW76" s="1454"/>
      <c r="AX76" s="1454"/>
      <c r="AY76" s="1454"/>
      <c r="AZ76" s="1454"/>
      <c r="BA76" s="1454"/>
      <c r="BB76" s="1454"/>
      <c r="BC76" s="1454"/>
      <c r="BD76" s="1454"/>
      <c r="BE76" s="1454"/>
      <c r="BF76" s="1454"/>
      <c r="BG76" s="1454"/>
      <c r="BH76" s="1454"/>
      <c r="BI76" s="1454"/>
      <c r="BJ76" s="1454"/>
      <c r="BK76" s="1454"/>
      <c r="BL76" s="1454"/>
      <c r="BM76" s="1454"/>
      <c r="BN76" s="1454"/>
      <c r="BO76" s="1454"/>
      <c r="BP76" s="1454"/>
      <c r="BQ76" s="1454"/>
      <c r="BR76" s="1454"/>
      <c r="BS76" s="1454"/>
      <c r="BT76" s="1454"/>
      <c r="BU76" s="1454"/>
      <c r="BV76" s="1454"/>
      <c r="BW76" s="1454"/>
      <c r="BX76" s="1454"/>
      <c r="BY76" s="1454"/>
      <c r="BZ76" s="1454"/>
      <c r="CA76" s="1454"/>
      <c r="CB76" s="1454"/>
      <c r="CC76" s="1454"/>
      <c r="CD76" s="1454"/>
      <c r="CE76" s="1454"/>
      <c r="CF76" s="1454"/>
      <c r="CG76" s="1454"/>
      <c r="CH76" s="1454"/>
      <c r="CI76" s="1454"/>
      <c r="CJ76" s="1454"/>
      <c r="CK76" s="1454"/>
      <c r="CL76" s="1454"/>
      <c r="CM76" s="1454"/>
      <c r="CN76" s="1454"/>
      <c r="CO76" s="1454"/>
      <c r="CP76" s="1454"/>
      <c r="CQ76" s="1454"/>
      <c r="CR76" s="1454"/>
      <c r="CS76" s="1454"/>
      <c r="CT76" s="1454"/>
      <c r="CU76" s="1454"/>
      <c r="CV76" s="1454"/>
      <c r="CW76" s="1454"/>
      <c r="CX76" s="1454"/>
      <c r="CY76" s="1454"/>
      <c r="CZ76" s="1454"/>
      <c r="DA76" s="1454"/>
      <c r="DB76" s="1454"/>
      <c r="DC76" s="1454"/>
      <c r="DD76" s="1454"/>
      <c r="DE76" s="1454"/>
      <c r="DF76" s="1454"/>
      <c r="DG76" s="1454"/>
      <c r="DH76" s="1454"/>
      <c r="DI76" s="1454"/>
      <c r="DJ76" s="1454"/>
      <c r="DK76" s="1454"/>
      <c r="DL76" s="1454"/>
    </row>
    <row r="77" spans="1:116" s="84" customFormat="1" ht="5.25" customHeight="1">
      <c r="A77" s="170"/>
      <c r="B77" s="83"/>
      <c r="C77" s="164"/>
      <c r="D77" s="163"/>
      <c r="E77" s="163"/>
      <c r="F77" s="163"/>
      <c r="G77" s="163"/>
      <c r="H77" s="163"/>
      <c r="I77" s="1453"/>
      <c r="J77" s="170"/>
      <c r="K77" s="1454"/>
      <c r="L77" s="1454"/>
      <c r="M77" s="1454"/>
      <c r="N77" s="1454"/>
      <c r="O77" s="1454"/>
      <c r="P77" s="1454"/>
      <c r="Q77" s="1454"/>
      <c r="R77" s="1454"/>
      <c r="S77" s="1454"/>
      <c r="T77" s="1454"/>
      <c r="U77" s="1454"/>
      <c r="V77" s="1454"/>
      <c r="W77" s="1454"/>
      <c r="X77" s="1454"/>
      <c r="Y77" s="1454"/>
      <c r="Z77" s="1454"/>
      <c r="AA77" s="1454"/>
      <c r="AB77" s="1454"/>
      <c r="AC77" s="1454"/>
      <c r="AD77" s="1454"/>
      <c r="AE77" s="1454"/>
      <c r="AF77" s="1454"/>
      <c r="AG77" s="1454"/>
      <c r="AH77" s="1454"/>
      <c r="AI77" s="1454"/>
      <c r="AJ77" s="1454"/>
      <c r="AK77" s="1454"/>
      <c r="AL77" s="1454"/>
      <c r="AM77" s="1454"/>
      <c r="AN77" s="1454"/>
      <c r="AO77" s="1454"/>
      <c r="AP77" s="1454"/>
      <c r="AQ77" s="1454"/>
      <c r="AR77" s="1454"/>
      <c r="AS77" s="1454"/>
      <c r="AT77" s="1454"/>
      <c r="AU77" s="1454"/>
      <c r="AV77" s="1454"/>
      <c r="AW77" s="1454"/>
      <c r="AX77" s="1454"/>
      <c r="AY77" s="1454"/>
      <c r="AZ77" s="1454"/>
      <c r="BA77" s="1454"/>
      <c r="BB77" s="1454"/>
      <c r="BC77" s="1454"/>
      <c r="BD77" s="1454"/>
      <c r="BE77" s="1454"/>
      <c r="BF77" s="1454"/>
      <c r="BG77" s="1454"/>
      <c r="BH77" s="1454"/>
      <c r="BI77" s="1454"/>
      <c r="BJ77" s="1454"/>
      <c r="BK77" s="1454"/>
      <c r="BL77" s="1454"/>
      <c r="BM77" s="1454"/>
      <c r="BN77" s="1454"/>
      <c r="BO77" s="1454"/>
      <c r="BP77" s="1454"/>
      <c r="BQ77" s="1454"/>
      <c r="BR77" s="1454"/>
      <c r="BS77" s="1454"/>
      <c r="BT77" s="1454"/>
      <c r="BU77" s="1454"/>
      <c r="BV77" s="1454"/>
      <c r="BW77" s="1454"/>
      <c r="BX77" s="1454"/>
      <c r="BY77" s="1454"/>
      <c r="BZ77" s="1454"/>
      <c r="CA77" s="1454"/>
      <c r="CB77" s="1454"/>
      <c r="CC77" s="1454"/>
      <c r="CD77" s="1454"/>
      <c r="CE77" s="1454"/>
      <c r="CF77" s="1454"/>
      <c r="CG77" s="1454"/>
      <c r="CH77" s="1454"/>
      <c r="CI77" s="1454"/>
      <c r="CJ77" s="1454"/>
      <c r="CK77" s="1454"/>
      <c r="CL77" s="1454"/>
      <c r="CM77" s="1454"/>
      <c r="CN77" s="1454"/>
      <c r="CO77" s="1454"/>
      <c r="CP77" s="1454"/>
      <c r="CQ77" s="1454"/>
      <c r="CR77" s="1454"/>
      <c r="CS77" s="1454"/>
      <c r="CT77" s="1454"/>
      <c r="CU77" s="1454"/>
      <c r="CV77" s="1454"/>
      <c r="CW77" s="1454"/>
      <c r="CX77" s="1454"/>
      <c r="CY77" s="1454"/>
      <c r="CZ77" s="1454"/>
      <c r="DA77" s="1454"/>
      <c r="DB77" s="1454"/>
      <c r="DC77" s="1454"/>
      <c r="DD77" s="1454"/>
      <c r="DE77" s="1454"/>
      <c r="DF77" s="1454"/>
      <c r="DG77" s="1454"/>
      <c r="DH77" s="1454"/>
      <c r="DI77" s="1454"/>
      <c r="DJ77" s="1454"/>
      <c r="DK77" s="1454"/>
      <c r="DL77" s="1454"/>
    </row>
    <row r="78" spans="1:116" s="84" customFormat="1" ht="24" customHeight="1">
      <c r="A78" s="170"/>
      <c r="B78" s="83"/>
      <c r="C78" s="1906" t="s">
        <v>326</v>
      </c>
      <c r="D78" s="1483"/>
      <c r="E78" s="163"/>
      <c r="F78" s="163"/>
      <c r="G78" s="163"/>
      <c r="H78" s="163"/>
      <c r="I78" s="1453"/>
      <c r="J78" s="170"/>
      <c r="K78" s="1454"/>
      <c r="L78" s="1454"/>
      <c r="M78" s="1454"/>
      <c r="N78" s="1454"/>
      <c r="O78" s="1454"/>
      <c r="P78" s="1454"/>
      <c r="Q78" s="1454"/>
      <c r="R78" s="1454"/>
      <c r="S78" s="1454"/>
      <c r="T78" s="1454"/>
      <c r="U78" s="1454"/>
      <c r="V78" s="1454"/>
      <c r="W78" s="1454"/>
      <c r="X78" s="1454"/>
      <c r="Y78" s="1454"/>
      <c r="Z78" s="1454"/>
      <c r="AA78" s="1454"/>
      <c r="AB78" s="1454"/>
      <c r="AC78" s="1454"/>
      <c r="AD78" s="1454"/>
      <c r="AE78" s="1454"/>
      <c r="AF78" s="1454"/>
      <c r="AG78" s="1454"/>
      <c r="AH78" s="1454"/>
      <c r="AI78" s="1454"/>
      <c r="AJ78" s="1454"/>
      <c r="AK78" s="1454"/>
      <c r="AL78" s="1454"/>
      <c r="AM78" s="1454"/>
      <c r="AN78" s="1454"/>
      <c r="AO78" s="1454"/>
      <c r="AP78" s="1454"/>
      <c r="AQ78" s="1454"/>
      <c r="AR78" s="1454"/>
      <c r="AS78" s="1454"/>
      <c r="AT78" s="1454"/>
      <c r="AU78" s="1454"/>
      <c r="AV78" s="1454"/>
      <c r="AW78" s="1454"/>
      <c r="AX78" s="1454"/>
      <c r="AY78" s="1454"/>
      <c r="AZ78" s="1454"/>
      <c r="BA78" s="1454"/>
      <c r="BB78" s="1454"/>
      <c r="BC78" s="1454"/>
      <c r="BD78" s="1454"/>
      <c r="BE78" s="1454"/>
      <c r="BF78" s="1454"/>
      <c r="BG78" s="1454"/>
      <c r="BH78" s="1454"/>
      <c r="BI78" s="1454"/>
      <c r="BJ78" s="1454"/>
      <c r="BK78" s="1454"/>
      <c r="BL78" s="1454"/>
      <c r="BM78" s="1454"/>
      <c r="BN78" s="1454"/>
      <c r="BO78" s="1454"/>
      <c r="BP78" s="1454"/>
      <c r="BQ78" s="1454"/>
      <c r="BR78" s="1454"/>
      <c r="BS78" s="1454"/>
      <c r="BT78" s="1454"/>
      <c r="BU78" s="1454"/>
      <c r="BV78" s="1454"/>
      <c r="BW78" s="1454"/>
      <c r="BX78" s="1454"/>
      <c r="BY78" s="1454"/>
      <c r="BZ78" s="1454"/>
      <c r="CA78" s="1454"/>
      <c r="CB78" s="1454"/>
      <c r="CC78" s="1454"/>
      <c r="CD78" s="1454"/>
      <c r="CE78" s="1454"/>
      <c r="CF78" s="1454"/>
      <c r="CG78" s="1454"/>
      <c r="CH78" s="1454"/>
      <c r="CI78" s="1454"/>
      <c r="CJ78" s="1454"/>
      <c r="CK78" s="1454"/>
      <c r="CL78" s="1454"/>
      <c r="CM78" s="1454"/>
      <c r="CN78" s="1454"/>
      <c r="CO78" s="1454"/>
      <c r="CP78" s="1454"/>
      <c r="CQ78" s="1454"/>
      <c r="CR78" s="1454"/>
      <c r="CS78" s="1454"/>
      <c r="CT78" s="1454"/>
      <c r="CU78" s="1454"/>
      <c r="CV78" s="1454"/>
      <c r="CW78" s="1454"/>
      <c r="CX78" s="1454"/>
      <c r="CY78" s="1454"/>
      <c r="CZ78" s="1454"/>
      <c r="DA78" s="1454"/>
      <c r="DB78" s="1454"/>
      <c r="DC78" s="1454"/>
      <c r="DD78" s="1454"/>
      <c r="DE78" s="1454"/>
      <c r="DF78" s="1454"/>
      <c r="DG78" s="1454"/>
      <c r="DH78" s="1454"/>
      <c r="DI78" s="1454"/>
      <c r="DJ78" s="1454"/>
      <c r="DK78" s="1454"/>
      <c r="DL78" s="1454"/>
    </row>
    <row r="79" spans="1:116" ht="13" thickBot="1">
      <c r="A79" s="118"/>
      <c r="B79" s="25"/>
      <c r="C79" s="1475" t="s">
        <v>327</v>
      </c>
      <c r="D79" s="1475"/>
      <c r="E79" s="1487"/>
      <c r="F79" s="1487"/>
      <c r="G79" s="1487"/>
      <c r="H79" s="1487"/>
      <c r="I79" s="21"/>
      <c r="J79" s="118"/>
    </row>
    <row r="80" spans="1:116" ht="13.5" thickBot="1">
      <c r="A80" s="118"/>
      <c r="B80" s="25"/>
      <c r="C80" s="110" t="s">
        <v>328</v>
      </c>
      <c r="D80" s="111" t="s">
        <v>139</v>
      </c>
      <c r="E80" s="1"/>
      <c r="F80" s="1"/>
      <c r="G80" s="1"/>
      <c r="H80" s="1"/>
      <c r="I80" s="21"/>
      <c r="J80" s="118"/>
    </row>
    <row r="81" spans="1:116" ht="13.5" customHeight="1">
      <c r="A81" s="118"/>
      <c r="B81" s="25"/>
      <c r="C81" s="79" t="s">
        <v>329</v>
      </c>
      <c r="D81" s="591">
        <f>(SUM('Step 3-Refrigerators (B)'!$F$58)+SUM('Step 3-Stand-Alone Freezers (B)'!$F$64)+SUM('Step 3-Dehumidifiers (B)'!$F$48)+SUM('Step 3-Air-Conditioning Uni (B)'!$F$36)+SUM('Step 3-Refrigerators (B)'!$F$59)+SUM('Step 3-Stand-Alone Freezers (B)'!$F$65)+SUM('Step 3-Dehumidifiers (B)'!$F$49)+SUM('Step 3-Air-Conditioning Uni (B)'!$F$37))</f>
        <v>0</v>
      </c>
      <c r="E81" s="179"/>
      <c r="F81" s="1903"/>
      <c r="G81" s="1903"/>
      <c r="H81" s="180"/>
      <c r="I81" s="21"/>
      <c r="J81" s="118"/>
    </row>
    <row r="82" spans="1:116" ht="13">
      <c r="A82" s="118"/>
      <c r="B82" s="25"/>
      <c r="C82" s="82" t="s">
        <v>162</v>
      </c>
      <c r="D82" s="181"/>
      <c r="E82" s="1"/>
      <c r="F82" s="1"/>
      <c r="G82" s="1"/>
      <c r="H82" s="1"/>
      <c r="I82" s="21"/>
      <c r="J82" s="118"/>
    </row>
    <row r="83" spans="1:116" ht="13">
      <c r="A83" s="118"/>
      <c r="B83" s="25"/>
      <c r="C83" s="79" t="s">
        <v>330</v>
      </c>
      <c r="D83" s="592">
        <f>SUM('Step 3-Refrigerators (B)'!$F$64)+SUM('Step 3-Stand-Alone Freezers (B)'!$F$69)+SUM('Step 3-Dehumidifiers (B)'!$F$53)+SUM('Step 3-Air-Conditioning Uni (B)'!$F$41)</f>
        <v>0</v>
      </c>
      <c r="E83" s="80"/>
      <c r="F83" s="80"/>
      <c r="G83" s="80"/>
      <c r="H83" s="80"/>
      <c r="I83" s="21"/>
      <c r="J83" s="118"/>
    </row>
    <row r="84" spans="1:116" ht="13">
      <c r="A84" s="118"/>
      <c r="B84" s="25"/>
      <c r="C84" s="82" t="s">
        <v>186</v>
      </c>
      <c r="D84" s="503"/>
      <c r="E84" s="1"/>
      <c r="F84" s="1"/>
      <c r="G84" s="1"/>
      <c r="H84" s="1"/>
      <c r="I84" s="21"/>
      <c r="J84" s="118"/>
    </row>
    <row r="85" spans="1:116" ht="13">
      <c r="A85" s="118"/>
      <c r="B85" s="25"/>
      <c r="C85" s="79" t="s">
        <v>331</v>
      </c>
      <c r="D85" s="592">
        <f>SUM('Step 3-Stand-Alone Freezers (B)'!$F$70)</f>
        <v>0</v>
      </c>
      <c r="E85" s="80"/>
      <c r="F85" s="80"/>
      <c r="G85" s="80"/>
      <c r="H85" s="80"/>
      <c r="I85" s="21"/>
      <c r="J85" s="118"/>
    </row>
    <row r="86" spans="1:116" ht="13.5" thickBot="1">
      <c r="A86" s="118"/>
      <c r="B86" s="25"/>
      <c r="C86" s="97" t="s">
        <v>332</v>
      </c>
      <c r="D86" s="593">
        <f>SUM('Step 3-Stand-Alone Freezers (B)'!$F$71)</f>
        <v>0</v>
      </c>
      <c r="E86" s="80"/>
      <c r="F86" s="80"/>
      <c r="G86" s="80"/>
      <c r="H86" s="80"/>
      <c r="I86" s="21"/>
      <c r="J86" s="118"/>
    </row>
    <row r="87" spans="1:116" ht="13">
      <c r="A87" s="118"/>
      <c r="B87" s="25"/>
      <c r="C87" s="1"/>
      <c r="D87" s="96"/>
      <c r="E87" s="80"/>
      <c r="F87" s="80"/>
      <c r="G87" s="80"/>
      <c r="H87" s="80"/>
      <c r="I87" s="21"/>
      <c r="J87" s="118"/>
    </row>
    <row r="88" spans="1:116" ht="17.25" customHeight="1">
      <c r="A88" s="118"/>
      <c r="B88" s="26"/>
      <c r="C88" s="116"/>
      <c r="D88" s="85"/>
      <c r="E88" s="34"/>
      <c r="F88" s="34"/>
      <c r="G88" s="34"/>
      <c r="H88" s="34"/>
      <c r="I88" s="23"/>
      <c r="J88" s="118"/>
    </row>
    <row r="89" spans="1:116" ht="12.5">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row>
    <row r="91" spans="1:116" ht="12.75" hidden="1" customHeight="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row>
    <row r="92" spans="1:116" ht="12.75" hidden="1" customHeight="1">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row>
    <row r="93" spans="1:116" ht="12.75" hidden="1" customHeight="1">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row>
    <row r="94" spans="1:116" ht="12.75" hidden="1" customHeight="1">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row>
    <row r="95" spans="1:116" ht="12.75" hidden="1" customHeight="1">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row>
    <row r="96" spans="1:116" ht="12.75" hidden="1" customHeight="1">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row>
    <row r="97" spans="11:116" ht="12.75" hidden="1" customHeight="1">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row>
    <row r="98" spans="11:116" ht="12.75" hidden="1" customHeight="1">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row>
    <row r="99" spans="11:116" ht="12.75" hidden="1" customHeight="1">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row>
    <row r="100" spans="11:116" ht="12.75" hidden="1" customHeight="1">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row>
    <row r="101" spans="11:116" ht="12.75" hidden="1" customHeight="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row>
    <row r="102" spans="11:116" ht="12.75" hidden="1" customHeight="1">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row>
    <row r="103" spans="11:116" ht="12.75" hidden="1" customHeight="1">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row>
    <row r="104" spans="11:116" ht="12.75" hidden="1" customHeight="1">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row>
    <row r="105" spans="11:116" ht="12.75" hidden="1" customHeight="1">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row>
    <row r="106" spans="11:116" ht="12.75" hidden="1" customHeight="1">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row>
    <row r="107" spans="11:116" ht="12.75" hidden="1" customHeight="1">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row>
    <row r="108" spans="11:116" ht="12.75" hidden="1" customHeight="1">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row>
    <row r="109" spans="11:116" ht="12.75" hidden="1" customHeight="1">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row>
    <row r="110" spans="11:116" ht="12.75" hidden="1" customHeight="1">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row>
    <row r="111" spans="11:116" ht="12.75" hidden="1" customHeight="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row>
    <row r="112" spans="11:116" ht="12.75" hidden="1" customHeight="1">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row>
    <row r="113" spans="11:116" ht="12.75" hidden="1" customHeight="1">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row>
    <row r="114" spans="11:116" ht="12.75" hidden="1" customHeight="1">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row>
    <row r="115" spans="11:116" ht="12.75" hidden="1" customHeight="1">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row>
    <row r="116" spans="11:116" ht="12.75" hidden="1" customHeight="1">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row>
    <row r="117" spans="11:116" ht="12.75" hidden="1" customHeight="1">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row>
    <row r="118" spans="11:116" ht="12.75" hidden="1" customHeight="1">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row>
    <row r="119" spans="11:116" ht="12.75" hidden="1" customHeight="1">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row>
    <row r="120" spans="11:116" ht="12.75" hidden="1" customHeight="1">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row>
    <row r="121" spans="11:116" ht="12.75" hidden="1" customHeight="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row>
    <row r="122" spans="11:116" ht="12.75" hidden="1" customHeight="1">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row>
    <row r="123" spans="11:116" ht="12.75" hidden="1" customHeight="1">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row>
    <row r="124" spans="11:116" ht="12.75" hidden="1" customHeight="1">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row>
    <row r="125" spans="11:116" ht="12.75" hidden="1" customHeight="1">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row>
    <row r="126" spans="11:116" ht="12.75" hidden="1" customHeight="1">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row>
    <row r="127" spans="11:116" ht="12.75" hidden="1" customHeight="1">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row>
    <row r="128" spans="11:116" ht="12.75" hidden="1" customHeight="1">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row>
    <row r="129" spans="11:116" ht="12.75" hidden="1" customHeight="1">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row>
    <row r="130" spans="11:116" ht="12.75" hidden="1" customHeight="1">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row>
    <row r="131" spans="11:116" ht="12.75" hidden="1" customHeight="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row>
    <row r="132" spans="11:116" ht="12.75" hidden="1" customHeight="1">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row>
    <row r="133" spans="11:116" ht="12.75" hidden="1" customHeight="1">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row>
    <row r="134" spans="11:116" ht="12.75" hidden="1" customHeight="1">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row>
    <row r="135" spans="11:116" ht="12.75" hidden="1" customHeight="1">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row>
    <row r="136" spans="11:116" ht="12.75" hidden="1" customHeight="1">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row>
    <row r="137" spans="11:116" ht="12.75" hidden="1" customHeight="1">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row>
    <row r="138" spans="11:116" ht="12.75" hidden="1" customHeight="1">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row>
    <row r="139" spans="11:116" ht="12.75" hidden="1" customHeight="1">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row>
    <row r="140" spans="11:116" ht="12.75" hidden="1" customHeight="1">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row>
    <row r="141" spans="11:116" ht="12.75" hidden="1" customHeight="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row>
    <row r="142" spans="11:116" ht="12.75" hidden="1" customHeight="1">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row>
    <row r="143" spans="11:116" ht="12.75" hidden="1" customHeight="1">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row>
    <row r="144" spans="11:116" ht="12.75" hidden="1" customHeight="1">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row>
    <row r="145" spans="11:116" ht="12.75" hidden="1" customHeight="1">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row>
    <row r="146" spans="11:116" ht="12.75" hidden="1" customHeight="1">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row>
    <row r="147" spans="11:116" ht="12.75" hidden="1" customHeight="1">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row>
    <row r="148" spans="11:116" ht="12.75" hidden="1" customHeight="1">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row>
    <row r="149" spans="11:116" ht="12.75" hidden="1" customHeight="1">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row>
    <row r="150" spans="11:116" ht="12.75" hidden="1" customHeight="1">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row>
    <row r="151" spans="11:116" ht="12.75" hidden="1" customHeight="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row>
    <row r="152" spans="11:116" ht="12.75" hidden="1" customHeight="1">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row>
    <row r="153" spans="11:116" ht="12.75" hidden="1" customHeight="1">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row>
    <row r="154" spans="11:116" ht="12.75" hidden="1" customHeight="1">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row>
    <row r="155" spans="11:116" ht="12.75" hidden="1" customHeight="1">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row>
    <row r="156" spans="11:116" ht="12.75" hidden="1" customHeight="1">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row>
    <row r="157" spans="11:116" ht="12.75" hidden="1" customHeight="1">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row>
    <row r="158" spans="11:116" ht="12.75" hidden="1" customHeight="1">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row>
    <row r="159" spans="11:116" ht="12.75" hidden="1" customHeight="1">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row>
    <row r="160" spans="11:116" ht="12.75" hidden="1" customHeight="1">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row>
    <row r="161" spans="11:116" ht="12.75" hidden="1" customHeight="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row>
    <row r="162" spans="11:116" ht="12.75" hidden="1" customHeight="1">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row>
    <row r="163" spans="11:116" ht="12.75" hidden="1" customHeight="1">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row>
    <row r="164" spans="11:116" ht="12.75" hidden="1" customHeight="1">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row>
    <row r="165" spans="11:116" ht="12.75" hidden="1" customHeight="1">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row>
    <row r="166" spans="11:116" ht="12.75" hidden="1" customHeight="1">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row>
    <row r="167" spans="11:116" ht="12.75" hidden="1" customHeight="1">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row>
    <row r="168" spans="11:116" ht="12.75" hidden="1" customHeight="1">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row>
    <row r="169" spans="11:116" ht="12.75" hidden="1" customHeight="1">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row>
    <row r="170" spans="11:116" ht="12.75" hidden="1" customHeight="1">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row>
    <row r="171" spans="11:116" ht="12.75" hidden="1" customHeight="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row>
    <row r="172" spans="11:116" ht="12.75" hidden="1" customHeight="1">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row>
    <row r="173" spans="11:116" ht="12.75" hidden="1" customHeight="1">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row>
    <row r="174" spans="11:116" ht="12.75" hidden="1" customHeight="1">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row>
    <row r="175" spans="11:116" ht="12.75" hidden="1" customHeight="1">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row>
    <row r="176" spans="11:116" ht="12.75" hidden="1" customHeight="1">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row>
    <row r="177" spans="11:116" ht="12.75" hidden="1" customHeight="1">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row>
    <row r="178" spans="11:116" ht="12.75" hidden="1" customHeight="1">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row>
    <row r="179" spans="11:116" ht="12.75" hidden="1" customHeight="1">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row>
    <row r="180" spans="11:116" ht="12.75" hidden="1" customHeight="1">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row>
    <row r="181" spans="11:116" ht="12.75" hidden="1" customHeight="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row>
    <row r="182" spans="11:116" ht="12.75" hidden="1" customHeight="1">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row>
    <row r="183" spans="11:116" ht="12.75" hidden="1" customHeight="1">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row>
    <row r="184" spans="11:116" ht="12.75" hidden="1" customHeight="1">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row>
    <row r="185" spans="11:116" ht="12.75" hidden="1" customHeight="1">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row>
    <row r="186" spans="11:116" ht="12.75" hidden="1" customHeight="1">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row>
    <row r="187" spans="11:116" ht="12.75" hidden="1" customHeight="1">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row>
    <row r="188" spans="11:116" ht="12.75" hidden="1" customHeight="1">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row>
    <row r="189" spans="11:116" ht="12.75" hidden="1" customHeight="1">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row>
    <row r="190" spans="11:116" ht="12.75" hidden="1" customHeight="1">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row>
    <row r="191" spans="11:116" ht="12.75" hidden="1" customHeight="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row>
    <row r="192" spans="11:116" ht="12.75" hidden="1" customHeight="1">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row>
    <row r="193" spans="11:116" ht="12.75" hidden="1" customHeight="1">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row>
    <row r="194" spans="11:116" ht="12.75" hidden="1" customHeight="1">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row>
    <row r="195" spans="11:116" ht="12.75" hidden="1" customHeight="1">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row>
    <row r="196" spans="11:116" ht="12.75" hidden="1" customHeight="1">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row>
    <row r="197" spans="11:116" ht="12.75" hidden="1" customHeight="1">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row>
    <row r="198" spans="11:116" ht="12.75" hidden="1" customHeight="1">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row>
    <row r="199" spans="11:116" ht="12.75" hidden="1" customHeight="1">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row>
    <row r="200" spans="11:116" ht="12.75" hidden="1" customHeight="1">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row>
    <row r="201" spans="11:116" ht="12.75" hidden="1" customHeight="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row>
    <row r="202" spans="11:116" ht="12.75" hidden="1" customHeight="1">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row>
    <row r="203" spans="11:116" ht="12.75" hidden="1" customHeight="1">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row>
    <row r="204" spans="11:116" ht="12.75" hidden="1" customHeight="1">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row>
    <row r="205" spans="11:116" ht="12.75" hidden="1" customHeight="1">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row>
    <row r="206" spans="11:116" ht="12.75" hidden="1" customHeight="1">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row>
    <row r="207" spans="11:116" ht="12.75" hidden="1" customHeight="1">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row>
    <row r="208" spans="11:116" ht="12.75" hidden="1" customHeight="1">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row>
    <row r="209" spans="11:116" ht="12.75" hidden="1" customHeight="1">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row>
    <row r="210" spans="11:116" ht="12.75" hidden="1" customHeight="1">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row>
    <row r="211" spans="11:116" ht="12.75" hidden="1" customHeight="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row>
    <row r="212" spans="11:116" ht="12.75" hidden="1" customHeight="1">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row>
    <row r="213" spans="11:116" ht="12.75" hidden="1" customHeight="1">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row>
    <row r="214" spans="11:116" ht="12.75" hidden="1" customHeight="1">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row>
    <row r="215" spans="11:116" ht="12.75" hidden="1" customHeight="1">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row>
    <row r="216" spans="11:116" ht="12.75" hidden="1" customHeight="1">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row>
    <row r="217" spans="11:116" ht="12.75" hidden="1" customHeight="1">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row>
    <row r="218" spans="11:116" ht="12.75" hidden="1" customHeight="1">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row>
    <row r="219" spans="11:116" ht="12.75" hidden="1" customHeight="1">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row>
    <row r="220" spans="11:116" ht="12.75" hidden="1" customHeight="1">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row>
    <row r="221" spans="11:116" ht="12.75" hidden="1" customHeight="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row>
    <row r="222" spans="11:116" ht="12.75" hidden="1" customHeight="1">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row>
    <row r="223" spans="11:116" ht="12.75" hidden="1" customHeight="1">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row>
    <row r="224" spans="11:116" ht="12.75" hidden="1" customHeight="1">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row>
    <row r="225" spans="11:116" ht="12.75" hidden="1" customHeight="1">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row>
    <row r="226" spans="11:116" ht="12.75" hidden="1" customHeight="1">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row>
    <row r="227" spans="11:116" ht="12.75" hidden="1" customHeight="1">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row>
    <row r="228" spans="11:116" ht="12.75" hidden="1" customHeight="1">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row>
    <row r="229" spans="11:116" ht="12.75" hidden="1" customHeight="1">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row>
    <row r="230" spans="11:116" ht="12.75" hidden="1" customHeight="1">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row>
    <row r="231" spans="11:116" ht="12.75" hidden="1" customHeight="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row>
    <row r="232" spans="11:116" ht="12.75" hidden="1" customHeight="1">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row>
    <row r="233" spans="11:116" ht="12.75" hidden="1" customHeight="1">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row>
    <row r="234" spans="11:116" ht="12.75" hidden="1" customHeight="1">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row>
    <row r="235" spans="11:116" ht="12.75" hidden="1" customHeight="1">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row>
    <row r="236" spans="11:116" ht="12.75" hidden="1" customHeight="1">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row>
    <row r="237" spans="11:116" ht="12.75" hidden="1" customHeight="1">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row>
    <row r="238" spans="11:116" ht="12.75" hidden="1" customHeight="1">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row>
    <row r="239" spans="11:116" ht="12.75" hidden="1" customHeight="1">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row>
    <row r="240" spans="11:116" ht="12.75" hidden="1" customHeight="1">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row>
    <row r="241" spans="11:116" ht="12.75" hidden="1" customHeight="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row>
    <row r="242" spans="11:116" ht="12.75" hidden="1" customHeight="1">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row>
    <row r="243" spans="11:116" ht="12.75" hidden="1" customHeight="1">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row>
    <row r="244" spans="11:116" ht="12.75" hidden="1" customHeight="1">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row>
    <row r="245" spans="11:116" ht="12.75" hidden="1" customHeight="1">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row>
    <row r="246" spans="11:116" ht="12.75" hidden="1" customHeight="1">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row>
    <row r="247" spans="11:116" ht="12.75" hidden="1" customHeight="1">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row>
    <row r="248" spans="11:116" ht="12.75" hidden="1" customHeight="1">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row>
    <row r="249" spans="11:116" ht="12.75" hidden="1" customHeight="1">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row>
    <row r="250" spans="11:116" ht="12.75" hidden="1" customHeight="1">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row>
    <row r="251" spans="11:116" ht="12.75" hidden="1" customHeight="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row>
    <row r="252" spans="11:116" ht="12.75" hidden="1" customHeight="1">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row>
    <row r="253" spans="11:116" ht="12.75" hidden="1" customHeight="1">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row>
    <row r="254" spans="11:116" ht="12.75" hidden="1" customHeight="1">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row>
    <row r="255" spans="11:116" ht="12.75" hidden="1" customHeight="1">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row>
    <row r="256" spans="11:116" ht="12.75" hidden="1" customHeight="1">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row>
    <row r="257" spans="11:116" ht="12.75" hidden="1" customHeight="1">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row>
    <row r="258" spans="11:116" ht="12.75" hidden="1" customHeight="1">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row>
    <row r="259" spans="11:116" ht="12.75" hidden="1" customHeight="1">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row>
    <row r="260" spans="11:116" ht="12.75" hidden="1" customHeight="1">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row>
    <row r="261" spans="11:116" ht="12.75" hidden="1" customHeight="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row>
    <row r="262" spans="11:116" ht="12.75" hidden="1" customHeight="1">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row>
    <row r="263" spans="11:116" ht="12.75" hidden="1" customHeight="1">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row>
    <row r="264" spans="11:116" ht="12.75" hidden="1" customHeight="1">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row>
    <row r="265" spans="11:116" ht="12.75" hidden="1" customHeight="1">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row>
    <row r="266" spans="11:116" ht="12.75" hidden="1" customHeight="1">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row>
    <row r="267" spans="11:116" ht="12.75" hidden="1" customHeight="1">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row>
    <row r="268" spans="11:116" ht="12.75" hidden="1" customHeight="1">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row>
    <row r="269" spans="11:116" ht="12.75" hidden="1" customHeight="1">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row>
    <row r="270" spans="11:116" ht="12.75" hidden="1" customHeight="1">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row>
    <row r="271" spans="11:116" ht="12.75" hidden="1" customHeight="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row>
    <row r="272" spans="11:116" ht="12.75" hidden="1" customHeight="1">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row>
    <row r="273" spans="11:116" ht="12.75" hidden="1" customHeight="1">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row>
    <row r="274" spans="11:116" ht="12.75" hidden="1" customHeight="1">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row>
    <row r="275" spans="11:116" ht="12.75" hidden="1" customHeight="1">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row>
    <row r="276" spans="11:116" ht="12.75" hidden="1" customHeight="1">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row>
    <row r="277" spans="11:116" ht="12.75" hidden="1" customHeight="1">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row>
    <row r="278" spans="11:116" ht="12.75" hidden="1" customHeight="1">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row>
    <row r="279" spans="11:116" ht="12.75" hidden="1" customHeight="1">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row>
    <row r="280" spans="11:116" ht="12.75" hidden="1" customHeight="1">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row>
    <row r="281" spans="11:116" ht="12.75" hidden="1" customHeight="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row>
    <row r="282" spans="11:116" ht="12.75" hidden="1" customHeight="1">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row>
    <row r="283" spans="11:116" ht="12.75" hidden="1" customHeight="1">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row>
    <row r="284" spans="11:116" ht="12.75" hidden="1" customHeight="1">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row>
    <row r="285" spans="11:116" ht="12.75" hidden="1" customHeight="1">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row>
    <row r="286" spans="11:116" ht="12.75" hidden="1" customHeight="1">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row>
    <row r="287" spans="11:116" ht="12.75" hidden="1" customHeight="1">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row>
    <row r="288" spans="11:116" ht="12.75" hidden="1" customHeight="1">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row>
    <row r="289" spans="11:116" ht="12.75" hidden="1" customHeight="1">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row>
    <row r="290" spans="11:116" ht="12.75" hidden="1" customHeight="1">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row>
    <row r="291" spans="11:116" ht="12.75" hidden="1" customHeight="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row>
    <row r="292" spans="11:116" ht="12.75" hidden="1" customHeight="1">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row>
    <row r="293" spans="11:116" ht="12.75" hidden="1" customHeight="1">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row>
    <row r="294" spans="11:116" ht="12.75" hidden="1" customHeight="1">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row>
    <row r="295" spans="11:116" ht="12.75" hidden="1" customHeight="1">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row>
    <row r="296" spans="11:116" ht="12.75" hidden="1" customHeight="1">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row>
    <row r="297" spans="11:116" ht="12.75" hidden="1" customHeight="1">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row>
    <row r="298" spans="11:116" ht="12.75" hidden="1" customHeight="1">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row>
    <row r="299" spans="11:116" ht="12.75" hidden="1" customHeight="1">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row>
    <row r="300" spans="11:116" ht="12.75" hidden="1" customHeight="1">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row>
    <row r="301" spans="11:116" ht="12.75" hidden="1" customHeight="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row>
    <row r="302" spans="11:116" ht="12.75" hidden="1" customHeight="1">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row>
    <row r="303" spans="11:116" ht="12.75" hidden="1" customHeight="1">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row>
    <row r="304" spans="11:116" ht="12.75" hidden="1" customHeight="1">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row>
    <row r="305" spans="11:116" ht="12.75" hidden="1" customHeight="1">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row>
    <row r="306" spans="11:116" ht="12.75" hidden="1" customHeight="1">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row>
    <row r="307" spans="11:116" ht="12.75" hidden="1" customHeight="1">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row>
    <row r="308" spans="11:116" ht="12.75" hidden="1" customHeight="1">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row>
    <row r="309" spans="11:116" ht="12.75" hidden="1" customHeight="1">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row>
    <row r="310" spans="11:116" ht="12.75" hidden="1" customHeight="1">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row>
    <row r="311" spans="11:116" ht="12.75" hidden="1" customHeight="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row>
    <row r="312" spans="11:116" ht="12.75" hidden="1" customHeight="1">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row>
    <row r="313" spans="11:116" ht="12.75" hidden="1" customHeight="1">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row>
    <row r="314" spans="11:116" ht="12.75" hidden="1" customHeight="1">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row>
    <row r="315" spans="11:116" ht="12.75" hidden="1" customHeight="1">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row>
    <row r="316" spans="11:116" ht="12.75" hidden="1" customHeight="1">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row>
    <row r="317" spans="11:116" ht="12.75" hidden="1" customHeight="1">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row>
    <row r="318" spans="11:116" ht="12.75" hidden="1" customHeight="1">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row>
    <row r="319" spans="11:116" ht="12.75" hidden="1" customHeight="1">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row>
    <row r="320" spans="11:116" ht="12.75" hidden="1" customHeight="1">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row>
    <row r="321" spans="11:116" ht="12.75" hidden="1" customHeight="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row>
    <row r="322" spans="11:116" ht="12.75" hidden="1" customHeight="1">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row>
    <row r="323" spans="11:116" ht="12.75" hidden="1" customHeight="1">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row>
    <row r="324" spans="11:116" ht="12.75" hidden="1" customHeight="1">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row>
    <row r="325" spans="11:116" ht="12.75" hidden="1" customHeight="1">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row>
    <row r="326" spans="11:116" ht="12.75" hidden="1" customHeight="1">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row>
    <row r="327" spans="11:116" ht="12.75" hidden="1" customHeight="1">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row>
    <row r="328" spans="11:116" ht="12.75" hidden="1" customHeight="1">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row>
    <row r="329" spans="11:116" ht="12.75" hidden="1" customHeight="1">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row>
    <row r="330" spans="11:116" ht="12.75" hidden="1" customHeight="1">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row>
    <row r="331" spans="11:116" ht="12.75" hidden="1" customHeight="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row>
    <row r="332" spans="11:116" ht="12.75" hidden="1" customHeight="1">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row>
    <row r="333" spans="11:116" ht="12.75" hidden="1" customHeight="1">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row>
    <row r="334" spans="11:116" ht="12.75" hidden="1" customHeight="1">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row>
    <row r="335" spans="11:116" ht="12.75" hidden="1" customHeight="1">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row>
    <row r="336" spans="11:116" ht="12.75" hidden="1" customHeight="1">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row>
    <row r="337" spans="11:116" ht="12.75" hidden="1" customHeight="1">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row>
    <row r="338" spans="11:116" ht="12.75" hidden="1" customHeight="1">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row>
    <row r="339" spans="11:116" ht="12.75" hidden="1" customHeight="1">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row>
    <row r="340" spans="11:116" ht="12.75" hidden="1" customHeight="1">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row>
    <row r="341" spans="11:116" ht="12.75" hidden="1" customHeight="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row>
    <row r="342" spans="11:116" ht="12.75" hidden="1" customHeight="1">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row>
    <row r="343" spans="11:116" ht="12.75" hidden="1" customHeight="1">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row>
    <row r="344" spans="11:116" ht="12.75" hidden="1" customHeight="1">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row>
    <row r="345" spans="11:116" ht="12.75" hidden="1" customHeight="1">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row>
    <row r="346" spans="11:116" ht="12.75" hidden="1" customHeight="1">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row>
    <row r="347" spans="11:116" ht="12.75" hidden="1" customHeight="1">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row>
    <row r="348" spans="11:116" ht="12.75" hidden="1" customHeight="1">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row>
    <row r="349" spans="11:116" ht="12.75" hidden="1" customHeight="1">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row>
    <row r="350" spans="11:116" ht="12.75" hidden="1" customHeight="1">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row>
    <row r="351" spans="11:116" ht="12.75" hidden="1" customHeight="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row>
    <row r="352" spans="11:116" ht="12.75" hidden="1" customHeight="1">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row>
    <row r="353" spans="11:116" ht="12.75" hidden="1" customHeight="1">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row>
    <row r="354" spans="11:116" ht="12.75" hidden="1" customHeight="1">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row>
    <row r="355" spans="11:116" ht="12.75" hidden="1" customHeight="1">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row>
    <row r="356" spans="11:116" ht="12.75" hidden="1" customHeight="1">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row>
    <row r="357" spans="11:116" ht="12.75" hidden="1" customHeight="1">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row>
    <row r="358" spans="11:116" ht="12.75" hidden="1" customHeight="1">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row>
    <row r="359" spans="11:116" ht="12.75" hidden="1" customHeight="1">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c r="CK359"/>
      <c r="CL359"/>
      <c r="CM359"/>
      <c r="CN359"/>
      <c r="CO359"/>
      <c r="CP359"/>
      <c r="CQ359"/>
      <c r="CR359"/>
      <c r="CS359"/>
      <c r="CT359"/>
      <c r="CU359"/>
      <c r="CV359"/>
      <c r="CW359"/>
      <c r="CX359"/>
      <c r="CY359"/>
      <c r="CZ359"/>
      <c r="DA359"/>
      <c r="DB359"/>
      <c r="DC359"/>
      <c r="DD359"/>
      <c r="DE359"/>
      <c r="DF359"/>
      <c r="DG359"/>
      <c r="DH359"/>
      <c r="DI359"/>
      <c r="DJ359"/>
      <c r="DK359"/>
      <c r="DL359"/>
    </row>
    <row r="360" spans="11:116" ht="12.75" hidden="1" customHeight="1">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c r="CY360"/>
      <c r="CZ360"/>
      <c r="DA360"/>
      <c r="DB360"/>
      <c r="DC360"/>
      <c r="DD360"/>
      <c r="DE360"/>
      <c r="DF360"/>
      <c r="DG360"/>
      <c r="DH360"/>
      <c r="DI360"/>
      <c r="DJ360"/>
      <c r="DK360"/>
      <c r="DL360"/>
    </row>
    <row r="361" spans="11:116" ht="12.75" hidden="1" customHeight="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row>
    <row r="362" spans="11:116" ht="12.75" hidden="1" customHeight="1">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row>
    <row r="363" spans="11:116" ht="12.75" hidden="1" customHeight="1">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row>
    <row r="364" spans="11:116" ht="12.75" hidden="1" customHeight="1">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row>
    <row r="365" spans="11:116" ht="12.75" hidden="1" customHeight="1">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row>
    <row r="366" spans="11:116" ht="12.75" hidden="1" customHeight="1">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c r="DD366"/>
      <c r="DE366"/>
      <c r="DF366"/>
      <c r="DG366"/>
      <c r="DH366"/>
      <c r="DI366"/>
      <c r="DJ366"/>
      <c r="DK366"/>
      <c r="DL366"/>
    </row>
    <row r="367" spans="11:116" ht="12.75" hidden="1" customHeight="1">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c r="DD367"/>
      <c r="DE367"/>
      <c r="DF367"/>
      <c r="DG367"/>
      <c r="DH367"/>
      <c r="DI367"/>
      <c r="DJ367"/>
      <c r="DK367"/>
      <c r="DL367"/>
    </row>
    <row r="368" spans="11:116" ht="12.75" hidden="1" customHeight="1">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c r="CZ368"/>
      <c r="DA368"/>
      <c r="DB368"/>
      <c r="DC368"/>
      <c r="DD368"/>
      <c r="DE368"/>
      <c r="DF368"/>
      <c r="DG368"/>
      <c r="DH368"/>
      <c r="DI368"/>
      <c r="DJ368"/>
      <c r="DK368"/>
      <c r="DL368"/>
    </row>
    <row r="369" spans="11:116" ht="12.75" hidden="1" customHeight="1">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row>
    <row r="370" spans="11:116" ht="12.75" hidden="1" customHeight="1">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c r="DD370"/>
      <c r="DE370"/>
      <c r="DF370"/>
      <c r="DG370"/>
      <c r="DH370"/>
      <c r="DI370"/>
      <c r="DJ370"/>
      <c r="DK370"/>
      <c r="DL370"/>
    </row>
    <row r="371" spans="11:116" ht="12.75" hidden="1" customHeight="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c r="DA371"/>
      <c r="DB371"/>
      <c r="DC371"/>
      <c r="DD371"/>
      <c r="DE371"/>
      <c r="DF371"/>
      <c r="DG371"/>
      <c r="DH371"/>
      <c r="DI371"/>
      <c r="DJ371"/>
      <c r="DK371"/>
      <c r="DL371"/>
    </row>
    <row r="372" spans="11:116" ht="12.75" hidden="1" customHeight="1">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c r="DA372"/>
      <c r="DB372"/>
      <c r="DC372"/>
      <c r="DD372"/>
      <c r="DE372"/>
      <c r="DF372"/>
      <c r="DG372"/>
      <c r="DH372"/>
      <c r="DI372"/>
      <c r="DJ372"/>
      <c r="DK372"/>
      <c r="DL372"/>
    </row>
    <row r="373" spans="11:116" ht="12.75" hidden="1" customHeight="1">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c r="DA373"/>
      <c r="DB373"/>
      <c r="DC373"/>
      <c r="DD373"/>
      <c r="DE373"/>
      <c r="DF373"/>
      <c r="DG373"/>
      <c r="DH373"/>
      <c r="DI373"/>
      <c r="DJ373"/>
      <c r="DK373"/>
      <c r="DL373"/>
    </row>
    <row r="374" spans="11:116" ht="12.75" hidden="1" customHeight="1">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c r="DA374"/>
      <c r="DB374"/>
      <c r="DC374"/>
      <c r="DD374"/>
      <c r="DE374"/>
      <c r="DF374"/>
      <c r="DG374"/>
      <c r="DH374"/>
      <c r="DI374"/>
      <c r="DJ374"/>
      <c r="DK374"/>
      <c r="DL374"/>
    </row>
    <row r="375" spans="11:116" ht="12.75" hidden="1" customHeight="1">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c r="DA375"/>
      <c r="DB375"/>
      <c r="DC375"/>
      <c r="DD375"/>
      <c r="DE375"/>
      <c r="DF375"/>
      <c r="DG375"/>
      <c r="DH375"/>
      <c r="DI375"/>
      <c r="DJ375"/>
      <c r="DK375"/>
      <c r="DL375"/>
    </row>
    <row r="376" spans="11:116" ht="12.75" hidden="1" customHeight="1">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c r="DD376"/>
      <c r="DE376"/>
      <c r="DF376"/>
      <c r="DG376"/>
      <c r="DH376"/>
      <c r="DI376"/>
      <c r="DJ376"/>
      <c r="DK376"/>
      <c r="DL376"/>
    </row>
    <row r="377" spans="11:116" ht="12.75" hidden="1" customHeight="1">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c r="DA377"/>
      <c r="DB377"/>
      <c r="DC377"/>
      <c r="DD377"/>
      <c r="DE377"/>
      <c r="DF377"/>
      <c r="DG377"/>
      <c r="DH377"/>
      <c r="DI377"/>
      <c r="DJ377"/>
      <c r="DK377"/>
      <c r="DL377"/>
    </row>
    <row r="378" spans="11:116" ht="12.75" hidden="1" customHeight="1">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c r="DA378"/>
      <c r="DB378"/>
      <c r="DC378"/>
      <c r="DD378"/>
      <c r="DE378"/>
      <c r="DF378"/>
      <c r="DG378"/>
      <c r="DH378"/>
      <c r="DI378"/>
      <c r="DJ378"/>
      <c r="DK378"/>
      <c r="DL378"/>
    </row>
    <row r="379" spans="11:116" ht="12.75" hidden="1" customHeight="1">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c r="DA379"/>
      <c r="DB379"/>
      <c r="DC379"/>
      <c r="DD379"/>
      <c r="DE379"/>
      <c r="DF379"/>
      <c r="DG379"/>
      <c r="DH379"/>
      <c r="DI379"/>
      <c r="DJ379"/>
      <c r="DK379"/>
      <c r="DL379"/>
    </row>
    <row r="380" spans="11:116" ht="12.75" hidden="1" customHeight="1">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row>
    <row r="381" spans="11:116" ht="12.75" hidden="1" customHeight="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c r="DA381"/>
      <c r="DB381"/>
      <c r="DC381"/>
      <c r="DD381"/>
      <c r="DE381"/>
      <c r="DF381"/>
      <c r="DG381"/>
      <c r="DH381"/>
      <c r="DI381"/>
      <c r="DJ381"/>
      <c r="DK381"/>
      <c r="DL381"/>
    </row>
    <row r="382" spans="11:116" ht="12.75" hidden="1" customHeight="1">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c r="DD382"/>
      <c r="DE382"/>
      <c r="DF382"/>
      <c r="DG382"/>
      <c r="DH382"/>
      <c r="DI382"/>
      <c r="DJ382"/>
      <c r="DK382"/>
      <c r="DL382"/>
    </row>
    <row r="383" spans="11:116" ht="12.75" hidden="1" customHeight="1">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c r="DD383"/>
      <c r="DE383"/>
      <c r="DF383"/>
      <c r="DG383"/>
      <c r="DH383"/>
      <c r="DI383"/>
      <c r="DJ383"/>
      <c r="DK383"/>
      <c r="DL383"/>
    </row>
    <row r="384" spans="11:116" ht="12.75" hidden="1" customHeight="1">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c r="DA384"/>
      <c r="DB384"/>
      <c r="DC384"/>
      <c r="DD384"/>
      <c r="DE384"/>
      <c r="DF384"/>
      <c r="DG384"/>
      <c r="DH384"/>
      <c r="DI384"/>
      <c r="DJ384"/>
      <c r="DK384"/>
      <c r="DL384"/>
    </row>
    <row r="385" spans="11:116" ht="12.75" hidden="1" customHeight="1">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c r="CK385"/>
      <c r="CL385"/>
      <c r="CM385"/>
      <c r="CN385"/>
      <c r="CO385"/>
      <c r="CP385"/>
      <c r="CQ385"/>
      <c r="CR385"/>
      <c r="CS385"/>
      <c r="CT385"/>
      <c r="CU385"/>
      <c r="CV385"/>
      <c r="CW385"/>
      <c r="CX385"/>
      <c r="CY385"/>
      <c r="CZ385"/>
      <c r="DA385"/>
      <c r="DB385"/>
      <c r="DC385"/>
      <c r="DD385"/>
      <c r="DE385"/>
      <c r="DF385"/>
      <c r="DG385"/>
      <c r="DH385"/>
      <c r="DI385"/>
      <c r="DJ385"/>
      <c r="DK385"/>
      <c r="DL385"/>
    </row>
    <row r="386" spans="11:116" ht="12.75" hidden="1" customHeight="1">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c r="CY386"/>
      <c r="CZ386"/>
      <c r="DA386"/>
      <c r="DB386"/>
      <c r="DC386"/>
      <c r="DD386"/>
      <c r="DE386"/>
      <c r="DF386"/>
      <c r="DG386"/>
      <c r="DH386"/>
      <c r="DI386"/>
      <c r="DJ386"/>
      <c r="DK386"/>
      <c r="DL386"/>
    </row>
    <row r="387" spans="11:116" ht="12.75" hidden="1" customHeight="1">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c r="CK387"/>
      <c r="CL387"/>
      <c r="CM387"/>
      <c r="CN387"/>
      <c r="CO387"/>
      <c r="CP387"/>
      <c r="CQ387"/>
      <c r="CR387"/>
      <c r="CS387"/>
      <c r="CT387"/>
      <c r="CU387"/>
      <c r="CV387"/>
      <c r="CW387"/>
      <c r="CX387"/>
      <c r="CY387"/>
      <c r="CZ387"/>
      <c r="DA387"/>
      <c r="DB387"/>
      <c r="DC387"/>
      <c r="DD387"/>
      <c r="DE387"/>
      <c r="DF387"/>
      <c r="DG387"/>
      <c r="DH387"/>
      <c r="DI387"/>
      <c r="DJ387"/>
      <c r="DK387"/>
      <c r="DL387"/>
    </row>
    <row r="388" spans="11:116" ht="12.75" hidden="1" customHeight="1">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c r="CK388"/>
      <c r="CL388"/>
      <c r="CM388"/>
      <c r="CN388"/>
      <c r="CO388"/>
      <c r="CP388"/>
      <c r="CQ388"/>
      <c r="CR388"/>
      <c r="CS388"/>
      <c r="CT388"/>
      <c r="CU388"/>
      <c r="CV388"/>
      <c r="CW388"/>
      <c r="CX388"/>
      <c r="CY388"/>
      <c r="CZ388"/>
      <c r="DA388"/>
      <c r="DB388"/>
      <c r="DC388"/>
      <c r="DD388"/>
      <c r="DE388"/>
      <c r="DF388"/>
      <c r="DG388"/>
      <c r="DH388"/>
      <c r="DI388"/>
      <c r="DJ388"/>
      <c r="DK388"/>
      <c r="DL388"/>
    </row>
    <row r="389" spans="11:116" ht="12.75" hidden="1" customHeight="1">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c r="CK389"/>
      <c r="CL389"/>
      <c r="CM389"/>
      <c r="CN389"/>
      <c r="CO389"/>
      <c r="CP389"/>
      <c r="CQ389"/>
      <c r="CR389"/>
      <c r="CS389"/>
      <c r="CT389"/>
      <c r="CU389"/>
      <c r="CV389"/>
      <c r="CW389"/>
      <c r="CX389"/>
      <c r="CY389"/>
      <c r="CZ389"/>
      <c r="DA389"/>
      <c r="DB389"/>
      <c r="DC389"/>
      <c r="DD389"/>
      <c r="DE389"/>
      <c r="DF389"/>
      <c r="DG389"/>
      <c r="DH389"/>
      <c r="DI389"/>
      <c r="DJ389"/>
      <c r="DK389"/>
      <c r="DL389"/>
    </row>
    <row r="390" spans="11:116" ht="12.75" hidden="1" customHeight="1">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c r="CY390"/>
      <c r="CZ390"/>
      <c r="DA390"/>
      <c r="DB390"/>
      <c r="DC390"/>
      <c r="DD390"/>
      <c r="DE390"/>
      <c r="DF390"/>
      <c r="DG390"/>
      <c r="DH390"/>
      <c r="DI390"/>
      <c r="DJ390"/>
      <c r="DK390"/>
      <c r="DL390"/>
    </row>
    <row r="391" spans="11:116" ht="12.75" hidden="1" customHeight="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c r="CY391"/>
      <c r="CZ391"/>
      <c r="DA391"/>
      <c r="DB391"/>
      <c r="DC391"/>
      <c r="DD391"/>
      <c r="DE391"/>
      <c r="DF391"/>
      <c r="DG391"/>
      <c r="DH391"/>
      <c r="DI391"/>
      <c r="DJ391"/>
      <c r="DK391"/>
      <c r="DL391"/>
    </row>
    <row r="392" spans="11:116" ht="12.75" hidden="1" customHeight="1">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c r="CZ392"/>
      <c r="DA392"/>
      <c r="DB392"/>
      <c r="DC392"/>
      <c r="DD392"/>
      <c r="DE392"/>
      <c r="DF392"/>
      <c r="DG392"/>
      <c r="DH392"/>
      <c r="DI392"/>
      <c r="DJ392"/>
      <c r="DK392"/>
      <c r="DL392"/>
    </row>
    <row r="393" spans="11:116" ht="12.75" hidden="1" customHeight="1">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c r="CK393"/>
      <c r="CL393"/>
      <c r="CM393"/>
      <c r="CN393"/>
      <c r="CO393"/>
      <c r="CP393"/>
      <c r="CQ393"/>
      <c r="CR393"/>
      <c r="CS393"/>
      <c r="CT393"/>
      <c r="CU393"/>
      <c r="CV393"/>
      <c r="CW393"/>
      <c r="CX393"/>
      <c r="CY393"/>
      <c r="CZ393"/>
      <c r="DA393"/>
      <c r="DB393"/>
      <c r="DC393"/>
      <c r="DD393"/>
      <c r="DE393"/>
      <c r="DF393"/>
      <c r="DG393"/>
      <c r="DH393"/>
      <c r="DI393"/>
      <c r="DJ393"/>
      <c r="DK393"/>
      <c r="DL393"/>
    </row>
    <row r="394" spans="11:116" ht="12.75" hidden="1" customHeight="1">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c r="CK394"/>
      <c r="CL394"/>
      <c r="CM394"/>
      <c r="CN394"/>
      <c r="CO394"/>
      <c r="CP394"/>
      <c r="CQ394"/>
      <c r="CR394"/>
      <c r="CS394"/>
      <c r="CT394"/>
      <c r="CU394"/>
      <c r="CV394"/>
      <c r="CW394"/>
      <c r="CX394"/>
      <c r="CY394"/>
      <c r="CZ394"/>
      <c r="DA394"/>
      <c r="DB394"/>
      <c r="DC394"/>
      <c r="DD394"/>
      <c r="DE394"/>
      <c r="DF394"/>
      <c r="DG394"/>
      <c r="DH394"/>
      <c r="DI394"/>
      <c r="DJ394"/>
      <c r="DK394"/>
      <c r="DL394"/>
    </row>
    <row r="395" spans="11:116" ht="12.75" hidden="1" customHeight="1">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c r="CK395"/>
      <c r="CL395"/>
      <c r="CM395"/>
      <c r="CN395"/>
      <c r="CO395"/>
      <c r="CP395"/>
      <c r="CQ395"/>
      <c r="CR395"/>
      <c r="CS395"/>
      <c r="CT395"/>
      <c r="CU395"/>
      <c r="CV395"/>
      <c r="CW395"/>
      <c r="CX395"/>
      <c r="CY395"/>
      <c r="CZ395"/>
      <c r="DA395"/>
      <c r="DB395"/>
      <c r="DC395"/>
      <c r="DD395"/>
      <c r="DE395"/>
      <c r="DF395"/>
      <c r="DG395"/>
      <c r="DH395"/>
      <c r="DI395"/>
      <c r="DJ395"/>
      <c r="DK395"/>
      <c r="DL395"/>
    </row>
    <row r="396" spans="11:116" ht="12.75" hidden="1" customHeight="1">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c r="CK396"/>
      <c r="CL396"/>
      <c r="CM396"/>
      <c r="CN396"/>
      <c r="CO396"/>
      <c r="CP396"/>
      <c r="CQ396"/>
      <c r="CR396"/>
      <c r="CS396"/>
      <c r="CT396"/>
      <c r="CU396"/>
      <c r="CV396"/>
      <c r="CW396"/>
      <c r="CX396"/>
      <c r="CY396"/>
      <c r="CZ396"/>
      <c r="DA396"/>
      <c r="DB396"/>
      <c r="DC396"/>
      <c r="DD396"/>
      <c r="DE396"/>
      <c r="DF396"/>
      <c r="DG396"/>
      <c r="DH396"/>
      <c r="DI396"/>
      <c r="DJ396"/>
      <c r="DK396"/>
      <c r="DL396"/>
    </row>
    <row r="397" spans="11:116" ht="12.75" hidden="1" customHeight="1">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c r="CK397"/>
      <c r="CL397"/>
      <c r="CM397"/>
      <c r="CN397"/>
      <c r="CO397"/>
      <c r="CP397"/>
      <c r="CQ397"/>
      <c r="CR397"/>
      <c r="CS397"/>
      <c r="CT397"/>
      <c r="CU397"/>
      <c r="CV397"/>
      <c r="CW397"/>
      <c r="CX397"/>
      <c r="CY397"/>
      <c r="CZ397"/>
      <c r="DA397"/>
      <c r="DB397"/>
      <c r="DC397"/>
      <c r="DD397"/>
      <c r="DE397"/>
      <c r="DF397"/>
      <c r="DG397"/>
      <c r="DH397"/>
      <c r="DI397"/>
      <c r="DJ397"/>
      <c r="DK397"/>
      <c r="DL397"/>
    </row>
    <row r="398" spans="11:116" ht="12.75" hidden="1" customHeight="1">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c r="CK398"/>
      <c r="CL398"/>
      <c r="CM398"/>
      <c r="CN398"/>
      <c r="CO398"/>
      <c r="CP398"/>
      <c r="CQ398"/>
      <c r="CR398"/>
      <c r="CS398"/>
      <c r="CT398"/>
      <c r="CU398"/>
      <c r="CV398"/>
      <c r="CW398"/>
      <c r="CX398"/>
      <c r="CY398"/>
      <c r="CZ398"/>
      <c r="DA398"/>
      <c r="DB398"/>
      <c r="DC398"/>
      <c r="DD398"/>
      <c r="DE398"/>
      <c r="DF398"/>
      <c r="DG398"/>
      <c r="DH398"/>
      <c r="DI398"/>
      <c r="DJ398"/>
      <c r="DK398"/>
      <c r="DL398"/>
    </row>
    <row r="399" spans="11:116" ht="12.75" hidden="1" customHeight="1">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c r="CN399"/>
      <c r="CO399"/>
      <c r="CP399"/>
      <c r="CQ399"/>
      <c r="CR399"/>
      <c r="CS399"/>
      <c r="CT399"/>
      <c r="CU399"/>
      <c r="CV399"/>
      <c r="CW399"/>
      <c r="CX399"/>
      <c r="CY399"/>
      <c r="CZ399"/>
      <c r="DA399"/>
      <c r="DB399"/>
      <c r="DC399"/>
      <c r="DD399"/>
      <c r="DE399"/>
      <c r="DF399"/>
      <c r="DG399"/>
      <c r="DH399"/>
      <c r="DI399"/>
      <c r="DJ399"/>
      <c r="DK399"/>
      <c r="DL399"/>
    </row>
    <row r="400" spans="11:116" ht="12.75" hidden="1" customHeight="1">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c r="CN400"/>
      <c r="CO400"/>
      <c r="CP400"/>
      <c r="CQ400"/>
      <c r="CR400"/>
      <c r="CS400"/>
      <c r="CT400"/>
      <c r="CU400"/>
      <c r="CV400"/>
      <c r="CW400"/>
      <c r="CX400"/>
      <c r="CY400"/>
      <c r="CZ400"/>
      <c r="DA400"/>
      <c r="DB400"/>
      <c r="DC400"/>
      <c r="DD400"/>
      <c r="DE400"/>
      <c r="DF400"/>
      <c r="DG400"/>
      <c r="DH400"/>
      <c r="DI400"/>
      <c r="DJ400"/>
      <c r="DK400"/>
      <c r="DL400"/>
    </row>
    <row r="401" spans="11:116" ht="12.75" hidden="1" customHeight="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c r="CN401"/>
      <c r="CO401"/>
      <c r="CP401"/>
      <c r="CQ401"/>
      <c r="CR401"/>
      <c r="CS401"/>
      <c r="CT401"/>
      <c r="CU401"/>
      <c r="CV401"/>
      <c r="CW401"/>
      <c r="CX401"/>
      <c r="CY401"/>
      <c r="CZ401"/>
      <c r="DA401"/>
      <c r="DB401"/>
      <c r="DC401"/>
      <c r="DD401"/>
      <c r="DE401"/>
      <c r="DF401"/>
      <c r="DG401"/>
      <c r="DH401"/>
      <c r="DI401"/>
      <c r="DJ401"/>
      <c r="DK401"/>
      <c r="DL401"/>
    </row>
    <row r="402" spans="11:116" ht="12.75" hidden="1" customHeight="1">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c r="CK402"/>
      <c r="CL402"/>
      <c r="CM402"/>
      <c r="CN402"/>
      <c r="CO402"/>
      <c r="CP402"/>
      <c r="CQ402"/>
      <c r="CR402"/>
      <c r="CS402"/>
      <c r="CT402"/>
      <c r="CU402"/>
      <c r="CV402"/>
      <c r="CW402"/>
      <c r="CX402"/>
      <c r="CY402"/>
      <c r="CZ402"/>
      <c r="DA402"/>
      <c r="DB402"/>
      <c r="DC402"/>
      <c r="DD402"/>
      <c r="DE402"/>
      <c r="DF402"/>
      <c r="DG402"/>
      <c r="DH402"/>
      <c r="DI402"/>
      <c r="DJ402"/>
      <c r="DK402"/>
      <c r="DL402"/>
    </row>
    <row r="403" spans="11:116" ht="12.75" hidden="1" customHeight="1">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c r="CK403"/>
      <c r="CL403"/>
      <c r="CM403"/>
      <c r="CN403"/>
      <c r="CO403"/>
      <c r="CP403"/>
      <c r="CQ403"/>
      <c r="CR403"/>
      <c r="CS403"/>
      <c r="CT403"/>
      <c r="CU403"/>
      <c r="CV403"/>
      <c r="CW403"/>
      <c r="CX403"/>
      <c r="CY403"/>
      <c r="CZ403"/>
      <c r="DA403"/>
      <c r="DB403"/>
      <c r="DC403"/>
      <c r="DD403"/>
      <c r="DE403"/>
      <c r="DF403"/>
      <c r="DG403"/>
      <c r="DH403"/>
      <c r="DI403"/>
      <c r="DJ403"/>
      <c r="DK403"/>
      <c r="DL403"/>
    </row>
    <row r="413" spans="11:116" ht="12.75" customHeight="1"/>
    <row r="414" spans="11:116" ht="12.75" customHeight="1"/>
  </sheetData>
  <sheetProtection selectLockedCells="1" selectUnlockedCells="1"/>
  <customSheetViews>
    <customSheetView guid="{7A34E1A7-91A1-4CD4-B377-1F35FFBCE4D8}" showGridLines="0" fitToPage="1" hiddenRows="1" hiddenColumns="1">
      <selection activeCell="C5" sqref="C5:H5"/>
      <pageMargins left="0" right="0" top="0" bottom="0" header="0" footer="0"/>
      <pageSetup scale="76" orientation="portrait" r:id="rId1"/>
      <headerFooter alignWithMargins="0">
        <oddFooter>&amp;R&amp;P of &amp;N</oddFooter>
      </headerFooter>
    </customSheetView>
    <customSheetView guid="{DD9D0D41-5D22-4202-9EF9-254DD6E28480}" showGridLines="0" fitToPage="1" hiddenRows="1" hiddenColumns="1">
      <selection activeCell="C5" sqref="C5:H5"/>
      <pageMargins left="0" right="0" top="0" bottom="0" header="0" footer="0"/>
      <pageSetup scale="76" orientation="portrait" r:id="rId2"/>
      <headerFooter alignWithMargins="0">
        <oddFooter>&amp;R&amp;P of &amp;N</oddFooter>
      </headerFooter>
    </customSheetView>
  </customSheetViews>
  <mergeCells count="73">
    <mergeCell ref="F47:G47"/>
    <mergeCell ref="F48:G48"/>
    <mergeCell ref="F49:G49"/>
    <mergeCell ref="F57:G57"/>
    <mergeCell ref="F58:G58"/>
    <mergeCell ref="F45:G45"/>
    <mergeCell ref="F46:G46"/>
    <mergeCell ref="F35:G35"/>
    <mergeCell ref="F36:G36"/>
    <mergeCell ref="F37:G37"/>
    <mergeCell ref="H7:H8"/>
    <mergeCell ref="H2:I2"/>
    <mergeCell ref="C4:H4"/>
    <mergeCell ref="C6:H6"/>
    <mergeCell ref="F25:G25"/>
    <mergeCell ref="F10:G10"/>
    <mergeCell ref="F12:G12"/>
    <mergeCell ref="F11:G11"/>
    <mergeCell ref="C7:C8"/>
    <mergeCell ref="D7:E7"/>
    <mergeCell ref="F7:G8"/>
    <mergeCell ref="F13:G13"/>
    <mergeCell ref="F14:G14"/>
    <mergeCell ref="F16:G16"/>
    <mergeCell ref="F24:G24"/>
    <mergeCell ref="F17:G17"/>
    <mergeCell ref="F15:G15"/>
    <mergeCell ref="F27:G27"/>
    <mergeCell ref="F63:G63"/>
    <mergeCell ref="F38:G38"/>
    <mergeCell ref="F40:G40"/>
    <mergeCell ref="F41:G41"/>
    <mergeCell ref="F44:G44"/>
    <mergeCell ref="F42:G42"/>
    <mergeCell ref="F43:G43"/>
    <mergeCell ref="F50:G50"/>
    <mergeCell ref="F51:G51"/>
    <mergeCell ref="F54:G54"/>
    <mergeCell ref="F60:G60"/>
    <mergeCell ref="F52:G52"/>
    <mergeCell ref="F53:G53"/>
    <mergeCell ref="F29:G29"/>
    <mergeCell ref="C71:H71"/>
    <mergeCell ref="C72:H72"/>
    <mergeCell ref="F65:G65"/>
    <mergeCell ref="F66:G66"/>
    <mergeCell ref="F68:G68"/>
    <mergeCell ref="F69:G69"/>
    <mergeCell ref="F81:G81"/>
    <mergeCell ref="C73:H73"/>
    <mergeCell ref="C74:H74"/>
    <mergeCell ref="C75:H75"/>
    <mergeCell ref="C76:H76"/>
    <mergeCell ref="C78:D78"/>
    <mergeCell ref="C79:H79"/>
    <mergeCell ref="F59:G59"/>
    <mergeCell ref="F62:G62"/>
    <mergeCell ref="F55:G55"/>
    <mergeCell ref="F56:G56"/>
    <mergeCell ref="F64:G64"/>
    <mergeCell ref="F18:G18"/>
    <mergeCell ref="F19:G19"/>
    <mergeCell ref="F20:G20"/>
    <mergeCell ref="F21:G21"/>
    <mergeCell ref="F22:G22"/>
    <mergeCell ref="F23:G23"/>
    <mergeCell ref="F31:G31"/>
    <mergeCell ref="F32:G32"/>
    <mergeCell ref="F33:G33"/>
    <mergeCell ref="F34:G34"/>
    <mergeCell ref="F26:G26"/>
    <mergeCell ref="F28:G28"/>
    <mergeCell ref="F30:G30"/>
  </mergeCells>
  <phoneticPr fontId="52" type="noConversion"/>
  <pageMargins left="0.5" right="0.5" top="0.5" bottom="0.625" header="0.5" footer="0.5"/>
  <pageSetup scale="62" orientation="portrait" r:id="rId3"/>
  <headerFooter alignWithMargins="0">
    <oddFooter>&amp;R&amp;P of &amp;N</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theme="9" tint="-0.249977111117893"/>
    <pageSetUpPr fitToPage="1"/>
  </sheetPr>
  <dimension ref="A1:T140"/>
  <sheetViews>
    <sheetView showGridLines="0" zoomScaleNormal="100" workbookViewId="0"/>
  </sheetViews>
  <sheetFormatPr defaultColWidth="0" defaultRowHeight="13" zeroHeight="1"/>
  <cols>
    <col min="1" max="1" width="4.7265625" style="18" customWidth="1"/>
    <col min="2" max="2" width="3.453125" style="1" customWidth="1"/>
    <col min="3" max="3" width="33.7265625" style="1" customWidth="1"/>
    <col min="4" max="4" width="31.7265625" style="1" customWidth="1"/>
    <col min="5" max="5" width="2.7265625" style="1" customWidth="1"/>
    <col min="6" max="7" width="33.7265625" style="1" customWidth="1"/>
    <col min="8" max="8" width="1.7265625" customWidth="1"/>
    <col min="9" max="9" width="9.1796875" style="18" customWidth="1"/>
    <col min="10" max="20" width="0" style="19" hidden="1" customWidth="1"/>
    <col min="21" max="16384" width="0" style="1" hidden="1"/>
  </cols>
  <sheetData>
    <row r="1" spans="1:20" s="18" customFormat="1" ht="12.5">
      <c r="A1" s="1378"/>
      <c r="B1" s="1380"/>
      <c r="C1" s="1380"/>
      <c r="D1" s="1380"/>
      <c r="E1" s="1380"/>
      <c r="F1" s="1380"/>
      <c r="G1" s="1380"/>
      <c r="H1" s="1380"/>
      <c r="I1" s="1378"/>
    </row>
    <row r="2" spans="1:20" s="18" customFormat="1" ht="66" customHeight="1">
      <c r="A2" s="1378"/>
      <c r="B2" s="112"/>
      <c r="C2" s="113"/>
      <c r="D2" s="1923"/>
      <c r="E2" s="1924"/>
      <c r="F2" s="1924"/>
      <c r="G2" s="1493"/>
      <c r="H2" s="1494"/>
      <c r="I2" s="1378"/>
    </row>
    <row r="3" spans="1:20" ht="27" customHeight="1">
      <c r="A3" s="1378"/>
      <c r="B3" s="12"/>
      <c r="C3" s="1933" t="s">
        <v>336</v>
      </c>
      <c r="D3" s="1934"/>
      <c r="E3" s="1934"/>
      <c r="F3" s="1934"/>
      <c r="G3" s="1934"/>
      <c r="H3" s="22"/>
      <c r="I3" s="1381"/>
    </row>
    <row r="4" spans="1:20" ht="18" customHeight="1">
      <c r="A4" s="1378"/>
      <c r="B4" s="12"/>
      <c r="C4" s="60" t="s">
        <v>337</v>
      </c>
      <c r="D4" s="323"/>
      <c r="E4" s="323"/>
      <c r="F4" s="323"/>
      <c r="G4" s="323"/>
      <c r="H4" s="22"/>
      <c r="I4" s="1381"/>
    </row>
    <row r="5" spans="1:20" s="50" customFormat="1" ht="27" customHeight="1">
      <c r="A5" s="1383"/>
      <c r="B5" s="48"/>
      <c r="C5" s="1489" t="s">
        <v>338</v>
      </c>
      <c r="D5" s="1489"/>
      <c r="E5" s="1489"/>
      <c r="F5" s="1489"/>
      <c r="G5" s="1489"/>
      <c r="H5" s="1804"/>
      <c r="I5" s="1382"/>
      <c r="J5" s="49"/>
      <c r="K5" s="49"/>
      <c r="L5" s="49"/>
      <c r="M5" s="49"/>
      <c r="N5" s="49"/>
      <c r="O5" s="49"/>
      <c r="P5" s="49"/>
      <c r="Q5" s="49"/>
      <c r="R5" s="49"/>
      <c r="S5" s="49"/>
      <c r="T5" s="49"/>
    </row>
    <row r="6" spans="1:20" ht="13.5" thickBot="1">
      <c r="A6" s="1378"/>
      <c r="B6" s="12"/>
      <c r="H6" s="22"/>
      <c r="I6" s="1381"/>
    </row>
    <row r="7" spans="1:20" ht="13.5" customHeight="1" thickBot="1">
      <c r="A7" s="1378"/>
      <c r="B7" s="12"/>
      <c r="C7" s="45" t="str">
        <f>IF(ISBLANK('Step 1-Contact and Program Info'!D7),"",'Step 1-Contact and Program Info'!D7)</f>
        <v/>
      </c>
      <c r="D7" s="40" t="str">
        <f>IF('Step 1-Contact and Program Info'!J7="","",'Step 1-Contact and Program Info'!J7)</f>
        <v>MM/DD/YYYY</v>
      </c>
      <c r="E7" s="41" t="str">
        <f>IF(D7="","","to")</f>
        <v>to</v>
      </c>
      <c r="F7" s="42" t="str">
        <f>IF('Step 1-Contact and Program Info'!L7="","",'Step 1-Contact and Program Info'!L7)</f>
        <v>MM/DD/YYYY</v>
      </c>
      <c r="H7" s="22"/>
      <c r="I7" s="1381"/>
    </row>
    <row r="8" spans="1:20" ht="13.5" customHeight="1" thickBot="1">
      <c r="A8" s="1381"/>
      <c r="B8" s="12"/>
      <c r="H8" s="22"/>
      <c r="I8" s="1381"/>
    </row>
    <row r="9" spans="1:20" ht="13.5" customHeight="1" thickBot="1">
      <c r="A9" s="1381"/>
      <c r="B9" s="12"/>
      <c r="C9" s="43" t="s">
        <v>252</v>
      </c>
      <c r="D9" s="1927" t="s">
        <v>339</v>
      </c>
      <c r="E9" s="1928"/>
      <c r="F9" s="62" t="s">
        <v>340</v>
      </c>
      <c r="G9" s="61" t="s">
        <v>341</v>
      </c>
      <c r="H9" s="22"/>
      <c r="I9" s="1381"/>
    </row>
    <row r="10" spans="1:20" ht="13.5" customHeight="1">
      <c r="A10" s="1381"/>
      <c r="B10" s="12"/>
      <c r="C10" s="79" t="s">
        <v>211</v>
      </c>
      <c r="D10" s="1929">
        <f>'Step 3-Refrigerators'!$D$8</f>
        <v>0</v>
      </c>
      <c r="E10" s="1930"/>
      <c r="F10" s="199">
        <f>IFERROR($D$10*'Step 3-Refrigerators'!$E$71*'Step 3-Refrigerators'!$E$72,0)</f>
        <v>0</v>
      </c>
      <c r="G10" s="200">
        <f>IFERROR($F$10*'Step 3-Refrigerators'!$E$73,"")</f>
        <v>0</v>
      </c>
      <c r="H10" s="22"/>
      <c r="I10" s="1381"/>
    </row>
    <row r="11" spans="1:20" ht="13.5" customHeight="1">
      <c r="A11" s="1381"/>
      <c r="B11" s="12"/>
      <c r="C11" s="79" t="s">
        <v>342</v>
      </c>
      <c r="D11" s="1929">
        <f>'Step 3-Stand-Alone Freezers'!$D$8</f>
        <v>0</v>
      </c>
      <c r="E11" s="1930"/>
      <c r="F11" s="199">
        <f>IFERROR($D$11*'Step 3-Stand-Alone Freezers'!$E$78*'Step 3-Stand-Alone Freezers'!$E$79,0)</f>
        <v>0</v>
      </c>
      <c r="G11" s="200">
        <f>IFERROR($F$11*'Step 3-Stand-Alone Freezers'!$E$80,"")</f>
        <v>0</v>
      </c>
      <c r="H11" s="22"/>
      <c r="I11" s="1381"/>
    </row>
    <row r="12" spans="1:20" ht="13.5" customHeight="1">
      <c r="A12" s="1381"/>
      <c r="B12" s="12"/>
      <c r="C12" s="79" t="s">
        <v>59</v>
      </c>
      <c r="D12" s="1931">
        <f>'Step 3-Air-Conditioning Units'!$D$8</f>
        <v>0</v>
      </c>
      <c r="E12" s="1932"/>
      <c r="F12" s="44">
        <f>$D$12*'Step 3-Air-Conditioning Units'!$E$47*'Step 3-Air-Conditioning Units'!$E$48</f>
        <v>0</v>
      </c>
      <c r="G12" s="52">
        <f>$F$12*'Step 3-Air-Conditioning Units'!$E$49</f>
        <v>0</v>
      </c>
      <c r="H12" s="22"/>
      <c r="I12" s="1381"/>
    </row>
    <row r="13" spans="1:20" ht="13.5" customHeight="1" thickBot="1">
      <c r="A13" s="1378"/>
      <c r="B13" s="12"/>
      <c r="C13" s="182" t="s">
        <v>60</v>
      </c>
      <c r="D13" s="1925">
        <f>'Step 3-Dehumidifiers'!$D$8</f>
        <v>0</v>
      </c>
      <c r="E13" s="1926"/>
      <c r="F13" s="51">
        <f>$D$13*'Step 3-Dehumidifiers'!$E$59*'Step 3-Dehumidifiers'!$E$60</f>
        <v>0</v>
      </c>
      <c r="G13" s="53">
        <f>$F$13*'Step 3-Dehumidifiers'!$E$61</f>
        <v>0</v>
      </c>
      <c r="H13" s="21"/>
      <c r="I13" s="1378"/>
    </row>
    <row r="14" spans="1:20" ht="13.5" customHeight="1" thickBot="1">
      <c r="A14" s="1378"/>
      <c r="B14" s="12"/>
      <c r="C14" s="43" t="s">
        <v>124</v>
      </c>
      <c r="D14" s="1921">
        <f>SUM(D10:E13)</f>
        <v>0</v>
      </c>
      <c r="E14" s="1922"/>
      <c r="F14" s="183">
        <f>SUM(F10:F13)</f>
        <v>0</v>
      </c>
      <c r="G14" s="184">
        <f>SUM(G10:G13)</f>
        <v>0</v>
      </c>
      <c r="H14" s="21"/>
      <c r="I14" s="1378"/>
      <c r="K14" s="95"/>
    </row>
    <row r="15" spans="1:20" ht="13.5" customHeight="1">
      <c r="A15" s="1378"/>
      <c r="B15" s="12"/>
      <c r="H15" s="21"/>
      <c r="I15" s="1378"/>
    </row>
    <row r="16" spans="1:20" ht="13.5" customHeight="1">
      <c r="A16" s="1378"/>
      <c r="B16" s="33"/>
      <c r="C16" s="324" t="str">
        <f>'Instructions &amp; Definitions'!C57</f>
        <v>EPA Form Number: 5900-482</v>
      </c>
      <c r="D16" s="34"/>
      <c r="E16" s="34"/>
      <c r="F16" s="34"/>
      <c r="G16" s="34"/>
      <c r="H16" s="23"/>
      <c r="I16" s="1378"/>
    </row>
    <row r="17" spans="1:9">
      <c r="A17" s="1378"/>
      <c r="B17" s="1381"/>
      <c r="C17" s="1381"/>
      <c r="D17" s="1381"/>
      <c r="E17" s="1381"/>
      <c r="F17" s="1381"/>
      <c r="G17" s="1381"/>
      <c r="H17" s="1378"/>
      <c r="I17" s="1378"/>
    </row>
    <row r="18" spans="1:9">
      <c r="A18" s="1381"/>
      <c r="B18" s="1381"/>
      <c r="C18" s="1381"/>
      <c r="D18" s="1381"/>
      <c r="E18" s="1381"/>
      <c r="F18" s="1381"/>
      <c r="G18" s="1381"/>
      <c r="H18" s="1378"/>
      <c r="I18" s="1378"/>
    </row>
    <row r="19" spans="1:9" hidden="1">
      <c r="A19" s="19"/>
      <c r="B19" s="19"/>
      <c r="C19" s="19"/>
      <c r="D19" s="19"/>
      <c r="E19" s="19"/>
      <c r="F19" s="19"/>
      <c r="G19" s="19"/>
      <c r="H19" s="18"/>
    </row>
    <row r="20" spans="1:9" hidden="1">
      <c r="A20" s="19"/>
      <c r="B20" s="19"/>
      <c r="C20" s="19"/>
      <c r="D20" s="19"/>
      <c r="E20" s="19"/>
      <c r="F20" s="19"/>
      <c r="G20" s="19"/>
      <c r="H20" s="18"/>
    </row>
    <row r="21" spans="1:9" hidden="1">
      <c r="A21" s="19"/>
      <c r="B21" s="19"/>
      <c r="C21" s="19"/>
      <c r="D21" s="19"/>
      <c r="E21" s="19"/>
      <c r="F21" s="19"/>
      <c r="G21" s="19"/>
      <c r="H21" s="18"/>
    </row>
    <row r="22" spans="1:9" hidden="1">
      <c r="A22" s="19"/>
      <c r="B22" s="19"/>
      <c r="C22" s="19"/>
      <c r="D22" s="19"/>
      <c r="E22" s="19"/>
      <c r="F22" s="19"/>
      <c r="G22" s="19"/>
      <c r="H22" s="18"/>
    </row>
    <row r="23" spans="1:9" hidden="1">
      <c r="A23" s="19"/>
      <c r="B23" s="19"/>
      <c r="C23" s="19"/>
      <c r="D23" s="19"/>
      <c r="E23" s="19"/>
      <c r="F23" s="19"/>
      <c r="G23" s="19"/>
      <c r="H23" s="18"/>
    </row>
    <row r="24" spans="1:9" hidden="1">
      <c r="A24" s="19"/>
      <c r="B24" s="19"/>
      <c r="C24" s="19"/>
      <c r="D24" s="19"/>
      <c r="E24" s="19"/>
      <c r="F24" s="19"/>
      <c r="G24" s="19"/>
      <c r="H24" s="18"/>
    </row>
    <row r="25" spans="1:9" hidden="1">
      <c r="B25" s="19"/>
      <c r="C25" s="19"/>
      <c r="D25" s="19"/>
      <c r="E25" s="19"/>
      <c r="F25" s="19"/>
      <c r="G25" s="19"/>
      <c r="H25" s="18"/>
    </row>
    <row r="26" spans="1:9" hidden="1">
      <c r="B26" s="19"/>
      <c r="C26" s="19"/>
      <c r="D26" s="19"/>
      <c r="E26" s="19"/>
      <c r="F26" s="19"/>
      <c r="G26" s="19"/>
      <c r="H26" s="18"/>
    </row>
    <row r="27" spans="1:9" hidden="1">
      <c r="B27" s="19"/>
      <c r="C27" s="19"/>
      <c r="D27" s="19"/>
      <c r="E27" s="19"/>
      <c r="F27" s="19"/>
      <c r="G27" s="19"/>
      <c r="H27" s="18"/>
    </row>
    <row r="28" spans="1:9" hidden="1">
      <c r="B28" s="19"/>
      <c r="C28" s="19"/>
      <c r="D28" s="19"/>
      <c r="E28" s="19"/>
      <c r="F28" s="19"/>
      <c r="G28" s="19"/>
      <c r="H28" s="18"/>
    </row>
    <row r="29" spans="1:9" hidden="1">
      <c r="B29" s="19"/>
      <c r="C29" s="19"/>
      <c r="D29" s="19"/>
      <c r="E29" s="19"/>
      <c r="F29" s="19"/>
      <c r="G29" s="19"/>
      <c r="H29" s="18"/>
    </row>
    <row r="30" spans="1:9" hidden="1">
      <c r="B30" s="19"/>
      <c r="C30" s="19"/>
      <c r="D30" s="19"/>
      <c r="E30" s="19"/>
      <c r="F30" s="19"/>
      <c r="G30" s="19"/>
      <c r="H30" s="18"/>
    </row>
    <row r="31" spans="1:9" hidden="1">
      <c r="B31" s="19"/>
      <c r="C31" s="19"/>
      <c r="D31" s="19"/>
      <c r="E31" s="19"/>
      <c r="F31" s="19"/>
      <c r="G31" s="19"/>
      <c r="H31" s="18"/>
    </row>
    <row r="32" spans="1:9" hidden="1">
      <c r="B32" s="19"/>
      <c r="C32" s="19"/>
      <c r="D32" s="19"/>
      <c r="E32" s="19"/>
      <c r="F32" s="19"/>
      <c r="G32" s="19"/>
      <c r="H32" s="18"/>
    </row>
    <row r="33" spans="2:8" hidden="1">
      <c r="B33" s="19"/>
      <c r="C33" s="19"/>
      <c r="D33" s="19"/>
      <c r="E33" s="19"/>
      <c r="F33" s="19"/>
      <c r="G33" s="19"/>
      <c r="H33" s="18"/>
    </row>
    <row r="34" spans="2:8" hidden="1">
      <c r="B34" s="19"/>
      <c r="C34" s="19"/>
      <c r="D34" s="19"/>
      <c r="E34" s="19"/>
      <c r="F34" s="19"/>
      <c r="G34" s="19"/>
      <c r="H34" s="18"/>
    </row>
    <row r="35" spans="2:8" hidden="1">
      <c r="B35" s="19"/>
      <c r="C35" s="19"/>
      <c r="D35" s="19"/>
      <c r="E35" s="19"/>
      <c r="F35" s="19"/>
      <c r="G35" s="19"/>
      <c r="H35" s="18"/>
    </row>
    <row r="36" spans="2:8" hidden="1">
      <c r="B36" s="19"/>
      <c r="C36" s="19"/>
      <c r="D36" s="19"/>
      <c r="E36" s="19"/>
      <c r="F36" s="19"/>
      <c r="G36" s="19"/>
      <c r="H36" s="18"/>
    </row>
    <row r="37" spans="2:8" hidden="1">
      <c r="B37" s="19"/>
      <c r="C37" s="19"/>
      <c r="D37" s="19"/>
      <c r="E37" s="19"/>
      <c r="F37" s="19"/>
      <c r="G37" s="19"/>
      <c r="H37" s="18"/>
    </row>
    <row r="38" spans="2:8" hidden="1">
      <c r="B38" s="19"/>
      <c r="C38" s="19"/>
      <c r="D38" s="19"/>
      <c r="E38" s="19"/>
      <c r="F38" s="19"/>
      <c r="G38" s="19"/>
      <c r="H38" s="18"/>
    </row>
    <row r="39" spans="2:8" hidden="1">
      <c r="B39" s="19"/>
      <c r="C39" s="19"/>
      <c r="D39" s="19"/>
      <c r="E39" s="19"/>
      <c r="F39" s="19"/>
      <c r="G39" s="19"/>
      <c r="H39" s="18"/>
    </row>
    <row r="40" spans="2:8" hidden="1">
      <c r="B40" s="19"/>
      <c r="C40" s="19"/>
      <c r="D40" s="19"/>
      <c r="E40" s="19"/>
      <c r="F40" s="19"/>
      <c r="G40" s="19"/>
      <c r="H40" s="18"/>
    </row>
    <row r="41" spans="2:8" hidden="1">
      <c r="B41" s="19"/>
      <c r="C41" s="19"/>
      <c r="D41" s="19"/>
      <c r="E41" s="19"/>
      <c r="F41" s="19"/>
      <c r="G41" s="19"/>
      <c r="H41" s="18"/>
    </row>
    <row r="42" spans="2:8" hidden="1">
      <c r="B42" s="19"/>
      <c r="C42" s="19"/>
      <c r="D42" s="19"/>
      <c r="E42" s="19"/>
      <c r="F42" s="19"/>
      <c r="G42" s="19"/>
      <c r="H42" s="18"/>
    </row>
    <row r="43" spans="2:8" hidden="1">
      <c r="B43" s="19"/>
      <c r="C43" s="19"/>
      <c r="D43" s="19"/>
      <c r="E43" s="19"/>
      <c r="F43" s="19"/>
      <c r="G43" s="19"/>
      <c r="H43" s="18"/>
    </row>
    <row r="44" spans="2:8" hidden="1">
      <c r="B44" s="19"/>
      <c r="C44" s="19"/>
      <c r="D44" s="19"/>
      <c r="E44" s="19"/>
      <c r="F44" s="19"/>
      <c r="G44" s="19"/>
      <c r="H44" s="18"/>
    </row>
    <row r="45" spans="2:8" hidden="1">
      <c r="B45" s="19"/>
      <c r="C45" s="19"/>
      <c r="D45" s="19"/>
      <c r="E45" s="19"/>
      <c r="F45" s="19"/>
      <c r="G45" s="19"/>
      <c r="H45" s="18"/>
    </row>
    <row r="46" spans="2:8" hidden="1">
      <c r="B46" s="19"/>
      <c r="C46" s="19"/>
      <c r="D46" s="19"/>
      <c r="E46" s="19"/>
      <c r="F46" s="19"/>
      <c r="G46" s="19"/>
      <c r="H46" s="18"/>
    </row>
    <row r="47" spans="2:8" hidden="1">
      <c r="B47" s="19"/>
      <c r="C47" s="19"/>
      <c r="D47" s="19"/>
      <c r="E47" s="19"/>
      <c r="F47" s="19"/>
      <c r="G47" s="19"/>
      <c r="H47" s="18"/>
    </row>
    <row r="48" spans="2:8" hidden="1">
      <c r="B48" s="19"/>
      <c r="C48" s="19"/>
      <c r="D48" s="19"/>
      <c r="E48" s="19"/>
      <c r="F48" s="19"/>
      <c r="G48" s="19"/>
      <c r="H48" s="18"/>
    </row>
    <row r="49" spans="2:8" hidden="1">
      <c r="B49" s="19"/>
      <c r="C49" s="19"/>
      <c r="D49" s="19"/>
      <c r="E49" s="19"/>
      <c r="F49" s="19"/>
      <c r="G49" s="19"/>
      <c r="H49" s="18"/>
    </row>
    <row r="50" spans="2:8" hidden="1">
      <c r="B50" s="19"/>
      <c r="C50" s="19"/>
      <c r="D50" s="19"/>
      <c r="E50" s="19"/>
      <c r="F50" s="19"/>
      <c r="G50" s="19"/>
      <c r="H50" s="18"/>
    </row>
    <row r="51" spans="2:8" hidden="1">
      <c r="B51" s="19"/>
      <c r="C51" s="19"/>
      <c r="D51" s="19"/>
      <c r="E51" s="19"/>
      <c r="F51" s="19"/>
      <c r="G51" s="19"/>
      <c r="H51" s="18"/>
    </row>
    <row r="52" spans="2:8" hidden="1">
      <c r="B52" s="19"/>
      <c r="C52" s="19"/>
      <c r="D52" s="19"/>
      <c r="E52" s="19"/>
      <c r="F52" s="19"/>
      <c r="G52" s="19"/>
      <c r="H52" s="18"/>
    </row>
    <row r="53" spans="2:8" hidden="1">
      <c r="B53" s="19"/>
      <c r="C53" s="19"/>
      <c r="D53" s="19"/>
      <c r="E53" s="19"/>
      <c r="F53" s="19"/>
      <c r="G53" s="19"/>
      <c r="H53" s="18"/>
    </row>
    <row r="54" spans="2:8" hidden="1">
      <c r="B54" s="19"/>
      <c r="C54" s="19"/>
      <c r="D54" s="19"/>
      <c r="E54" s="19"/>
      <c r="F54" s="19"/>
      <c r="G54" s="19"/>
      <c r="H54" s="18"/>
    </row>
    <row r="55" spans="2:8" hidden="1">
      <c r="B55" s="19"/>
      <c r="C55" s="19"/>
      <c r="D55" s="19"/>
      <c r="E55" s="19"/>
      <c r="F55" s="19"/>
      <c r="G55" s="19"/>
      <c r="H55" s="18"/>
    </row>
    <row r="56" spans="2:8" hidden="1">
      <c r="B56" s="19"/>
      <c r="C56" s="19"/>
      <c r="D56" s="19"/>
      <c r="E56" s="19"/>
      <c r="F56" s="19"/>
      <c r="G56" s="19"/>
      <c r="H56" s="18"/>
    </row>
    <row r="57" spans="2:8" hidden="1">
      <c r="B57" s="19"/>
      <c r="C57" s="19"/>
      <c r="D57" s="19"/>
      <c r="E57" s="19"/>
      <c r="F57" s="19"/>
      <c r="G57" s="19"/>
      <c r="H57" s="18"/>
    </row>
    <row r="58" spans="2:8" hidden="1">
      <c r="B58" s="19"/>
      <c r="C58" s="19"/>
      <c r="D58" s="19"/>
      <c r="E58" s="19"/>
      <c r="F58" s="19"/>
      <c r="G58" s="19"/>
      <c r="H58" s="18"/>
    </row>
    <row r="59" spans="2:8" hidden="1">
      <c r="B59" s="19"/>
      <c r="C59" s="19"/>
      <c r="D59" s="19"/>
      <c r="E59" s="19"/>
      <c r="F59" s="19"/>
      <c r="G59" s="19"/>
      <c r="H59" s="18"/>
    </row>
    <row r="60" spans="2:8" hidden="1">
      <c r="B60" s="19"/>
      <c r="C60" s="19"/>
      <c r="D60" s="19"/>
      <c r="E60" s="19"/>
      <c r="F60" s="19"/>
      <c r="G60" s="19"/>
      <c r="H60" s="18"/>
    </row>
    <row r="61" spans="2:8" hidden="1">
      <c r="B61" s="19"/>
      <c r="C61" s="19"/>
      <c r="D61" s="19"/>
      <c r="E61" s="19"/>
      <c r="F61" s="19"/>
      <c r="G61" s="19"/>
      <c r="H61" s="18"/>
    </row>
    <row r="62" spans="2:8" hidden="1">
      <c r="B62" s="19"/>
      <c r="C62" s="19"/>
      <c r="D62" s="19"/>
      <c r="E62" s="19"/>
      <c r="F62" s="19"/>
      <c r="G62" s="19"/>
      <c r="H62" s="18"/>
    </row>
    <row r="63" spans="2:8" hidden="1">
      <c r="B63" s="19"/>
      <c r="C63" s="19"/>
      <c r="D63" s="19"/>
      <c r="E63" s="19"/>
      <c r="F63" s="19"/>
      <c r="G63" s="19"/>
      <c r="H63" s="18"/>
    </row>
    <row r="64" spans="2:8" hidden="1">
      <c r="B64" s="19"/>
      <c r="C64" s="19"/>
      <c r="D64" s="19"/>
      <c r="E64" s="19"/>
      <c r="F64" s="19"/>
      <c r="G64" s="19"/>
      <c r="H64" s="18"/>
    </row>
    <row r="65" spans="2:8" hidden="1">
      <c r="B65" s="19"/>
      <c r="C65" s="19"/>
      <c r="D65" s="19"/>
      <c r="E65" s="19"/>
      <c r="F65" s="19"/>
      <c r="G65" s="19"/>
      <c r="H65" s="18"/>
    </row>
    <row r="66" spans="2:8" hidden="1">
      <c r="B66" s="19"/>
      <c r="C66" s="19"/>
      <c r="D66" s="19"/>
      <c r="E66" s="19"/>
      <c r="F66" s="19"/>
      <c r="G66" s="19"/>
      <c r="H66" s="18"/>
    </row>
    <row r="67" spans="2:8" hidden="1">
      <c r="B67" s="19"/>
      <c r="C67" s="19"/>
      <c r="D67" s="19"/>
      <c r="E67" s="19"/>
      <c r="F67" s="19"/>
      <c r="G67" s="19"/>
      <c r="H67" s="18"/>
    </row>
    <row r="68" spans="2:8" hidden="1">
      <c r="B68" s="19"/>
      <c r="C68" s="19"/>
      <c r="D68" s="19"/>
      <c r="E68" s="19"/>
      <c r="F68" s="19"/>
      <c r="G68" s="19"/>
      <c r="H68" s="18"/>
    </row>
    <row r="69" spans="2:8" hidden="1">
      <c r="B69" s="19"/>
      <c r="C69" s="19"/>
      <c r="D69" s="19"/>
      <c r="E69" s="19"/>
      <c r="F69" s="19"/>
      <c r="G69" s="19"/>
      <c r="H69" s="18"/>
    </row>
    <row r="70" spans="2:8" hidden="1">
      <c r="B70" s="19"/>
      <c r="C70" s="19"/>
      <c r="D70" s="19"/>
      <c r="E70" s="19"/>
      <c r="F70" s="19"/>
      <c r="G70" s="19"/>
      <c r="H70" s="18"/>
    </row>
    <row r="71" spans="2:8" hidden="1">
      <c r="B71" s="19"/>
      <c r="C71" s="19"/>
      <c r="D71" s="19"/>
      <c r="E71" s="19"/>
      <c r="F71" s="19"/>
      <c r="G71" s="19"/>
      <c r="H71" s="18"/>
    </row>
    <row r="72" spans="2:8" hidden="1">
      <c r="B72" s="19"/>
      <c r="C72" s="19"/>
      <c r="D72" s="19"/>
      <c r="E72" s="19"/>
      <c r="F72" s="19"/>
      <c r="G72" s="19"/>
      <c r="H72" s="18"/>
    </row>
    <row r="73" spans="2:8" hidden="1">
      <c r="B73" s="19"/>
      <c r="C73" s="19"/>
      <c r="D73" s="19"/>
      <c r="E73" s="19"/>
      <c r="F73" s="19"/>
      <c r="G73" s="19"/>
      <c r="H73" s="18"/>
    </row>
    <row r="74" spans="2:8" hidden="1">
      <c r="B74" s="19"/>
      <c r="C74" s="19"/>
      <c r="D74" s="19"/>
      <c r="E74" s="19"/>
      <c r="F74" s="19"/>
      <c r="G74" s="19"/>
      <c r="H74" s="18"/>
    </row>
    <row r="75" spans="2:8" hidden="1">
      <c r="B75" s="19"/>
      <c r="C75" s="19"/>
      <c r="D75" s="19"/>
      <c r="E75" s="19"/>
      <c r="F75" s="19"/>
      <c r="G75" s="19"/>
      <c r="H75" s="18"/>
    </row>
    <row r="76" spans="2:8" hidden="1">
      <c r="B76" s="19"/>
      <c r="C76" s="19"/>
      <c r="D76" s="19"/>
      <c r="E76" s="19"/>
      <c r="F76" s="19"/>
      <c r="G76" s="19"/>
      <c r="H76" s="18"/>
    </row>
    <row r="77" spans="2:8" hidden="1">
      <c r="B77" s="19"/>
      <c r="C77" s="19"/>
      <c r="D77" s="19"/>
      <c r="E77" s="19"/>
      <c r="F77" s="19"/>
      <c r="G77" s="19"/>
      <c r="H77" s="18"/>
    </row>
    <row r="78" spans="2:8" hidden="1">
      <c r="B78" s="19"/>
      <c r="C78" s="19"/>
      <c r="D78" s="19"/>
      <c r="E78" s="19"/>
      <c r="F78" s="19"/>
      <c r="G78" s="19"/>
      <c r="H78" s="18"/>
    </row>
    <row r="79" spans="2:8" hidden="1">
      <c r="B79" s="19"/>
      <c r="C79" s="19"/>
      <c r="D79" s="19"/>
      <c r="E79" s="19"/>
      <c r="F79" s="19"/>
      <c r="G79" s="19"/>
      <c r="H79" s="18"/>
    </row>
    <row r="80" spans="2:8" hidden="1">
      <c r="B80" s="19"/>
      <c r="C80" s="19"/>
      <c r="D80" s="19"/>
      <c r="E80" s="19"/>
      <c r="F80" s="19"/>
      <c r="G80" s="19"/>
      <c r="H80" s="18"/>
    </row>
    <row r="81" spans="2:8" hidden="1">
      <c r="B81" s="19"/>
      <c r="C81" s="19"/>
      <c r="D81" s="19"/>
      <c r="E81" s="19"/>
      <c r="F81" s="19"/>
      <c r="G81" s="19"/>
      <c r="H81" s="18"/>
    </row>
    <row r="82" spans="2:8" hidden="1">
      <c r="B82" s="19"/>
      <c r="C82" s="19"/>
      <c r="D82" s="19"/>
      <c r="E82" s="19"/>
      <c r="F82" s="19"/>
      <c r="G82" s="19"/>
      <c r="H82" s="18"/>
    </row>
    <row r="83" spans="2:8" hidden="1">
      <c r="B83" s="19"/>
      <c r="C83" s="19"/>
      <c r="D83" s="19"/>
      <c r="E83" s="19"/>
      <c r="F83" s="19"/>
      <c r="G83" s="19"/>
      <c r="H83" s="18"/>
    </row>
    <row r="84" spans="2:8" hidden="1">
      <c r="B84" s="19"/>
      <c r="C84" s="19"/>
      <c r="D84" s="19"/>
      <c r="E84" s="19"/>
      <c r="F84" s="19"/>
      <c r="G84" s="19"/>
      <c r="H84" s="18"/>
    </row>
    <row r="85" spans="2:8" hidden="1">
      <c r="B85" s="19"/>
      <c r="C85" s="19"/>
      <c r="D85" s="19"/>
      <c r="E85" s="19"/>
      <c r="F85" s="19"/>
      <c r="G85" s="19"/>
      <c r="H85" s="18"/>
    </row>
    <row r="86" spans="2:8" hidden="1">
      <c r="B86" s="19"/>
      <c r="C86" s="19"/>
      <c r="D86" s="19"/>
      <c r="E86" s="19"/>
      <c r="F86" s="19"/>
      <c r="G86" s="19"/>
      <c r="H86" s="18"/>
    </row>
    <row r="87" spans="2:8" hidden="1">
      <c r="B87" s="19"/>
      <c r="C87" s="19"/>
      <c r="D87" s="19"/>
      <c r="E87" s="19"/>
      <c r="F87" s="19"/>
      <c r="G87" s="19"/>
      <c r="H87" s="18"/>
    </row>
    <row r="88" spans="2:8" hidden="1">
      <c r="B88" s="19"/>
      <c r="C88" s="19"/>
      <c r="D88" s="19"/>
      <c r="E88" s="19"/>
      <c r="F88" s="19"/>
      <c r="G88" s="19"/>
      <c r="H88" s="18"/>
    </row>
    <row r="89" spans="2:8" hidden="1">
      <c r="B89" s="19"/>
      <c r="C89" s="19"/>
      <c r="D89" s="19"/>
      <c r="E89" s="19"/>
      <c r="F89" s="19"/>
      <c r="G89" s="19"/>
      <c r="H89" s="18"/>
    </row>
    <row r="90" spans="2:8" hidden="1">
      <c r="B90" s="19"/>
      <c r="C90" s="19"/>
      <c r="D90" s="19"/>
      <c r="E90" s="19"/>
      <c r="F90" s="19"/>
      <c r="G90" s="19"/>
      <c r="H90" s="18"/>
    </row>
    <row r="91" spans="2:8" hidden="1">
      <c r="B91" s="19"/>
      <c r="C91" s="19"/>
      <c r="D91" s="19"/>
      <c r="E91" s="19"/>
      <c r="F91" s="19"/>
      <c r="G91" s="19"/>
      <c r="H91" s="18"/>
    </row>
    <row r="92" spans="2:8" hidden="1">
      <c r="B92" s="19"/>
      <c r="C92" s="19"/>
      <c r="D92" s="19"/>
      <c r="E92" s="19"/>
      <c r="F92" s="19"/>
      <c r="G92" s="19"/>
      <c r="H92" s="18"/>
    </row>
    <row r="93" spans="2:8" hidden="1">
      <c r="B93" s="19"/>
      <c r="C93" s="19"/>
      <c r="D93" s="19"/>
      <c r="E93" s="19"/>
      <c r="F93" s="19"/>
      <c r="G93" s="19"/>
      <c r="H93" s="18"/>
    </row>
    <row r="94" spans="2:8" hidden="1">
      <c r="B94" s="19"/>
      <c r="C94" s="19"/>
      <c r="D94" s="19"/>
      <c r="E94" s="19"/>
      <c r="F94" s="19"/>
      <c r="G94" s="19"/>
      <c r="H94" s="18"/>
    </row>
    <row r="95" spans="2:8" hidden="1">
      <c r="B95" s="19"/>
      <c r="C95" s="19"/>
      <c r="D95" s="19"/>
      <c r="E95" s="19"/>
      <c r="F95" s="19"/>
      <c r="G95" s="19"/>
      <c r="H95" s="18"/>
    </row>
    <row r="96" spans="2:8" hidden="1">
      <c r="B96" s="19"/>
      <c r="C96" s="19"/>
      <c r="D96" s="19"/>
      <c r="E96" s="19"/>
      <c r="F96" s="19"/>
      <c r="G96" s="19"/>
      <c r="H96" s="18"/>
    </row>
    <row r="97" spans="2:8" hidden="1">
      <c r="B97" s="19"/>
      <c r="C97" s="19"/>
      <c r="D97" s="19"/>
      <c r="E97" s="19"/>
      <c r="F97" s="19"/>
      <c r="G97" s="19"/>
      <c r="H97" s="18"/>
    </row>
    <row r="98" spans="2:8" hidden="1">
      <c r="B98" s="19"/>
      <c r="C98" s="19"/>
      <c r="D98" s="19"/>
      <c r="E98" s="19"/>
      <c r="F98" s="19"/>
      <c r="G98" s="19"/>
      <c r="H98" s="18"/>
    </row>
    <row r="99" spans="2:8" hidden="1">
      <c r="B99" s="19"/>
      <c r="C99" s="19"/>
      <c r="D99" s="19"/>
      <c r="E99" s="19"/>
      <c r="F99" s="19"/>
      <c r="G99" s="19"/>
      <c r="H99" s="18"/>
    </row>
    <row r="100" spans="2:8" hidden="1">
      <c r="B100" s="19"/>
      <c r="C100" s="19"/>
      <c r="D100" s="19"/>
      <c r="E100" s="19"/>
      <c r="F100" s="19"/>
      <c r="G100" s="19"/>
      <c r="H100" s="18"/>
    </row>
    <row r="101" spans="2:8" hidden="1">
      <c r="B101" s="19"/>
      <c r="C101" s="19"/>
      <c r="D101" s="19"/>
      <c r="E101" s="19"/>
      <c r="F101" s="19"/>
      <c r="G101" s="19"/>
      <c r="H101" s="18"/>
    </row>
    <row r="102" spans="2:8" hidden="1">
      <c r="B102" s="19"/>
      <c r="C102" s="19"/>
      <c r="D102" s="19"/>
      <c r="E102" s="19"/>
      <c r="F102" s="19"/>
      <c r="G102" s="19"/>
      <c r="H102" s="18"/>
    </row>
    <row r="103" spans="2:8" hidden="1">
      <c r="B103" s="19"/>
      <c r="C103" s="19"/>
      <c r="D103" s="19"/>
      <c r="E103" s="19"/>
      <c r="F103" s="19"/>
      <c r="G103" s="19"/>
      <c r="H103" s="18"/>
    </row>
    <row r="104" spans="2:8" hidden="1">
      <c r="B104" s="19"/>
      <c r="C104" s="19"/>
      <c r="D104" s="19"/>
      <c r="E104" s="19"/>
      <c r="F104" s="19"/>
      <c r="G104" s="19"/>
      <c r="H104" s="18"/>
    </row>
    <row r="105" spans="2:8" hidden="1">
      <c r="B105" s="19"/>
      <c r="C105" s="19"/>
      <c r="D105" s="19"/>
      <c r="E105" s="19"/>
      <c r="F105" s="19"/>
      <c r="G105" s="19"/>
      <c r="H105" s="18"/>
    </row>
    <row r="106" spans="2:8" hidden="1">
      <c r="B106" s="19"/>
      <c r="C106" s="19"/>
      <c r="D106" s="19"/>
      <c r="E106" s="19"/>
      <c r="F106" s="19"/>
      <c r="G106" s="19"/>
      <c r="H106" s="18"/>
    </row>
    <row r="107" spans="2:8" hidden="1">
      <c r="B107" s="19"/>
      <c r="C107" s="19"/>
      <c r="D107" s="19"/>
      <c r="E107" s="19"/>
      <c r="F107" s="19"/>
      <c r="G107" s="19"/>
      <c r="H107" s="18"/>
    </row>
    <row r="108" spans="2:8" hidden="1">
      <c r="B108" s="19"/>
      <c r="C108" s="19"/>
      <c r="D108" s="19"/>
      <c r="E108" s="19"/>
      <c r="F108" s="19"/>
      <c r="G108" s="19"/>
      <c r="H108" s="18"/>
    </row>
    <row r="109" spans="2:8" hidden="1">
      <c r="B109" s="19"/>
      <c r="C109" s="19"/>
      <c r="D109" s="19"/>
      <c r="E109" s="19"/>
      <c r="F109" s="19"/>
      <c r="G109" s="19"/>
      <c r="H109" s="18"/>
    </row>
    <row r="110" spans="2:8" hidden="1">
      <c r="B110" s="19"/>
      <c r="C110" s="19"/>
      <c r="D110" s="19"/>
      <c r="E110" s="19"/>
      <c r="F110" s="19"/>
      <c r="G110" s="19"/>
      <c r="H110" s="18"/>
    </row>
    <row r="111" spans="2:8" hidden="1">
      <c r="B111" s="19"/>
      <c r="C111" s="19"/>
      <c r="D111" s="19"/>
      <c r="E111" s="19"/>
      <c r="F111" s="19"/>
      <c r="G111" s="19"/>
      <c r="H111" s="18"/>
    </row>
    <row r="112" spans="2:8" hidden="1">
      <c r="B112" s="19"/>
      <c r="C112" s="19"/>
      <c r="D112" s="19"/>
      <c r="E112" s="19"/>
      <c r="F112" s="19"/>
      <c r="G112" s="19"/>
      <c r="H112" s="18"/>
    </row>
    <row r="113" spans="2:8" hidden="1">
      <c r="B113" s="19"/>
      <c r="C113" s="19"/>
      <c r="D113" s="19"/>
      <c r="E113" s="19"/>
      <c r="F113" s="19"/>
      <c r="G113" s="19"/>
      <c r="H113" s="18"/>
    </row>
    <row r="114" spans="2:8" hidden="1">
      <c r="B114" s="19"/>
      <c r="C114" s="19"/>
      <c r="D114" s="19"/>
      <c r="E114" s="19"/>
      <c r="F114" s="19"/>
      <c r="G114" s="19"/>
      <c r="H114" s="18"/>
    </row>
    <row r="115" spans="2:8" hidden="1">
      <c r="B115" s="19"/>
      <c r="C115" s="19"/>
      <c r="D115" s="19"/>
      <c r="E115" s="19"/>
      <c r="F115" s="19"/>
      <c r="G115" s="19"/>
      <c r="H115" s="18"/>
    </row>
    <row r="116" spans="2:8" hidden="1">
      <c r="B116" s="19"/>
      <c r="C116" s="19"/>
      <c r="D116" s="19"/>
      <c r="E116" s="19"/>
      <c r="F116" s="19"/>
      <c r="G116" s="19"/>
      <c r="H116" s="18"/>
    </row>
    <row r="117" spans="2:8" hidden="1">
      <c r="B117" s="19"/>
      <c r="C117" s="19"/>
      <c r="D117" s="19"/>
      <c r="E117" s="19"/>
      <c r="F117" s="19"/>
      <c r="G117" s="19"/>
      <c r="H117" s="18"/>
    </row>
    <row r="118" spans="2:8" hidden="1">
      <c r="B118" s="19"/>
      <c r="C118" s="19"/>
      <c r="D118" s="19"/>
      <c r="E118" s="19"/>
      <c r="F118" s="19"/>
      <c r="G118" s="19"/>
      <c r="H118" s="18"/>
    </row>
    <row r="119" spans="2:8" hidden="1">
      <c r="B119" s="19"/>
      <c r="C119" s="19"/>
      <c r="D119" s="19"/>
      <c r="E119" s="19"/>
      <c r="F119" s="19"/>
      <c r="G119" s="19"/>
      <c r="H119" s="18"/>
    </row>
    <row r="120" spans="2:8" hidden="1">
      <c r="B120" s="19"/>
      <c r="C120" s="19"/>
      <c r="D120" s="19"/>
      <c r="E120" s="19"/>
      <c r="F120" s="19"/>
      <c r="G120" s="19"/>
      <c r="H120" s="18"/>
    </row>
    <row r="121" spans="2:8" hidden="1">
      <c r="B121" s="19"/>
      <c r="C121" s="19"/>
      <c r="D121" s="19"/>
      <c r="E121" s="19"/>
      <c r="F121" s="19"/>
      <c r="G121" s="19"/>
      <c r="H121" s="18"/>
    </row>
    <row r="122" spans="2:8" hidden="1">
      <c r="B122" s="19"/>
      <c r="C122" s="19"/>
      <c r="D122" s="19"/>
      <c r="E122" s="19"/>
      <c r="F122" s="19"/>
      <c r="G122" s="19"/>
      <c r="H122" s="18"/>
    </row>
    <row r="123" spans="2:8" hidden="1">
      <c r="B123" s="19"/>
      <c r="C123" s="19"/>
      <c r="D123" s="19"/>
      <c r="E123" s="19"/>
      <c r="F123" s="19"/>
      <c r="G123" s="19"/>
      <c r="H123" s="18"/>
    </row>
    <row r="124" spans="2:8" hidden="1">
      <c r="B124" s="19"/>
      <c r="C124" s="19"/>
      <c r="D124" s="19"/>
      <c r="E124" s="19"/>
      <c r="F124" s="19"/>
      <c r="G124" s="19"/>
      <c r="H124" s="18"/>
    </row>
    <row r="125" spans="2:8" hidden="1">
      <c r="B125" s="19"/>
      <c r="C125" s="19"/>
      <c r="D125" s="19"/>
      <c r="E125" s="19"/>
      <c r="F125" s="19"/>
      <c r="G125" s="19"/>
      <c r="H125" s="18"/>
    </row>
    <row r="126" spans="2:8" hidden="1">
      <c r="B126" s="19"/>
      <c r="C126" s="19"/>
      <c r="D126" s="19"/>
      <c r="E126" s="19"/>
      <c r="F126" s="19"/>
      <c r="G126" s="19"/>
      <c r="H126" s="18"/>
    </row>
    <row r="127" spans="2:8" hidden="1">
      <c r="B127" s="19"/>
      <c r="C127" s="19"/>
      <c r="D127" s="19"/>
      <c r="E127" s="19"/>
      <c r="F127" s="19"/>
      <c r="G127" s="19"/>
      <c r="H127" s="18"/>
    </row>
    <row r="128" spans="2:8" hidden="1">
      <c r="B128" s="19"/>
      <c r="C128" s="19"/>
      <c r="D128" s="19"/>
      <c r="E128" s="19"/>
      <c r="F128" s="19"/>
      <c r="G128" s="19"/>
      <c r="H128" s="18"/>
    </row>
    <row r="129" spans="2:8" hidden="1">
      <c r="B129" s="19"/>
      <c r="C129" s="19"/>
      <c r="D129" s="19"/>
      <c r="E129" s="19"/>
      <c r="F129" s="19"/>
      <c r="G129" s="19"/>
      <c r="H129" s="18"/>
    </row>
    <row r="130" spans="2:8" hidden="1">
      <c r="B130" s="19"/>
      <c r="C130" s="19"/>
      <c r="D130" s="19"/>
      <c r="E130" s="19"/>
      <c r="F130" s="19"/>
      <c r="G130" s="19"/>
      <c r="H130" s="18"/>
    </row>
    <row r="131" spans="2:8" hidden="1">
      <c r="B131" s="19"/>
      <c r="C131" s="19"/>
      <c r="D131" s="19"/>
      <c r="E131" s="19"/>
      <c r="F131" s="19"/>
      <c r="G131" s="19"/>
      <c r="H131" s="18"/>
    </row>
    <row r="132" spans="2:8" hidden="1">
      <c r="B132" s="19"/>
      <c r="C132" s="19"/>
      <c r="D132" s="19"/>
      <c r="E132" s="19"/>
      <c r="F132" s="19"/>
      <c r="G132" s="19"/>
      <c r="H132" s="18"/>
    </row>
    <row r="133" spans="2:8" hidden="1">
      <c r="B133" s="19"/>
      <c r="C133" s="19"/>
      <c r="D133" s="19"/>
      <c r="E133" s="19"/>
      <c r="F133" s="19"/>
      <c r="G133" s="19"/>
      <c r="H133" s="18"/>
    </row>
    <row r="134" spans="2:8" hidden="1">
      <c r="B134" s="19"/>
      <c r="C134" s="19"/>
      <c r="D134" s="19"/>
      <c r="E134" s="19"/>
      <c r="F134" s="19"/>
      <c r="G134" s="19"/>
      <c r="H134" s="18"/>
    </row>
    <row r="135" spans="2:8" hidden="1">
      <c r="B135" s="19"/>
      <c r="C135" s="19"/>
      <c r="D135" s="19"/>
      <c r="E135" s="19"/>
      <c r="F135" s="19"/>
      <c r="G135" s="19"/>
      <c r="H135" s="18"/>
    </row>
    <row r="136" spans="2:8" hidden="1">
      <c r="B136" s="19"/>
      <c r="C136" s="19"/>
      <c r="D136" s="19"/>
      <c r="E136" s="19"/>
      <c r="F136" s="19"/>
      <c r="G136" s="19"/>
      <c r="H136" s="18"/>
    </row>
    <row r="137" spans="2:8" hidden="1">
      <c r="B137" s="19"/>
      <c r="C137" s="19"/>
      <c r="D137" s="19"/>
      <c r="E137" s="19"/>
      <c r="F137" s="19"/>
      <c r="G137" s="19"/>
      <c r="H137" s="18"/>
    </row>
    <row r="138" spans="2:8" hidden="1">
      <c r="B138" s="19"/>
      <c r="C138" s="19"/>
      <c r="D138" s="19"/>
      <c r="E138" s="19"/>
      <c r="F138" s="19"/>
      <c r="G138" s="19"/>
      <c r="H138" s="18"/>
    </row>
    <row r="139" spans="2:8" hidden="1">
      <c r="B139" s="19"/>
      <c r="C139" s="19"/>
      <c r="D139" s="19"/>
      <c r="E139" s="19"/>
      <c r="F139" s="19"/>
      <c r="G139" s="19"/>
      <c r="H139" s="18"/>
    </row>
    <row r="140" spans="2:8" hidden="1">
      <c r="B140" s="19"/>
      <c r="C140" s="19"/>
      <c r="D140" s="19"/>
      <c r="E140" s="19"/>
      <c r="F140" s="19"/>
      <c r="G140" s="19"/>
      <c r="H140" s="18"/>
    </row>
  </sheetData>
  <sheetProtection algorithmName="SHA-512" hashValue="HfPm/kv8jpO/yhqZOo+BJeyQXfTi/xZ4sCKMa00fETq93cBkOI/WaQOoh0AagfQM2qlyVP0TLjyswdVvg5f0xw==" saltValue="Kn0jzajEbW8j6scwHxjuDA==" spinCount="100000" sheet="1"/>
  <customSheetViews>
    <customSheetView guid="{7A34E1A7-91A1-4CD4-B377-1F35FFBCE4D8}" showGridLines="0" fitToPage="1" hiddenRows="1" hiddenColumns="1">
      <selection activeCell="F11" sqref="F11"/>
      <pageMargins left="0" right="0" top="0" bottom="0" header="0" footer="0"/>
      <pageSetup scale="70" orientation="portrait" r:id="rId1"/>
      <headerFooter alignWithMargins="0">
        <oddFooter>&amp;R&amp;P of &amp;N</oddFooter>
      </headerFooter>
    </customSheetView>
    <customSheetView guid="{DD9D0D41-5D22-4202-9EF9-254DD6E28480}" showGridLines="0" fitToPage="1" hiddenRows="1" hiddenColumns="1">
      <pageMargins left="0" right="0" top="0" bottom="0" header="0" footer="0"/>
      <pageSetup scale="70" orientation="portrait" r:id="rId2"/>
      <headerFooter alignWithMargins="0">
        <oddFooter>&amp;R&amp;P of &amp;N</oddFooter>
      </headerFooter>
    </customSheetView>
  </customSheetViews>
  <mergeCells count="10">
    <mergeCell ref="D14:E14"/>
    <mergeCell ref="D2:F2"/>
    <mergeCell ref="G2:H2"/>
    <mergeCell ref="C5:H5"/>
    <mergeCell ref="D13:E13"/>
    <mergeCell ref="D9:E9"/>
    <mergeCell ref="D10:E10"/>
    <mergeCell ref="D11:E11"/>
    <mergeCell ref="D12:E12"/>
    <mergeCell ref="C3:G3"/>
  </mergeCells>
  <phoneticPr fontId="3" type="noConversion"/>
  <pageMargins left="0.5" right="0.5" top="0.5" bottom="0.625" header="0.5" footer="0.5"/>
  <pageSetup scale="69" orientation="portrait" r:id="rId3"/>
  <headerFooter alignWithMargins="0">
    <oddFooter>&amp;R&amp;P of &amp;N</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tabColor theme="2" tint="-0.249977111117893"/>
    <pageSetUpPr fitToPage="1"/>
  </sheetPr>
  <dimension ref="A1:I17"/>
  <sheetViews>
    <sheetView showGridLines="0" zoomScaleNormal="100" workbookViewId="0">
      <selection activeCell="F12" sqref="F12"/>
    </sheetView>
  </sheetViews>
  <sheetFormatPr defaultColWidth="0" defaultRowHeight="13" zeroHeight="1"/>
  <cols>
    <col min="1" max="1" width="1.7265625" style="18" customWidth="1"/>
    <col min="2" max="2" width="1.7265625" style="1" customWidth="1"/>
    <col min="3" max="3" width="33.7265625" style="1" customWidth="1"/>
    <col min="4" max="4" width="31.7265625" style="1" customWidth="1"/>
    <col min="5" max="5" width="2.7265625" style="1" customWidth="1"/>
    <col min="6" max="7" width="33.7265625" style="1" customWidth="1"/>
    <col min="8" max="8" width="1.7265625" customWidth="1"/>
    <col min="9" max="9" width="9.1796875" style="18" customWidth="1"/>
    <col min="10" max="16384" width="0" style="1" hidden="1"/>
  </cols>
  <sheetData>
    <row r="1" spans="1:9" s="18" customFormat="1" ht="12.5">
      <c r="B1" s="20"/>
      <c r="C1" s="20"/>
      <c r="D1" s="20"/>
      <c r="E1" s="20"/>
      <c r="F1" s="20"/>
      <c r="G1" s="20"/>
      <c r="H1" s="20"/>
    </row>
    <row r="2" spans="1:9" s="18" customFormat="1" ht="66" customHeight="1">
      <c r="B2" s="112"/>
      <c r="C2" s="113"/>
      <c r="D2" s="1923"/>
      <c r="E2" s="1924"/>
      <c r="F2" s="1924"/>
      <c r="G2" s="1935"/>
      <c r="H2" s="1936"/>
    </row>
    <row r="3" spans="1:9" ht="27" customHeight="1">
      <c r="B3" s="12"/>
      <c r="C3" s="1933" t="str">
        <f>'Step 5-Energy Impacts '!C3:G3</f>
        <v>Step 5: Summary of Program's Gross Energy Impacts from Removal of Old Units</v>
      </c>
      <c r="D3" s="1934"/>
      <c r="E3" s="1934"/>
      <c r="F3" s="1934"/>
      <c r="G3" s="1934"/>
      <c r="H3" s="22"/>
      <c r="I3" s="19"/>
    </row>
    <row r="4" spans="1:9" ht="18" customHeight="1">
      <c r="B4" s="12"/>
      <c r="C4" s="60" t="str">
        <f>'Step 5-Energy Impacts '!C4</f>
        <v>(Current Period Dollars)</v>
      </c>
      <c r="D4" s="323"/>
      <c r="E4" s="323"/>
      <c r="F4" s="323"/>
      <c r="G4" s="323"/>
      <c r="H4" s="22"/>
      <c r="I4" s="19"/>
    </row>
    <row r="5" spans="1:9" s="50" customFormat="1" ht="27" customHeight="1">
      <c r="A5" s="47"/>
      <c r="B5" s="48"/>
      <c r="C5" s="1489" t="str">
        <f>'Step 5-Energy Impacts '!C5:H5</f>
        <v>Instructions: No action is required. The table below is for reference only and is self-populated if data are entered in the Step 3 worksheet Energy Savings tables. Data in the table below apply to the current reporting period.</v>
      </c>
      <c r="D5" s="1489"/>
      <c r="E5" s="1489"/>
      <c r="F5" s="1489"/>
      <c r="G5" s="1489"/>
      <c r="H5" s="1804"/>
      <c r="I5" s="49"/>
    </row>
    <row r="6" spans="1:9" ht="13.5" thickBot="1">
      <c r="B6" s="12"/>
      <c r="H6" s="22"/>
      <c r="I6" s="19"/>
    </row>
    <row r="7" spans="1:9" ht="13.5" customHeight="1" thickBot="1">
      <c r="B7" s="12"/>
      <c r="C7" s="45" t="str">
        <f>'Step 5-Energy Impacts '!C7</f>
        <v/>
      </c>
      <c r="D7" s="40" t="str">
        <f>'Step 1-Contact and Program Info'!$J$7</f>
        <v>MM/DD/YYYY</v>
      </c>
      <c r="E7" s="41" t="s">
        <v>41</v>
      </c>
      <c r="F7" s="42" t="str">
        <f>'Step 1-Contact and Program Info'!$L$7</f>
        <v>MM/DD/YYYY</v>
      </c>
      <c r="H7" s="22"/>
      <c r="I7" s="19"/>
    </row>
    <row r="8" spans="1:9" ht="13.5" customHeight="1" thickBot="1">
      <c r="A8" s="19"/>
      <c r="B8" s="12"/>
      <c r="H8" s="22"/>
      <c r="I8" s="19"/>
    </row>
    <row r="9" spans="1:9" ht="13.5" customHeight="1" thickBot="1">
      <c r="A9" s="19"/>
      <c r="B9" s="12"/>
      <c r="C9" s="43" t="s">
        <v>252</v>
      </c>
      <c r="D9" s="1927" t="s">
        <v>339</v>
      </c>
      <c r="E9" s="1928"/>
      <c r="F9" s="62" t="s">
        <v>340</v>
      </c>
      <c r="G9" s="61" t="s">
        <v>341</v>
      </c>
      <c r="H9" s="22"/>
      <c r="I9" s="19"/>
    </row>
    <row r="10" spans="1:9" ht="13.5" customHeight="1">
      <c r="A10" s="19"/>
      <c r="B10" s="12"/>
      <c r="C10" s="79" t="s">
        <v>57</v>
      </c>
      <c r="D10" s="1931">
        <f>'Step 3-Refrigerators (B)'!$D$8</f>
        <v>0</v>
      </c>
      <c r="E10" s="1932"/>
      <c r="F10" s="44" t="e">
        <f>$D$10*'Step 3-Refrigerators (B)'!$E$69*'Step 3-Refrigerators (B)'!$E$70</f>
        <v>#VALUE!</v>
      </c>
      <c r="G10" s="52" t="e">
        <f>$F$10*'Step 3-Refrigerators (B)'!$E$71</f>
        <v>#VALUE!</v>
      </c>
      <c r="H10" s="22"/>
      <c r="I10" s="19"/>
    </row>
    <row r="11" spans="1:9" ht="13.5" customHeight="1">
      <c r="A11" s="19"/>
      <c r="B11" s="12"/>
      <c r="C11" s="79" t="s">
        <v>342</v>
      </c>
      <c r="D11" s="1931">
        <f>'Step 3-Stand-Alone Freezers (B)'!$D$8</f>
        <v>0</v>
      </c>
      <c r="E11" s="1932"/>
      <c r="F11" s="44" t="e">
        <f>$D$11*'Step 3-Stand-Alone Freezers (B)'!$E$76*'Step 3-Stand-Alone Freezers (B)'!$E$77</f>
        <v>#VALUE!</v>
      </c>
      <c r="G11" s="52" t="e">
        <f>$F$11*'Step 3-Stand-Alone Freezers (B)'!$E$78</f>
        <v>#VALUE!</v>
      </c>
      <c r="H11" s="22"/>
      <c r="I11" s="19"/>
    </row>
    <row r="12" spans="1:9" ht="13.5" customHeight="1">
      <c r="A12" s="19"/>
      <c r="B12" s="12"/>
      <c r="C12" s="79" t="s">
        <v>59</v>
      </c>
      <c r="D12" s="1931">
        <f>'Step 3-Air-Conditioning Uni (B)'!$D$8</f>
        <v>0</v>
      </c>
      <c r="E12" s="1932"/>
      <c r="F12" s="44">
        <f>$D$12*'Step 3-Air-Conditioning Uni (B)'!$E$46*'Step 3-Air-Conditioning Uni (B)'!$E$47</f>
        <v>0</v>
      </c>
      <c r="G12" s="52">
        <f>$F$12*'Step 3-Air-Conditioning Uni (B)'!$E$48</f>
        <v>0</v>
      </c>
      <c r="H12" s="22"/>
      <c r="I12" s="19"/>
    </row>
    <row r="13" spans="1:9" ht="13.5" customHeight="1" thickBot="1">
      <c r="B13" s="12"/>
      <c r="C13" s="182" t="s">
        <v>60</v>
      </c>
      <c r="D13" s="1925">
        <f>'Step 3-Dehumidifiers (B)'!$D$8</f>
        <v>0</v>
      </c>
      <c r="E13" s="1926"/>
      <c r="F13" s="51">
        <f>$D$13*'Step 3-Dehumidifiers (B)'!$E$58*'Step 3-Dehumidifiers (B)'!$E$59</f>
        <v>0</v>
      </c>
      <c r="G13" s="53">
        <f>$F$13*'Step 3-Dehumidifiers (B)'!$E$60</f>
        <v>0</v>
      </c>
      <c r="H13" s="21"/>
    </row>
    <row r="14" spans="1:9" ht="13.5" customHeight="1" thickBot="1">
      <c r="B14" s="12"/>
      <c r="C14" s="43" t="s">
        <v>124</v>
      </c>
      <c r="D14" s="1921">
        <f>SUM(D10:E13)</f>
        <v>0</v>
      </c>
      <c r="E14" s="1922"/>
      <c r="F14" s="183" t="e">
        <f>SUM(F10:F13)</f>
        <v>#VALUE!</v>
      </c>
      <c r="G14" s="184" t="e">
        <f>SUM(G10:G13)</f>
        <v>#VALUE!</v>
      </c>
      <c r="H14" s="21"/>
    </row>
    <row r="15" spans="1:9" ht="13.5" customHeight="1">
      <c r="B15" s="12"/>
      <c r="H15" s="21"/>
    </row>
    <row r="16" spans="1:9" ht="13.5" customHeight="1">
      <c r="B16" s="33"/>
      <c r="C16" s="116"/>
      <c r="D16" s="34"/>
      <c r="E16" s="34"/>
      <c r="F16" s="34"/>
      <c r="G16" s="34"/>
      <c r="H16" s="23"/>
    </row>
    <row r="17" spans="2:8">
      <c r="B17" s="19"/>
      <c r="C17" s="19"/>
      <c r="D17" s="19"/>
      <c r="E17" s="19"/>
      <c r="F17" s="19"/>
      <c r="G17" s="19"/>
      <c r="H17" s="18"/>
    </row>
  </sheetData>
  <sheetProtection selectLockedCells="1"/>
  <customSheetViews>
    <customSheetView guid="{7A34E1A7-91A1-4CD4-B377-1F35FFBCE4D8}" showGridLines="0" fitToPage="1" hiddenRows="1" hiddenColumns="1">
      <selection activeCell="G13" sqref="G13"/>
      <pageMargins left="0" right="0" top="0" bottom="0" header="0" footer="0"/>
      <pageSetup scale="70" orientation="portrait" r:id="rId1"/>
      <headerFooter alignWithMargins="0">
        <oddFooter>&amp;R&amp;P of &amp;N</oddFooter>
      </headerFooter>
    </customSheetView>
    <customSheetView guid="{DD9D0D41-5D22-4202-9EF9-254DD6E28480}" showGridLines="0" fitToPage="1" hiddenRows="1" hiddenColumns="1">
      <selection activeCell="G13" sqref="G13"/>
      <pageMargins left="0" right="0" top="0" bottom="0" header="0" footer="0"/>
      <pageSetup scale="70" orientation="portrait" r:id="rId2"/>
      <headerFooter alignWithMargins="0">
        <oddFooter>&amp;R&amp;P of &amp;N</oddFooter>
      </headerFooter>
    </customSheetView>
  </customSheetViews>
  <mergeCells count="10">
    <mergeCell ref="G2:H2"/>
    <mergeCell ref="C3:G3"/>
    <mergeCell ref="C5:H5"/>
    <mergeCell ref="D13:E13"/>
    <mergeCell ref="D14:E14"/>
    <mergeCell ref="D9:E9"/>
    <mergeCell ref="D10:E10"/>
    <mergeCell ref="D11:E11"/>
    <mergeCell ref="D12:E12"/>
    <mergeCell ref="D2:F2"/>
  </mergeCells>
  <phoneticPr fontId="52" type="noConversion"/>
  <pageMargins left="0.5" right="0.5" top="0.5" bottom="0.625" header="0.5" footer="0.5"/>
  <pageSetup scale="70" orientation="portrait" r:id="rId3"/>
  <headerFooter alignWithMargins="0">
    <oddFooter>&amp;R&amp;P of &amp;N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theme="9" tint="-0.249977111117893"/>
    <pageSetUpPr fitToPage="1"/>
  </sheetPr>
  <dimension ref="A1:T212"/>
  <sheetViews>
    <sheetView showGridLines="0" zoomScale="80" zoomScaleNormal="80" workbookViewId="0">
      <selection activeCell="C6" sqref="C6:G6"/>
    </sheetView>
  </sheetViews>
  <sheetFormatPr defaultColWidth="0" defaultRowHeight="13.9" customHeight="1" zeroHeight="1"/>
  <cols>
    <col min="1" max="1" width="4.7265625" style="18" customWidth="1"/>
    <col min="2" max="2" width="3.453125" style="1" customWidth="1"/>
    <col min="3" max="3" width="33.7265625" style="1" customWidth="1"/>
    <col min="4" max="4" width="31.7265625" style="1" customWidth="1"/>
    <col min="5" max="5" width="2.7265625" style="1" customWidth="1"/>
    <col min="6" max="7" width="33.7265625" style="1" customWidth="1"/>
    <col min="8" max="8" width="1.7265625" customWidth="1"/>
    <col min="9" max="9" width="9.1796875" style="18" customWidth="1"/>
    <col min="10" max="20" width="0" style="19" hidden="1" customWidth="1"/>
    <col min="21" max="16384" width="0" style="1" hidden="1"/>
  </cols>
  <sheetData>
    <row r="1" spans="1:20" s="18" customFormat="1" ht="12.5">
      <c r="A1" s="1378"/>
      <c r="B1" s="1380"/>
      <c r="C1" s="1380"/>
      <c r="D1" s="1380"/>
      <c r="E1" s="1380"/>
      <c r="F1" s="1380"/>
      <c r="G1" s="1380"/>
      <c r="H1" s="1380"/>
      <c r="I1" s="1378"/>
    </row>
    <row r="2" spans="1:20" s="18" customFormat="1" ht="66" customHeight="1">
      <c r="A2" s="1378"/>
      <c r="B2" s="112"/>
      <c r="C2" s="113"/>
      <c r="D2" s="1923"/>
      <c r="E2" s="1924"/>
      <c r="F2" s="1924"/>
      <c r="G2" s="1493"/>
      <c r="H2" s="1494"/>
      <c r="I2" s="1378"/>
    </row>
    <row r="3" spans="1:20" ht="27" customHeight="1">
      <c r="A3" s="1378"/>
      <c r="B3" s="12"/>
      <c r="C3" s="1933" t="s">
        <v>343</v>
      </c>
      <c r="D3" s="1934"/>
      <c r="E3" s="1934"/>
      <c r="F3" s="1934"/>
      <c r="G3" s="1934"/>
      <c r="H3" s="22"/>
      <c r="I3" s="1381"/>
    </row>
    <row r="4" spans="1:20" s="50" customFormat="1" ht="27" customHeight="1">
      <c r="A4" s="1383"/>
      <c r="B4" s="48"/>
      <c r="C4" s="1489" t="s">
        <v>344</v>
      </c>
      <c r="D4" s="1489"/>
      <c r="E4" s="1489"/>
      <c r="F4" s="1489"/>
      <c r="G4" s="1489"/>
      <c r="H4" s="1804"/>
      <c r="I4" s="1382"/>
      <c r="J4" s="49"/>
      <c r="K4" s="49"/>
      <c r="L4" s="49"/>
      <c r="M4" s="49"/>
      <c r="N4" s="49"/>
      <c r="O4" s="49"/>
      <c r="P4" s="49"/>
      <c r="Q4" s="49"/>
      <c r="R4" s="49"/>
      <c r="S4" s="49"/>
      <c r="T4" s="49"/>
    </row>
    <row r="5" spans="1:20" s="50" customFormat="1" ht="27" customHeight="1" thickBot="1">
      <c r="A5" s="1383"/>
      <c r="B5" s="48"/>
      <c r="C5" s="1885" t="s">
        <v>345</v>
      </c>
      <c r="D5" s="1885"/>
      <c r="E5" s="1885"/>
      <c r="F5" s="1885"/>
      <c r="G5" s="1885"/>
      <c r="H5" s="1455"/>
      <c r="I5" s="1382"/>
      <c r="J5" s="49"/>
      <c r="K5" s="49"/>
      <c r="L5" s="49"/>
      <c r="M5" s="49"/>
      <c r="N5" s="49"/>
      <c r="O5" s="49"/>
      <c r="P5" s="49"/>
      <c r="Q5" s="49"/>
      <c r="R5" s="49"/>
      <c r="S5" s="49"/>
      <c r="T5" s="49"/>
    </row>
    <row r="6" spans="1:20" s="50" customFormat="1" ht="52.9" customHeight="1">
      <c r="A6" s="1383"/>
      <c r="B6" s="48"/>
      <c r="C6" s="1941" t="str">
        <f>IFERROR(CONCATENATE("In ", YEAR('Step 1-Contact and Program Info'!$L$7), ", ", 'Step 1-Contact and Program Info'!$D$7, " collected and processed a total of ", TEXT(SUM('Step 5-QA_Input Data Summary'!$D$8:$G$8),"#,###"), " refrigerant-containing appliances using best environmental practices. As a result, ",'Step 1-Contact and Program Info'!$D$7," successfully reduced emissions of ozone-depleting substances and greenhouse gases as well as reduced energy consumption, increased the recycling of durable materials, and ensured the proper handling of hazardous substances."),"")</f>
        <v/>
      </c>
      <c r="D6" s="1941"/>
      <c r="E6" s="1941"/>
      <c r="F6" s="1941"/>
      <c r="G6" s="1941"/>
      <c r="H6" s="1455"/>
      <c r="I6" s="1382"/>
      <c r="J6" s="49"/>
      <c r="K6" s="49"/>
      <c r="L6" s="49"/>
      <c r="M6" s="49"/>
      <c r="N6" s="49"/>
      <c r="O6" s="49"/>
      <c r="P6" s="49"/>
      <c r="Q6" s="49"/>
      <c r="R6" s="49"/>
      <c r="S6" s="49"/>
      <c r="T6" s="49"/>
    </row>
    <row r="7" spans="1:20" s="50" customFormat="1" ht="242.65" customHeight="1">
      <c r="A7" s="1383"/>
      <c r="B7" s="48"/>
      <c r="C7" s="629"/>
      <c r="D7" s="629"/>
      <c r="E7" s="629"/>
      <c r="F7" s="629"/>
      <c r="G7" s="629"/>
      <c r="H7" s="1455"/>
      <c r="I7" s="1382"/>
      <c r="J7" s="49"/>
      <c r="K7" s="49"/>
      <c r="L7" s="49"/>
      <c r="M7" s="49"/>
      <c r="N7" s="49"/>
      <c r="O7" s="49"/>
      <c r="P7" s="49"/>
      <c r="Q7" s="49"/>
      <c r="R7" s="49"/>
      <c r="S7" s="49"/>
      <c r="T7" s="49"/>
    </row>
    <row r="8" spans="1:20" s="50" customFormat="1" ht="27" customHeight="1" thickBot="1">
      <c r="A8" s="1383"/>
      <c r="B8" s="48"/>
      <c r="C8" s="1885" t="s">
        <v>346</v>
      </c>
      <c r="D8" s="1885"/>
      <c r="E8" s="1885"/>
      <c r="F8" s="1885"/>
      <c r="G8" s="1885"/>
      <c r="H8" s="1455"/>
      <c r="I8" s="1382"/>
      <c r="J8" s="49"/>
      <c r="K8" s="49"/>
      <c r="L8" s="49"/>
      <c r="M8" s="49"/>
      <c r="N8" s="49"/>
      <c r="O8" s="49"/>
      <c r="P8" s="49"/>
      <c r="Q8" s="49"/>
      <c r="R8" s="49"/>
      <c r="S8" s="49"/>
      <c r="T8" s="49"/>
    </row>
    <row r="9" spans="1:20" s="50" customFormat="1" ht="25.9" customHeight="1">
      <c r="A9" s="1383"/>
      <c r="B9" s="48"/>
      <c r="C9" s="1941" t="str">
        <f>IFERROR(CONCATENATE("In ", YEAR('Step 1-Contact and Program Info'!$L$7), ", ", 'Step 1-Contact and Program Info'!$D$7, " achieved a reduction of ", TEXT(SUM('Step 5-Env Benefits'!$F$38:$G$38,'Step 5-Env Benefits'!$F$60:$G$60,'Step 5-Env Benefits'!$F$66:$G$66,'Step 5-Env Benefits'!$F$68:$G$68),"#,###")," metric tons of carbon dioxide equivalent, which is equal to: "),"")</f>
        <v/>
      </c>
      <c r="D9" s="1941"/>
      <c r="E9" s="1941"/>
      <c r="F9" s="1941"/>
      <c r="G9" s="1941"/>
      <c r="H9" s="1455"/>
      <c r="I9" s="1382"/>
      <c r="J9" s="49"/>
      <c r="K9" s="49"/>
      <c r="L9" s="49"/>
      <c r="M9" s="49"/>
      <c r="N9" s="49"/>
      <c r="O9" s="49"/>
      <c r="P9" s="49"/>
      <c r="Q9" s="49"/>
      <c r="R9" s="49"/>
      <c r="S9" s="49"/>
      <c r="T9" s="49"/>
    </row>
    <row r="10" spans="1:20" s="50" customFormat="1" ht="55.9" customHeight="1">
      <c r="A10" s="1383"/>
      <c r="B10" s="48"/>
      <c r="C10" s="1942" t="str">
        <f>CONCATENATE("greenhouse gas emissions from ",TEXT(PRODUCT('Step 5-Env Benefits'!$F$69:$G$69,Assumptions!$B$49),"#,###"), " passenger vehicles driven for one year."," (-or-)")</f>
        <v>greenhouse gas emissions from  passenger vehicles driven for one year. (-or-)</v>
      </c>
      <c r="D10" s="1942"/>
      <c r="E10" s="1942"/>
      <c r="F10" s="1942"/>
      <c r="G10" s="629"/>
      <c r="H10" s="1455"/>
      <c r="I10" s="1382"/>
      <c r="J10" s="49"/>
      <c r="K10" s="49"/>
      <c r="L10" s="49"/>
      <c r="M10" s="49"/>
      <c r="N10" s="49"/>
      <c r="O10" s="49"/>
      <c r="P10" s="49"/>
      <c r="Q10" s="49"/>
      <c r="R10" s="49"/>
      <c r="S10" s="49"/>
      <c r="T10" s="49"/>
    </row>
    <row r="11" spans="1:20" s="50" customFormat="1" ht="55.9" customHeight="1">
      <c r="A11" s="1383"/>
      <c r="B11" s="48"/>
      <c r="C11" s="1942" t="str">
        <f>CONCATENATE("carbon dioxide emissions from ",TEXT(PRODUCT('Step 5-Env Benefits'!$F$69:$G$69,Assumptions!$B$50),"#,###")," homes' energy use for one year."," (-or-)")</f>
        <v>carbon dioxide emissions from  homes' energy use for one year. (-or-)</v>
      </c>
      <c r="D11" s="1942"/>
      <c r="E11" s="1942"/>
      <c r="F11" s="1942"/>
      <c r="G11" s="629"/>
      <c r="H11" s="1455"/>
      <c r="I11" s="1382"/>
      <c r="J11" s="49"/>
      <c r="K11" s="49"/>
      <c r="L11" s="49"/>
      <c r="M11" s="49"/>
      <c r="N11" s="49"/>
      <c r="O11" s="49"/>
      <c r="P11" s="49"/>
      <c r="Q11" s="49"/>
      <c r="R11" s="49"/>
      <c r="S11" s="49"/>
      <c r="T11" s="49"/>
    </row>
    <row r="12" spans="1:20" s="50" customFormat="1" ht="55.9" customHeight="1">
      <c r="A12" s="1383"/>
      <c r="B12" s="48"/>
      <c r="C12" s="1942" t="str">
        <f>CONCATENATE("carbon dioxide emissions avoided from ",TEXT(PRODUCT('Step 5-Env Benefits'!$F$69:$G$69,Assumptions!$B$51),"#,###"), " incandescent light bulbs switched to LEDs.")</f>
        <v>carbon dioxide emissions avoided from  incandescent light bulbs switched to LEDs.</v>
      </c>
      <c r="D12" s="1942"/>
      <c r="E12" s="1942"/>
      <c r="F12" s="1942"/>
      <c r="G12" s="629"/>
      <c r="H12" s="1455"/>
      <c r="I12" s="1382"/>
      <c r="J12" s="49"/>
      <c r="K12" s="49"/>
      <c r="L12" s="49"/>
      <c r="M12" s="49"/>
      <c r="N12" s="49"/>
      <c r="O12" s="49"/>
      <c r="P12" s="49"/>
      <c r="Q12" s="49"/>
      <c r="R12" s="49"/>
      <c r="S12" s="49"/>
      <c r="T12" s="49"/>
    </row>
    <row r="13" spans="1:20" s="50" customFormat="1" ht="6" customHeight="1">
      <c r="A13" s="1383"/>
      <c r="B13" s="48"/>
      <c r="C13" s="1489"/>
      <c r="D13" s="1489"/>
      <c r="E13" s="1489"/>
      <c r="F13" s="1489"/>
      <c r="G13" s="1489"/>
      <c r="H13" s="1455"/>
      <c r="I13" s="1382"/>
      <c r="J13" s="49"/>
      <c r="K13" s="49"/>
      <c r="L13" s="49"/>
      <c r="M13" s="49"/>
      <c r="N13" s="49"/>
      <c r="O13" s="49"/>
      <c r="P13" s="49"/>
      <c r="Q13" s="49"/>
      <c r="R13" s="49"/>
      <c r="S13" s="49"/>
      <c r="T13" s="49"/>
    </row>
    <row r="14" spans="1:20" s="50" customFormat="1" ht="31.9" customHeight="1">
      <c r="A14" s="1383"/>
      <c r="B14" s="48"/>
      <c r="C14" s="1489" t="str">
        <f>IFERROR(IF('Step 1-Contact and Program Info'!$G$22="Utility",CONCATENATE("Of these emissions reduced, ",TEXT(Assumptions!$F$54,"0.0%")," can be attributed to reclaiming or destroying refrigerants, ",TEXT(Assumptions!$F$55,"0.0%")," to reclaiming or destroying foam-blowing agents, ",TEXT(Assumptions!$F$56,"0.0%")," to recycling durable materials (which avoids the need to produce virgin materials),"," and ",TEXT(Assumptions!$F$57,"0.0%")," to removing old units from the grid."),CONCATENATE("Of these emissions reduced, ",TEXT(Assumptions!$F$54,"0.0%")," can be attributed to reclaiming or destroying refrigerants, ",TEXT(Assumptions!$F$55,"0.0%")," to reclaiming or destroying foam-blowing agents, and ",TEXT(Assumptions!$F$56,"0.0%")," to recycling durable materials (which avoids the need to produce virgin materials).")),"")</f>
        <v/>
      </c>
      <c r="D14" s="1489"/>
      <c r="E14" s="1489"/>
      <c r="F14" s="1489"/>
      <c r="G14" s="1489"/>
      <c r="H14" s="1455"/>
      <c r="I14" s="1382"/>
      <c r="J14" s="49"/>
      <c r="K14" s="49"/>
      <c r="L14" s="49"/>
      <c r="M14" s="49"/>
      <c r="N14" s="49"/>
      <c r="O14" s="49"/>
      <c r="P14" s="49"/>
      <c r="Q14" s="49"/>
      <c r="R14" s="49"/>
      <c r="S14" s="49"/>
      <c r="T14" s="49"/>
    </row>
    <row r="15" spans="1:20" s="50" customFormat="1" ht="25.9" customHeight="1">
      <c r="A15" s="1383"/>
      <c r="B15" s="48"/>
      <c r="C15" s="629"/>
      <c r="D15" s="629"/>
      <c r="E15" s="629"/>
      <c r="F15" s="629"/>
      <c r="G15" s="629"/>
      <c r="H15" s="1455"/>
      <c r="I15" s="1382"/>
      <c r="J15" s="49"/>
      <c r="K15" s="49"/>
      <c r="L15" s="49"/>
      <c r="M15" s="49"/>
      <c r="N15" s="49"/>
      <c r="O15" s="49"/>
      <c r="P15" s="49"/>
      <c r="Q15" s="49"/>
      <c r="R15" s="49"/>
      <c r="S15" s="49"/>
      <c r="T15" s="49"/>
    </row>
    <row r="16" spans="1:20" s="50" customFormat="1" ht="13">
      <c r="A16" s="1383"/>
      <c r="B16" s="48"/>
      <c r="C16" s="629"/>
      <c r="D16" s="629"/>
      <c r="E16" s="1415"/>
      <c r="F16" s="1940" t="str">
        <f>Assumptions!$B$54</f>
        <v>Reclaiming or destroying refrigerants</v>
      </c>
      <c r="G16" s="1940"/>
      <c r="H16" s="1455"/>
      <c r="I16" s="1382"/>
      <c r="J16" s="49"/>
      <c r="K16" s="49"/>
      <c r="L16" s="49"/>
      <c r="M16" s="49"/>
      <c r="N16" s="49"/>
      <c r="O16" s="49"/>
      <c r="P16" s="49"/>
      <c r="Q16" s="49"/>
      <c r="R16" s="49"/>
      <c r="S16" s="49"/>
      <c r="T16" s="49"/>
    </row>
    <row r="17" spans="1:20" s="50" customFormat="1" ht="7.15" customHeight="1">
      <c r="A17" s="1383"/>
      <c r="B17" s="48"/>
      <c r="C17" s="629"/>
      <c r="D17" s="629"/>
      <c r="E17" s="629"/>
      <c r="F17" s="1346"/>
      <c r="G17" s="1346"/>
      <c r="H17" s="1455"/>
      <c r="I17" s="1382"/>
      <c r="J17" s="49"/>
      <c r="K17" s="49"/>
      <c r="L17" s="49"/>
      <c r="M17" s="49"/>
      <c r="N17" s="49"/>
      <c r="O17" s="49"/>
      <c r="P17" s="49"/>
      <c r="Q17" s="49"/>
      <c r="R17" s="49"/>
      <c r="S17" s="49"/>
      <c r="T17" s="49"/>
    </row>
    <row r="18" spans="1:20" s="50" customFormat="1" ht="13">
      <c r="A18" s="1383"/>
      <c r="B18" s="48"/>
      <c r="C18" s="629"/>
      <c r="D18" s="629"/>
      <c r="E18" s="1416"/>
      <c r="F18" s="1940" t="str">
        <f>Assumptions!$B$55</f>
        <v>Reclaiming or destroying foam-blowing agents</v>
      </c>
      <c r="G18" s="1940"/>
      <c r="H18" s="1455"/>
      <c r="I18" s="1382"/>
      <c r="J18" s="49"/>
      <c r="K18" s="49"/>
      <c r="L18" s="49"/>
      <c r="M18" s="49"/>
      <c r="N18" s="49"/>
      <c r="O18" s="49"/>
      <c r="P18" s="49"/>
      <c r="Q18" s="49"/>
      <c r="R18" s="49"/>
      <c r="S18" s="49"/>
      <c r="T18" s="49"/>
    </row>
    <row r="19" spans="1:20" s="50" customFormat="1" ht="7.15" customHeight="1">
      <c r="A19" s="1383"/>
      <c r="B19" s="48"/>
      <c r="C19" s="629"/>
      <c r="D19" s="629"/>
      <c r="E19" s="629"/>
      <c r="F19" s="1346"/>
      <c r="G19" s="1346"/>
      <c r="H19" s="1455"/>
      <c r="I19" s="1382"/>
      <c r="J19" s="49"/>
      <c r="K19" s="49"/>
      <c r="L19" s="49"/>
      <c r="M19" s="49"/>
      <c r="N19" s="49"/>
      <c r="O19" s="49"/>
      <c r="P19" s="49"/>
      <c r="Q19" s="49"/>
      <c r="R19" s="49"/>
      <c r="S19" s="49"/>
      <c r="T19" s="49"/>
    </row>
    <row r="20" spans="1:20" s="50" customFormat="1" ht="13">
      <c r="A20" s="1383"/>
      <c r="B20" s="48"/>
      <c r="C20" s="629"/>
      <c r="D20" s="629"/>
      <c r="E20" s="1417"/>
      <c r="F20" s="1940" t="str">
        <f>Assumptions!$B$56</f>
        <v>Recycling durable materials</v>
      </c>
      <c r="G20" s="1940"/>
      <c r="H20" s="1455"/>
      <c r="I20" s="1382"/>
      <c r="J20" s="49"/>
      <c r="K20" s="49"/>
      <c r="L20" s="49"/>
      <c r="M20" s="49"/>
      <c r="N20" s="49"/>
      <c r="O20" s="49"/>
      <c r="P20" s="49"/>
      <c r="Q20" s="49"/>
      <c r="R20" s="49"/>
      <c r="S20" s="49"/>
      <c r="T20" s="49"/>
    </row>
    <row r="21" spans="1:20" s="50" customFormat="1" ht="7.15" customHeight="1">
      <c r="A21" s="1383"/>
      <c r="B21" s="48"/>
      <c r="C21" s="629"/>
      <c r="D21" s="629"/>
      <c r="E21" s="629"/>
      <c r="F21" s="1346"/>
      <c r="G21" s="1346"/>
      <c r="H21" s="1455"/>
      <c r="I21" s="1382"/>
      <c r="J21" s="49"/>
      <c r="K21" s="49"/>
      <c r="L21" s="49"/>
      <c r="M21" s="49"/>
      <c r="N21" s="49"/>
      <c r="O21" s="49"/>
      <c r="P21" s="49"/>
      <c r="Q21" s="49"/>
      <c r="R21" s="49"/>
      <c r="S21" s="49"/>
      <c r="T21" s="49"/>
    </row>
    <row r="22" spans="1:20" s="50" customFormat="1" ht="13">
      <c r="A22" s="1383"/>
      <c r="B22" s="48"/>
      <c r="C22" s="629"/>
      <c r="D22" s="629"/>
      <c r="E22" s="1418">
        <f>IF(Assumptions!C57=0,0,1)</f>
        <v>0</v>
      </c>
      <c r="F22" s="1940" t="str">
        <f>IF(Assumptions!C57=0,"",Assumptions!$B$57)</f>
        <v/>
      </c>
      <c r="G22" s="1940"/>
      <c r="H22" s="1455"/>
      <c r="I22" s="1382"/>
      <c r="J22" s="49"/>
      <c r="K22" s="49"/>
      <c r="L22" s="49"/>
      <c r="M22" s="49"/>
      <c r="N22" s="49"/>
      <c r="O22" s="49"/>
      <c r="P22" s="49"/>
      <c r="Q22" s="49"/>
      <c r="R22" s="49"/>
      <c r="S22" s="49"/>
      <c r="T22" s="49"/>
    </row>
    <row r="23" spans="1:20" s="50" customFormat="1" ht="74.650000000000006" customHeight="1">
      <c r="A23" s="1383"/>
      <c r="B23" s="48"/>
      <c r="C23" s="1347"/>
      <c r="D23" s="1347"/>
      <c r="E23" s="1347"/>
      <c r="F23" s="1347"/>
      <c r="G23" s="1347"/>
      <c r="H23" s="1455"/>
      <c r="I23" s="1382"/>
      <c r="J23" s="49"/>
      <c r="K23" s="49"/>
      <c r="L23" s="49"/>
      <c r="M23" s="49"/>
      <c r="N23" s="49"/>
      <c r="O23" s="49"/>
      <c r="P23" s="49"/>
      <c r="Q23" s="49"/>
      <c r="R23" s="49"/>
      <c r="S23" s="49"/>
      <c r="T23" s="49"/>
    </row>
    <row r="24" spans="1:20" s="50" customFormat="1" ht="21.75" customHeight="1" thickBot="1">
      <c r="A24" s="1383"/>
      <c r="B24" s="48"/>
      <c r="C24" s="1885" t="s">
        <v>347</v>
      </c>
      <c r="D24" s="1885"/>
      <c r="E24" s="1885"/>
      <c r="F24" s="1885"/>
      <c r="G24" s="1885"/>
      <c r="H24" s="1455"/>
      <c r="I24" s="1382"/>
      <c r="J24" s="49"/>
      <c r="K24" s="49"/>
      <c r="L24" s="49"/>
      <c r="M24" s="49"/>
      <c r="N24" s="49"/>
      <c r="O24" s="49"/>
      <c r="P24" s="49"/>
      <c r="Q24" s="49"/>
      <c r="R24" s="49"/>
      <c r="S24" s="49"/>
      <c r="T24" s="49"/>
    </row>
    <row r="25" spans="1:20" s="50" customFormat="1" ht="63" customHeight="1">
      <c r="A25" s="1383"/>
      <c r="B25" s="48"/>
      <c r="C25" s="1941" t="str">
        <f>IFERROR(CONCATENATE("In ", YEAR('Step 1-Contact and Program Info'!$L$7), ", ", 'Step 1-Contact and Program Info'!$D$7, " avoided the release of ", TEXT(SUM('Step 5-Env Benefits'!$H$69),"#,###")," ODP-weighted kg of ozone-depleting substances (ODS) which otherwise would have contributed to stratospheric ozone depletion. Ozone depletion causes increased amounts of UV radiation to reach the Earth’s surface.", " Overexposure to UV radiation can cause a range of health effects, including skin cancer (melanoma and non melanoma), premature aging of the skin and other skin problems, cataracts and other eye damage, and suppression of the immune system."),"")</f>
        <v/>
      </c>
      <c r="D25" s="1941"/>
      <c r="E25" s="1941"/>
      <c r="F25" s="1941"/>
      <c r="G25" s="1941"/>
      <c r="H25" s="1455"/>
      <c r="I25" s="1382"/>
      <c r="J25" s="49"/>
      <c r="K25" s="49"/>
      <c r="L25" s="49"/>
      <c r="M25" s="49"/>
      <c r="N25" s="49"/>
      <c r="O25" s="49"/>
      <c r="P25" s="49"/>
      <c r="Q25" s="49"/>
      <c r="R25" s="49"/>
      <c r="S25" s="49"/>
      <c r="T25" s="49"/>
    </row>
    <row r="26" spans="1:20" s="50" customFormat="1" ht="31.9" customHeight="1">
      <c r="A26" s="1383"/>
      <c r="B26" s="48"/>
      <c r="C26" s="1489" t="str">
        <f>IFERROR(CONCATENATE("Of the ODS emissions avoided, ",TEXT(Assumptions!$F$60,"0%")," can be attributed to reclaiming or destroying refrigerants and ",TEXT(Assumptions!$F$61,"0%")," to reclaiming or destroying foam-blowing agents."),"")</f>
        <v/>
      </c>
      <c r="D26" s="1489"/>
      <c r="E26" s="1489"/>
      <c r="F26" s="1489"/>
      <c r="G26" s="1489"/>
      <c r="H26" s="1455"/>
      <c r="I26" s="1382"/>
      <c r="J26" s="49"/>
      <c r="K26" s="49"/>
      <c r="L26" s="49"/>
      <c r="M26" s="49"/>
      <c r="N26" s="49"/>
      <c r="O26" s="49"/>
      <c r="P26" s="49"/>
      <c r="Q26" s="49"/>
      <c r="R26" s="49"/>
      <c r="S26" s="49"/>
      <c r="T26" s="49"/>
    </row>
    <row r="27" spans="1:20" s="50" customFormat="1" ht="25.9" customHeight="1">
      <c r="A27" s="1383"/>
      <c r="B27" s="48"/>
      <c r="C27" s="629"/>
      <c r="D27" s="629"/>
      <c r="E27" s="629"/>
      <c r="F27" s="629"/>
      <c r="G27" s="629"/>
      <c r="H27" s="1455"/>
      <c r="I27" s="1382"/>
      <c r="J27" s="49"/>
      <c r="K27" s="49"/>
      <c r="L27" s="49"/>
      <c r="M27" s="49"/>
      <c r="N27" s="49"/>
      <c r="O27" s="49"/>
      <c r="P27" s="49"/>
      <c r="Q27" s="49"/>
      <c r="R27" s="49"/>
      <c r="S27" s="49"/>
      <c r="T27" s="49"/>
    </row>
    <row r="28" spans="1:20" s="50" customFormat="1" ht="13.9" customHeight="1">
      <c r="A28" s="1383"/>
      <c r="B28" s="48"/>
      <c r="C28" s="629"/>
      <c r="D28" s="629"/>
      <c r="E28" s="1415"/>
      <c r="F28" s="1940" t="str">
        <f>Assumptions!$B$54</f>
        <v>Reclaiming or destroying refrigerants</v>
      </c>
      <c r="G28" s="1940"/>
      <c r="H28" s="1455"/>
      <c r="I28" s="1382"/>
      <c r="J28" s="49"/>
      <c r="K28" s="49"/>
      <c r="L28" s="49"/>
      <c r="M28" s="49"/>
      <c r="N28" s="49"/>
      <c r="O28" s="49"/>
      <c r="P28" s="49"/>
      <c r="Q28" s="49"/>
      <c r="R28" s="49"/>
      <c r="S28" s="49"/>
      <c r="T28" s="49"/>
    </row>
    <row r="29" spans="1:20" s="50" customFormat="1" ht="7.15" customHeight="1">
      <c r="A29" s="1383"/>
      <c r="B29" s="48"/>
      <c r="C29" s="629"/>
      <c r="D29" s="629"/>
      <c r="E29" s="629"/>
      <c r="F29" s="1348"/>
      <c r="G29" s="1348"/>
      <c r="H29" s="1455"/>
      <c r="I29" s="1382"/>
      <c r="J29" s="49"/>
      <c r="K29" s="49"/>
      <c r="L29" s="49"/>
      <c r="M29" s="49"/>
      <c r="N29" s="49"/>
      <c r="O29" s="49"/>
      <c r="P29" s="49"/>
      <c r="Q29" s="49"/>
      <c r="R29" s="49"/>
      <c r="S29" s="49"/>
      <c r="T29" s="49"/>
    </row>
    <row r="30" spans="1:20" s="50" customFormat="1" ht="13.9" customHeight="1">
      <c r="A30" s="1383"/>
      <c r="B30" s="48"/>
      <c r="C30" s="629"/>
      <c r="D30" s="629"/>
      <c r="E30" s="1416"/>
      <c r="F30" s="1940" t="str">
        <f>Assumptions!$B$55</f>
        <v>Reclaiming or destroying foam-blowing agents</v>
      </c>
      <c r="G30" s="1940"/>
      <c r="H30" s="1455"/>
      <c r="I30" s="1382"/>
      <c r="J30" s="49"/>
      <c r="K30" s="49"/>
      <c r="L30" s="49"/>
      <c r="M30" s="49"/>
      <c r="N30" s="49"/>
      <c r="O30" s="49"/>
      <c r="P30" s="49"/>
      <c r="Q30" s="49"/>
      <c r="R30" s="49"/>
      <c r="S30" s="49"/>
      <c r="T30" s="49"/>
    </row>
    <row r="31" spans="1:20" s="50" customFormat="1" ht="7.15" customHeight="1">
      <c r="A31" s="1383"/>
      <c r="B31" s="48"/>
      <c r="C31" s="629"/>
      <c r="D31" s="629"/>
      <c r="E31" s="629"/>
      <c r="F31" s="629"/>
      <c r="G31" s="629"/>
      <c r="H31" s="1455"/>
      <c r="I31" s="1382"/>
      <c r="J31" s="49"/>
      <c r="K31" s="49"/>
      <c r="L31" s="49"/>
      <c r="M31" s="49"/>
      <c r="N31" s="49"/>
      <c r="O31" s="49"/>
      <c r="P31" s="49"/>
      <c r="Q31" s="49"/>
      <c r="R31" s="49"/>
      <c r="S31" s="49"/>
      <c r="T31" s="49"/>
    </row>
    <row r="32" spans="1:20" s="50" customFormat="1" ht="108.75" customHeight="1">
      <c r="A32" s="1383"/>
      <c r="B32" s="48"/>
      <c r="C32" s="1347"/>
      <c r="D32" s="1347"/>
      <c r="E32" s="1347"/>
      <c r="F32" s="1347"/>
      <c r="G32" s="1347"/>
      <c r="H32" s="1455"/>
      <c r="I32" s="1382"/>
      <c r="J32" s="49"/>
      <c r="K32" s="49"/>
      <c r="L32" s="49"/>
      <c r="M32" s="49"/>
      <c r="N32" s="49"/>
      <c r="O32" s="49"/>
      <c r="P32" s="49"/>
      <c r="Q32" s="49"/>
      <c r="R32" s="49"/>
      <c r="S32" s="49"/>
      <c r="T32" s="49"/>
    </row>
    <row r="33" spans="1:20" s="50" customFormat="1" ht="27" customHeight="1" thickBot="1">
      <c r="A33" s="1383"/>
      <c r="B33" s="48"/>
      <c r="C33" s="1944" t="str">
        <f>IF('Step 1-Contact and Program Info'!$G$22="Utility","Energy Savings","Energy Savings*")</f>
        <v>Energy Savings*</v>
      </c>
      <c r="D33" s="1944"/>
      <c r="E33" s="1944"/>
      <c r="F33" s="1944"/>
      <c r="G33" s="1944"/>
      <c r="H33" s="1455"/>
      <c r="I33" s="1382"/>
      <c r="J33" s="49"/>
      <c r="K33" s="49"/>
      <c r="L33" s="49"/>
      <c r="M33" s="49"/>
      <c r="N33" s="49"/>
      <c r="O33" s="49"/>
      <c r="P33" s="49"/>
      <c r="Q33" s="49"/>
      <c r="R33" s="49"/>
      <c r="S33" s="49"/>
      <c r="T33" s="49"/>
    </row>
    <row r="34" spans="1:20" s="50" customFormat="1" ht="48.75" customHeight="1">
      <c r="A34" s="1383"/>
      <c r="B34" s="48"/>
      <c r="C34" s="1941" t="str">
        <f>IF('Step 1-Contact and Program Info'!$G$22="Utility",CONCATENATE("RAD’s utility partners are committed to ensuring that old, inefficient appliances being disposed of by one household do not get reused by other households."," The permanent retirement of these appliances translates into both energy and consumer cost savings. ","In ",YEAR('Step 1-Contact and Program Info'!$L$7),", ",'Step 1-Contact and Program Info'!$D$7," reduced energy use by ",TEXT(SUM('Step 5-Energy Impacts '!$F$14),"#,###")," kWh, which is estimated to have saved customers ",TEXT(SUM('Step 5-Energy Impacts '!$G$14),"$#,###")," on electricity bills."),"*Note: It is assumed that removing units from the electricity grid will only result in environmental benefits if your program offers an incentive to retire old, working appliances.")</f>
        <v>*Note: It is assumed that removing units from the electricity grid will only result in environmental benefits if your program offers an incentive to retire old, working appliances.</v>
      </c>
      <c r="D34" s="1941"/>
      <c r="E34" s="1941"/>
      <c r="F34" s="1941"/>
      <c r="G34" s="1941"/>
      <c r="H34" s="1455"/>
      <c r="I34" s="1382"/>
      <c r="J34" s="49"/>
      <c r="K34" s="49"/>
      <c r="L34" s="49"/>
      <c r="M34" s="49"/>
      <c r="N34" s="49"/>
      <c r="O34" s="49"/>
      <c r="P34" s="49"/>
      <c r="Q34" s="49"/>
      <c r="R34" s="49"/>
      <c r="S34" s="49"/>
      <c r="T34" s="49"/>
    </row>
    <row r="35" spans="1:20" s="50" customFormat="1" ht="242.65" customHeight="1">
      <c r="A35" s="1383"/>
      <c r="B35" s="48"/>
      <c r="C35" s="1347"/>
      <c r="D35" s="1347"/>
      <c r="E35" s="1347"/>
      <c r="F35" s="1347"/>
      <c r="G35" s="1347"/>
      <c r="H35" s="1455"/>
      <c r="I35" s="1382"/>
      <c r="J35" s="49"/>
      <c r="K35" s="49"/>
      <c r="L35" s="49"/>
      <c r="M35" s="49"/>
      <c r="N35" s="49"/>
      <c r="O35" s="49"/>
      <c r="P35" s="49"/>
      <c r="Q35" s="49"/>
      <c r="R35" s="49"/>
      <c r="S35" s="49"/>
      <c r="T35" s="49"/>
    </row>
    <row r="36" spans="1:20" s="50" customFormat="1" ht="27" customHeight="1" thickBot="1">
      <c r="A36" s="1383"/>
      <c r="B36" s="48"/>
      <c r="C36" s="1885" t="s">
        <v>348</v>
      </c>
      <c r="D36" s="1885"/>
      <c r="E36" s="1885"/>
      <c r="F36" s="1885"/>
      <c r="G36" s="1885"/>
      <c r="H36" s="1455"/>
      <c r="I36" s="1382"/>
      <c r="J36" s="49"/>
      <c r="K36" s="49"/>
      <c r="L36" s="49"/>
      <c r="M36" s="49"/>
      <c r="N36" s="49"/>
      <c r="O36" s="49"/>
      <c r="P36" s="49"/>
      <c r="Q36" s="49"/>
      <c r="R36" s="49"/>
      <c r="S36" s="49"/>
      <c r="T36" s="49"/>
    </row>
    <row r="37" spans="1:20" s="50" customFormat="1" ht="47.65" customHeight="1">
      <c r="A37" s="1383"/>
      <c r="B37" s="48"/>
      <c r="C37" s="1941" t="str">
        <f>IFERROR(CONCATENATE("In ",YEAR('Step 1-Contact and Program Info'!$L$7),", ",'Step 1-Contact and Program Info'!$D$7," further protected the environment by keeping recyclable materials out of landfills and ensuring the proper handling of hazardous waste, as shown below."),"")</f>
        <v/>
      </c>
      <c r="D37" s="1941"/>
      <c r="E37" s="1941"/>
      <c r="F37" s="1941"/>
      <c r="G37" s="1941"/>
      <c r="H37" s="1455"/>
      <c r="I37" s="1382"/>
      <c r="J37" s="49"/>
      <c r="K37" s="49"/>
      <c r="L37" s="49"/>
      <c r="M37" s="49"/>
      <c r="N37" s="49"/>
      <c r="O37" s="49"/>
      <c r="P37" s="49"/>
      <c r="Q37" s="49"/>
      <c r="R37" s="49"/>
      <c r="S37" s="49"/>
      <c r="T37" s="49"/>
    </row>
    <row r="38" spans="1:20" s="50" customFormat="1" ht="32.65" customHeight="1">
      <c r="A38" s="1383"/>
      <c r="B38" s="48"/>
      <c r="C38" s="1939" t="s">
        <v>349</v>
      </c>
      <c r="D38" s="1939"/>
      <c r="E38" s="629"/>
      <c r="F38" s="629"/>
      <c r="G38" s="629"/>
      <c r="H38" s="1455"/>
      <c r="I38" s="1382"/>
      <c r="J38" s="49"/>
      <c r="K38" s="49"/>
      <c r="L38" s="49"/>
      <c r="M38" s="49"/>
      <c r="N38" s="49"/>
      <c r="O38" s="49"/>
      <c r="P38" s="49"/>
      <c r="Q38" s="49"/>
      <c r="R38" s="49"/>
      <c r="S38" s="49"/>
      <c r="T38" s="49"/>
    </row>
    <row r="39" spans="1:20" s="50" customFormat="1" ht="13">
      <c r="A39" s="1383"/>
      <c r="B39" s="48"/>
      <c r="C39" s="1937" t="str">
        <f>CONCATENATE(TEXT('Step 5-Env Benefits'!$D$62,"#,###")," lbs. of ferrous metals (e.g., steel)")</f>
        <v xml:space="preserve"> lbs. of ferrous metals (e.g., steel)</v>
      </c>
      <c r="D39" s="1937"/>
      <c r="E39" s="629"/>
      <c r="F39" s="629"/>
      <c r="G39" s="629"/>
      <c r="H39" s="1455"/>
      <c r="I39" s="1382"/>
      <c r="J39" s="49"/>
      <c r="K39" s="49"/>
      <c r="L39" s="49"/>
      <c r="M39" s="49"/>
      <c r="N39" s="49"/>
      <c r="O39" s="49"/>
      <c r="P39" s="49"/>
      <c r="Q39" s="49"/>
      <c r="R39" s="49"/>
      <c r="S39" s="49"/>
      <c r="T39" s="49"/>
    </row>
    <row r="40" spans="1:20" s="50" customFormat="1" ht="13">
      <c r="A40" s="1383"/>
      <c r="B40" s="48"/>
      <c r="C40" s="1937" t="str">
        <f>CONCATENATE(TEXT('Step 5-Env Benefits'!$D$63,"#,###")," lbs. of non-ferrous metals (e.g., copper)")</f>
        <v xml:space="preserve"> lbs. of non-ferrous metals (e.g., copper)</v>
      </c>
      <c r="D40" s="1937"/>
      <c r="E40" s="629"/>
      <c r="F40" s="629"/>
      <c r="G40" s="629"/>
      <c r="H40" s="1455"/>
      <c r="I40" s="1382"/>
      <c r="J40" s="49"/>
      <c r="K40" s="49"/>
      <c r="L40" s="49"/>
      <c r="M40" s="49"/>
      <c r="N40" s="49"/>
      <c r="O40" s="49"/>
      <c r="P40" s="49"/>
      <c r="Q40" s="49"/>
      <c r="R40" s="49"/>
      <c r="S40" s="49"/>
      <c r="T40" s="49"/>
    </row>
    <row r="41" spans="1:20" s="50" customFormat="1" ht="13">
      <c r="A41" s="1383"/>
      <c r="B41" s="48"/>
      <c r="C41" s="1937" t="str">
        <f>CONCATENATE(TEXT('Step 5-Env Benefits'!D64,"#,###")," lbs. of plastic")</f>
        <v xml:space="preserve"> lbs. of plastic</v>
      </c>
      <c r="D41" s="1937"/>
      <c r="E41" s="629"/>
      <c r="F41" s="629"/>
      <c r="G41" s="629"/>
      <c r="H41" s="1455"/>
      <c r="I41" s="1382"/>
      <c r="J41" s="49"/>
      <c r="K41" s="49"/>
      <c r="L41" s="49"/>
      <c r="M41" s="49"/>
      <c r="N41" s="49"/>
      <c r="O41" s="49"/>
      <c r="P41" s="49"/>
      <c r="Q41" s="49"/>
      <c r="R41" s="49"/>
      <c r="S41" s="49"/>
      <c r="T41" s="49"/>
    </row>
    <row r="42" spans="1:20" s="50" customFormat="1" ht="13">
      <c r="A42" s="1383"/>
      <c r="B42" s="48"/>
      <c r="C42" s="1937" t="str">
        <f>CONCATENATE(TEXT('Step 5-Env Benefits'!$D$65,"#,###")," lbs. of glass")</f>
        <v xml:space="preserve"> lbs. of glass</v>
      </c>
      <c r="D42" s="1937"/>
      <c r="E42" s="629"/>
      <c r="F42" s="629"/>
      <c r="G42" s="629"/>
      <c r="H42" s="1455"/>
      <c r="I42" s="1382"/>
      <c r="J42" s="49"/>
      <c r="K42" s="49"/>
      <c r="L42" s="49"/>
      <c r="M42" s="49"/>
      <c r="N42" s="49"/>
      <c r="O42" s="49"/>
      <c r="P42" s="49"/>
      <c r="Q42" s="49"/>
      <c r="R42" s="49"/>
      <c r="S42" s="49"/>
      <c r="T42" s="49"/>
    </row>
    <row r="43" spans="1:20" s="50" customFormat="1" ht="32.65" customHeight="1">
      <c r="A43" s="1383"/>
      <c r="B43" s="48"/>
      <c r="C43" s="1939" t="s">
        <v>349</v>
      </c>
      <c r="D43" s="1939"/>
      <c r="E43" s="629"/>
      <c r="F43" s="629"/>
      <c r="G43" s="629"/>
      <c r="H43" s="1455"/>
      <c r="I43" s="1382"/>
      <c r="J43" s="49"/>
      <c r="K43" s="49"/>
      <c r="L43" s="49"/>
      <c r="M43" s="49"/>
      <c r="N43" s="49"/>
      <c r="O43" s="49"/>
      <c r="P43" s="49"/>
      <c r="Q43" s="49"/>
      <c r="R43" s="49"/>
      <c r="S43" s="49"/>
      <c r="T43" s="49"/>
    </row>
    <row r="44" spans="1:20" s="50" customFormat="1" ht="13">
      <c r="A44" s="1383"/>
      <c r="B44" s="48"/>
      <c r="C44" s="1937" t="str">
        <f>CONCATENATE(TEXT('Step 5-Env Benefits'!$D$81,"#,###")," gallons of used oil")</f>
        <v xml:space="preserve"> gallons of used oil</v>
      </c>
      <c r="D44" s="1937"/>
      <c r="E44" s="629"/>
      <c r="F44" s="629"/>
      <c r="G44" s="629"/>
      <c r="H44" s="1455"/>
      <c r="I44" s="1382"/>
      <c r="J44" s="49"/>
      <c r="K44" s="49"/>
      <c r="L44" s="49"/>
      <c r="M44" s="49"/>
      <c r="N44" s="49"/>
      <c r="O44" s="49"/>
      <c r="P44" s="49"/>
      <c r="Q44" s="49"/>
      <c r="R44" s="49"/>
      <c r="S44" s="49"/>
      <c r="T44" s="49"/>
    </row>
    <row r="45" spans="1:20" s="50" customFormat="1" ht="13">
      <c r="A45" s="1383"/>
      <c r="B45" s="48"/>
      <c r="C45" s="1937" t="str">
        <f>CONCATENATE(ROUND('Step 5-Env Benefits'!$D$83,0)," PCB-containing capacitors")</f>
        <v>0 PCB-containing capacitors</v>
      </c>
      <c r="D45" s="1937"/>
      <c r="E45" s="629"/>
      <c r="F45" s="629"/>
      <c r="G45" s="629"/>
      <c r="H45" s="1455"/>
      <c r="I45" s="1382"/>
      <c r="J45" s="49"/>
      <c r="K45" s="49"/>
      <c r="L45" s="49"/>
      <c r="M45" s="49"/>
      <c r="N45" s="49"/>
      <c r="O45" s="49"/>
      <c r="P45" s="49"/>
      <c r="Q45" s="49"/>
      <c r="R45" s="49"/>
      <c r="S45" s="49"/>
      <c r="T45" s="49"/>
    </row>
    <row r="46" spans="1:20" s="50" customFormat="1" ht="13">
      <c r="A46" s="1383"/>
      <c r="B46" s="48"/>
      <c r="C46" s="1937" t="str">
        <f>CONCATENATE(ROUND(SUM('Step 5-Env Benefits'!$D$85:$D$86),0)," mercury-containing capacitors")</f>
        <v>0 mercury-containing capacitors</v>
      </c>
      <c r="D46" s="1937"/>
      <c r="E46" s="629"/>
      <c r="F46" s="629"/>
      <c r="G46" s="629"/>
      <c r="H46" s="1455"/>
      <c r="I46" s="1382"/>
      <c r="J46" s="49"/>
      <c r="K46" s="49"/>
      <c r="L46" s="49"/>
      <c r="M46" s="49"/>
      <c r="N46" s="49"/>
      <c r="O46" s="49"/>
      <c r="P46" s="49"/>
      <c r="Q46" s="49"/>
      <c r="R46" s="49"/>
      <c r="S46" s="49"/>
      <c r="T46" s="49"/>
    </row>
    <row r="47" spans="1:20" s="50" customFormat="1" ht="10.15" customHeight="1">
      <c r="A47" s="1383"/>
      <c r="B47" s="48"/>
      <c r="C47" s="629"/>
      <c r="D47" s="629"/>
      <c r="E47" s="629"/>
      <c r="F47" s="629"/>
      <c r="G47" s="629"/>
      <c r="H47" s="1455"/>
      <c r="I47" s="1382"/>
      <c r="J47" s="49"/>
      <c r="K47" s="49"/>
      <c r="L47" s="49"/>
      <c r="M47" s="49"/>
      <c r="N47" s="49"/>
      <c r="O47" s="49"/>
      <c r="P47" s="49"/>
      <c r="Q47" s="49"/>
      <c r="R47" s="49"/>
      <c r="S47" s="49"/>
      <c r="T47" s="49"/>
    </row>
    <row r="48" spans="1:20" s="50" customFormat="1" ht="78.75" customHeight="1" thickBot="1">
      <c r="A48" s="1383"/>
      <c r="B48" s="48"/>
      <c r="C48" s="1938" t="s">
        <v>350</v>
      </c>
      <c r="D48" s="1938"/>
      <c r="E48" s="1938"/>
      <c r="F48" s="1938"/>
      <c r="G48" s="1938"/>
      <c r="H48" s="1455"/>
      <c r="I48" s="1382"/>
      <c r="J48" s="49"/>
      <c r="K48" s="49"/>
      <c r="L48" s="49"/>
      <c r="M48" s="49"/>
      <c r="N48" s="49"/>
      <c r="O48" s="49"/>
      <c r="P48" s="49"/>
      <c r="Q48" s="49"/>
      <c r="R48" s="49"/>
      <c r="S48" s="49"/>
      <c r="T48" s="49"/>
    </row>
    <row r="49" spans="1:20" s="50" customFormat="1" ht="42.75" customHeight="1">
      <c r="A49" s="1383"/>
      <c r="B49" s="48"/>
      <c r="C49" s="1943"/>
      <c r="D49" s="1943"/>
      <c r="E49" s="1943"/>
      <c r="F49" s="1943"/>
      <c r="G49" s="1943"/>
      <c r="H49" s="1455"/>
      <c r="I49" s="1382"/>
      <c r="J49" s="49"/>
      <c r="K49" s="49"/>
      <c r="L49" s="49"/>
      <c r="M49" s="49"/>
      <c r="N49" s="49"/>
      <c r="O49" s="49"/>
      <c r="P49" s="49"/>
      <c r="Q49" s="49"/>
      <c r="R49" s="49"/>
      <c r="S49" s="49"/>
      <c r="T49" s="49"/>
    </row>
    <row r="50" spans="1:20" s="50" customFormat="1" ht="27" customHeight="1">
      <c r="A50" s="1383"/>
      <c r="B50" s="48"/>
      <c r="C50" s="629"/>
      <c r="D50" s="629"/>
      <c r="E50" s="629"/>
      <c r="F50" s="629"/>
      <c r="G50" s="629"/>
      <c r="H50" s="1455"/>
      <c r="I50" s="1382"/>
      <c r="J50" s="49"/>
      <c r="K50" s="49"/>
      <c r="L50" s="49"/>
      <c r="M50" s="49"/>
      <c r="N50" s="49"/>
      <c r="O50" s="49"/>
      <c r="P50" s="49"/>
      <c r="Q50" s="49"/>
      <c r="R50" s="49"/>
      <c r="S50" s="49"/>
      <c r="T50" s="49"/>
    </row>
    <row r="51" spans="1:20" ht="13">
      <c r="A51" s="1378"/>
      <c r="B51" s="12"/>
      <c r="H51" s="22"/>
      <c r="I51" s="1381"/>
    </row>
    <row r="52" spans="1:20" ht="13.5" customHeight="1">
      <c r="A52" s="1378"/>
      <c r="B52" s="33"/>
      <c r="C52" s="324" t="str">
        <f>'Instructions &amp; Definitions'!C57</f>
        <v>EPA Form Number: 5900-482</v>
      </c>
      <c r="D52" s="34"/>
      <c r="E52" s="34"/>
      <c r="F52" s="34"/>
      <c r="G52" s="34"/>
      <c r="H52" s="23"/>
      <c r="I52" s="1378"/>
    </row>
    <row r="53" spans="1:20" s="19" customFormat="1" ht="13">
      <c r="A53" s="1378"/>
      <c r="B53" s="1381"/>
      <c r="C53" s="1381"/>
      <c r="D53" s="1381"/>
      <c r="E53" s="1381"/>
      <c r="F53" s="1381"/>
      <c r="G53" s="1381"/>
      <c r="H53" s="1378"/>
      <c r="I53" s="1378"/>
    </row>
    <row r="54" spans="1:20" s="19" customFormat="1" ht="13">
      <c r="A54" s="1381"/>
      <c r="B54" s="1381"/>
      <c r="C54" s="1381"/>
      <c r="D54" s="1381"/>
      <c r="E54" s="1381"/>
      <c r="F54" s="1381"/>
      <c r="G54" s="1381"/>
      <c r="H54" s="1378"/>
      <c r="I54" s="1378"/>
    </row>
    <row r="55" spans="1:20" s="19" customFormat="1" ht="13">
      <c r="A55" s="1381"/>
      <c r="B55" s="1381"/>
      <c r="C55" s="1381"/>
      <c r="D55" s="1381"/>
      <c r="E55" s="1381"/>
      <c r="F55" s="1381"/>
      <c r="G55" s="1381"/>
      <c r="H55" s="1378"/>
      <c r="I55" s="1381"/>
    </row>
    <row r="56" spans="1:20" ht="13.9" customHeight="1">
      <c r="A56" s="316"/>
      <c r="I56" s="316"/>
    </row>
    <row r="57" spans="1:20" ht="13.9" customHeight="1">
      <c r="A57" s="316"/>
      <c r="I57" s="316"/>
    </row>
    <row r="58" spans="1:20" ht="13.9" customHeight="1">
      <c r="A58" s="316"/>
      <c r="I58" s="316"/>
    </row>
    <row r="59" spans="1:20" ht="13.9" customHeight="1">
      <c r="A59" s="316"/>
      <c r="I59" s="316"/>
    </row>
    <row r="60" spans="1:20" ht="13.9" customHeight="1">
      <c r="A60" s="316"/>
      <c r="I60" s="316"/>
    </row>
    <row r="61" spans="1:20" ht="13.9" customHeight="1">
      <c r="A61" s="316"/>
      <c r="I61" s="316"/>
    </row>
    <row r="62" spans="1:20" ht="13.9" customHeight="1">
      <c r="A62" s="316"/>
      <c r="I62" s="316"/>
    </row>
    <row r="63" spans="1:20" ht="13.9" customHeight="1">
      <c r="A63" s="316"/>
      <c r="I63" s="316"/>
    </row>
    <row r="64" spans="1:20" ht="13.9" customHeight="1">
      <c r="A64" s="316"/>
      <c r="I64" s="316"/>
    </row>
    <row r="65" spans="1:9" ht="13.9" customHeight="1">
      <c r="A65" s="316"/>
      <c r="I65" s="316"/>
    </row>
    <row r="66" spans="1:9" ht="13.9" customHeight="1">
      <c r="A66" s="316"/>
      <c r="I66" s="316"/>
    </row>
    <row r="67" spans="1:9" ht="13.9" customHeight="1">
      <c r="A67" s="316"/>
      <c r="I67" s="316"/>
    </row>
    <row r="68" spans="1:9" ht="13.9" customHeight="1">
      <c r="A68" s="316"/>
      <c r="I68" s="316"/>
    </row>
    <row r="69" spans="1:9" ht="13.9" customHeight="1">
      <c r="A69" s="316"/>
      <c r="I69" s="316"/>
    </row>
    <row r="70" spans="1:9" ht="13.9" customHeight="1">
      <c r="A70" s="316"/>
      <c r="I70" s="316"/>
    </row>
    <row r="71" spans="1:9" ht="13.9" customHeight="1">
      <c r="A71" s="316"/>
      <c r="I71" s="316"/>
    </row>
    <row r="72" spans="1:9" ht="13.9" customHeight="1">
      <c r="A72" s="316"/>
      <c r="I72" s="316"/>
    </row>
    <row r="73" spans="1:9" ht="13.9" customHeight="1">
      <c r="A73" s="316"/>
      <c r="I73" s="316"/>
    </row>
    <row r="74" spans="1:9" ht="13.9" customHeight="1">
      <c r="A74" s="316"/>
      <c r="I74" s="316"/>
    </row>
    <row r="75" spans="1:9" ht="13.9" customHeight="1">
      <c r="A75" s="316"/>
      <c r="I75" s="316"/>
    </row>
    <row r="76" spans="1:9" ht="13.9" customHeight="1">
      <c r="A76" s="316"/>
      <c r="I76" s="316"/>
    </row>
    <row r="77" spans="1:9" ht="13.9" customHeight="1">
      <c r="A77" s="316"/>
      <c r="I77" s="316"/>
    </row>
    <row r="78" spans="1:9" ht="13.9" customHeight="1">
      <c r="A78" s="316"/>
      <c r="I78" s="316"/>
    </row>
    <row r="79" spans="1:9" ht="13.9" customHeight="1">
      <c r="A79" s="316"/>
      <c r="I79" s="316"/>
    </row>
    <row r="80" spans="1:9" ht="13.9" customHeight="1">
      <c r="A80" s="316"/>
      <c r="I80" s="316"/>
    </row>
    <row r="81" spans="1:9" ht="13.9" customHeight="1">
      <c r="A81" s="316"/>
      <c r="I81" s="316"/>
    </row>
    <row r="82" spans="1:9" ht="13.9" customHeight="1">
      <c r="A82" s="316"/>
      <c r="I82" s="316"/>
    </row>
    <row r="83" spans="1:9" ht="13.9" customHeight="1">
      <c r="A83" s="316"/>
      <c r="I83" s="316"/>
    </row>
    <row r="84" spans="1:9" ht="13.9" customHeight="1">
      <c r="A84" s="316"/>
      <c r="I84" s="316"/>
    </row>
    <row r="85" spans="1:9" ht="13.9" customHeight="1">
      <c r="A85" s="316"/>
      <c r="I85" s="316"/>
    </row>
    <row r="86" spans="1:9" ht="13.9" customHeight="1">
      <c r="A86" s="316"/>
      <c r="I86" s="316"/>
    </row>
    <row r="87" spans="1:9" ht="13.9" customHeight="1">
      <c r="A87" s="316"/>
      <c r="I87" s="316"/>
    </row>
    <row r="88" spans="1:9" ht="13.9" customHeight="1">
      <c r="A88" s="316"/>
      <c r="I88" s="316"/>
    </row>
    <row r="89" spans="1:9" ht="13.9" customHeight="1">
      <c r="A89" s="316"/>
      <c r="I89" s="316"/>
    </row>
    <row r="90" spans="1:9" ht="13.9" customHeight="1">
      <c r="A90" s="316"/>
      <c r="I90" s="316"/>
    </row>
    <row r="91" spans="1:9" ht="13.9" customHeight="1">
      <c r="A91" s="316"/>
      <c r="I91" s="316"/>
    </row>
    <row r="92" spans="1:9" ht="13.9" customHeight="1">
      <c r="A92" s="316"/>
      <c r="I92" s="316"/>
    </row>
    <row r="93" spans="1:9" ht="13.9" customHeight="1">
      <c r="A93" s="316"/>
      <c r="I93" s="316"/>
    </row>
    <row r="94" spans="1:9" ht="13.9" customHeight="1">
      <c r="A94" s="316"/>
      <c r="I94" s="316"/>
    </row>
    <row r="95" spans="1:9" ht="13.9" customHeight="1">
      <c r="A95" s="316"/>
      <c r="I95" s="316"/>
    </row>
    <row r="96" spans="1:9" ht="13.9" customHeight="1">
      <c r="A96" s="316"/>
      <c r="I96" s="316"/>
    </row>
    <row r="97" spans="1:9" ht="13.9" customHeight="1">
      <c r="A97" s="316"/>
      <c r="I97" s="316"/>
    </row>
    <row r="98" spans="1:9" ht="13.9" customHeight="1">
      <c r="A98" s="316"/>
      <c r="I98" s="316"/>
    </row>
    <row r="99" spans="1:9" ht="13.9" customHeight="1">
      <c r="A99" s="316"/>
      <c r="I99" s="316"/>
    </row>
    <row r="100" spans="1:9" ht="13.9" customHeight="1">
      <c r="A100" s="316"/>
      <c r="I100" s="316"/>
    </row>
    <row r="101" spans="1:9" ht="13.9" customHeight="1">
      <c r="A101" s="316"/>
      <c r="I101" s="316"/>
    </row>
    <row r="102" spans="1:9" ht="13.9" customHeight="1">
      <c r="A102" s="316"/>
      <c r="I102" s="316"/>
    </row>
    <row r="103" spans="1:9" ht="13.9" customHeight="1">
      <c r="A103" s="316"/>
      <c r="I103" s="316"/>
    </row>
    <row r="104" spans="1:9" ht="13.9" customHeight="1">
      <c r="A104" s="316"/>
      <c r="I104" s="316"/>
    </row>
    <row r="105" spans="1:9" ht="13.9" customHeight="1">
      <c r="A105" s="316"/>
      <c r="I105" s="316"/>
    </row>
    <row r="106" spans="1:9" ht="13.9" customHeight="1">
      <c r="A106" s="316"/>
      <c r="I106" s="316"/>
    </row>
    <row r="107" spans="1:9" ht="13.9" customHeight="1">
      <c r="A107" s="316"/>
      <c r="I107" s="316"/>
    </row>
    <row r="108" spans="1:9" ht="13.9" customHeight="1">
      <c r="A108" s="316"/>
      <c r="I108" s="316"/>
    </row>
    <row r="109" spans="1:9" ht="13.9" customHeight="1">
      <c r="A109" s="316"/>
      <c r="I109" s="316"/>
    </row>
    <row r="110" spans="1:9" ht="13.9" customHeight="1">
      <c r="A110" s="316"/>
      <c r="I110" s="316"/>
    </row>
    <row r="111" spans="1:9" ht="13.9" customHeight="1">
      <c r="A111" s="316"/>
      <c r="I111" s="316"/>
    </row>
    <row r="112" spans="1:9" ht="13.9" customHeight="1">
      <c r="A112" s="316"/>
      <c r="I112" s="316"/>
    </row>
    <row r="113" spans="1:9" ht="13.9" customHeight="1">
      <c r="A113" s="316"/>
      <c r="I113" s="316"/>
    </row>
    <row r="114" spans="1:9" ht="13.9" customHeight="1">
      <c r="A114" s="316"/>
      <c r="I114" s="316"/>
    </row>
    <row r="115" spans="1:9" ht="13.9" customHeight="1">
      <c r="A115" s="316"/>
      <c r="I115" s="316"/>
    </row>
    <row r="116" spans="1:9" ht="13.9" customHeight="1">
      <c r="A116" s="316"/>
      <c r="I116" s="316"/>
    </row>
    <row r="117" spans="1:9" ht="13.9" customHeight="1">
      <c r="A117" s="316"/>
      <c r="I117" s="316"/>
    </row>
    <row r="118" spans="1:9" ht="13.9" customHeight="1">
      <c r="A118" s="316"/>
      <c r="I118" s="316"/>
    </row>
    <row r="119" spans="1:9" ht="13.9" customHeight="1">
      <c r="A119" s="316"/>
      <c r="I119" s="316"/>
    </row>
    <row r="120" spans="1:9" ht="13.9" customHeight="1">
      <c r="A120" s="316"/>
      <c r="I120" s="316"/>
    </row>
    <row r="121" spans="1:9" ht="13.9" customHeight="1">
      <c r="A121" s="316"/>
      <c r="I121" s="316"/>
    </row>
    <row r="122" spans="1:9" ht="13.9" customHeight="1">
      <c r="A122" s="316"/>
      <c r="I122" s="316"/>
    </row>
    <row r="123" spans="1:9" ht="13.9" customHeight="1">
      <c r="A123" s="316"/>
      <c r="I123" s="316"/>
    </row>
    <row r="124" spans="1:9" ht="13.9" customHeight="1">
      <c r="A124" s="316"/>
      <c r="I124" s="316"/>
    </row>
    <row r="125" spans="1:9" ht="13.9" customHeight="1">
      <c r="A125" s="316"/>
      <c r="I125" s="316"/>
    </row>
    <row r="126" spans="1:9" ht="13.9" customHeight="1">
      <c r="A126" s="316"/>
      <c r="I126" s="316"/>
    </row>
    <row r="127" spans="1:9" ht="13.9" customHeight="1">
      <c r="A127" s="316"/>
      <c r="I127" s="316"/>
    </row>
    <row r="128" spans="1:9" ht="13.9" customHeight="1">
      <c r="A128" s="316"/>
      <c r="I128" s="316"/>
    </row>
    <row r="129" spans="1:9" ht="13.9" customHeight="1">
      <c r="A129" s="316"/>
      <c r="I129" s="316"/>
    </row>
    <row r="130" spans="1:9" ht="13.9" customHeight="1">
      <c r="A130" s="316"/>
      <c r="I130" s="316"/>
    </row>
    <row r="131" spans="1:9" ht="13.9" customHeight="1">
      <c r="A131" s="316"/>
      <c r="I131" s="316"/>
    </row>
    <row r="132" spans="1:9" ht="13.9" customHeight="1">
      <c r="A132" s="316"/>
      <c r="I132" s="316"/>
    </row>
    <row r="133" spans="1:9" ht="13.9" customHeight="1">
      <c r="A133" s="316"/>
      <c r="I133" s="316"/>
    </row>
    <row r="134" spans="1:9" ht="13.9" customHeight="1">
      <c r="A134" s="316"/>
      <c r="I134" s="316"/>
    </row>
    <row r="135" spans="1:9" ht="13.9" customHeight="1">
      <c r="A135" s="316"/>
      <c r="I135" s="316"/>
    </row>
    <row r="136" spans="1:9" ht="13.9" customHeight="1">
      <c r="A136" s="316"/>
      <c r="I136" s="316"/>
    </row>
    <row r="137" spans="1:9" ht="13.9" customHeight="1">
      <c r="A137" s="316"/>
      <c r="I137" s="316"/>
    </row>
    <row r="138" spans="1:9" ht="13.9" customHeight="1">
      <c r="A138" s="316"/>
      <c r="I138" s="316"/>
    </row>
    <row r="139" spans="1:9" ht="13.9" customHeight="1">
      <c r="A139" s="316"/>
      <c r="I139" s="316"/>
    </row>
    <row r="140" spans="1:9" ht="13.9" customHeight="1">
      <c r="A140" s="316"/>
      <c r="I140" s="316"/>
    </row>
    <row r="141" spans="1:9" ht="13.9" customHeight="1">
      <c r="A141" s="316"/>
      <c r="I141" s="316"/>
    </row>
    <row r="142" spans="1:9" ht="13.9" customHeight="1">
      <c r="A142" s="316"/>
      <c r="I142" s="316"/>
    </row>
    <row r="143" spans="1:9" ht="13.9" customHeight="1">
      <c r="A143" s="316"/>
      <c r="I143" s="316"/>
    </row>
    <row r="144" spans="1:9" ht="13.9" customHeight="1">
      <c r="A144" s="316"/>
      <c r="I144" s="316"/>
    </row>
    <row r="145" spans="1:9" ht="13.9" customHeight="1">
      <c r="A145" s="316"/>
      <c r="I145" s="316"/>
    </row>
    <row r="146" spans="1:9" ht="13.9" customHeight="1">
      <c r="A146" s="316"/>
      <c r="I146" s="316"/>
    </row>
    <row r="147" spans="1:9" ht="13.9" customHeight="1">
      <c r="A147" s="316"/>
      <c r="I147" s="316"/>
    </row>
    <row r="148" spans="1:9" ht="13.9" customHeight="1">
      <c r="A148" s="316"/>
      <c r="I148" s="316"/>
    </row>
    <row r="149" spans="1:9" ht="13.9" customHeight="1">
      <c r="A149" s="316"/>
      <c r="I149" s="316"/>
    </row>
    <row r="150" spans="1:9" ht="13.9" customHeight="1">
      <c r="A150" s="316"/>
      <c r="I150" s="316"/>
    </row>
    <row r="151" spans="1:9" ht="13.9" customHeight="1">
      <c r="A151" s="316"/>
      <c r="I151" s="316"/>
    </row>
    <row r="152" spans="1:9" ht="13.9" customHeight="1">
      <c r="A152" s="316"/>
      <c r="I152" s="316"/>
    </row>
    <row r="153" spans="1:9" ht="13.9" customHeight="1">
      <c r="A153" s="316"/>
      <c r="I153" s="316"/>
    </row>
    <row r="154" spans="1:9" ht="13.9" customHeight="1">
      <c r="A154" s="316"/>
      <c r="I154" s="316"/>
    </row>
    <row r="155" spans="1:9" ht="13.9" customHeight="1">
      <c r="A155" s="316"/>
      <c r="I155" s="316"/>
    </row>
    <row r="156" spans="1:9" ht="13.9" customHeight="1">
      <c r="A156" s="316"/>
      <c r="I156" s="316"/>
    </row>
    <row r="157" spans="1:9" ht="13.9" customHeight="1">
      <c r="A157" s="316"/>
      <c r="I157" s="316"/>
    </row>
    <row r="158" spans="1:9" ht="13.9" customHeight="1">
      <c r="A158" s="316"/>
      <c r="I158" s="316"/>
    </row>
    <row r="159" spans="1:9" ht="13.9" customHeight="1">
      <c r="A159" s="316"/>
      <c r="I159" s="316"/>
    </row>
    <row r="160" spans="1:9" ht="13.9" customHeight="1">
      <c r="A160" s="316"/>
      <c r="I160" s="316"/>
    </row>
    <row r="161" spans="1:9" ht="13.9" customHeight="1">
      <c r="A161" s="316"/>
      <c r="I161" s="316"/>
    </row>
    <row r="162" spans="1:9" ht="13.9" customHeight="1">
      <c r="A162" s="316"/>
      <c r="I162" s="316"/>
    </row>
    <row r="163" spans="1:9" ht="13.9" customHeight="1">
      <c r="A163" s="316"/>
      <c r="I163" s="316"/>
    </row>
    <row r="164" spans="1:9" ht="13.9" customHeight="1">
      <c r="A164" s="316"/>
      <c r="I164" s="316"/>
    </row>
    <row r="165" spans="1:9" ht="13.9" customHeight="1">
      <c r="A165" s="316"/>
      <c r="I165" s="316"/>
    </row>
    <row r="166" spans="1:9" ht="13.9" customHeight="1">
      <c r="A166" s="316"/>
      <c r="I166" s="316"/>
    </row>
    <row r="167" spans="1:9" ht="13.9" customHeight="1">
      <c r="A167" s="316"/>
      <c r="I167" s="316"/>
    </row>
    <row r="168" spans="1:9" ht="13.9" customHeight="1">
      <c r="A168" s="316"/>
      <c r="I168" s="316"/>
    </row>
    <row r="169" spans="1:9" ht="13.9" customHeight="1">
      <c r="A169" s="316"/>
      <c r="I169" s="316"/>
    </row>
    <row r="170" spans="1:9" ht="13.9" customHeight="1">
      <c r="A170" s="316"/>
      <c r="I170" s="316"/>
    </row>
    <row r="171" spans="1:9" ht="13.9" customHeight="1">
      <c r="A171" s="316"/>
      <c r="I171" s="316"/>
    </row>
    <row r="172" spans="1:9" ht="13.9" customHeight="1">
      <c r="A172" s="316"/>
      <c r="I172" s="316"/>
    </row>
    <row r="173" spans="1:9" ht="13.9" customHeight="1">
      <c r="A173" s="316"/>
      <c r="I173" s="316"/>
    </row>
    <row r="174" spans="1:9" ht="13.9" customHeight="1">
      <c r="A174" s="316"/>
      <c r="I174" s="316"/>
    </row>
    <row r="175" spans="1:9" ht="13.9" customHeight="1">
      <c r="A175" s="316"/>
      <c r="I175" s="316"/>
    </row>
    <row r="176" spans="1:9" ht="13.9" customHeight="1">
      <c r="A176" s="316"/>
      <c r="I176" s="316"/>
    </row>
    <row r="177" spans="1:9" ht="13.9" customHeight="1">
      <c r="A177" s="316"/>
      <c r="I177" s="316"/>
    </row>
    <row r="178" spans="1:9" ht="13.9" customHeight="1">
      <c r="A178" s="316"/>
      <c r="I178" s="316"/>
    </row>
    <row r="179" spans="1:9" ht="13.9" customHeight="1">
      <c r="A179" s="316"/>
      <c r="I179" s="316"/>
    </row>
    <row r="180" spans="1:9" ht="13.9" customHeight="1">
      <c r="A180" s="316"/>
      <c r="I180" s="316"/>
    </row>
    <row r="181" spans="1:9" ht="13.9" customHeight="1">
      <c r="A181" s="316"/>
      <c r="I181" s="316"/>
    </row>
    <row r="182" spans="1:9" ht="13.9" customHeight="1">
      <c r="A182" s="316"/>
      <c r="I182" s="316"/>
    </row>
    <row r="183" spans="1:9" ht="13.9" customHeight="1">
      <c r="A183" s="316"/>
      <c r="I183" s="316"/>
    </row>
    <row r="184" spans="1:9" ht="13.9" customHeight="1">
      <c r="A184" s="316"/>
      <c r="I184" s="316"/>
    </row>
    <row r="185" spans="1:9" ht="13.9" customHeight="1">
      <c r="A185" s="316"/>
      <c r="I185" s="316"/>
    </row>
    <row r="186" spans="1:9" ht="13.9" customHeight="1">
      <c r="A186" s="316"/>
      <c r="I186" s="316"/>
    </row>
    <row r="187" spans="1:9" ht="13.9" customHeight="1">
      <c r="A187" s="316"/>
      <c r="I187" s="316"/>
    </row>
    <row r="188" spans="1:9" ht="13.9" customHeight="1">
      <c r="A188" s="316"/>
      <c r="I188" s="316"/>
    </row>
    <row r="189" spans="1:9" ht="13.9" customHeight="1">
      <c r="A189" s="316"/>
      <c r="I189" s="316"/>
    </row>
    <row r="190" spans="1:9" ht="13.9" customHeight="1">
      <c r="A190" s="316"/>
      <c r="I190" s="316"/>
    </row>
    <row r="191" spans="1:9" ht="13.9" customHeight="1">
      <c r="A191" s="316"/>
      <c r="I191" s="316"/>
    </row>
    <row r="192" spans="1:9" ht="13.9" customHeight="1">
      <c r="A192" s="316"/>
      <c r="I192" s="316"/>
    </row>
    <row r="193" spans="1:9" ht="13.9" customHeight="1">
      <c r="A193" s="316"/>
      <c r="I193" s="316"/>
    </row>
    <row r="194" spans="1:9" ht="13.9" customHeight="1">
      <c r="A194" s="316"/>
      <c r="I194" s="316"/>
    </row>
    <row r="195" spans="1:9" ht="13.9" customHeight="1">
      <c r="A195" s="316"/>
      <c r="I195" s="316"/>
    </row>
    <row r="196" spans="1:9" ht="13.9" customHeight="1">
      <c r="A196" s="316"/>
      <c r="I196" s="316"/>
    </row>
    <row r="197" spans="1:9" ht="13.9" customHeight="1">
      <c r="A197" s="316"/>
      <c r="I197" s="316"/>
    </row>
    <row r="198" spans="1:9" ht="13.9" customHeight="1">
      <c r="A198" s="316"/>
      <c r="I198" s="316"/>
    </row>
    <row r="199" spans="1:9" ht="13.9" customHeight="1">
      <c r="A199" s="316"/>
      <c r="I199" s="316"/>
    </row>
    <row r="200" spans="1:9" ht="13.9" customHeight="1">
      <c r="A200" s="316"/>
      <c r="I200" s="316"/>
    </row>
    <row r="201" spans="1:9" ht="13.9" customHeight="1">
      <c r="A201" s="316"/>
      <c r="I201" s="316"/>
    </row>
    <row r="202" spans="1:9" ht="13.9" customHeight="1">
      <c r="A202" s="316"/>
      <c r="I202" s="316"/>
    </row>
    <row r="203" spans="1:9" ht="13.9" customHeight="1">
      <c r="A203" s="316"/>
      <c r="I203" s="316"/>
    </row>
    <row r="204" spans="1:9" ht="13.9" customHeight="1">
      <c r="A204" s="316"/>
      <c r="I204" s="316"/>
    </row>
    <row r="205" spans="1:9" ht="13.9" customHeight="1">
      <c r="A205" s="316"/>
      <c r="I205" s="316"/>
    </row>
    <row r="206" spans="1:9" ht="13.9" customHeight="1">
      <c r="A206" s="316"/>
      <c r="I206" s="316"/>
    </row>
    <row r="207" spans="1:9" ht="13.9" customHeight="1">
      <c r="A207" s="316"/>
      <c r="I207" s="316"/>
    </row>
    <row r="208" spans="1:9" ht="13.9" customHeight="1">
      <c r="A208" s="316"/>
      <c r="I208" s="316"/>
    </row>
    <row r="209" spans="1:9" ht="13.9" customHeight="1">
      <c r="A209" s="316"/>
      <c r="I209" s="316"/>
    </row>
    <row r="210" spans="1:9" ht="13.9" customHeight="1">
      <c r="A210" s="316"/>
      <c r="I210" s="316"/>
    </row>
    <row r="211" spans="1:9" ht="13.9" customHeight="1">
      <c r="A211" s="316"/>
      <c r="I211" s="316"/>
    </row>
    <row r="212" spans="1:9" ht="13.9" customHeight="1">
      <c r="A212" s="316"/>
      <c r="I212" s="316"/>
    </row>
  </sheetData>
  <sheetProtection algorithmName="SHA-512" hashValue="lUGfvKrxE3XdB4tJZQ0DZmUgokxxiKY805JV+Acd0uhdb65TbVr2lqhiHdf8r60SppPOiP6/BWe7DuO622NPEg==" saltValue="lvOzdZPRr5+rgqH0ngzEtg==" spinCount="100000" sheet="1" objects="1" scenarios="1" selectLockedCells="1"/>
  <mergeCells count="37">
    <mergeCell ref="C11:F11"/>
    <mergeCell ref="C12:F12"/>
    <mergeCell ref="C10:F10"/>
    <mergeCell ref="C49:G49"/>
    <mergeCell ref="D2:F2"/>
    <mergeCell ref="G2:H2"/>
    <mergeCell ref="C3:G3"/>
    <mergeCell ref="C4:H4"/>
    <mergeCell ref="C37:G37"/>
    <mergeCell ref="C5:G5"/>
    <mergeCell ref="C6:G6"/>
    <mergeCell ref="C8:G8"/>
    <mergeCell ref="C9:G9"/>
    <mergeCell ref="C24:G24"/>
    <mergeCell ref="C25:G25"/>
    <mergeCell ref="C33:G33"/>
    <mergeCell ref="C13:G13"/>
    <mergeCell ref="C14:G14"/>
    <mergeCell ref="C38:D38"/>
    <mergeCell ref="C43:D43"/>
    <mergeCell ref="C44:D44"/>
    <mergeCell ref="C26:G26"/>
    <mergeCell ref="F28:G28"/>
    <mergeCell ref="F30:G30"/>
    <mergeCell ref="C39:D39"/>
    <mergeCell ref="C40:D40"/>
    <mergeCell ref="C34:G34"/>
    <mergeCell ref="C36:G36"/>
    <mergeCell ref="F16:G16"/>
    <mergeCell ref="F18:G18"/>
    <mergeCell ref="F20:G20"/>
    <mergeCell ref="F22:G22"/>
    <mergeCell ref="C45:D45"/>
    <mergeCell ref="C46:D46"/>
    <mergeCell ref="C48:G48"/>
    <mergeCell ref="C41:D41"/>
    <mergeCell ref="C42:D42"/>
  </mergeCells>
  <conditionalFormatting sqref="E22">
    <cfRule type="cellIs" dxfId="1" priority="1" operator="equal">
      <formula>0</formula>
    </cfRule>
  </conditionalFormatting>
  <pageMargins left="0.5" right="0.5" top="0.5" bottom="0.625" header="0.5" footer="0.5"/>
  <pageSetup scale="37" orientation="portrait" r:id="rId1"/>
  <headerFooter alignWithMargins="0">
    <oddFooter>&amp;R&amp;P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FFFF66"/>
  </sheetPr>
  <dimension ref="A1:J65554"/>
  <sheetViews>
    <sheetView showGridLines="0" workbookViewId="0">
      <selection activeCell="D7" sqref="D7:G11"/>
    </sheetView>
  </sheetViews>
  <sheetFormatPr defaultColWidth="0" defaultRowHeight="12.5" zeroHeight="1"/>
  <cols>
    <col min="1" max="1" width="4.453125" customWidth="1"/>
    <col min="2" max="2" width="6.54296875" customWidth="1"/>
    <col min="3" max="3" width="52.1796875" customWidth="1"/>
    <col min="4" max="4" width="9.1796875" customWidth="1"/>
    <col min="5" max="5" width="20" customWidth="1"/>
    <col min="6" max="6" width="21.1796875" customWidth="1"/>
    <col min="7" max="7" width="9.1796875" customWidth="1"/>
    <col min="8" max="8" width="4.1796875" customWidth="1"/>
    <col min="9" max="9" width="7" customWidth="1"/>
    <col min="10" max="10" width="9.1796875" customWidth="1"/>
  </cols>
  <sheetData>
    <row r="1" spans="1:10" s="218" customFormat="1">
      <c r="A1" s="1378"/>
      <c r="B1" s="1378"/>
      <c r="C1" s="1378"/>
      <c r="D1" s="1378"/>
      <c r="E1" s="1378"/>
      <c r="F1" s="1378"/>
      <c r="G1" s="1378"/>
      <c r="H1" s="1378"/>
      <c r="I1" s="1380"/>
      <c r="J1" s="1378"/>
    </row>
    <row r="2" spans="1:10" ht="59.25" customHeight="1">
      <c r="A2" s="1378"/>
      <c r="B2" s="112"/>
      <c r="C2" s="126"/>
      <c r="D2" s="113"/>
      <c r="E2" s="113"/>
      <c r="F2" s="113"/>
      <c r="G2" s="1493"/>
      <c r="H2" s="1493"/>
      <c r="I2" s="1494"/>
      <c r="J2" s="1378"/>
    </row>
    <row r="3" spans="1:10" ht="19.5" customHeight="1">
      <c r="A3" s="1378"/>
      <c r="B3" s="121"/>
      <c r="C3" s="127" t="s">
        <v>351</v>
      </c>
      <c r="D3" s="119"/>
      <c r="E3" s="119"/>
      <c r="F3" s="119"/>
      <c r="G3" s="119"/>
      <c r="H3" s="119"/>
      <c r="I3" s="211"/>
      <c r="J3" s="1378"/>
    </row>
    <row r="4" spans="1:10" ht="28.5" customHeight="1">
      <c r="A4" s="1446"/>
      <c r="B4" s="1448"/>
      <c r="C4" s="1945" t="s">
        <v>352</v>
      </c>
      <c r="D4" s="1945"/>
      <c r="E4" s="1945"/>
      <c r="F4" s="1945"/>
      <c r="G4" s="1945"/>
      <c r="H4" s="1423"/>
      <c r="I4" s="211"/>
      <c r="J4" s="1446"/>
    </row>
    <row r="5" spans="1:10" ht="6" customHeight="1" thickBot="1">
      <c r="A5" s="1379"/>
      <c r="B5" s="25"/>
      <c r="I5" s="21"/>
      <c r="J5" s="1379"/>
    </row>
    <row r="6" spans="1:10" ht="12.75" customHeight="1">
      <c r="A6" s="1379"/>
      <c r="B6" s="25"/>
      <c r="C6" s="550"/>
      <c r="D6" s="551"/>
      <c r="E6" s="551"/>
      <c r="F6" s="551"/>
      <c r="G6" s="551"/>
      <c r="H6" s="552"/>
      <c r="I6" s="21"/>
      <c r="J6" s="1379"/>
    </row>
    <row r="7" spans="1:10" ht="12.75" customHeight="1">
      <c r="A7" s="1379"/>
      <c r="B7" s="25"/>
      <c r="C7" s="1044" t="s">
        <v>353</v>
      </c>
      <c r="D7" s="1947"/>
      <c r="E7" s="1947"/>
      <c r="F7" s="1947"/>
      <c r="G7" s="1947"/>
      <c r="H7" s="1411"/>
      <c r="I7" s="21"/>
      <c r="J7" s="1379"/>
    </row>
    <row r="8" spans="1:10" ht="12.75" customHeight="1">
      <c r="A8" s="1379"/>
      <c r="B8" s="25"/>
      <c r="C8" s="1948" t="s">
        <v>354</v>
      </c>
      <c r="D8" s="1947"/>
      <c r="E8" s="1947"/>
      <c r="F8" s="1947"/>
      <c r="G8" s="1947"/>
      <c r="H8" s="1411"/>
      <c r="I8" s="21"/>
      <c r="J8" s="1379"/>
    </row>
    <row r="9" spans="1:10" ht="12.75" customHeight="1">
      <c r="A9" s="1379"/>
      <c r="B9" s="25"/>
      <c r="C9" s="1948"/>
      <c r="D9" s="1947"/>
      <c r="E9" s="1947"/>
      <c r="F9" s="1947"/>
      <c r="G9" s="1947"/>
      <c r="H9" s="1411"/>
      <c r="I9" s="21"/>
      <c r="J9" s="1379"/>
    </row>
    <row r="10" spans="1:10" ht="12.75" customHeight="1">
      <c r="A10" s="1379"/>
      <c r="B10" s="25"/>
      <c r="C10" s="1948"/>
      <c r="D10" s="1947"/>
      <c r="E10" s="1947"/>
      <c r="F10" s="1947"/>
      <c r="G10" s="1947"/>
      <c r="H10" s="1411"/>
      <c r="I10" s="21"/>
      <c r="J10" s="1379"/>
    </row>
    <row r="11" spans="1:10" ht="12.75" customHeight="1">
      <c r="A11" s="1379"/>
      <c r="B11" s="25"/>
      <c r="C11" s="1948"/>
      <c r="D11" s="1947"/>
      <c r="E11" s="1947"/>
      <c r="F11" s="1947"/>
      <c r="G11" s="1947"/>
      <c r="H11" s="1411"/>
      <c r="I11" s="21"/>
      <c r="J11" s="1379"/>
    </row>
    <row r="12" spans="1:10" ht="12.75" customHeight="1">
      <c r="A12" s="1379"/>
      <c r="B12" s="556"/>
      <c r="C12" s="1037"/>
      <c r="D12" s="1043"/>
      <c r="E12" s="1043"/>
      <c r="F12" s="1043"/>
      <c r="G12" s="1043"/>
      <c r="H12" s="554"/>
      <c r="I12" s="555"/>
      <c r="J12" s="1379"/>
    </row>
    <row r="13" spans="1:10" ht="12.75" customHeight="1">
      <c r="A13" s="1379"/>
      <c r="B13" s="25"/>
      <c r="C13" s="553" t="s">
        <v>355</v>
      </c>
      <c r="D13" s="1946"/>
      <c r="E13" s="1947"/>
      <c r="F13" s="1947"/>
      <c r="G13" s="1947"/>
      <c r="H13" s="554"/>
      <c r="I13" s="555"/>
      <c r="J13" s="1379"/>
    </row>
    <row r="14" spans="1:10" ht="12.75" customHeight="1">
      <c r="A14" s="1379"/>
      <c r="B14" s="556"/>
      <c r="C14" s="1948" t="s">
        <v>356</v>
      </c>
      <c r="D14" s="1947"/>
      <c r="E14" s="1947"/>
      <c r="F14" s="1947"/>
      <c r="G14" s="1947"/>
      <c r="H14" s="554"/>
      <c r="I14" s="555"/>
      <c r="J14" s="1379"/>
    </row>
    <row r="15" spans="1:10" ht="12.75" customHeight="1">
      <c r="A15" s="1379"/>
      <c r="B15" s="556"/>
      <c r="C15" s="1948"/>
      <c r="D15" s="1947"/>
      <c r="E15" s="1947"/>
      <c r="F15" s="1947"/>
      <c r="G15" s="1947"/>
      <c r="H15" s="554"/>
      <c r="I15" s="555"/>
      <c r="J15" s="1379"/>
    </row>
    <row r="16" spans="1:10" ht="12.75" customHeight="1">
      <c r="A16" s="1379"/>
      <c r="B16" s="556"/>
      <c r="C16" s="1948"/>
      <c r="D16" s="1947"/>
      <c r="E16" s="1947"/>
      <c r="F16" s="1947"/>
      <c r="G16" s="1947"/>
      <c r="H16" s="554"/>
      <c r="I16" s="555"/>
      <c r="J16" s="1379"/>
    </row>
    <row r="17" spans="1:10" ht="12.75" customHeight="1">
      <c r="A17" s="1379"/>
      <c r="B17" s="556"/>
      <c r="C17" s="1948"/>
      <c r="D17" s="1947"/>
      <c r="E17" s="1947"/>
      <c r="F17" s="1947"/>
      <c r="G17" s="1947"/>
      <c r="H17" s="554"/>
      <c r="I17" s="555"/>
      <c r="J17" s="1379"/>
    </row>
    <row r="18" spans="1:10" ht="12.75" customHeight="1">
      <c r="A18" s="1379"/>
      <c r="B18" s="556"/>
      <c r="C18" s="1948"/>
      <c r="D18" s="1947"/>
      <c r="E18" s="1947"/>
      <c r="F18" s="1947"/>
      <c r="G18" s="1947"/>
      <c r="H18" s="554"/>
      <c r="I18" s="555"/>
      <c r="J18" s="1379"/>
    </row>
    <row r="19" spans="1:10" ht="12.75" customHeight="1">
      <c r="A19" s="1379"/>
      <c r="B19" s="556"/>
      <c r="C19" s="1948"/>
      <c r="D19" s="1947"/>
      <c r="E19" s="1947"/>
      <c r="F19" s="1947"/>
      <c r="G19" s="1947"/>
      <c r="H19" s="554"/>
      <c r="I19" s="555"/>
      <c r="J19" s="1379"/>
    </row>
    <row r="20" spans="1:10" ht="12.75" customHeight="1">
      <c r="A20" s="1379"/>
      <c r="B20" s="556"/>
      <c r="C20" s="1948"/>
      <c r="D20" s="1947"/>
      <c r="E20" s="1947"/>
      <c r="F20" s="1947"/>
      <c r="G20" s="1947"/>
      <c r="H20" s="554"/>
      <c r="I20" s="555"/>
      <c r="J20" s="1379"/>
    </row>
    <row r="21" spans="1:10" ht="12.75" customHeight="1">
      <c r="A21" s="1379"/>
      <c r="B21" s="556"/>
      <c r="C21" s="1037"/>
      <c r="D21" s="1043"/>
      <c r="E21" s="1043"/>
      <c r="F21" s="1043"/>
      <c r="G21" s="1043"/>
      <c r="H21" s="554"/>
      <c r="I21" s="555"/>
      <c r="J21" s="1379"/>
    </row>
    <row r="22" spans="1:10" ht="12.75" customHeight="1">
      <c r="A22" s="1379"/>
      <c r="B22" s="556"/>
      <c r="C22" s="1044" t="s">
        <v>357</v>
      </c>
      <c r="D22" s="1947"/>
      <c r="E22" s="1947"/>
      <c r="F22" s="1947"/>
      <c r="G22" s="1947"/>
      <c r="H22" s="554"/>
      <c r="I22" s="555"/>
      <c r="J22" s="1379"/>
    </row>
    <row r="23" spans="1:10" ht="12.75" customHeight="1">
      <c r="A23" s="1379"/>
      <c r="B23" s="556"/>
      <c r="C23" s="1948" t="s">
        <v>358</v>
      </c>
      <c r="D23" s="1947"/>
      <c r="E23" s="1947"/>
      <c r="F23" s="1947"/>
      <c r="G23" s="1947"/>
      <c r="H23" s="554"/>
      <c r="I23" s="555"/>
      <c r="J23" s="1379"/>
    </row>
    <row r="24" spans="1:10" ht="12.75" customHeight="1">
      <c r="A24" s="1379"/>
      <c r="B24" s="556"/>
      <c r="C24" s="1948"/>
      <c r="D24" s="1947"/>
      <c r="E24" s="1947"/>
      <c r="F24" s="1947"/>
      <c r="G24" s="1947"/>
      <c r="H24" s="554"/>
      <c r="I24" s="555"/>
      <c r="J24" s="1379"/>
    </row>
    <row r="25" spans="1:10" ht="12.75" customHeight="1">
      <c r="A25" s="1379"/>
      <c r="B25" s="556"/>
      <c r="C25" s="1948"/>
      <c r="D25" s="1947"/>
      <c r="E25" s="1947"/>
      <c r="F25" s="1947"/>
      <c r="G25" s="1947"/>
      <c r="H25" s="554"/>
      <c r="I25" s="555"/>
      <c r="J25" s="1379"/>
    </row>
    <row r="26" spans="1:10" ht="12.75" customHeight="1">
      <c r="A26" s="1379"/>
      <c r="B26" s="556"/>
      <c r="C26" s="1256"/>
      <c r="D26" s="1947"/>
      <c r="E26" s="1947"/>
      <c r="F26" s="1947"/>
      <c r="G26" s="1947"/>
      <c r="H26" s="554"/>
      <c r="I26" s="555"/>
      <c r="J26" s="1379"/>
    </row>
    <row r="27" spans="1:10" ht="12.75" customHeight="1">
      <c r="A27" s="1379"/>
      <c r="B27" s="556"/>
      <c r="C27" s="1256"/>
      <c r="D27" s="557"/>
      <c r="E27" s="557"/>
      <c r="F27" s="557"/>
      <c r="G27" s="557"/>
      <c r="H27" s="554"/>
      <c r="I27" s="555"/>
      <c r="J27" s="1379"/>
    </row>
    <row r="28" spans="1:10" ht="12.75" customHeight="1">
      <c r="A28" s="1379"/>
      <c r="B28" s="556"/>
      <c r="C28" s="558" t="s">
        <v>359</v>
      </c>
      <c r="D28" s="1946"/>
      <c r="E28" s="1947"/>
      <c r="F28" s="1947"/>
      <c r="G28" s="1947"/>
      <c r="H28" s="554"/>
      <c r="I28" s="555"/>
      <c r="J28" s="1379"/>
    </row>
    <row r="29" spans="1:10" ht="12.75" customHeight="1">
      <c r="A29" s="1379"/>
      <c r="B29" s="556"/>
      <c r="C29" s="1948" t="s">
        <v>360</v>
      </c>
      <c r="D29" s="1947"/>
      <c r="E29" s="1947"/>
      <c r="F29" s="1947"/>
      <c r="G29" s="1947"/>
      <c r="H29" s="554"/>
      <c r="I29" s="555"/>
      <c r="J29" s="1379"/>
    </row>
    <row r="30" spans="1:10" ht="12.75" customHeight="1">
      <c r="A30" s="1379"/>
      <c r="B30" s="556"/>
      <c r="C30" s="1948"/>
      <c r="D30" s="1947"/>
      <c r="E30" s="1947"/>
      <c r="F30" s="1947"/>
      <c r="G30" s="1947"/>
      <c r="H30" s="554"/>
      <c r="I30" s="555"/>
      <c r="J30" s="1379"/>
    </row>
    <row r="31" spans="1:10" ht="12.75" customHeight="1">
      <c r="A31" s="1379"/>
      <c r="B31" s="556"/>
      <c r="C31" s="1948"/>
      <c r="D31" s="1947"/>
      <c r="E31" s="1947"/>
      <c r="F31" s="1947"/>
      <c r="G31" s="1947"/>
      <c r="H31" s="554"/>
      <c r="I31" s="555"/>
      <c r="J31" s="1379"/>
    </row>
    <row r="32" spans="1:10" ht="12.75" customHeight="1">
      <c r="A32" s="1379"/>
      <c r="B32" s="25"/>
      <c r="C32" s="1037"/>
      <c r="D32" s="1947"/>
      <c r="E32" s="1947"/>
      <c r="F32" s="1947"/>
      <c r="G32" s="1947"/>
      <c r="H32" s="554"/>
      <c r="I32" s="1439"/>
      <c r="J32" s="1379"/>
    </row>
    <row r="33" spans="1:10" ht="12.75" customHeight="1" thickBot="1">
      <c r="A33" s="1379"/>
      <c r="B33" s="25"/>
      <c r="C33" s="1456"/>
      <c r="D33" s="559"/>
      <c r="E33" s="559"/>
      <c r="F33" s="559"/>
      <c r="G33" s="559"/>
      <c r="H33" s="560"/>
      <c r="I33" s="21"/>
      <c r="J33" s="1379"/>
    </row>
    <row r="34" spans="1:10">
      <c r="A34" s="1379"/>
      <c r="B34" s="25"/>
      <c r="I34" s="21"/>
      <c r="J34" s="1379"/>
    </row>
    <row r="35" spans="1:10">
      <c r="A35" s="1378"/>
      <c r="B35" s="561"/>
      <c r="C35" s="324" t="str">
        <f>'Instructions &amp; Definitions'!C57</f>
        <v>EPA Form Number: 5900-482</v>
      </c>
      <c r="D35" s="141"/>
      <c r="E35" s="141"/>
      <c r="F35" s="141"/>
      <c r="G35" s="141"/>
      <c r="H35" s="141"/>
      <c r="I35" s="562"/>
      <c r="J35" s="1378"/>
    </row>
    <row r="36" spans="1:10">
      <c r="A36" s="1378"/>
      <c r="B36" s="1378"/>
      <c r="C36" s="1378"/>
      <c r="D36" s="1378"/>
      <c r="E36" s="1378"/>
      <c r="F36" s="1378"/>
      <c r="G36" s="1378"/>
      <c r="H36" s="1378"/>
      <c r="I36" s="1378"/>
      <c r="J36" s="1378"/>
    </row>
    <row r="37" spans="1:10">
      <c r="A37" s="1378"/>
      <c r="B37" s="1378"/>
      <c r="C37" s="1378"/>
      <c r="D37" s="1378"/>
      <c r="E37" s="1378"/>
      <c r="F37" s="1378"/>
      <c r="G37" s="1378"/>
      <c r="H37" s="1378"/>
      <c r="I37" s="1378"/>
      <c r="J37" s="1378"/>
    </row>
    <row r="38" spans="1:10">
      <c r="A38" s="1378"/>
      <c r="B38" s="1378"/>
      <c r="C38" s="1378"/>
      <c r="D38" s="1378"/>
      <c r="E38" s="1378"/>
      <c r="F38" s="1378"/>
      <c r="G38" s="1378"/>
      <c r="H38" s="1378"/>
      <c r="I38" s="1378"/>
      <c r="J38" s="1378"/>
    </row>
    <row r="65544"/>
    <row r="65545"/>
    <row r="65546"/>
    <row r="65547"/>
    <row r="65548"/>
    <row r="65549"/>
    <row r="65550"/>
    <row r="65551"/>
    <row r="65552"/>
    <row r="65553"/>
    <row r="65554"/>
  </sheetData>
  <sheetProtection algorithmName="SHA-512" hashValue="uk16+lkykecMsDAC5732hMJAWI0SuuD5E1CwozTvMfv6Dl2k+aOvbWkOWz/UZ0cnpeQWYOkLGxXM4xzhd4w3vg==" saltValue="kvhtnX+g+dvh4H4U4qhuYQ==" spinCount="100000" sheet="1" selectLockedCells="1"/>
  <protectedRanges>
    <protectedRange sqref="D7:G7 D12:G22" name="Q1"/>
    <protectedRange sqref="D28:G32" name="Q2"/>
  </protectedRanges>
  <customSheetViews>
    <customSheetView guid="{7A34E1A7-91A1-4CD4-B377-1F35FFBCE4D8}" showGridLines="0" hiddenRows="1" hiddenColumns="1">
      <selection activeCell="C21" sqref="C21"/>
      <pageMargins left="0" right="0" top="0" bottom="0" header="0" footer="0"/>
      <pageSetup orientation="portrait" r:id="rId1"/>
    </customSheetView>
    <customSheetView guid="{DD9D0D41-5D22-4202-9EF9-254DD6E28480}" showGridLines="0" hiddenRows="1" hiddenColumns="1">
      <selection activeCell="D7" sqref="D7:G9"/>
      <pageMargins left="0" right="0" top="0" bottom="0" header="0" footer="0"/>
      <pageSetup orientation="portrait" r:id="rId2"/>
    </customSheetView>
  </customSheetViews>
  <mergeCells count="10">
    <mergeCell ref="G2:I2"/>
    <mergeCell ref="C4:G4"/>
    <mergeCell ref="D13:G20"/>
    <mergeCell ref="D28:G32"/>
    <mergeCell ref="C14:C20"/>
    <mergeCell ref="D22:G26"/>
    <mergeCell ref="D7:G11"/>
    <mergeCell ref="C8:C11"/>
    <mergeCell ref="C23:C25"/>
    <mergeCell ref="C29:C31"/>
  </mergeCell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pageSetUpPr fitToPage="1"/>
  </sheetPr>
  <dimension ref="A1:O283"/>
  <sheetViews>
    <sheetView showGridLines="0" zoomScaleNormal="100" workbookViewId="0">
      <selection activeCell="D7" sqref="D7:G7"/>
    </sheetView>
  </sheetViews>
  <sheetFormatPr defaultColWidth="0" defaultRowHeight="13" zeroHeight="1"/>
  <cols>
    <col min="1" max="1" width="5" style="18" customWidth="1"/>
    <col min="2" max="2" width="3" style="1" customWidth="1"/>
    <col min="3" max="3" width="20.453125" style="10" customWidth="1"/>
    <col min="4" max="4" width="12.453125" style="1" customWidth="1"/>
    <col min="5" max="5" width="25.7265625" style="1" customWidth="1"/>
    <col min="6" max="6" width="3.81640625" style="1" customWidth="1"/>
    <col min="7" max="7" width="23" style="1" customWidth="1"/>
    <col min="8" max="8" width="8.81640625" style="1" customWidth="1"/>
    <col min="9" max="9" width="14.81640625" style="1" customWidth="1"/>
    <col min="10" max="10" width="22.81640625" style="1" customWidth="1"/>
    <col min="11" max="11" width="2.7265625" style="1" customWidth="1"/>
    <col min="12" max="12" width="24.81640625" style="1" customWidth="1"/>
    <col min="13" max="13" width="1.7265625" style="1" customWidth="1"/>
    <col min="14" max="14" width="5.54296875" style="261" customWidth="1"/>
    <col min="15" max="15" width="6.26953125" style="186" customWidth="1"/>
    <col min="16" max="16384" width="0" style="1" hidden="1"/>
  </cols>
  <sheetData>
    <row r="1" spans="1:15" s="18" customFormat="1" ht="12.5">
      <c r="A1" s="1378"/>
      <c r="B1" s="1380"/>
      <c r="C1" s="1380"/>
      <c r="D1" s="1380"/>
      <c r="E1" s="1380"/>
      <c r="F1" s="1380"/>
      <c r="G1" s="1380"/>
      <c r="H1" s="1380"/>
      <c r="I1" s="1380"/>
      <c r="J1" s="1380"/>
      <c r="K1" s="1380"/>
      <c r="L1" s="1380"/>
      <c r="M1" s="1380"/>
      <c r="N1" s="1404"/>
      <c r="O1" s="1395"/>
    </row>
    <row r="2" spans="1:15" s="18" customFormat="1" ht="58.5" customHeight="1">
      <c r="A2" s="1378"/>
      <c r="B2" s="112"/>
      <c r="C2" s="113"/>
      <c r="D2" s="1495" t="s">
        <v>34</v>
      </c>
      <c r="E2" s="1495"/>
      <c r="F2" s="1495"/>
      <c r="G2" s="1495"/>
      <c r="H2" s="1495"/>
      <c r="I2" s="1495"/>
      <c r="J2" s="1495"/>
      <c r="K2" s="1493"/>
      <c r="L2" s="1493"/>
      <c r="M2" s="1493"/>
      <c r="N2" s="1494"/>
      <c r="O2" s="1395"/>
    </row>
    <row r="3" spans="1:15" s="18" customFormat="1" ht="36" customHeight="1">
      <c r="A3" s="1378"/>
      <c r="B3" s="121"/>
      <c r="C3" s="120" t="s">
        <v>35</v>
      </c>
      <c r="D3" s="297"/>
      <c r="E3" s="297"/>
      <c r="F3" s="297"/>
      <c r="G3" s="297"/>
      <c r="H3" s="297"/>
      <c r="I3" s="297"/>
      <c r="J3" s="297"/>
      <c r="K3" s="296"/>
      <c r="L3" s="296"/>
      <c r="M3" s="296"/>
      <c r="N3" s="298"/>
      <c r="O3" s="1395"/>
    </row>
    <row r="4" spans="1:15" s="18" customFormat="1" ht="12.75" customHeight="1">
      <c r="A4" s="1378"/>
      <c r="B4" s="121"/>
      <c r="C4" s="1428" t="s">
        <v>36</v>
      </c>
      <c r="D4" s="297"/>
      <c r="E4" s="297"/>
      <c r="F4" s="297"/>
      <c r="G4" s="297"/>
      <c r="H4" s="297"/>
      <c r="I4" s="297"/>
      <c r="J4" s="297"/>
      <c r="K4" s="296"/>
      <c r="L4" s="296"/>
      <c r="M4" s="296"/>
      <c r="N4" s="298"/>
      <c r="O4" s="1395"/>
    </row>
    <row r="5" spans="1:15" ht="47.25" customHeight="1" thickBot="1">
      <c r="A5" s="1378"/>
      <c r="B5" s="12"/>
      <c r="C5" s="107" t="s">
        <v>37</v>
      </c>
      <c r="N5" s="259"/>
      <c r="O5" s="1392"/>
    </row>
    <row r="6" spans="1:15" ht="9" customHeight="1">
      <c r="A6" s="1378"/>
      <c r="B6" s="12"/>
      <c r="C6" s="241"/>
      <c r="D6" s="219"/>
      <c r="E6" s="219"/>
      <c r="F6" s="219"/>
      <c r="G6" s="219"/>
      <c r="H6" s="219"/>
      <c r="I6" s="219"/>
      <c r="J6" s="219"/>
      <c r="K6" s="219"/>
      <c r="L6" s="219"/>
      <c r="M6" s="220"/>
      <c r="N6" s="259"/>
      <c r="O6" s="1392"/>
    </row>
    <row r="7" spans="1:15" ht="13.5" customHeight="1">
      <c r="A7" s="1378"/>
      <c r="B7" s="104"/>
      <c r="C7" s="242" t="s">
        <v>38</v>
      </c>
      <c r="D7" s="1497"/>
      <c r="E7" s="1497"/>
      <c r="F7" s="1497"/>
      <c r="G7" s="1497"/>
      <c r="H7" s="338"/>
      <c r="I7" s="4" t="s">
        <v>39</v>
      </c>
      <c r="J7" s="237" t="s">
        <v>40</v>
      </c>
      <c r="K7" s="103" t="s">
        <v>41</v>
      </c>
      <c r="L7" s="237" t="s">
        <v>40</v>
      </c>
      <c r="M7" s="238"/>
      <c r="N7" s="259"/>
      <c r="O7" s="1392"/>
    </row>
    <row r="8" spans="1:15" ht="9.75" customHeight="1" thickBot="1">
      <c r="A8" s="1378"/>
      <c r="B8" s="105"/>
      <c r="C8" s="243"/>
      <c r="D8" s="244"/>
      <c r="E8" s="244"/>
      <c r="F8" s="244"/>
      <c r="G8" s="244"/>
      <c r="H8" s="244"/>
      <c r="I8" s="244"/>
      <c r="J8" s="244"/>
      <c r="K8" s="244"/>
      <c r="L8" s="244"/>
      <c r="M8" s="245"/>
      <c r="N8" s="259"/>
      <c r="O8" s="1392"/>
    </row>
    <row r="9" spans="1:15" ht="13.5" customHeight="1" thickBot="1">
      <c r="A9" s="1378"/>
      <c r="B9" s="101"/>
      <c r="C9" s="6"/>
      <c r="D9" s="6"/>
      <c r="E9" s="6"/>
      <c r="F9" s="6"/>
      <c r="G9" s="6"/>
      <c r="H9" s="6"/>
      <c r="I9" s="6"/>
      <c r="J9" s="6"/>
      <c r="K9" s="6"/>
      <c r="L9" s="6"/>
      <c r="M9" s="6"/>
      <c r="N9" s="259"/>
      <c r="O9" s="1392"/>
    </row>
    <row r="10" spans="1:15" ht="25.5" customHeight="1">
      <c r="A10" s="1381"/>
      <c r="B10" s="104"/>
      <c r="C10" s="246" t="s">
        <v>42</v>
      </c>
      <c r="D10" s="219"/>
      <c r="E10" s="219"/>
      <c r="F10" s="219"/>
      <c r="G10" s="219"/>
      <c r="H10" s="219"/>
      <c r="I10" s="247" t="s">
        <v>43</v>
      </c>
      <c r="J10" s="219"/>
      <c r="K10" s="219"/>
      <c r="L10" s="219"/>
      <c r="M10" s="220"/>
      <c r="N10" s="259"/>
      <c r="O10" s="1392"/>
    </row>
    <row r="11" spans="1:15">
      <c r="A11" s="1381"/>
      <c r="B11" s="104"/>
      <c r="C11" s="248" t="s">
        <v>44</v>
      </c>
      <c r="D11" s="1496"/>
      <c r="E11" s="1496"/>
      <c r="F11" s="1496"/>
      <c r="G11" s="1496"/>
      <c r="H11" s="339"/>
      <c r="I11" s="4" t="s">
        <v>45</v>
      </c>
      <c r="J11" s="1496"/>
      <c r="K11" s="1496"/>
      <c r="L11" s="1496"/>
      <c r="M11" s="221"/>
      <c r="N11" s="259"/>
      <c r="O11" s="1392"/>
    </row>
    <row r="12" spans="1:15">
      <c r="A12" s="1381"/>
      <c r="B12" s="104"/>
      <c r="C12" s="248" t="s">
        <v>46</v>
      </c>
      <c r="D12" s="1496"/>
      <c r="E12" s="1496"/>
      <c r="F12" s="1496"/>
      <c r="G12" s="1496"/>
      <c r="H12" s="339"/>
      <c r="I12" s="4" t="s">
        <v>47</v>
      </c>
      <c r="J12" s="1496"/>
      <c r="K12" s="1496"/>
      <c r="L12" s="1496"/>
      <c r="M12" s="221"/>
      <c r="N12" s="259"/>
      <c r="O12" s="1392"/>
    </row>
    <row r="13" spans="1:15">
      <c r="A13" s="1381"/>
      <c r="B13" s="105"/>
      <c r="C13" s="249"/>
      <c r="D13" s="1496"/>
      <c r="E13" s="1496"/>
      <c r="F13" s="1496"/>
      <c r="G13" s="1496"/>
      <c r="H13" s="339"/>
      <c r="I13" s="102"/>
      <c r="J13" s="1496"/>
      <c r="K13" s="1496"/>
      <c r="L13" s="1496"/>
      <c r="M13" s="221"/>
      <c r="N13" s="259"/>
      <c r="O13" s="1392"/>
    </row>
    <row r="14" spans="1:15">
      <c r="A14" s="1381"/>
      <c r="B14" s="105"/>
      <c r="C14" s="249"/>
      <c r="D14" s="1496"/>
      <c r="E14" s="1496"/>
      <c r="F14" s="1496"/>
      <c r="G14" s="1496"/>
      <c r="H14" s="339"/>
      <c r="I14" s="102"/>
      <c r="J14" s="1496"/>
      <c r="K14" s="1496"/>
      <c r="L14" s="1496"/>
      <c r="M14" s="223"/>
      <c r="N14" s="259"/>
      <c r="O14" s="1392"/>
    </row>
    <row r="15" spans="1:15">
      <c r="A15" s="1381"/>
      <c r="B15" s="104"/>
      <c r="C15" s="248" t="s">
        <v>48</v>
      </c>
      <c r="D15" s="1500"/>
      <c r="E15" s="1500"/>
      <c r="F15" s="1500"/>
      <c r="G15" s="1500"/>
      <c r="H15" s="339"/>
      <c r="I15" s="4" t="s">
        <v>49</v>
      </c>
      <c r="J15" s="1496"/>
      <c r="K15" s="1496"/>
      <c r="L15" s="1496"/>
      <c r="M15" s="221"/>
      <c r="N15" s="259"/>
      <c r="O15" s="1392"/>
    </row>
    <row r="16" spans="1:15">
      <c r="A16" s="1378"/>
      <c r="B16" s="104"/>
      <c r="C16" s="248" t="s">
        <v>50</v>
      </c>
      <c r="D16" s="1500"/>
      <c r="E16" s="1500"/>
      <c r="F16" s="1500"/>
      <c r="G16" s="1500"/>
      <c r="H16" s="339"/>
      <c r="I16" s="4" t="s">
        <v>51</v>
      </c>
      <c r="J16" s="1496"/>
      <c r="K16" s="1496"/>
      <c r="L16" s="1496"/>
      <c r="M16" s="221"/>
      <c r="N16" s="259"/>
      <c r="O16" s="1392"/>
    </row>
    <row r="17" spans="1:15">
      <c r="A17" s="1378"/>
      <c r="B17" s="104"/>
      <c r="C17" s="248" t="s">
        <v>52</v>
      </c>
      <c r="D17" s="1501"/>
      <c r="E17" s="1501"/>
      <c r="F17" s="1501"/>
      <c r="G17" s="1501"/>
      <c r="H17" s="340"/>
      <c r="I17" s="4" t="s">
        <v>53</v>
      </c>
      <c r="J17" s="1501"/>
      <c r="K17" s="1501"/>
      <c r="L17" s="1501"/>
      <c r="M17" s="221"/>
      <c r="N17" s="259"/>
      <c r="O17" s="1392"/>
    </row>
    <row r="18" spans="1:15" ht="13.5" thickBot="1">
      <c r="A18" s="1378"/>
      <c r="B18" s="104"/>
      <c r="C18" s="250"/>
      <c r="D18" s="251"/>
      <c r="E18" s="251"/>
      <c r="F18" s="251"/>
      <c r="G18" s="252"/>
      <c r="H18" s="252"/>
      <c r="I18" s="252"/>
      <c r="J18" s="253"/>
      <c r="K18" s="254"/>
      <c r="L18" s="255"/>
      <c r="M18" s="256"/>
      <c r="N18" s="259"/>
      <c r="O18" s="1392"/>
    </row>
    <row r="19" spans="1:15">
      <c r="A19" s="1378"/>
      <c r="B19" s="104"/>
      <c r="C19" s="4"/>
      <c r="D19" s="8"/>
      <c r="E19" s="8"/>
      <c r="F19" s="8"/>
      <c r="G19" s="9"/>
      <c r="H19" s="9"/>
      <c r="I19" s="9"/>
      <c r="J19" s="7"/>
      <c r="K19" s="2"/>
      <c r="L19" s="9"/>
      <c r="M19" s="5"/>
      <c r="N19" s="259"/>
      <c r="O19" s="1392"/>
    </row>
    <row r="20" spans="1:15" ht="26.25" customHeight="1" thickBot="1">
      <c r="A20" s="1378"/>
      <c r="B20" s="104"/>
      <c r="C20" s="107" t="s">
        <v>54</v>
      </c>
      <c r="D20" s="8"/>
      <c r="E20" s="8"/>
      <c r="F20" s="8"/>
      <c r="G20" s="9"/>
      <c r="H20" s="9"/>
      <c r="I20" s="9"/>
      <c r="J20" s="7"/>
      <c r="K20" s="2"/>
      <c r="L20" s="9"/>
      <c r="M20" s="5"/>
      <c r="N20" s="259"/>
      <c r="O20" s="1392"/>
    </row>
    <row r="21" spans="1:15" ht="12" customHeight="1">
      <c r="A21" s="1378"/>
      <c r="B21" s="104"/>
      <c r="C21" s="230"/>
      <c r="D21" s="231"/>
      <c r="E21" s="231"/>
      <c r="F21" s="231"/>
      <c r="G21" s="232"/>
      <c r="H21" s="232"/>
      <c r="I21" s="232"/>
      <c r="J21" s="233"/>
      <c r="K21" s="234"/>
      <c r="L21" s="232"/>
      <c r="M21" s="235"/>
      <c r="N21" s="259"/>
      <c r="O21" s="1392"/>
    </row>
    <row r="22" spans="1:15" ht="13.5" customHeight="1">
      <c r="A22" s="1378"/>
      <c r="B22" s="101"/>
      <c r="C22" s="229" t="s">
        <v>55</v>
      </c>
      <c r="G22" s="262"/>
      <c r="J22" s="7"/>
      <c r="K22" s="2"/>
      <c r="L22" s="9"/>
      <c r="M22" s="221"/>
      <c r="N22" s="259"/>
      <c r="O22" s="1392"/>
    </row>
    <row r="23" spans="1:15" ht="5.25" customHeight="1">
      <c r="A23" s="1378"/>
      <c r="B23" s="101"/>
      <c r="C23" s="224"/>
      <c r="J23" s="7"/>
      <c r="K23" s="2"/>
      <c r="L23" s="9"/>
      <c r="M23" s="221"/>
      <c r="N23" s="259"/>
      <c r="O23" s="1392"/>
    </row>
    <row r="24" spans="1:15" ht="14.25" customHeight="1">
      <c r="A24" s="1378"/>
      <c r="B24" s="101"/>
      <c r="C24" s="229" t="str">
        <f>IF(G22="Retailer","How many stores are in the area served by your program?",IF(G22="Utility","How many households are in the area served by your program?",IF(G22="Manufacturer","How many states are in the area served by your program?",IF(G22="State/Local Government","How many facilities or households are in the area served by your program?",IF(G22="Waste Removal Service Provider","How many states are in the area served by your program?","")))))</f>
        <v/>
      </c>
      <c r="G24" s="236"/>
      <c r="J24" s="7"/>
      <c r="K24" s="2"/>
      <c r="M24" s="221"/>
      <c r="N24" s="259"/>
      <c r="O24" s="1392"/>
    </row>
    <row r="25" spans="1:15" ht="8.25" customHeight="1">
      <c r="A25" s="1378"/>
      <c r="B25" s="101"/>
      <c r="C25" s="229"/>
      <c r="J25" s="7"/>
      <c r="K25" s="2"/>
      <c r="M25" s="221"/>
      <c r="N25" s="259"/>
      <c r="O25" s="1392"/>
    </row>
    <row r="26" spans="1:15" ht="15" customHeight="1">
      <c r="A26" s="1378"/>
      <c r="B26" s="101"/>
      <c r="C26" s="1055" t="s">
        <v>56</v>
      </c>
      <c r="G26" s="1" t="s">
        <v>57</v>
      </c>
      <c r="H26" s="262"/>
      <c r="I26" s="305" t="str">
        <f>IF(H26="Yes","Complete Step 3 - Refrigerators worksheet","")</f>
        <v/>
      </c>
      <c r="M26" s="221"/>
      <c r="N26" s="259"/>
      <c r="O26" s="1392"/>
    </row>
    <row r="27" spans="1:15" ht="13.5" customHeight="1">
      <c r="A27" s="1378"/>
      <c r="B27" s="101"/>
      <c r="C27" s="1045"/>
      <c r="D27" s="35"/>
      <c r="E27" s="35"/>
      <c r="F27" s="35"/>
      <c r="G27" s="1" t="s">
        <v>58</v>
      </c>
      <c r="H27" s="337"/>
      <c r="I27" s="305" t="str">
        <f>IF(H27="Yes","Complete Step 3 - Stand-Alone Freezers worksheet","")</f>
        <v/>
      </c>
      <c r="K27" s="2"/>
      <c r="L27" s="36"/>
      <c r="M27" s="221"/>
      <c r="N27" s="259"/>
      <c r="O27" s="1392"/>
    </row>
    <row r="28" spans="1:15" ht="13.5" customHeight="1">
      <c r="A28" s="1378"/>
      <c r="B28" s="101"/>
      <c r="C28" s="1046"/>
      <c r="D28" s="35"/>
      <c r="E28" s="35"/>
      <c r="F28" s="35"/>
      <c r="G28" s="1" t="s">
        <v>59</v>
      </c>
      <c r="H28" s="337"/>
      <c r="I28" s="305" t="str">
        <f>IF(H28="Yes","Complete Step 3 - Air-Conditioning Units worksheet","")</f>
        <v/>
      </c>
      <c r="K28" s="2"/>
      <c r="M28" s="221"/>
      <c r="N28" s="259"/>
      <c r="O28" s="1392"/>
    </row>
    <row r="29" spans="1:15" ht="12.75" customHeight="1">
      <c r="A29" s="1378"/>
      <c r="B29" s="105"/>
      <c r="C29" s="222"/>
      <c r="D29" s="35"/>
      <c r="E29" s="35"/>
      <c r="F29" s="35"/>
      <c r="G29" s="1" t="s">
        <v>60</v>
      </c>
      <c r="H29" s="262"/>
      <c r="I29" s="305" t="str">
        <f>IF(H29="Yes","Complete Step 3 - Dehumidifiers worksheet","")</f>
        <v/>
      </c>
      <c r="K29" s="2"/>
      <c r="M29" s="221"/>
      <c r="N29" s="259"/>
      <c r="O29" s="1392"/>
    </row>
    <row r="30" spans="1:15" ht="13.5" customHeight="1">
      <c r="A30" s="1378"/>
      <c r="B30" s="105"/>
      <c r="C30" s="222"/>
      <c r="D30" s="35"/>
      <c r="E30" s="35"/>
      <c r="F30" s="35"/>
      <c r="J30" s="295"/>
      <c r="K30" s="37"/>
      <c r="L30" s="37"/>
      <c r="M30" s="223"/>
      <c r="N30" s="259"/>
      <c r="O30" s="1392"/>
    </row>
    <row r="31" spans="1:15" ht="13.5" customHeight="1">
      <c r="A31" s="1378"/>
      <c r="B31" s="101"/>
      <c r="C31" s="228" t="s">
        <v>61</v>
      </c>
      <c r="H31" s="262"/>
      <c r="I31" s="305" t="str">
        <f>IF(H31="Yes","Complete Step 3 - Units Jointly Processed worksheet","")</f>
        <v/>
      </c>
      <c r="J31" s="294"/>
      <c r="M31" s="221"/>
      <c r="N31" s="259"/>
      <c r="O31" s="1392"/>
    </row>
    <row r="32" spans="1:15" ht="6.75" customHeight="1">
      <c r="A32" s="1378"/>
      <c r="B32" s="101"/>
      <c r="C32" s="16"/>
      <c r="I32" s="305"/>
      <c r="M32" s="221"/>
      <c r="N32" s="259"/>
      <c r="O32" s="1392"/>
    </row>
    <row r="33" spans="1:15" ht="12.75" customHeight="1">
      <c r="A33" s="1378"/>
      <c r="B33" s="12"/>
      <c r="C33" s="1498" t="s">
        <v>62</v>
      </c>
      <c r="D33" s="1499"/>
      <c r="E33" s="1499"/>
      <c r="F33" s="1499"/>
      <c r="G33" s="1499"/>
      <c r="H33" s="262"/>
      <c r="I33" s="305" t="str">
        <f>IF(H33="Yes","Complete Table C in each Step 3 Activity Data worksheet","")</f>
        <v/>
      </c>
      <c r="J33" s="9"/>
      <c r="K33" s="239"/>
      <c r="L33" s="239"/>
      <c r="M33" s="240"/>
      <c r="N33" s="259"/>
      <c r="O33" s="1392"/>
    </row>
    <row r="34" spans="1:15">
      <c r="A34" s="1378"/>
      <c r="B34" s="12"/>
      <c r="C34" s="1498"/>
      <c r="D34" s="1499"/>
      <c r="E34" s="1499"/>
      <c r="F34" s="1499"/>
      <c r="G34" s="1499"/>
      <c r="H34" s="239"/>
      <c r="I34" s="239"/>
      <c r="J34" s="239"/>
      <c r="K34" s="239"/>
      <c r="L34" s="239"/>
      <c r="M34" s="240"/>
      <c r="N34" s="259"/>
      <c r="O34" s="1392"/>
    </row>
    <row r="35" spans="1:15" ht="6.75" customHeight="1">
      <c r="A35" s="1378"/>
      <c r="B35" s="101"/>
      <c r="C35" s="16"/>
      <c r="I35" s="305"/>
      <c r="M35" s="221"/>
      <c r="N35" s="259"/>
      <c r="O35" s="1392"/>
    </row>
    <row r="36" spans="1:15" ht="13.5" thickBot="1">
      <c r="A36" s="1378"/>
      <c r="B36" s="12"/>
      <c r="C36" s="225"/>
      <c r="D36" s="226"/>
      <c r="E36" s="226"/>
      <c r="F36" s="226"/>
      <c r="G36" s="226"/>
      <c r="H36" s="226"/>
      <c r="I36" s="226"/>
      <c r="J36" s="226"/>
      <c r="K36" s="226"/>
      <c r="L36" s="226"/>
      <c r="M36" s="227"/>
      <c r="N36" s="259"/>
      <c r="O36" s="1392"/>
    </row>
    <row r="37" spans="1:15">
      <c r="A37" s="1378"/>
      <c r="B37" s="12"/>
      <c r="C37" s="1"/>
      <c r="N37" s="259"/>
      <c r="O37" s="1392"/>
    </row>
    <row r="38" spans="1:15" ht="18" customHeight="1">
      <c r="A38" s="1381"/>
      <c r="B38" s="33"/>
      <c r="C38" s="324" t="str">
        <f>'Instructions &amp; Definitions'!C57</f>
        <v>EPA Form Number: 5900-482</v>
      </c>
      <c r="D38" s="34"/>
      <c r="E38" s="34"/>
      <c r="F38" s="34"/>
      <c r="G38" s="34"/>
      <c r="H38" s="34"/>
      <c r="I38" s="34"/>
      <c r="J38" s="34"/>
      <c r="K38" s="34"/>
      <c r="L38" s="34"/>
      <c r="M38" s="34"/>
      <c r="N38" s="260"/>
      <c r="O38" s="1392"/>
    </row>
    <row r="39" spans="1:15" ht="43.5" customHeight="1">
      <c r="A39" s="1381"/>
      <c r="B39" s="1381"/>
      <c r="C39" s="1405"/>
      <c r="D39" s="1381"/>
      <c r="E39" s="1381"/>
      <c r="F39" s="1381"/>
      <c r="G39" s="1381"/>
      <c r="H39" s="1381"/>
      <c r="I39" s="1381"/>
      <c r="J39" s="1381"/>
      <c r="K39" s="1381"/>
      <c r="L39" s="1381"/>
      <c r="M39" s="1381"/>
      <c r="N39" s="1406"/>
      <c r="O39" s="1392"/>
    </row>
    <row r="40" spans="1:15" hidden="1">
      <c r="A40" s="1378"/>
      <c r="B40" s="1381"/>
      <c r="C40" s="1405"/>
      <c r="D40" s="1381"/>
      <c r="E40" s="1381"/>
      <c r="F40" s="1381"/>
      <c r="G40" s="1381"/>
      <c r="H40" s="1381"/>
      <c r="I40" s="1381"/>
      <c r="J40" s="1381"/>
      <c r="K40" s="1381"/>
      <c r="L40" s="1381"/>
      <c r="M40" s="1381"/>
      <c r="N40" s="1406"/>
      <c r="O40" s="1392"/>
    </row>
    <row r="41" spans="1:15" hidden="1">
      <c r="A41" s="1378"/>
      <c r="B41" s="1381"/>
      <c r="C41" s="1405"/>
      <c r="D41" s="1381"/>
      <c r="E41" s="1381"/>
      <c r="F41" s="1381"/>
      <c r="G41" s="1381"/>
      <c r="H41" s="1381"/>
      <c r="I41" s="1381"/>
      <c r="J41" s="1381"/>
      <c r="K41" s="1381"/>
      <c r="L41" s="1381"/>
      <c r="M41" s="1381"/>
      <c r="N41" s="1406"/>
      <c r="O41" s="1392"/>
    </row>
    <row r="42" spans="1:15" hidden="1">
      <c r="A42" s="1378"/>
      <c r="B42" s="1381"/>
      <c r="C42" s="1405"/>
      <c r="D42" s="1381"/>
      <c r="E42" s="1381"/>
      <c r="F42" s="1381"/>
      <c r="G42" s="1381"/>
      <c r="H42" s="1381"/>
      <c r="I42" s="1381"/>
      <c r="J42" s="1381"/>
      <c r="K42" s="1381"/>
      <c r="L42" s="1381"/>
      <c r="M42" s="1381"/>
      <c r="N42" s="1406"/>
      <c r="O42" s="1392"/>
    </row>
    <row r="43" spans="1:15" hidden="1">
      <c r="A43" s="1378"/>
      <c r="B43" s="1381"/>
      <c r="C43" s="1405"/>
      <c r="D43" s="1381"/>
      <c r="E43" s="1381"/>
      <c r="F43" s="1381"/>
      <c r="G43" s="1381"/>
      <c r="H43" s="1381"/>
      <c r="I43" s="1381"/>
      <c r="J43" s="1381"/>
      <c r="K43" s="1381"/>
      <c r="L43" s="1381"/>
      <c r="M43" s="1381"/>
      <c r="N43" s="1406"/>
      <c r="O43" s="1392"/>
    </row>
    <row r="44" spans="1:15" hidden="1">
      <c r="A44" s="1378"/>
      <c r="B44" s="1381"/>
      <c r="C44" s="1405"/>
      <c r="D44" s="1381"/>
      <c r="E44" s="1381"/>
      <c r="F44" s="1381"/>
      <c r="G44" s="1381"/>
      <c r="H44" s="1381"/>
      <c r="I44" s="1381"/>
      <c r="J44" s="1381"/>
      <c r="K44" s="1381"/>
      <c r="L44" s="1381"/>
      <c r="M44" s="1381"/>
      <c r="N44" s="1406"/>
      <c r="O44" s="1392"/>
    </row>
    <row r="45" spans="1:15" hidden="1">
      <c r="A45" s="1378"/>
      <c r="B45" s="1381"/>
      <c r="C45" s="1405"/>
      <c r="D45" s="1381"/>
      <c r="E45" s="1381"/>
      <c r="F45" s="1381"/>
      <c r="G45" s="1381"/>
      <c r="H45" s="1381"/>
      <c r="I45" s="1381"/>
      <c r="J45" s="1381"/>
      <c r="K45" s="1381"/>
      <c r="L45" s="1381"/>
      <c r="M45" s="1381"/>
      <c r="N45" s="1406"/>
      <c r="O45" s="1392"/>
    </row>
    <row r="46" spans="1:15" hidden="1">
      <c r="A46" s="1378"/>
      <c r="B46" s="1381"/>
      <c r="C46" s="1405"/>
      <c r="D46" s="1381"/>
      <c r="E46" s="1381"/>
      <c r="F46" s="1381"/>
      <c r="G46" s="1381"/>
      <c r="H46" s="1381"/>
      <c r="I46" s="1381"/>
      <c r="J46" s="1381"/>
      <c r="K46" s="1381"/>
      <c r="L46" s="1381"/>
      <c r="M46" s="1381"/>
      <c r="N46" s="1406"/>
      <c r="O46" s="1392"/>
    </row>
    <row r="47" spans="1:15" hidden="1">
      <c r="A47" s="1378"/>
      <c r="B47" s="1381"/>
      <c r="C47" s="1405"/>
      <c r="D47" s="1381"/>
      <c r="E47" s="1381"/>
      <c r="F47" s="1381"/>
      <c r="G47" s="1381"/>
      <c r="H47" s="1381"/>
      <c r="I47" s="1381"/>
      <c r="J47" s="1381"/>
      <c r="K47" s="1381"/>
      <c r="L47" s="1381"/>
      <c r="M47" s="1381"/>
      <c r="N47" s="1406"/>
      <c r="O47" s="1392"/>
    </row>
    <row r="48" spans="1:15" hidden="1">
      <c r="A48" s="1378"/>
      <c r="B48" s="1381"/>
      <c r="C48" s="1405"/>
      <c r="D48" s="1381"/>
      <c r="E48" s="1381"/>
      <c r="F48" s="1381"/>
      <c r="G48" s="1381"/>
      <c r="H48" s="1381"/>
      <c r="I48" s="1381"/>
      <c r="J48" s="1381"/>
      <c r="K48" s="1381"/>
      <c r="L48" s="1381"/>
      <c r="M48" s="1381"/>
      <c r="N48" s="1406"/>
      <c r="O48" s="1392"/>
    </row>
    <row r="49" spans="1:15" hidden="1">
      <c r="A49" s="1378"/>
      <c r="B49" s="1381"/>
      <c r="C49" s="1405"/>
      <c r="D49" s="1381"/>
      <c r="E49" s="1381"/>
      <c r="F49" s="1381"/>
      <c r="G49" s="1381"/>
      <c r="H49" s="1381"/>
      <c r="I49" s="1381"/>
      <c r="J49" s="1381"/>
      <c r="K49" s="1381"/>
      <c r="L49" s="1381"/>
      <c r="M49" s="1381"/>
      <c r="N49" s="1406"/>
      <c r="O49" s="1392"/>
    </row>
    <row r="50" spans="1:15" hidden="1">
      <c r="A50" s="1378"/>
      <c r="B50" s="1381"/>
      <c r="C50" s="1405"/>
      <c r="D50" s="1381"/>
      <c r="E50" s="1381"/>
      <c r="F50" s="1381"/>
      <c r="G50" s="1381"/>
      <c r="H50" s="1381"/>
      <c r="I50" s="1381"/>
      <c r="J50" s="1381"/>
      <c r="K50" s="1381"/>
      <c r="L50" s="1381"/>
      <c r="M50" s="1381"/>
      <c r="N50" s="1406"/>
      <c r="O50" s="1392"/>
    </row>
    <row r="51" spans="1:15" hidden="1">
      <c r="A51" s="1378"/>
      <c r="B51" s="1381"/>
      <c r="C51" s="1405"/>
      <c r="D51" s="1381"/>
      <c r="E51" s="1381"/>
      <c r="F51" s="1381"/>
      <c r="G51" s="1381"/>
      <c r="H51" s="1381"/>
      <c r="I51" s="1381"/>
      <c r="J51" s="1381"/>
      <c r="K51" s="1381"/>
      <c r="L51" s="1381"/>
      <c r="M51" s="1381"/>
      <c r="N51" s="1406"/>
      <c r="O51" s="1392"/>
    </row>
    <row r="52" spans="1:15" hidden="1">
      <c r="A52" s="1378"/>
      <c r="B52" s="1381"/>
      <c r="C52" s="1405"/>
      <c r="D52" s="1381"/>
      <c r="E52" s="1381"/>
      <c r="F52" s="1381"/>
      <c r="G52" s="1381"/>
      <c r="H52" s="1381"/>
      <c r="I52" s="1381"/>
      <c r="J52" s="1381"/>
      <c r="K52" s="1381"/>
      <c r="L52" s="1381"/>
      <c r="M52" s="1381"/>
      <c r="N52" s="1406"/>
      <c r="O52" s="1392"/>
    </row>
    <row r="53" spans="1:15" hidden="1">
      <c r="A53" s="1378"/>
      <c r="B53" s="1381"/>
      <c r="C53" s="1405"/>
      <c r="D53" s="1381"/>
      <c r="E53" s="1381"/>
      <c r="F53" s="1381"/>
      <c r="G53" s="1381"/>
      <c r="H53" s="1381"/>
      <c r="I53" s="1381"/>
      <c r="J53" s="1381"/>
      <c r="K53" s="1381"/>
      <c r="L53" s="1381"/>
      <c r="M53" s="1381"/>
      <c r="N53" s="1406"/>
      <c r="O53" s="1392"/>
    </row>
    <row r="54" spans="1:15" hidden="1">
      <c r="A54" s="1378"/>
      <c r="B54" s="1381"/>
      <c r="C54" s="1405"/>
      <c r="D54" s="1381"/>
      <c r="E54" s="1381"/>
      <c r="F54" s="1381"/>
      <c r="G54" s="1381"/>
      <c r="H54" s="1381"/>
      <c r="I54" s="1381"/>
      <c r="J54" s="1381"/>
      <c r="K54" s="1381"/>
      <c r="L54" s="1381"/>
      <c r="M54" s="1381"/>
      <c r="N54" s="1406"/>
      <c r="O54" s="1392"/>
    </row>
    <row r="55" spans="1:15" hidden="1">
      <c r="A55" s="1378"/>
      <c r="B55" s="1381"/>
      <c r="C55" s="1405"/>
      <c r="D55" s="1381"/>
      <c r="E55" s="1381"/>
      <c r="F55" s="1381"/>
      <c r="G55" s="1381"/>
      <c r="H55" s="1381"/>
      <c r="I55" s="1381"/>
      <c r="J55" s="1381"/>
      <c r="K55" s="1381"/>
      <c r="L55" s="1381"/>
      <c r="M55" s="1381"/>
      <c r="N55" s="1406"/>
      <c r="O55" s="1392"/>
    </row>
    <row r="56" spans="1:15" hidden="1">
      <c r="A56" s="1378"/>
      <c r="B56" s="1381"/>
      <c r="C56" s="1405"/>
      <c r="D56" s="1381"/>
      <c r="E56" s="1381"/>
      <c r="F56" s="1381"/>
      <c r="G56" s="1381"/>
      <c r="H56" s="1381"/>
      <c r="I56" s="1381"/>
      <c r="J56" s="1381"/>
      <c r="K56" s="1381"/>
      <c r="L56" s="1381"/>
      <c r="M56" s="1381"/>
      <c r="N56" s="1406"/>
      <c r="O56" s="1392"/>
    </row>
    <row r="57" spans="1:15" hidden="1">
      <c r="A57" s="1378"/>
      <c r="B57" s="1381"/>
      <c r="C57" s="1405"/>
      <c r="D57" s="1381"/>
      <c r="E57" s="1381"/>
      <c r="F57" s="1381"/>
      <c r="G57" s="1381"/>
      <c r="H57" s="1381"/>
      <c r="I57" s="1381"/>
      <c r="J57" s="1381"/>
      <c r="K57" s="1381"/>
      <c r="L57" s="1381"/>
      <c r="M57" s="1381"/>
      <c r="N57" s="1406"/>
      <c r="O57" s="1392"/>
    </row>
    <row r="58" spans="1:15" hidden="1">
      <c r="A58" s="1378"/>
      <c r="B58" s="1381"/>
      <c r="C58" s="1405"/>
      <c r="D58" s="1381"/>
      <c r="E58" s="1381"/>
      <c r="F58" s="1381"/>
      <c r="G58" s="1381"/>
      <c r="H58" s="1381"/>
      <c r="I58" s="1381"/>
      <c r="J58" s="1381"/>
      <c r="K58" s="1381"/>
      <c r="L58" s="1381"/>
      <c r="M58" s="1381"/>
      <c r="N58" s="1406"/>
      <c r="O58" s="1392"/>
    </row>
    <row r="59" spans="1:15" hidden="1">
      <c r="A59" s="1378"/>
      <c r="B59" s="1381"/>
      <c r="C59" s="1405"/>
      <c r="D59" s="1381"/>
      <c r="E59" s="1381"/>
      <c r="F59" s="1381"/>
      <c r="G59" s="1381"/>
      <c r="H59" s="1381"/>
      <c r="I59" s="1381"/>
      <c r="J59" s="1381"/>
      <c r="K59" s="1381"/>
      <c r="L59" s="1381"/>
      <c r="M59" s="1381"/>
      <c r="N59" s="1406"/>
      <c r="O59" s="1392"/>
    </row>
    <row r="60" spans="1:15" hidden="1">
      <c r="A60" s="1378"/>
      <c r="B60" s="1381"/>
      <c r="C60" s="1405"/>
      <c r="D60" s="1381"/>
      <c r="E60" s="1381"/>
      <c r="F60" s="1381"/>
      <c r="G60" s="1381"/>
      <c r="H60" s="1381"/>
      <c r="I60" s="1381"/>
      <c r="J60" s="1381"/>
      <c r="K60" s="1381"/>
      <c r="L60" s="1381"/>
      <c r="M60" s="1381"/>
      <c r="N60" s="1406"/>
      <c r="O60" s="1392"/>
    </row>
    <row r="61" spans="1:15" hidden="1">
      <c r="A61" s="1378"/>
      <c r="B61" s="1381"/>
      <c r="C61" s="1405"/>
      <c r="D61" s="1381"/>
      <c r="E61" s="1381"/>
      <c r="F61" s="1381"/>
      <c r="G61" s="1381"/>
      <c r="H61" s="1381"/>
      <c r="I61" s="1381"/>
      <c r="J61" s="1381"/>
      <c r="K61" s="1381"/>
      <c r="L61" s="1381"/>
      <c r="M61" s="1381"/>
      <c r="N61" s="1406"/>
      <c r="O61" s="1392"/>
    </row>
    <row r="62" spans="1:15" hidden="1">
      <c r="A62" s="1378"/>
      <c r="B62" s="1381"/>
      <c r="C62" s="1405"/>
      <c r="D62" s="1381"/>
      <c r="E62" s="1381"/>
      <c r="F62" s="1381"/>
      <c r="G62" s="1381"/>
      <c r="H62" s="1381"/>
      <c r="I62" s="1381"/>
      <c r="J62" s="1381"/>
      <c r="K62" s="1381"/>
      <c r="L62" s="1381"/>
      <c r="M62" s="1381"/>
      <c r="N62" s="1406"/>
      <c r="O62" s="1392"/>
    </row>
    <row r="63" spans="1:15" hidden="1">
      <c r="A63" s="1378"/>
      <c r="B63" s="1381"/>
      <c r="C63" s="1405"/>
      <c r="D63" s="1381"/>
      <c r="E63" s="1381"/>
      <c r="F63" s="1381"/>
      <c r="G63" s="1381"/>
      <c r="H63" s="1381"/>
      <c r="I63" s="1381"/>
      <c r="J63" s="1381"/>
      <c r="K63" s="1381"/>
      <c r="L63" s="1381"/>
      <c r="M63" s="1381"/>
      <c r="N63" s="1406"/>
      <c r="O63" s="1392"/>
    </row>
    <row r="64" spans="1:15" hidden="1">
      <c r="A64" s="1378"/>
      <c r="B64" s="1381"/>
      <c r="C64" s="1405"/>
      <c r="D64" s="1381"/>
      <c r="E64" s="1381"/>
      <c r="F64" s="1381"/>
      <c r="G64" s="1381"/>
      <c r="H64" s="1381"/>
      <c r="I64" s="1381"/>
      <c r="J64" s="1381"/>
      <c r="K64" s="1381"/>
      <c r="L64" s="1381"/>
      <c r="M64" s="1381"/>
      <c r="N64" s="1406"/>
      <c r="O64" s="1392"/>
    </row>
    <row r="65" spans="1:15" hidden="1">
      <c r="A65" s="1378"/>
      <c r="B65" s="1381"/>
      <c r="C65" s="1405"/>
      <c r="D65" s="1381"/>
      <c r="E65" s="1381"/>
      <c r="F65" s="1381"/>
      <c r="G65" s="1381"/>
      <c r="H65" s="1381"/>
      <c r="I65" s="1381"/>
      <c r="J65" s="1381"/>
      <c r="K65" s="1381"/>
      <c r="L65" s="1381"/>
      <c r="M65" s="1381"/>
      <c r="N65" s="1406"/>
      <c r="O65" s="1392"/>
    </row>
    <row r="66" spans="1:15" hidden="1">
      <c r="A66" s="1378"/>
      <c r="B66" s="1381"/>
      <c r="C66" s="1405"/>
      <c r="D66" s="1381"/>
      <c r="E66" s="1381"/>
      <c r="F66" s="1381"/>
      <c r="G66" s="1381"/>
      <c r="H66" s="1381"/>
      <c r="I66" s="1381"/>
      <c r="J66" s="1381"/>
      <c r="K66" s="1381"/>
      <c r="L66" s="1381"/>
      <c r="M66" s="1381"/>
      <c r="N66" s="1406"/>
      <c r="O66" s="1392"/>
    </row>
    <row r="67" spans="1:15" hidden="1">
      <c r="A67" s="1378"/>
      <c r="B67" s="1381"/>
      <c r="C67" s="1405"/>
      <c r="D67" s="1381"/>
      <c r="E67" s="1381"/>
      <c r="F67" s="1381"/>
      <c r="G67" s="1381"/>
      <c r="H67" s="1381"/>
      <c r="I67" s="1381"/>
      <c r="J67" s="1381"/>
      <c r="K67" s="1381"/>
      <c r="L67" s="1381"/>
      <c r="M67" s="1381"/>
      <c r="N67" s="1406"/>
      <c r="O67" s="1392"/>
    </row>
    <row r="68" spans="1:15" hidden="1">
      <c r="A68" s="1378"/>
      <c r="B68" s="1381"/>
      <c r="C68" s="1405"/>
      <c r="D68" s="1381"/>
      <c r="E68" s="1381"/>
      <c r="F68" s="1381"/>
      <c r="G68" s="1381"/>
      <c r="H68" s="1381"/>
      <c r="I68" s="1381"/>
      <c r="J68" s="1381"/>
      <c r="K68" s="1381"/>
      <c r="L68" s="1381"/>
      <c r="M68" s="1381"/>
      <c r="N68" s="1406"/>
      <c r="O68" s="1392"/>
    </row>
    <row r="69" spans="1:15" hidden="1">
      <c r="A69" s="1378"/>
      <c r="B69" s="1381"/>
      <c r="C69" s="1405"/>
      <c r="D69" s="1381"/>
      <c r="E69" s="1381"/>
      <c r="F69" s="1381"/>
      <c r="G69" s="1381"/>
      <c r="H69" s="1381"/>
      <c r="I69" s="1381"/>
      <c r="J69" s="1381"/>
      <c r="K69" s="1381"/>
      <c r="L69" s="1381"/>
      <c r="M69" s="1381"/>
      <c r="N69" s="1406"/>
      <c r="O69" s="1392"/>
    </row>
    <row r="70" spans="1:15" hidden="1">
      <c r="A70" s="1378"/>
      <c r="B70" s="1381"/>
      <c r="C70" s="1405"/>
      <c r="D70" s="1381"/>
      <c r="E70" s="1381"/>
      <c r="F70" s="1381"/>
      <c r="G70" s="1381"/>
      <c r="H70" s="1381"/>
      <c r="I70" s="1381"/>
      <c r="J70" s="1381"/>
      <c r="K70" s="1381"/>
      <c r="L70" s="1381"/>
      <c r="M70" s="1381"/>
      <c r="N70" s="1406"/>
      <c r="O70" s="1392"/>
    </row>
    <row r="71" spans="1:15" hidden="1">
      <c r="A71" s="1378"/>
      <c r="B71" s="1381"/>
      <c r="C71" s="1405"/>
      <c r="D71" s="1381"/>
      <c r="E71" s="1381"/>
      <c r="F71" s="1381"/>
      <c r="G71" s="1381"/>
      <c r="H71" s="1381"/>
      <c r="I71" s="1381"/>
      <c r="J71" s="1381"/>
      <c r="K71" s="1381"/>
      <c r="L71" s="1381"/>
      <c r="M71" s="1381"/>
      <c r="N71" s="1406"/>
      <c r="O71" s="1392"/>
    </row>
    <row r="72" spans="1:15" hidden="1">
      <c r="A72" s="1378"/>
      <c r="B72" s="1381"/>
      <c r="C72" s="1405"/>
      <c r="D72" s="1381"/>
      <c r="E72" s="1381"/>
      <c r="F72" s="1381"/>
      <c r="G72" s="1381"/>
      <c r="H72" s="1381"/>
      <c r="I72" s="1381"/>
      <c r="J72" s="1381"/>
      <c r="K72" s="1381"/>
      <c r="L72" s="1381"/>
      <c r="M72" s="1381"/>
      <c r="N72" s="1406"/>
      <c r="O72" s="1392"/>
    </row>
    <row r="73" spans="1:15" hidden="1">
      <c r="A73" s="1378"/>
      <c r="B73" s="1381"/>
      <c r="C73" s="1405"/>
      <c r="D73" s="1381"/>
      <c r="E73" s="1381"/>
      <c r="F73" s="1381"/>
      <c r="G73" s="1381"/>
      <c r="H73" s="1381"/>
      <c r="I73" s="1381"/>
      <c r="J73" s="1381"/>
      <c r="K73" s="1381"/>
      <c r="L73" s="1381"/>
      <c r="M73" s="1381"/>
      <c r="N73" s="1406"/>
      <c r="O73" s="1392"/>
    </row>
    <row r="74" spans="1:15" hidden="1">
      <c r="A74" s="1378"/>
      <c r="B74" s="1381"/>
      <c r="C74" s="1405"/>
      <c r="D74" s="1381"/>
      <c r="E74" s="1381"/>
      <c r="F74" s="1381"/>
      <c r="G74" s="1381"/>
      <c r="H74" s="1381"/>
      <c r="I74" s="1381"/>
      <c r="J74" s="1381"/>
      <c r="K74" s="1381"/>
      <c r="L74" s="1381"/>
      <c r="M74" s="1381"/>
      <c r="N74" s="1406"/>
      <c r="O74" s="1392"/>
    </row>
    <row r="75" spans="1:15" hidden="1">
      <c r="A75" s="1378"/>
      <c r="B75" s="1381"/>
      <c r="C75" s="1405"/>
      <c r="D75" s="1381"/>
      <c r="E75" s="1381"/>
      <c r="F75" s="1381"/>
      <c r="G75" s="1381"/>
      <c r="H75" s="1381"/>
      <c r="I75" s="1381"/>
      <c r="J75" s="1381"/>
      <c r="K75" s="1381"/>
      <c r="L75" s="1381"/>
      <c r="M75" s="1381"/>
      <c r="N75" s="1406"/>
      <c r="O75" s="1392"/>
    </row>
    <row r="76" spans="1:15" hidden="1">
      <c r="A76" s="1378"/>
      <c r="B76" s="1381"/>
      <c r="C76" s="1405"/>
      <c r="D76" s="1381"/>
      <c r="E76" s="1381"/>
      <c r="F76" s="1381"/>
      <c r="G76" s="1381"/>
      <c r="H76" s="1381"/>
      <c r="I76" s="1381"/>
      <c r="J76" s="1381"/>
      <c r="K76" s="1381"/>
      <c r="L76" s="1381"/>
      <c r="M76" s="1381"/>
      <c r="N76" s="1406"/>
      <c r="O76" s="1392"/>
    </row>
    <row r="77" spans="1:15" hidden="1">
      <c r="A77" s="1378"/>
      <c r="B77" s="1381"/>
      <c r="C77" s="1405"/>
      <c r="D77" s="1381"/>
      <c r="E77" s="1381"/>
      <c r="F77" s="1381"/>
      <c r="G77" s="1381"/>
      <c r="H77" s="1381"/>
      <c r="I77" s="1381"/>
      <c r="J77" s="1381"/>
      <c r="K77" s="1381"/>
      <c r="L77" s="1381"/>
      <c r="M77" s="1381"/>
      <c r="N77" s="1406"/>
      <c r="O77" s="1392"/>
    </row>
    <row r="78" spans="1:15" hidden="1">
      <c r="A78" s="1378"/>
      <c r="B78" s="1381"/>
      <c r="C78" s="1405"/>
      <c r="D78" s="1381"/>
      <c r="E78" s="1381"/>
      <c r="F78" s="1381"/>
      <c r="G78" s="1381"/>
      <c r="H78" s="1381"/>
      <c r="I78" s="1381"/>
      <c r="J78" s="1381"/>
      <c r="K78" s="1381"/>
      <c r="L78" s="1381"/>
      <c r="M78" s="1381"/>
      <c r="N78" s="1406"/>
      <c r="O78" s="1392"/>
    </row>
    <row r="79" spans="1:15" hidden="1">
      <c r="A79" s="1378"/>
      <c r="B79" s="1381"/>
      <c r="C79" s="1405"/>
      <c r="D79" s="1381"/>
      <c r="E79" s="1381"/>
      <c r="F79" s="1381"/>
      <c r="G79" s="1381"/>
      <c r="H79" s="1381"/>
      <c r="I79" s="1381"/>
      <c r="J79" s="1381"/>
      <c r="K79" s="1381"/>
      <c r="L79" s="1381"/>
      <c r="M79" s="1381"/>
      <c r="N79" s="1406"/>
      <c r="O79" s="1392"/>
    </row>
    <row r="80" spans="1:15" hidden="1">
      <c r="A80" s="1378"/>
      <c r="B80" s="1381"/>
      <c r="C80" s="1405"/>
      <c r="D80" s="1381"/>
      <c r="E80" s="1381"/>
      <c r="F80" s="1381"/>
      <c r="G80" s="1381"/>
      <c r="H80" s="1381"/>
      <c r="I80" s="1381"/>
      <c r="J80" s="1381"/>
      <c r="K80" s="1381"/>
      <c r="L80" s="1381"/>
      <c r="M80" s="1381"/>
      <c r="N80" s="1406"/>
      <c r="O80" s="1392"/>
    </row>
    <row r="81" spans="1:15" hidden="1">
      <c r="A81" s="1378"/>
      <c r="B81" s="1381"/>
      <c r="C81" s="1405"/>
      <c r="D81" s="1381"/>
      <c r="E81" s="1381"/>
      <c r="F81" s="1381"/>
      <c r="G81" s="1381"/>
      <c r="H81" s="1381"/>
      <c r="I81" s="1381"/>
      <c r="J81" s="1381"/>
      <c r="K81" s="1381"/>
      <c r="L81" s="1381"/>
      <c r="M81" s="1381"/>
      <c r="N81" s="1406"/>
      <c r="O81" s="1392"/>
    </row>
    <row r="82" spans="1:15" hidden="1">
      <c r="A82" s="1378"/>
      <c r="B82" s="1381"/>
      <c r="C82" s="1405"/>
      <c r="D82" s="1381"/>
      <c r="E82" s="1381"/>
      <c r="F82" s="1381"/>
      <c r="G82" s="1381"/>
      <c r="H82" s="1381"/>
      <c r="I82" s="1381"/>
      <c r="J82" s="1381"/>
      <c r="K82" s="1381"/>
      <c r="L82" s="1381"/>
      <c r="M82" s="1381"/>
      <c r="N82" s="1406"/>
      <c r="O82" s="1392"/>
    </row>
    <row r="83" spans="1:15" hidden="1">
      <c r="A83" s="1378"/>
      <c r="B83" s="1381"/>
      <c r="C83" s="1405"/>
      <c r="D83" s="1381"/>
      <c r="E83" s="1381"/>
      <c r="F83" s="1381"/>
      <c r="G83" s="1381"/>
      <c r="H83" s="1381"/>
      <c r="I83" s="1381"/>
      <c r="J83" s="1381"/>
      <c r="K83" s="1381"/>
      <c r="L83" s="1381"/>
      <c r="M83" s="1381"/>
      <c r="N83" s="1406"/>
      <c r="O83" s="1392"/>
    </row>
    <row r="84" spans="1:15" hidden="1">
      <c r="A84" s="1378"/>
      <c r="B84" s="1381"/>
      <c r="C84" s="1405"/>
      <c r="D84" s="1381"/>
      <c r="E84" s="1381"/>
      <c r="F84" s="1381"/>
      <c r="G84" s="1381"/>
      <c r="H84" s="1381"/>
      <c r="I84" s="1381"/>
      <c r="J84" s="1381"/>
      <c r="K84" s="1381"/>
      <c r="L84" s="1381"/>
      <c r="M84" s="1381"/>
      <c r="N84" s="1406"/>
      <c r="O84" s="1392"/>
    </row>
    <row r="85" spans="1:15" hidden="1">
      <c r="A85" s="1378"/>
      <c r="B85" s="1381"/>
      <c r="C85" s="1405"/>
      <c r="D85" s="1381"/>
      <c r="E85" s="1381"/>
      <c r="F85" s="1381"/>
      <c r="G85" s="1381"/>
      <c r="H85" s="1381"/>
      <c r="I85" s="1381"/>
      <c r="J85" s="1381"/>
      <c r="K85" s="1381"/>
      <c r="L85" s="1381"/>
      <c r="M85" s="1381"/>
      <c r="N85" s="1406"/>
      <c r="O85" s="1392"/>
    </row>
    <row r="86" spans="1:15" hidden="1">
      <c r="A86" s="1378"/>
      <c r="B86" s="1381"/>
      <c r="C86" s="1405"/>
      <c r="D86" s="1381"/>
      <c r="E86" s="1381"/>
      <c r="F86" s="1381"/>
      <c r="G86" s="1381"/>
      <c r="H86" s="1381"/>
      <c r="I86" s="1381"/>
      <c r="J86" s="1381"/>
      <c r="K86" s="1381"/>
      <c r="L86" s="1381"/>
      <c r="M86" s="1381"/>
      <c r="N86" s="1406"/>
      <c r="O86" s="1392"/>
    </row>
    <row r="87" spans="1:15" hidden="1">
      <c r="A87" s="1378"/>
      <c r="B87" s="1381"/>
      <c r="C87" s="1405"/>
      <c r="D87" s="1381"/>
      <c r="E87" s="1381"/>
      <c r="F87" s="1381"/>
      <c r="G87" s="1381"/>
      <c r="H87" s="1381"/>
      <c r="I87" s="1381"/>
      <c r="J87" s="1381"/>
      <c r="K87" s="1381"/>
      <c r="L87" s="1381"/>
      <c r="M87" s="1381"/>
      <c r="N87" s="1406"/>
      <c r="O87" s="1392"/>
    </row>
    <row r="88" spans="1:15" hidden="1">
      <c r="A88" s="1378"/>
      <c r="B88" s="1381"/>
      <c r="C88" s="1405"/>
      <c r="D88" s="1381"/>
      <c r="E88" s="1381"/>
      <c r="F88" s="1381"/>
      <c r="G88" s="1381"/>
      <c r="H88" s="1381"/>
      <c r="I88" s="1381"/>
      <c r="J88" s="1381"/>
      <c r="K88" s="1381"/>
      <c r="L88" s="1381"/>
      <c r="M88" s="1381"/>
      <c r="N88" s="1406"/>
      <c r="O88" s="1392"/>
    </row>
    <row r="89" spans="1:15" hidden="1">
      <c r="A89" s="1378"/>
      <c r="B89" s="1381"/>
      <c r="C89" s="1405"/>
      <c r="D89" s="1381"/>
      <c r="E89" s="1381"/>
      <c r="F89" s="1381"/>
      <c r="G89" s="1381"/>
      <c r="H89" s="1381"/>
      <c r="I89" s="1381"/>
      <c r="J89" s="1381"/>
      <c r="K89" s="1381"/>
      <c r="L89" s="1381"/>
      <c r="M89" s="1381"/>
      <c r="N89" s="1406"/>
      <c r="O89" s="1392"/>
    </row>
    <row r="90" spans="1:15" hidden="1">
      <c r="A90" s="1378"/>
      <c r="B90" s="1381"/>
      <c r="C90" s="1405"/>
      <c r="D90" s="1381"/>
      <c r="E90" s="1381"/>
      <c r="F90" s="1381"/>
      <c r="G90" s="1381"/>
      <c r="H90" s="1381"/>
      <c r="I90" s="1381"/>
      <c r="J90" s="1381"/>
      <c r="K90" s="1381"/>
      <c r="L90" s="1381"/>
      <c r="M90" s="1381"/>
      <c r="N90" s="1406"/>
      <c r="O90" s="1392"/>
    </row>
    <row r="91" spans="1:15" hidden="1">
      <c r="A91" s="1378"/>
      <c r="B91" s="1381"/>
      <c r="C91" s="1405"/>
      <c r="D91" s="1381"/>
      <c r="E91" s="1381"/>
      <c r="F91" s="1381"/>
      <c r="G91" s="1381"/>
      <c r="H91" s="1381"/>
      <c r="I91" s="1381"/>
      <c r="J91" s="1381"/>
      <c r="K91" s="1381"/>
      <c r="L91" s="1381"/>
      <c r="M91" s="1381"/>
      <c r="N91" s="1406"/>
      <c r="O91" s="1392"/>
    </row>
    <row r="92" spans="1:15" hidden="1">
      <c r="A92" s="1378"/>
      <c r="B92" s="1381"/>
      <c r="C92" s="1405"/>
      <c r="D92" s="1381"/>
      <c r="E92" s="1381"/>
      <c r="F92" s="1381"/>
      <c r="G92" s="1381"/>
      <c r="H92" s="1381"/>
      <c r="I92" s="1381"/>
      <c r="J92" s="1381"/>
      <c r="K92" s="1381"/>
      <c r="L92" s="1381"/>
      <c r="M92" s="1381"/>
      <c r="N92" s="1406"/>
      <c r="O92" s="1392"/>
    </row>
    <row r="93" spans="1:15" hidden="1">
      <c r="A93" s="1378"/>
      <c r="B93" s="1381"/>
      <c r="C93" s="1405"/>
      <c r="D93" s="1381"/>
      <c r="E93" s="1381"/>
      <c r="F93" s="1381"/>
      <c r="G93" s="1381"/>
      <c r="H93" s="1381"/>
      <c r="I93" s="1381"/>
      <c r="J93" s="1381"/>
      <c r="K93" s="1381"/>
      <c r="L93" s="1381"/>
      <c r="M93" s="1381"/>
      <c r="N93" s="1406"/>
      <c r="O93" s="1392"/>
    </row>
    <row r="94" spans="1:15" hidden="1">
      <c r="A94" s="1378"/>
      <c r="B94" s="1381"/>
      <c r="C94" s="1405"/>
      <c r="D94" s="1381"/>
      <c r="E94" s="1381"/>
      <c r="F94" s="1381"/>
      <c r="G94" s="1381"/>
      <c r="H94" s="1381"/>
      <c r="I94" s="1381"/>
      <c r="J94" s="1381"/>
      <c r="K94" s="1381"/>
      <c r="L94" s="1381"/>
      <c r="M94" s="1381"/>
      <c r="N94" s="1406"/>
      <c r="O94" s="1392"/>
    </row>
    <row r="95" spans="1:15" hidden="1">
      <c r="A95" s="1378"/>
      <c r="B95" s="1381"/>
      <c r="C95" s="1405"/>
      <c r="D95" s="1381"/>
      <c r="E95" s="1381"/>
      <c r="F95" s="1381"/>
      <c r="G95" s="1381"/>
      <c r="H95" s="1381"/>
      <c r="I95" s="1381"/>
      <c r="J95" s="1381"/>
      <c r="K95" s="1381"/>
      <c r="L95" s="1381"/>
      <c r="M95" s="1381"/>
      <c r="N95" s="1406"/>
      <c r="O95" s="1392"/>
    </row>
    <row r="96" spans="1:15" hidden="1">
      <c r="A96" s="1378"/>
      <c r="B96" s="1381"/>
      <c r="C96" s="1405"/>
      <c r="D96" s="1381"/>
      <c r="E96" s="1381"/>
      <c r="F96" s="1381"/>
      <c r="G96" s="1381"/>
      <c r="H96" s="1381"/>
      <c r="I96" s="1381"/>
      <c r="J96" s="1381"/>
      <c r="K96" s="1381"/>
      <c r="L96" s="1381"/>
      <c r="M96" s="1381"/>
      <c r="N96" s="1406"/>
      <c r="O96" s="1392"/>
    </row>
    <row r="97" spans="1:15" hidden="1">
      <c r="A97" s="1378"/>
      <c r="B97" s="1381"/>
      <c r="C97" s="1405"/>
      <c r="D97" s="1381"/>
      <c r="E97" s="1381"/>
      <c r="F97" s="1381"/>
      <c r="G97" s="1381"/>
      <c r="H97" s="1381"/>
      <c r="I97" s="1381"/>
      <c r="J97" s="1381"/>
      <c r="K97" s="1381"/>
      <c r="L97" s="1381"/>
      <c r="M97" s="1381"/>
      <c r="N97" s="1406"/>
      <c r="O97" s="1392"/>
    </row>
    <row r="98" spans="1:15" hidden="1">
      <c r="A98" s="1378"/>
      <c r="B98" s="1381"/>
      <c r="C98" s="1405"/>
      <c r="D98" s="1381"/>
      <c r="E98" s="1381"/>
      <c r="F98" s="1381"/>
      <c r="G98" s="1381"/>
      <c r="H98" s="1381"/>
      <c r="I98" s="1381"/>
      <c r="J98" s="1381"/>
      <c r="K98" s="1381"/>
      <c r="L98" s="1381"/>
      <c r="M98" s="1381"/>
      <c r="N98" s="1406"/>
      <c r="O98" s="1392"/>
    </row>
    <row r="99" spans="1:15" hidden="1">
      <c r="A99" s="1378"/>
      <c r="B99" s="1381"/>
      <c r="C99" s="1405"/>
      <c r="D99" s="1381"/>
      <c r="E99" s="1381"/>
      <c r="F99" s="1381"/>
      <c r="G99" s="1381"/>
      <c r="H99" s="1381"/>
      <c r="I99" s="1381"/>
      <c r="J99" s="1381"/>
      <c r="K99" s="1381"/>
      <c r="L99" s="1381"/>
      <c r="M99" s="1381"/>
      <c r="N99" s="1406"/>
      <c r="O99" s="1392"/>
    </row>
    <row r="100" spans="1:15" hidden="1">
      <c r="A100" s="1378"/>
      <c r="B100" s="1381"/>
      <c r="C100" s="1405"/>
      <c r="D100" s="1381"/>
      <c r="E100" s="1381"/>
      <c r="F100" s="1381"/>
      <c r="G100" s="1381"/>
      <c r="H100" s="1381"/>
      <c r="I100" s="1381"/>
      <c r="J100" s="1381"/>
      <c r="K100" s="1381"/>
      <c r="L100" s="1381"/>
      <c r="M100" s="1381"/>
      <c r="N100" s="1406"/>
      <c r="O100" s="1392"/>
    </row>
    <row r="101" spans="1:15" hidden="1">
      <c r="A101" s="1378"/>
      <c r="B101" s="1381"/>
      <c r="C101" s="1405"/>
      <c r="D101" s="1381"/>
      <c r="E101" s="1381"/>
      <c r="F101" s="1381"/>
      <c r="G101" s="1381"/>
      <c r="H101" s="1381"/>
      <c r="I101" s="1381"/>
      <c r="J101" s="1381"/>
      <c r="K101" s="1381"/>
      <c r="L101" s="1381"/>
      <c r="M101" s="1381"/>
      <c r="N101" s="1406"/>
      <c r="O101" s="1392"/>
    </row>
    <row r="102" spans="1:15" hidden="1">
      <c r="A102" s="1378"/>
      <c r="B102" s="1381"/>
      <c r="C102" s="1405"/>
      <c r="D102" s="1381"/>
      <c r="E102" s="1381"/>
      <c r="F102" s="1381"/>
      <c r="G102" s="1381"/>
      <c r="H102" s="1381"/>
      <c r="I102" s="1381"/>
      <c r="J102" s="1381"/>
      <c r="K102" s="1381"/>
      <c r="L102" s="1381"/>
      <c r="M102" s="1381"/>
      <c r="N102" s="1406"/>
      <c r="O102" s="1392"/>
    </row>
    <row r="103" spans="1:15" hidden="1">
      <c r="A103" s="1378"/>
      <c r="B103" s="1381"/>
      <c r="C103" s="1405"/>
      <c r="D103" s="1381"/>
      <c r="E103" s="1381"/>
      <c r="F103" s="1381"/>
      <c r="G103" s="1381"/>
      <c r="H103" s="1381"/>
      <c r="I103" s="1381"/>
      <c r="J103" s="1381"/>
      <c r="K103" s="1381"/>
      <c r="L103" s="1381"/>
      <c r="M103" s="1381"/>
      <c r="N103" s="1406"/>
      <c r="O103" s="1392"/>
    </row>
    <row r="104" spans="1:15" hidden="1">
      <c r="A104" s="1378"/>
      <c r="B104" s="1381"/>
      <c r="C104" s="1405"/>
      <c r="D104" s="1381"/>
      <c r="E104" s="1381"/>
      <c r="F104" s="1381"/>
      <c r="G104" s="1381"/>
      <c r="H104" s="1381"/>
      <c r="I104" s="1381"/>
      <c r="J104" s="1381"/>
      <c r="K104" s="1381"/>
      <c r="L104" s="1381"/>
      <c r="M104" s="1381"/>
      <c r="N104" s="1406"/>
      <c r="O104" s="1392"/>
    </row>
    <row r="105" spans="1:15" hidden="1">
      <c r="A105" s="1378"/>
      <c r="B105" s="1381"/>
      <c r="C105" s="1405"/>
      <c r="D105" s="1381"/>
      <c r="E105" s="1381"/>
      <c r="F105" s="1381"/>
      <c r="G105" s="1381"/>
      <c r="H105" s="1381"/>
      <c r="I105" s="1381"/>
      <c r="J105" s="1381"/>
      <c r="K105" s="1381"/>
      <c r="L105" s="1381"/>
      <c r="M105" s="1381"/>
      <c r="N105" s="1406"/>
      <c r="O105" s="1392"/>
    </row>
    <row r="106" spans="1:15" hidden="1">
      <c r="A106" s="1378"/>
      <c r="B106" s="1381"/>
      <c r="C106" s="1405"/>
      <c r="D106" s="1381"/>
      <c r="E106" s="1381"/>
      <c r="F106" s="1381"/>
      <c r="G106" s="1381"/>
      <c r="H106" s="1381"/>
      <c r="I106" s="1381"/>
      <c r="J106" s="1381"/>
      <c r="K106" s="1381"/>
      <c r="L106" s="1381"/>
      <c r="M106" s="1381"/>
      <c r="N106" s="1406"/>
      <c r="O106" s="1392"/>
    </row>
    <row r="107" spans="1:15" hidden="1">
      <c r="A107" s="1378"/>
      <c r="B107" s="1381"/>
      <c r="C107" s="1405"/>
      <c r="D107" s="1381"/>
      <c r="E107" s="1381"/>
      <c r="F107" s="1381"/>
      <c r="G107" s="1381"/>
      <c r="H107" s="1381"/>
      <c r="I107" s="1381"/>
      <c r="J107" s="1381"/>
      <c r="K107" s="1381"/>
      <c r="L107" s="1381"/>
      <c r="M107" s="1381"/>
      <c r="N107" s="1406"/>
      <c r="O107" s="1392"/>
    </row>
    <row r="108" spans="1:15" hidden="1">
      <c r="A108" s="1378"/>
      <c r="B108" s="1381"/>
      <c r="C108" s="1405"/>
      <c r="D108" s="1381"/>
      <c r="E108" s="1381"/>
      <c r="F108" s="1381"/>
      <c r="G108" s="1381"/>
      <c r="H108" s="1381"/>
      <c r="I108" s="1381"/>
      <c r="J108" s="1381"/>
      <c r="K108" s="1381"/>
      <c r="L108" s="1381"/>
      <c r="M108" s="1381"/>
      <c r="N108" s="1406"/>
      <c r="O108" s="1392"/>
    </row>
    <row r="109" spans="1:15" hidden="1">
      <c r="A109" s="1378"/>
      <c r="B109" s="1381"/>
      <c r="C109" s="1405"/>
      <c r="D109" s="1381"/>
      <c r="E109" s="1381"/>
      <c r="F109" s="1381"/>
      <c r="G109" s="1381"/>
      <c r="H109" s="1381"/>
      <c r="I109" s="1381"/>
      <c r="J109" s="1381"/>
      <c r="K109" s="1381"/>
      <c r="L109" s="1381"/>
      <c r="M109" s="1381"/>
      <c r="N109" s="1406"/>
      <c r="O109" s="1392"/>
    </row>
    <row r="110" spans="1:15" hidden="1">
      <c r="A110" s="1378"/>
      <c r="B110" s="1381"/>
      <c r="C110" s="1405"/>
      <c r="D110" s="1381"/>
      <c r="E110" s="1381"/>
      <c r="F110" s="1381"/>
      <c r="G110" s="1381"/>
      <c r="H110" s="1381"/>
      <c r="I110" s="1381"/>
      <c r="J110" s="1381"/>
      <c r="K110" s="1381"/>
      <c r="L110" s="1381"/>
      <c r="M110" s="1381"/>
      <c r="N110" s="1406"/>
      <c r="O110" s="1392"/>
    </row>
    <row r="111" spans="1:15" hidden="1">
      <c r="A111" s="1378"/>
      <c r="B111" s="1381"/>
      <c r="C111" s="1405"/>
      <c r="D111" s="1381"/>
      <c r="E111" s="1381"/>
      <c r="F111" s="1381"/>
      <c r="G111" s="1381"/>
      <c r="H111" s="1381"/>
      <c r="I111" s="1381"/>
      <c r="J111" s="1381"/>
      <c r="K111" s="1381"/>
      <c r="L111" s="1381"/>
      <c r="M111" s="1381"/>
      <c r="N111" s="1406"/>
      <c r="O111" s="1392"/>
    </row>
    <row r="112" spans="1:15" hidden="1">
      <c r="A112" s="1378"/>
      <c r="B112" s="1381"/>
      <c r="C112" s="1405"/>
      <c r="D112" s="1381"/>
      <c r="E112" s="1381"/>
      <c r="F112" s="1381"/>
      <c r="G112" s="1381"/>
      <c r="H112" s="1381"/>
      <c r="I112" s="1381"/>
      <c r="J112" s="1381"/>
      <c r="K112" s="1381"/>
      <c r="L112" s="1381"/>
      <c r="M112" s="1381"/>
      <c r="N112" s="1406"/>
      <c r="O112" s="1392"/>
    </row>
    <row r="113" spans="1:15" hidden="1">
      <c r="A113" s="1378"/>
      <c r="B113" s="1381"/>
      <c r="C113" s="1405"/>
      <c r="D113" s="1381"/>
      <c r="E113" s="1381"/>
      <c r="F113" s="1381"/>
      <c r="G113" s="1381"/>
      <c r="H113" s="1381"/>
      <c r="I113" s="1381"/>
      <c r="J113" s="1381"/>
      <c r="K113" s="1381"/>
      <c r="L113" s="1381"/>
      <c r="M113" s="1381"/>
      <c r="N113" s="1406"/>
      <c r="O113" s="1392"/>
    </row>
    <row r="114" spans="1:15" hidden="1">
      <c r="A114" s="1378"/>
      <c r="B114" s="1381"/>
      <c r="C114" s="1405"/>
      <c r="D114" s="1381"/>
      <c r="E114" s="1381"/>
      <c r="F114" s="1381"/>
      <c r="G114" s="1381"/>
      <c r="H114" s="1381"/>
      <c r="I114" s="1381"/>
      <c r="J114" s="1381"/>
      <c r="K114" s="1381"/>
      <c r="L114" s="1381"/>
      <c r="M114" s="1381"/>
      <c r="N114" s="1406"/>
      <c r="O114" s="1392"/>
    </row>
    <row r="115" spans="1:15" hidden="1">
      <c r="A115" s="1378"/>
      <c r="B115" s="1381"/>
      <c r="C115" s="1405"/>
      <c r="D115" s="1381"/>
      <c r="E115" s="1381"/>
      <c r="F115" s="1381"/>
      <c r="G115" s="1381"/>
      <c r="H115" s="1381"/>
      <c r="I115" s="1381"/>
      <c r="J115" s="1381"/>
      <c r="K115" s="1381"/>
      <c r="L115" s="1381"/>
      <c r="M115" s="1381"/>
      <c r="N115" s="1406"/>
      <c r="O115" s="1392"/>
    </row>
    <row r="116" spans="1:15" hidden="1">
      <c r="A116" s="1378"/>
      <c r="B116" s="1381"/>
      <c r="C116" s="1405"/>
      <c r="D116" s="1381"/>
      <c r="E116" s="1381"/>
      <c r="F116" s="1381"/>
      <c r="G116" s="1381"/>
      <c r="H116" s="1381"/>
      <c r="I116" s="1381"/>
      <c r="J116" s="1381"/>
      <c r="K116" s="1381"/>
      <c r="L116" s="1381"/>
      <c r="M116" s="1381"/>
      <c r="N116" s="1406"/>
      <c r="O116" s="1392"/>
    </row>
    <row r="117" spans="1:15" hidden="1">
      <c r="A117" s="1378"/>
      <c r="B117" s="1381"/>
      <c r="C117" s="1405"/>
      <c r="D117" s="1381"/>
      <c r="E117" s="1381"/>
      <c r="F117" s="1381"/>
      <c r="G117" s="1381"/>
      <c r="H117" s="1381"/>
      <c r="I117" s="1381"/>
      <c r="J117" s="1381"/>
      <c r="K117" s="1381"/>
      <c r="L117" s="1381"/>
      <c r="M117" s="1381"/>
      <c r="N117" s="1406"/>
      <c r="O117" s="1392"/>
    </row>
    <row r="118" spans="1:15" hidden="1">
      <c r="A118" s="1378"/>
      <c r="B118" s="1381"/>
      <c r="C118" s="1405"/>
      <c r="D118" s="1381"/>
      <c r="E118" s="1381"/>
      <c r="F118" s="1381"/>
      <c r="G118" s="1381"/>
      <c r="H118" s="1381"/>
      <c r="I118" s="1381"/>
      <c r="J118" s="1381"/>
      <c r="K118" s="1381"/>
      <c r="L118" s="1381"/>
      <c r="M118" s="1381"/>
      <c r="N118" s="1406"/>
      <c r="O118" s="1392"/>
    </row>
    <row r="119" spans="1:15" hidden="1">
      <c r="A119" s="1378"/>
      <c r="B119" s="1381"/>
      <c r="C119" s="1405"/>
      <c r="D119" s="1381"/>
      <c r="E119" s="1381"/>
      <c r="F119" s="1381"/>
      <c r="G119" s="1381"/>
      <c r="H119" s="1381"/>
      <c r="I119" s="1381"/>
      <c r="J119" s="1381"/>
      <c r="K119" s="1381"/>
      <c r="L119" s="1381"/>
      <c r="M119" s="1381"/>
      <c r="N119" s="1406"/>
      <c r="O119" s="1392"/>
    </row>
    <row r="120" spans="1:15" hidden="1">
      <c r="A120" s="1378"/>
      <c r="B120" s="1381"/>
      <c r="C120" s="1405"/>
      <c r="D120" s="1381"/>
      <c r="E120" s="1381"/>
      <c r="F120" s="1381"/>
      <c r="G120" s="1381"/>
      <c r="H120" s="1381"/>
      <c r="I120" s="1381"/>
      <c r="J120" s="1381"/>
      <c r="K120" s="1381"/>
      <c r="L120" s="1381"/>
      <c r="M120" s="1381"/>
      <c r="N120" s="1406"/>
      <c r="O120" s="1392"/>
    </row>
    <row r="121" spans="1:15" hidden="1">
      <c r="A121" s="1378"/>
      <c r="B121" s="1381"/>
      <c r="C121" s="1405"/>
      <c r="D121" s="1381"/>
      <c r="E121" s="1381"/>
      <c r="F121" s="1381"/>
      <c r="G121" s="1381"/>
      <c r="H121" s="1381"/>
      <c r="I121" s="1381"/>
      <c r="J121" s="1381"/>
      <c r="K121" s="1381"/>
      <c r="L121" s="1381"/>
      <c r="M121" s="1381"/>
      <c r="N121" s="1406"/>
      <c r="O121" s="1392"/>
    </row>
    <row r="122" spans="1:15" hidden="1">
      <c r="A122" s="1378"/>
      <c r="B122" s="1381"/>
      <c r="C122" s="1405"/>
      <c r="D122" s="1381"/>
      <c r="E122" s="1381"/>
      <c r="F122" s="1381"/>
      <c r="G122" s="1381"/>
      <c r="H122" s="1381"/>
      <c r="I122" s="1381"/>
      <c r="J122" s="1381"/>
      <c r="K122" s="1381"/>
      <c r="L122" s="1381"/>
      <c r="M122" s="1381"/>
      <c r="N122" s="1406"/>
      <c r="O122" s="1392"/>
    </row>
    <row r="123" spans="1:15" hidden="1">
      <c r="A123" s="1378"/>
      <c r="B123" s="1381"/>
      <c r="C123" s="1405"/>
      <c r="D123" s="1381"/>
      <c r="E123" s="1381"/>
      <c r="F123" s="1381"/>
      <c r="G123" s="1381"/>
      <c r="H123" s="1381"/>
      <c r="I123" s="1381"/>
      <c r="J123" s="1381"/>
      <c r="K123" s="1381"/>
      <c r="L123" s="1381"/>
      <c r="M123" s="1381"/>
      <c r="N123" s="1406"/>
      <c r="O123" s="1392"/>
    </row>
    <row r="124" spans="1:15" hidden="1">
      <c r="A124" s="1378"/>
      <c r="B124" s="1381"/>
      <c r="C124" s="1405"/>
      <c r="D124" s="1381"/>
      <c r="E124" s="1381"/>
      <c r="F124" s="1381"/>
      <c r="G124" s="1381"/>
      <c r="H124" s="1381"/>
      <c r="I124" s="1381"/>
      <c r="J124" s="1381"/>
      <c r="K124" s="1381"/>
      <c r="L124" s="1381"/>
      <c r="M124" s="1381"/>
      <c r="N124" s="1406"/>
      <c r="O124" s="1392"/>
    </row>
    <row r="125" spans="1:15" hidden="1">
      <c r="A125" s="1378"/>
      <c r="B125" s="1381"/>
      <c r="C125" s="1405"/>
      <c r="D125" s="1381"/>
      <c r="E125" s="1381"/>
      <c r="F125" s="1381"/>
      <c r="G125" s="1381"/>
      <c r="H125" s="1381"/>
      <c r="I125" s="1381"/>
      <c r="J125" s="1381"/>
      <c r="K125" s="1381"/>
      <c r="L125" s="1381"/>
      <c r="M125" s="1381"/>
      <c r="N125" s="1406"/>
      <c r="O125" s="1392"/>
    </row>
    <row r="126" spans="1:15" hidden="1">
      <c r="A126" s="1378"/>
      <c r="B126" s="1381"/>
      <c r="C126" s="1405"/>
      <c r="D126" s="1381"/>
      <c r="E126" s="1381"/>
      <c r="F126" s="1381"/>
      <c r="G126" s="1381"/>
      <c r="H126" s="1381"/>
      <c r="I126" s="1381"/>
      <c r="J126" s="1381"/>
      <c r="K126" s="1381"/>
      <c r="L126" s="1381"/>
      <c r="M126" s="1381"/>
      <c r="N126" s="1406"/>
      <c r="O126" s="1392"/>
    </row>
    <row r="127" spans="1:15" hidden="1">
      <c r="A127" s="1378"/>
      <c r="B127" s="1381"/>
      <c r="C127" s="1405"/>
      <c r="D127" s="1381"/>
      <c r="E127" s="1381"/>
      <c r="F127" s="1381"/>
      <c r="G127" s="1381"/>
      <c r="H127" s="1381"/>
      <c r="I127" s="1381"/>
      <c r="J127" s="1381"/>
      <c r="K127" s="1381"/>
      <c r="L127" s="1381"/>
      <c r="M127" s="1381"/>
      <c r="N127" s="1406"/>
      <c r="O127" s="1392"/>
    </row>
    <row r="128" spans="1:15" hidden="1">
      <c r="A128" s="1378"/>
      <c r="B128" s="1381"/>
      <c r="C128" s="1405"/>
      <c r="D128" s="1381"/>
      <c r="E128" s="1381"/>
      <c r="F128" s="1381"/>
      <c r="G128" s="1381"/>
      <c r="H128" s="1381"/>
      <c r="I128" s="1381"/>
      <c r="J128" s="1381"/>
      <c r="K128" s="1381"/>
      <c r="L128" s="1381"/>
      <c r="M128" s="1381"/>
      <c r="N128" s="1406"/>
      <c r="O128" s="1392"/>
    </row>
    <row r="129" spans="1:15" hidden="1">
      <c r="A129" s="1378"/>
      <c r="B129" s="1381"/>
      <c r="C129" s="1405"/>
      <c r="D129" s="1381"/>
      <c r="E129" s="1381"/>
      <c r="F129" s="1381"/>
      <c r="G129" s="1381"/>
      <c r="H129" s="1381"/>
      <c r="I129" s="1381"/>
      <c r="J129" s="1381"/>
      <c r="K129" s="1381"/>
      <c r="L129" s="1381"/>
      <c r="M129" s="1381"/>
      <c r="N129" s="1406"/>
      <c r="O129" s="1392"/>
    </row>
    <row r="130" spans="1:15" hidden="1">
      <c r="A130" s="1378"/>
      <c r="B130" s="1381"/>
      <c r="C130" s="1405"/>
      <c r="D130" s="1381"/>
      <c r="E130" s="1381"/>
      <c r="F130" s="1381"/>
      <c r="G130" s="1381"/>
      <c r="H130" s="1381"/>
      <c r="I130" s="1381"/>
      <c r="J130" s="1381"/>
      <c r="K130" s="1381"/>
      <c r="L130" s="1381"/>
      <c r="M130" s="1381"/>
      <c r="N130" s="1406"/>
      <c r="O130" s="1392"/>
    </row>
    <row r="131" spans="1:15" hidden="1">
      <c r="A131" s="1378"/>
      <c r="B131" s="1381"/>
      <c r="C131" s="1405"/>
      <c r="D131" s="1381"/>
      <c r="E131" s="1381"/>
      <c r="F131" s="1381"/>
      <c r="G131" s="1381"/>
      <c r="H131" s="1381"/>
      <c r="I131" s="1381"/>
      <c r="J131" s="1381"/>
      <c r="K131" s="1381"/>
      <c r="L131" s="1381"/>
      <c r="M131" s="1381"/>
      <c r="N131" s="1406"/>
      <c r="O131" s="1392"/>
    </row>
    <row r="132" spans="1:15" hidden="1">
      <c r="A132" s="1378"/>
      <c r="B132" s="1381"/>
      <c r="C132" s="1405"/>
      <c r="D132" s="1381"/>
      <c r="E132" s="1381"/>
      <c r="F132" s="1381"/>
      <c r="G132" s="1381"/>
      <c r="H132" s="1381"/>
      <c r="I132" s="1381"/>
      <c r="J132" s="1381"/>
      <c r="K132" s="1381"/>
      <c r="L132" s="1381"/>
      <c r="M132" s="1381"/>
      <c r="N132" s="1406"/>
      <c r="O132" s="1392"/>
    </row>
    <row r="133" spans="1:15" hidden="1">
      <c r="A133" s="1378"/>
      <c r="B133" s="1381"/>
      <c r="C133" s="1405"/>
      <c r="D133" s="1381"/>
      <c r="E133" s="1381"/>
      <c r="F133" s="1381"/>
      <c r="G133" s="1381"/>
      <c r="H133" s="1381"/>
      <c r="I133" s="1381"/>
      <c r="J133" s="1381"/>
      <c r="K133" s="1381"/>
      <c r="L133" s="1381"/>
      <c r="M133" s="1381"/>
      <c r="N133" s="1406"/>
      <c r="O133" s="1392"/>
    </row>
    <row r="134" spans="1:15" hidden="1">
      <c r="A134" s="1378"/>
      <c r="B134" s="1381"/>
      <c r="C134" s="1405"/>
      <c r="D134" s="1381"/>
      <c r="E134" s="1381"/>
      <c r="F134" s="1381"/>
      <c r="G134" s="1381"/>
      <c r="H134" s="1381"/>
      <c r="I134" s="1381"/>
      <c r="J134" s="1381"/>
      <c r="K134" s="1381"/>
      <c r="L134" s="1381"/>
      <c r="M134" s="1381"/>
      <c r="N134" s="1406"/>
      <c r="O134" s="1392"/>
    </row>
    <row r="135" spans="1:15" hidden="1">
      <c r="A135" s="1378"/>
      <c r="B135" s="1381"/>
      <c r="C135" s="1405"/>
      <c r="D135" s="1381"/>
      <c r="E135" s="1381"/>
      <c r="F135" s="1381"/>
      <c r="G135" s="1381"/>
      <c r="H135" s="1381"/>
      <c r="I135" s="1381"/>
      <c r="J135" s="1381"/>
      <c r="K135" s="1381"/>
      <c r="L135" s="1381"/>
      <c r="M135" s="1381"/>
      <c r="N135" s="1406"/>
      <c r="O135" s="1392"/>
    </row>
    <row r="136" spans="1:15" hidden="1">
      <c r="A136" s="1378"/>
      <c r="B136" s="1381"/>
      <c r="C136" s="1405"/>
      <c r="D136" s="1381"/>
      <c r="E136" s="1381"/>
      <c r="F136" s="1381"/>
      <c r="G136" s="1381"/>
      <c r="H136" s="1381"/>
      <c r="I136" s="1381"/>
      <c r="J136" s="1381"/>
      <c r="K136" s="1381"/>
      <c r="L136" s="1381"/>
      <c r="M136" s="1381"/>
      <c r="N136" s="1406"/>
      <c r="O136" s="1392"/>
    </row>
    <row r="137" spans="1:15" hidden="1">
      <c r="A137" s="1378"/>
      <c r="B137" s="1381"/>
      <c r="C137" s="1405"/>
      <c r="D137" s="1381"/>
      <c r="E137" s="1381"/>
      <c r="F137" s="1381"/>
      <c r="G137" s="1381"/>
      <c r="H137" s="1381"/>
      <c r="I137" s="1381"/>
      <c r="J137" s="1381"/>
      <c r="K137" s="1381"/>
      <c r="L137" s="1381"/>
      <c r="M137" s="1381"/>
      <c r="N137" s="1406"/>
      <c r="O137" s="1392"/>
    </row>
    <row r="138" spans="1:15" hidden="1">
      <c r="A138" s="1378"/>
      <c r="B138" s="1381"/>
      <c r="C138" s="1405"/>
      <c r="D138" s="1381"/>
      <c r="E138" s="1381"/>
      <c r="F138" s="1381"/>
      <c r="G138" s="1381"/>
      <c r="H138" s="1381"/>
      <c r="I138" s="1381"/>
      <c r="J138" s="1381"/>
      <c r="K138" s="1381"/>
      <c r="L138" s="1381"/>
      <c r="M138" s="1381"/>
      <c r="N138" s="1406"/>
      <c r="O138" s="1392"/>
    </row>
    <row r="139" spans="1:15" hidden="1">
      <c r="A139" s="1378"/>
      <c r="B139" s="1381"/>
      <c r="C139" s="1405"/>
      <c r="D139" s="1381"/>
      <c r="E139" s="1381"/>
      <c r="F139" s="1381"/>
      <c r="G139" s="1381"/>
      <c r="H139" s="1381"/>
      <c r="I139" s="1381"/>
      <c r="J139" s="1381"/>
      <c r="K139" s="1381"/>
      <c r="L139" s="1381"/>
      <c r="M139" s="1381"/>
      <c r="N139" s="1406"/>
      <c r="O139" s="1392"/>
    </row>
    <row r="140" spans="1:15" hidden="1">
      <c r="A140" s="1378"/>
      <c r="B140" s="1381"/>
      <c r="C140" s="1405"/>
      <c r="D140" s="1381"/>
      <c r="E140" s="1381"/>
      <c r="F140" s="1381"/>
      <c r="G140" s="1381"/>
      <c r="H140" s="1381"/>
      <c r="I140" s="1381"/>
      <c r="J140" s="1381"/>
      <c r="K140" s="1381"/>
      <c r="L140" s="1381"/>
      <c r="M140" s="1381"/>
      <c r="N140" s="1406"/>
      <c r="O140" s="1392"/>
    </row>
    <row r="141" spans="1:15" hidden="1">
      <c r="A141" s="1378"/>
      <c r="B141" s="1381"/>
      <c r="C141" s="1405"/>
      <c r="D141" s="1381"/>
      <c r="E141" s="1381"/>
      <c r="F141" s="1381"/>
      <c r="G141" s="1381"/>
      <c r="H141" s="1381"/>
      <c r="I141" s="1381"/>
      <c r="J141" s="1381"/>
      <c r="K141" s="1381"/>
      <c r="L141" s="1381"/>
      <c r="M141" s="1381"/>
      <c r="N141" s="1406"/>
      <c r="O141" s="1392"/>
    </row>
    <row r="142" spans="1:15" hidden="1">
      <c r="A142" s="1378"/>
      <c r="B142" s="1381"/>
      <c r="C142" s="1405"/>
      <c r="D142" s="1381"/>
      <c r="E142" s="1381"/>
      <c r="F142" s="1381"/>
      <c r="G142" s="1381"/>
      <c r="H142" s="1381"/>
      <c r="I142" s="1381"/>
      <c r="J142" s="1381"/>
      <c r="K142" s="1381"/>
      <c r="L142" s="1381"/>
      <c r="M142" s="1381"/>
      <c r="N142" s="1406"/>
      <c r="O142" s="1392"/>
    </row>
    <row r="143" spans="1:15" hidden="1">
      <c r="A143" s="1378"/>
      <c r="B143" s="1381"/>
      <c r="C143" s="1405"/>
      <c r="D143" s="1381"/>
      <c r="E143" s="1381"/>
      <c r="F143" s="1381"/>
      <c r="G143" s="1381"/>
      <c r="H143" s="1381"/>
      <c r="I143" s="1381"/>
      <c r="J143" s="1381"/>
      <c r="K143" s="1381"/>
      <c r="L143" s="1381"/>
      <c r="M143" s="1381"/>
      <c r="N143" s="1406"/>
      <c r="O143" s="1392"/>
    </row>
    <row r="144" spans="1:15" hidden="1">
      <c r="A144" s="1378"/>
      <c r="B144" s="1381"/>
      <c r="C144" s="1405"/>
      <c r="D144" s="1381"/>
      <c r="E144" s="1381"/>
      <c r="F144" s="1381"/>
      <c r="G144" s="1381"/>
      <c r="H144" s="1381"/>
      <c r="I144" s="1381"/>
      <c r="J144" s="1381"/>
      <c r="K144" s="1381"/>
      <c r="L144" s="1381"/>
      <c r="M144" s="1381"/>
      <c r="N144" s="1406"/>
      <c r="O144" s="1392"/>
    </row>
    <row r="145" spans="1:15" hidden="1">
      <c r="A145" s="1378"/>
      <c r="B145" s="1381"/>
      <c r="C145" s="1405"/>
      <c r="D145" s="1381"/>
      <c r="E145" s="1381"/>
      <c r="F145" s="1381"/>
      <c r="G145" s="1381"/>
      <c r="H145" s="1381"/>
      <c r="I145" s="1381"/>
      <c r="J145" s="1381"/>
      <c r="K145" s="1381"/>
      <c r="L145" s="1381"/>
      <c r="M145" s="1381"/>
      <c r="N145" s="1406"/>
      <c r="O145" s="1392"/>
    </row>
    <row r="146" spans="1:15" hidden="1">
      <c r="A146" s="1378"/>
      <c r="B146" s="1381"/>
      <c r="C146" s="1405"/>
      <c r="D146" s="1381"/>
      <c r="E146" s="1381"/>
      <c r="F146" s="1381"/>
      <c r="G146" s="1381"/>
      <c r="H146" s="1381"/>
      <c r="I146" s="1381"/>
      <c r="J146" s="1381"/>
      <c r="K146" s="1381"/>
      <c r="L146" s="1381"/>
      <c r="M146" s="1381"/>
      <c r="N146" s="1406"/>
      <c r="O146" s="1392"/>
    </row>
    <row r="147" spans="1:15" hidden="1">
      <c r="A147" s="1378"/>
      <c r="B147" s="1381"/>
      <c r="C147" s="1405"/>
      <c r="D147" s="1381"/>
      <c r="E147" s="1381"/>
      <c r="F147" s="1381"/>
      <c r="G147" s="1381"/>
      <c r="H147" s="1381"/>
      <c r="I147" s="1381"/>
      <c r="J147" s="1381"/>
      <c r="K147" s="1381"/>
      <c r="L147" s="1381"/>
      <c r="M147" s="1381"/>
      <c r="N147" s="1406"/>
      <c r="O147" s="1392"/>
    </row>
    <row r="148" spans="1:15" hidden="1">
      <c r="A148" s="1378"/>
      <c r="B148" s="1381"/>
      <c r="C148" s="1405"/>
      <c r="D148" s="1381"/>
      <c r="E148" s="1381"/>
      <c r="F148" s="1381"/>
      <c r="G148" s="1381"/>
      <c r="H148" s="1381"/>
      <c r="I148" s="1381"/>
      <c r="J148" s="1381"/>
      <c r="K148" s="1381"/>
      <c r="L148" s="1381"/>
      <c r="M148" s="1381"/>
      <c r="N148" s="1406"/>
      <c r="O148" s="1392"/>
    </row>
    <row r="149" spans="1:15" hidden="1">
      <c r="A149" s="1378"/>
      <c r="B149" s="1381"/>
      <c r="C149" s="1405"/>
      <c r="D149" s="1381"/>
      <c r="E149" s="1381"/>
      <c r="F149" s="1381"/>
      <c r="G149" s="1381"/>
      <c r="H149" s="1381"/>
      <c r="I149" s="1381"/>
      <c r="J149" s="1381"/>
      <c r="K149" s="1381"/>
      <c r="L149" s="1381"/>
      <c r="M149" s="1381"/>
      <c r="N149" s="1406"/>
      <c r="O149" s="1392"/>
    </row>
    <row r="150" spans="1:15" hidden="1">
      <c r="A150" s="1378"/>
      <c r="B150" s="1381"/>
      <c r="C150" s="1405"/>
      <c r="D150" s="1381"/>
      <c r="E150" s="1381"/>
      <c r="F150" s="1381"/>
      <c r="G150" s="1381"/>
      <c r="H150" s="1381"/>
      <c r="I150" s="1381"/>
      <c r="J150" s="1381"/>
      <c r="K150" s="1381"/>
      <c r="L150" s="1381"/>
      <c r="M150" s="1381"/>
      <c r="N150" s="1406"/>
      <c r="O150" s="1392"/>
    </row>
    <row r="151" spans="1:15" hidden="1">
      <c r="A151" s="1378"/>
      <c r="B151" s="1381"/>
      <c r="C151" s="1405"/>
      <c r="D151" s="1381"/>
      <c r="E151" s="1381"/>
      <c r="F151" s="1381"/>
      <c r="G151" s="1381"/>
      <c r="H151" s="1381"/>
      <c r="I151" s="1381"/>
      <c r="J151" s="1381"/>
      <c r="K151" s="1381"/>
      <c r="L151" s="1381"/>
      <c r="M151" s="1381"/>
      <c r="N151" s="1406"/>
      <c r="O151" s="1392"/>
    </row>
    <row r="152" spans="1:15" hidden="1">
      <c r="A152" s="1378"/>
      <c r="B152" s="1381"/>
      <c r="C152" s="1405"/>
      <c r="D152" s="1381"/>
      <c r="E152" s="1381"/>
      <c r="F152" s="1381"/>
      <c r="G152" s="1381"/>
      <c r="H152" s="1381"/>
      <c r="I152" s="1381"/>
      <c r="J152" s="1381"/>
      <c r="K152" s="1381"/>
      <c r="L152" s="1381"/>
      <c r="M152" s="1381"/>
      <c r="N152" s="1406"/>
      <c r="O152" s="1392"/>
    </row>
    <row r="153" spans="1:15" hidden="1">
      <c r="A153" s="1378"/>
      <c r="B153" s="1381"/>
      <c r="C153" s="1405"/>
      <c r="D153" s="1381"/>
      <c r="E153" s="1381"/>
      <c r="F153" s="1381"/>
      <c r="G153" s="1381"/>
      <c r="H153" s="1381"/>
      <c r="I153" s="1381"/>
      <c r="J153" s="1381"/>
      <c r="K153" s="1381"/>
      <c r="L153" s="1381"/>
      <c r="M153" s="1381"/>
      <c r="N153" s="1406"/>
      <c r="O153" s="1392"/>
    </row>
    <row r="154" spans="1:15" hidden="1">
      <c r="A154" s="1378"/>
      <c r="B154" s="1381"/>
      <c r="C154" s="1405"/>
      <c r="D154" s="1381"/>
      <c r="E154" s="1381"/>
      <c r="F154" s="1381"/>
      <c r="G154" s="1381"/>
      <c r="H154" s="1381"/>
      <c r="I154" s="1381"/>
      <c r="J154" s="1381"/>
      <c r="K154" s="1381"/>
      <c r="L154" s="1381"/>
      <c r="M154" s="1381"/>
      <c r="N154" s="1406"/>
      <c r="O154" s="1392"/>
    </row>
    <row r="155" spans="1:15" hidden="1">
      <c r="A155" s="1378"/>
      <c r="B155" s="1381"/>
      <c r="C155" s="1405"/>
      <c r="D155" s="1381"/>
      <c r="E155" s="1381"/>
      <c r="F155" s="1381"/>
      <c r="G155" s="1381"/>
      <c r="H155" s="1381"/>
      <c r="I155" s="1381"/>
      <c r="J155" s="1381"/>
      <c r="K155" s="1381"/>
      <c r="L155" s="1381"/>
      <c r="M155" s="1381"/>
      <c r="N155" s="1406"/>
      <c r="O155" s="1392"/>
    </row>
    <row r="156" spans="1:15" hidden="1">
      <c r="A156" s="1378"/>
      <c r="B156" s="1381"/>
      <c r="C156" s="1405"/>
      <c r="D156" s="1381"/>
      <c r="E156" s="1381"/>
      <c r="F156" s="1381"/>
      <c r="G156" s="1381"/>
      <c r="H156" s="1381"/>
      <c r="I156" s="1381"/>
      <c r="J156" s="1381"/>
      <c r="K156" s="1381"/>
      <c r="L156" s="1381"/>
      <c r="M156" s="1381"/>
      <c r="N156" s="1406"/>
      <c r="O156" s="1392"/>
    </row>
    <row r="157" spans="1:15" hidden="1">
      <c r="A157" s="1378"/>
      <c r="B157" s="1381"/>
      <c r="C157" s="1405"/>
      <c r="D157" s="1381"/>
      <c r="E157" s="1381"/>
      <c r="F157" s="1381"/>
      <c r="G157" s="1381"/>
      <c r="H157" s="1381"/>
      <c r="I157" s="1381"/>
      <c r="J157" s="1381"/>
      <c r="K157" s="1381"/>
      <c r="L157" s="1381"/>
      <c r="M157" s="1381"/>
      <c r="N157" s="1406"/>
      <c r="O157" s="1392"/>
    </row>
    <row r="158" spans="1:15" hidden="1">
      <c r="A158" s="1378"/>
      <c r="B158" s="1381"/>
      <c r="C158" s="1405"/>
      <c r="D158" s="1381"/>
      <c r="E158" s="1381"/>
      <c r="F158" s="1381"/>
      <c r="G158" s="1381"/>
      <c r="H158" s="1381"/>
      <c r="I158" s="1381"/>
      <c r="J158" s="1381"/>
      <c r="K158" s="1381"/>
      <c r="L158" s="1381"/>
      <c r="M158" s="1381"/>
      <c r="N158" s="1406"/>
      <c r="O158" s="1392"/>
    </row>
    <row r="159" spans="1:15" hidden="1">
      <c r="A159" s="1378"/>
      <c r="B159" s="1381"/>
      <c r="C159" s="1405"/>
      <c r="D159" s="1381"/>
      <c r="E159" s="1381"/>
      <c r="F159" s="1381"/>
      <c r="G159" s="1381"/>
      <c r="H159" s="1381"/>
      <c r="I159" s="1381"/>
      <c r="J159" s="1381"/>
      <c r="K159" s="1381"/>
      <c r="L159" s="1381"/>
      <c r="M159" s="1381"/>
      <c r="N159" s="1406"/>
      <c r="O159" s="1392"/>
    </row>
    <row r="160" spans="1:15" hidden="1">
      <c r="A160" s="1378"/>
      <c r="B160" s="1381"/>
      <c r="C160" s="1405"/>
      <c r="D160" s="1381"/>
      <c r="E160" s="1381"/>
      <c r="F160" s="1381"/>
      <c r="G160" s="1381"/>
      <c r="H160" s="1381"/>
      <c r="I160" s="1381"/>
      <c r="J160" s="1381"/>
      <c r="K160" s="1381"/>
      <c r="L160" s="1381"/>
      <c r="M160" s="1381"/>
      <c r="N160" s="1406"/>
      <c r="O160" s="1392"/>
    </row>
    <row r="161" spans="1:15" hidden="1">
      <c r="A161" s="1378"/>
      <c r="B161" s="1381"/>
      <c r="C161" s="1405"/>
      <c r="D161" s="1381"/>
      <c r="E161" s="1381"/>
      <c r="F161" s="1381"/>
      <c r="G161" s="1381"/>
      <c r="H161" s="1381"/>
      <c r="I161" s="1381"/>
      <c r="J161" s="1381"/>
      <c r="K161" s="1381"/>
      <c r="L161" s="1381"/>
      <c r="M161" s="1381"/>
      <c r="N161" s="1406"/>
      <c r="O161" s="1392"/>
    </row>
    <row r="162" spans="1:15" hidden="1">
      <c r="A162" s="1378"/>
      <c r="B162" s="1381"/>
      <c r="C162" s="1405"/>
      <c r="D162" s="1381"/>
      <c r="E162" s="1381"/>
      <c r="F162" s="1381"/>
      <c r="G162" s="1381"/>
      <c r="H162" s="1381"/>
      <c r="I162" s="1381"/>
      <c r="J162" s="1381"/>
      <c r="K162" s="1381"/>
      <c r="L162" s="1381"/>
      <c r="M162" s="1381"/>
      <c r="N162" s="1406"/>
      <c r="O162" s="1392"/>
    </row>
    <row r="163" spans="1:15" hidden="1">
      <c r="A163" s="1378"/>
      <c r="B163" s="1381"/>
      <c r="C163" s="1405"/>
      <c r="D163" s="1381"/>
      <c r="E163" s="1381"/>
      <c r="F163" s="1381"/>
      <c r="G163" s="1381"/>
      <c r="H163" s="1381"/>
      <c r="I163" s="1381"/>
      <c r="J163" s="1381"/>
      <c r="K163" s="1381"/>
      <c r="L163" s="1381"/>
      <c r="M163" s="1381"/>
      <c r="N163" s="1406"/>
      <c r="O163" s="1392"/>
    </row>
    <row r="164" spans="1:15" hidden="1">
      <c r="A164" s="1378"/>
      <c r="B164" s="1381"/>
      <c r="C164" s="1405"/>
      <c r="D164" s="1381"/>
      <c r="E164" s="1381"/>
      <c r="F164" s="1381"/>
      <c r="G164" s="1381"/>
      <c r="H164" s="1381"/>
      <c r="I164" s="1381"/>
      <c r="J164" s="1381"/>
      <c r="K164" s="1381"/>
      <c r="L164" s="1381"/>
      <c r="M164" s="1381"/>
      <c r="N164" s="1406"/>
      <c r="O164" s="1392"/>
    </row>
    <row r="165" spans="1:15" hidden="1">
      <c r="A165" s="1378"/>
      <c r="B165" s="1381"/>
      <c r="C165" s="1405"/>
      <c r="D165" s="1381"/>
      <c r="E165" s="1381"/>
      <c r="F165" s="1381"/>
      <c r="G165" s="1381"/>
      <c r="H165" s="1381"/>
      <c r="I165" s="1381"/>
      <c r="J165" s="1381"/>
      <c r="K165" s="1381"/>
      <c r="L165" s="1381"/>
      <c r="M165" s="1381"/>
      <c r="N165" s="1406"/>
      <c r="O165" s="1392"/>
    </row>
    <row r="166" spans="1:15" hidden="1">
      <c r="A166" s="1378"/>
      <c r="B166" s="1381"/>
      <c r="C166" s="1405"/>
      <c r="D166" s="1381"/>
      <c r="E166" s="1381"/>
      <c r="F166" s="1381"/>
      <c r="G166" s="1381"/>
      <c r="H166" s="1381"/>
      <c r="I166" s="1381"/>
      <c r="J166" s="1381"/>
      <c r="K166" s="1381"/>
      <c r="L166" s="1381"/>
      <c r="M166" s="1381"/>
      <c r="N166" s="1406"/>
      <c r="O166" s="1392"/>
    </row>
    <row r="167" spans="1:15" hidden="1">
      <c r="A167" s="1378"/>
      <c r="B167" s="1381"/>
      <c r="C167" s="1405"/>
      <c r="D167" s="1381"/>
      <c r="E167" s="1381"/>
      <c r="F167" s="1381"/>
      <c r="G167" s="1381"/>
      <c r="H167" s="1381"/>
      <c r="I167" s="1381"/>
      <c r="J167" s="1381"/>
      <c r="K167" s="1381"/>
      <c r="L167" s="1381"/>
      <c r="M167" s="1381"/>
      <c r="N167" s="1406"/>
      <c r="O167" s="1392"/>
    </row>
    <row r="168" spans="1:15" hidden="1">
      <c r="A168" s="1378"/>
      <c r="B168" s="1381"/>
      <c r="C168" s="1405"/>
      <c r="D168" s="1381"/>
      <c r="E168" s="1381"/>
      <c r="F168" s="1381"/>
      <c r="G168" s="1381"/>
      <c r="H168" s="1381"/>
      <c r="I168" s="1381"/>
      <c r="J168" s="1381"/>
      <c r="K168" s="1381"/>
      <c r="L168" s="1381"/>
      <c r="M168" s="1381"/>
      <c r="N168" s="1406"/>
      <c r="O168" s="1392"/>
    </row>
    <row r="169" spans="1:15" hidden="1">
      <c r="A169" s="1378"/>
      <c r="B169" s="1381"/>
      <c r="C169" s="1405"/>
      <c r="D169" s="1381"/>
      <c r="E169" s="1381"/>
      <c r="F169" s="1381"/>
      <c r="G169" s="1381"/>
      <c r="H169" s="1381"/>
      <c r="I169" s="1381"/>
      <c r="J169" s="1381"/>
      <c r="K169" s="1381"/>
      <c r="L169" s="1381"/>
      <c r="M169" s="1381"/>
      <c r="N169" s="1406"/>
      <c r="O169" s="1392"/>
    </row>
    <row r="170" spans="1:15" hidden="1">
      <c r="A170" s="1378"/>
      <c r="B170" s="1381"/>
      <c r="C170" s="1405"/>
      <c r="D170" s="1381"/>
      <c r="E170" s="1381"/>
      <c r="F170" s="1381"/>
      <c r="G170" s="1381"/>
      <c r="H170" s="1381"/>
      <c r="I170" s="1381"/>
      <c r="J170" s="1381"/>
      <c r="K170" s="1381"/>
      <c r="L170" s="1381"/>
      <c r="M170" s="1381"/>
      <c r="N170" s="1406"/>
      <c r="O170" s="1392"/>
    </row>
    <row r="171" spans="1:15" hidden="1">
      <c r="A171" s="1378"/>
      <c r="B171" s="1381"/>
      <c r="C171" s="1405"/>
      <c r="D171" s="1381"/>
      <c r="E171" s="1381"/>
      <c r="F171" s="1381"/>
      <c r="G171" s="1381"/>
      <c r="H171" s="1381"/>
      <c r="I171" s="1381"/>
      <c r="J171" s="1381"/>
      <c r="K171" s="1381"/>
      <c r="L171" s="1381"/>
      <c r="M171" s="1381"/>
      <c r="N171" s="1406"/>
      <c r="O171" s="1392"/>
    </row>
    <row r="172" spans="1:15" hidden="1">
      <c r="A172" s="1378"/>
      <c r="B172" s="1381"/>
      <c r="C172" s="1405"/>
      <c r="D172" s="1381"/>
      <c r="E172" s="1381"/>
      <c r="F172" s="1381"/>
      <c r="G172" s="1381"/>
      <c r="H172" s="1381"/>
      <c r="I172" s="1381"/>
      <c r="J172" s="1381"/>
      <c r="K172" s="1381"/>
      <c r="L172" s="1381"/>
      <c r="M172" s="1381"/>
      <c r="N172" s="1406"/>
      <c r="O172" s="1392"/>
    </row>
    <row r="173" spans="1:15" hidden="1">
      <c r="A173" s="1378"/>
      <c r="B173" s="1381"/>
      <c r="C173" s="1405"/>
      <c r="D173" s="1381"/>
      <c r="E173" s="1381"/>
      <c r="F173" s="1381"/>
      <c r="G173" s="1381"/>
      <c r="H173" s="1381"/>
      <c r="I173" s="1381"/>
      <c r="J173" s="1381"/>
      <c r="K173" s="1381"/>
      <c r="L173" s="1381"/>
      <c r="M173" s="1381"/>
      <c r="N173" s="1406"/>
      <c r="O173" s="1392"/>
    </row>
    <row r="174" spans="1:15" hidden="1">
      <c r="A174" s="1378"/>
      <c r="B174" s="1381"/>
      <c r="C174" s="1405"/>
      <c r="D174" s="1381"/>
      <c r="E174" s="1381"/>
      <c r="F174" s="1381"/>
      <c r="G174" s="1381"/>
      <c r="H174" s="1381"/>
      <c r="I174" s="1381"/>
      <c r="J174" s="1381"/>
      <c r="K174" s="1381"/>
      <c r="L174" s="1381"/>
      <c r="M174" s="1381"/>
      <c r="N174" s="1406"/>
      <c r="O174" s="1392"/>
    </row>
    <row r="175" spans="1:15" hidden="1">
      <c r="A175" s="1378"/>
      <c r="B175" s="1381"/>
      <c r="C175" s="1405"/>
      <c r="D175" s="1381"/>
      <c r="E175" s="1381"/>
      <c r="F175" s="1381"/>
      <c r="G175" s="1381"/>
      <c r="H175" s="1381"/>
      <c r="I175" s="1381"/>
      <c r="J175" s="1381"/>
      <c r="K175" s="1381"/>
      <c r="L175" s="1381"/>
      <c r="M175" s="1381"/>
      <c r="N175" s="1406"/>
      <c r="O175" s="1392"/>
    </row>
    <row r="176" spans="1:15" hidden="1">
      <c r="A176" s="1378"/>
      <c r="B176" s="1381"/>
      <c r="C176" s="1405"/>
      <c r="D176" s="1381"/>
      <c r="E176" s="1381"/>
      <c r="F176" s="1381"/>
      <c r="G176" s="1381"/>
      <c r="H176" s="1381"/>
      <c r="I176" s="1381"/>
      <c r="J176" s="1381"/>
      <c r="K176" s="1381"/>
      <c r="L176" s="1381"/>
      <c r="M176" s="1381"/>
      <c r="N176" s="1406"/>
      <c r="O176" s="1392"/>
    </row>
    <row r="177" spans="1:15" hidden="1">
      <c r="A177" s="1378"/>
      <c r="B177" s="1381"/>
      <c r="C177" s="1405"/>
      <c r="D177" s="1381"/>
      <c r="E177" s="1381"/>
      <c r="F177" s="1381"/>
      <c r="G177" s="1381"/>
      <c r="H177" s="1381"/>
      <c r="I177" s="1381"/>
      <c r="J177" s="1381"/>
      <c r="K177" s="1381"/>
      <c r="L177" s="1381"/>
      <c r="M177" s="1381"/>
      <c r="N177" s="1406"/>
      <c r="O177" s="1392"/>
    </row>
    <row r="178" spans="1:15" hidden="1">
      <c r="A178" s="1378"/>
      <c r="B178" s="1381"/>
      <c r="C178" s="1405"/>
      <c r="D178" s="1381"/>
      <c r="E178" s="1381"/>
      <c r="F178" s="1381"/>
      <c r="G178" s="1381"/>
      <c r="H178" s="1381"/>
      <c r="I178" s="1381"/>
      <c r="J178" s="1381"/>
      <c r="K178" s="1381"/>
      <c r="L178" s="1381"/>
      <c r="M178" s="1381"/>
      <c r="N178" s="1406"/>
      <c r="O178" s="1392"/>
    </row>
    <row r="179" spans="1:15" hidden="1">
      <c r="A179" s="1378"/>
      <c r="B179" s="1381"/>
      <c r="C179" s="1405"/>
      <c r="D179" s="1381"/>
      <c r="E179" s="1381"/>
      <c r="F179" s="1381"/>
      <c r="G179" s="1381"/>
      <c r="H179" s="1381"/>
      <c r="I179" s="1381"/>
      <c r="J179" s="1381"/>
      <c r="K179" s="1381"/>
      <c r="L179" s="1381"/>
      <c r="M179" s="1381"/>
      <c r="N179" s="1406"/>
      <c r="O179" s="1392"/>
    </row>
    <row r="180" spans="1:15" hidden="1">
      <c r="A180" s="1378"/>
      <c r="B180" s="1381"/>
      <c r="C180" s="1405"/>
      <c r="D180" s="1381"/>
      <c r="E180" s="1381"/>
      <c r="F180" s="1381"/>
      <c r="G180" s="1381"/>
      <c r="H180" s="1381"/>
      <c r="I180" s="1381"/>
      <c r="J180" s="1381"/>
      <c r="K180" s="1381"/>
      <c r="L180" s="1381"/>
      <c r="M180" s="1381"/>
      <c r="N180" s="1406"/>
      <c r="O180" s="1392"/>
    </row>
    <row r="181" spans="1:15" hidden="1">
      <c r="A181" s="1378"/>
      <c r="B181" s="1381"/>
      <c r="C181" s="1405"/>
      <c r="D181" s="1381"/>
      <c r="E181" s="1381"/>
      <c r="F181" s="1381"/>
      <c r="G181" s="1381"/>
      <c r="H181" s="1381"/>
      <c r="I181" s="1381"/>
      <c r="J181" s="1381"/>
      <c r="K181" s="1381"/>
      <c r="L181" s="1381"/>
      <c r="M181" s="1381"/>
      <c r="N181" s="1406"/>
      <c r="O181" s="1392"/>
    </row>
    <row r="182" spans="1:15" hidden="1">
      <c r="A182" s="1378"/>
      <c r="B182" s="1381"/>
      <c r="C182" s="1405"/>
      <c r="D182" s="1381"/>
      <c r="E182" s="1381"/>
      <c r="F182" s="1381"/>
      <c r="G182" s="1381"/>
      <c r="H182" s="1381"/>
      <c r="I182" s="1381"/>
      <c r="J182" s="1381"/>
      <c r="K182" s="1381"/>
      <c r="L182" s="1381"/>
      <c r="M182" s="1381"/>
      <c r="N182" s="1406"/>
      <c r="O182" s="1392"/>
    </row>
    <row r="183" spans="1:15" hidden="1">
      <c r="A183" s="1378"/>
      <c r="B183" s="1381"/>
      <c r="C183" s="1405"/>
      <c r="D183" s="1381"/>
      <c r="E183" s="1381"/>
      <c r="F183" s="1381"/>
      <c r="G183" s="1381"/>
      <c r="H183" s="1381"/>
      <c r="I183" s="1381"/>
      <c r="J183" s="1381"/>
      <c r="K183" s="1381"/>
      <c r="L183" s="1381"/>
      <c r="M183" s="1381"/>
      <c r="N183" s="1406"/>
      <c r="O183" s="1392"/>
    </row>
    <row r="184" spans="1:15" hidden="1">
      <c r="A184" s="1378"/>
      <c r="B184" s="1381"/>
      <c r="C184" s="1405"/>
      <c r="D184" s="1381"/>
      <c r="E184" s="1381"/>
      <c r="F184" s="1381"/>
      <c r="G184" s="1381"/>
      <c r="H184" s="1381"/>
      <c r="I184" s="1381"/>
      <c r="J184" s="1381"/>
      <c r="K184" s="1381"/>
      <c r="L184" s="1381"/>
      <c r="M184" s="1381"/>
      <c r="N184" s="1406"/>
      <c r="O184" s="1392"/>
    </row>
    <row r="185" spans="1:15" hidden="1">
      <c r="A185" s="1378"/>
      <c r="B185" s="1381"/>
      <c r="C185" s="1405"/>
      <c r="D185" s="1381"/>
      <c r="E185" s="1381"/>
      <c r="F185" s="1381"/>
      <c r="G185" s="1381"/>
      <c r="H185" s="1381"/>
      <c r="I185" s="1381"/>
      <c r="J185" s="1381"/>
      <c r="K185" s="1381"/>
      <c r="L185" s="1381"/>
      <c r="M185" s="1381"/>
      <c r="N185" s="1406"/>
      <c r="O185" s="1392"/>
    </row>
    <row r="186" spans="1:15" hidden="1">
      <c r="A186" s="1378"/>
      <c r="B186" s="1381"/>
      <c r="C186" s="1405"/>
      <c r="D186" s="1381"/>
      <c r="E186" s="1381"/>
      <c r="F186" s="1381"/>
      <c r="G186" s="1381"/>
      <c r="H186" s="1381"/>
      <c r="I186" s="1381"/>
      <c r="J186" s="1381"/>
      <c r="K186" s="1381"/>
      <c r="L186" s="1381"/>
      <c r="M186" s="1381"/>
      <c r="N186" s="1406"/>
      <c r="O186" s="1392"/>
    </row>
    <row r="187" spans="1:15" hidden="1">
      <c r="A187" s="1378"/>
      <c r="B187" s="1381"/>
      <c r="C187" s="1405"/>
      <c r="D187" s="1381"/>
      <c r="E187" s="1381"/>
      <c r="F187" s="1381"/>
      <c r="G187" s="1381"/>
      <c r="H187" s="1381"/>
      <c r="I187" s="1381"/>
      <c r="J187" s="1381"/>
      <c r="K187" s="1381"/>
      <c r="L187" s="1381"/>
      <c r="M187" s="1381"/>
      <c r="N187" s="1406"/>
      <c r="O187" s="1392"/>
    </row>
    <row r="188" spans="1:15" hidden="1">
      <c r="A188" s="1378"/>
      <c r="B188" s="1381"/>
      <c r="C188" s="1405"/>
      <c r="D188" s="1381"/>
      <c r="E188" s="1381"/>
      <c r="F188" s="1381"/>
      <c r="G188" s="1381"/>
      <c r="H188" s="1381"/>
      <c r="I188" s="1381"/>
      <c r="J188" s="1381"/>
      <c r="K188" s="1381"/>
      <c r="L188" s="1381"/>
      <c r="M188" s="1381"/>
      <c r="N188" s="1406"/>
      <c r="O188" s="1392"/>
    </row>
    <row r="189" spans="1:15" hidden="1">
      <c r="A189" s="1378"/>
      <c r="B189" s="1381"/>
      <c r="C189" s="1405"/>
      <c r="D189" s="1381"/>
      <c r="E189" s="1381"/>
      <c r="F189" s="1381"/>
      <c r="G189" s="1381"/>
      <c r="H189" s="1381"/>
      <c r="I189" s="1381"/>
      <c r="J189" s="1381"/>
      <c r="K189" s="1381"/>
      <c r="L189" s="1381"/>
      <c r="M189" s="1381"/>
      <c r="N189" s="1406"/>
      <c r="O189" s="1392"/>
    </row>
    <row r="190" spans="1:15" hidden="1">
      <c r="A190" s="1378"/>
      <c r="B190" s="1381"/>
      <c r="C190" s="1405"/>
      <c r="D190" s="1381"/>
      <c r="E190" s="1381"/>
      <c r="F190" s="1381"/>
      <c r="G190" s="1381"/>
      <c r="H190" s="1381"/>
      <c r="I190" s="1381"/>
      <c r="J190" s="1381"/>
      <c r="K190" s="1381"/>
      <c r="L190" s="1381"/>
      <c r="M190" s="1381"/>
      <c r="N190" s="1406"/>
      <c r="O190" s="1392"/>
    </row>
    <row r="191" spans="1:15" hidden="1">
      <c r="A191" s="1378"/>
      <c r="B191" s="1381"/>
      <c r="C191" s="1405"/>
      <c r="D191" s="1381"/>
      <c r="E191" s="1381"/>
      <c r="F191" s="1381"/>
      <c r="G191" s="1381"/>
      <c r="H191" s="1381"/>
      <c r="I191" s="1381"/>
      <c r="J191" s="1381"/>
      <c r="K191" s="1381"/>
      <c r="L191" s="1381"/>
      <c r="M191" s="1381"/>
      <c r="N191" s="1406"/>
      <c r="O191" s="1392"/>
    </row>
    <row r="192" spans="1:15" hidden="1">
      <c r="A192" s="1378"/>
      <c r="B192" s="1381"/>
      <c r="C192" s="1405"/>
      <c r="D192" s="1381"/>
      <c r="E192" s="1381"/>
      <c r="F192" s="1381"/>
      <c r="G192" s="1381"/>
      <c r="H192" s="1381"/>
      <c r="I192" s="1381"/>
      <c r="J192" s="1381"/>
      <c r="K192" s="1381"/>
      <c r="L192" s="1381"/>
      <c r="M192" s="1381"/>
      <c r="N192" s="1406"/>
      <c r="O192" s="1392"/>
    </row>
    <row r="193" spans="1:15" hidden="1">
      <c r="A193" s="1378"/>
      <c r="B193" s="1381"/>
      <c r="C193" s="1405"/>
      <c r="D193" s="1381"/>
      <c r="E193" s="1381"/>
      <c r="F193" s="1381"/>
      <c r="G193" s="1381"/>
      <c r="H193" s="1381"/>
      <c r="I193" s="1381"/>
      <c r="J193" s="1381"/>
      <c r="K193" s="1381"/>
      <c r="L193" s="1381"/>
      <c r="M193" s="1381"/>
      <c r="N193" s="1406"/>
      <c r="O193" s="1392"/>
    </row>
    <row r="194" spans="1:15" hidden="1">
      <c r="A194" s="1378"/>
      <c r="B194" s="1381"/>
      <c r="C194" s="1405"/>
      <c r="D194" s="1381"/>
      <c r="E194" s="1381"/>
      <c r="F194" s="1381"/>
      <c r="G194" s="1381"/>
      <c r="H194" s="1381"/>
      <c r="I194" s="1381"/>
      <c r="J194" s="1381"/>
      <c r="K194" s="1381"/>
      <c r="L194" s="1381"/>
      <c r="M194" s="1381"/>
      <c r="N194" s="1406"/>
      <c r="O194" s="1392"/>
    </row>
    <row r="195" spans="1:15" hidden="1">
      <c r="A195" s="1378"/>
      <c r="B195" s="1381"/>
      <c r="C195" s="1405"/>
      <c r="D195" s="1381"/>
      <c r="E195" s="1381"/>
      <c r="F195" s="1381"/>
      <c r="G195" s="1381"/>
      <c r="H195" s="1381"/>
      <c r="I195" s="1381"/>
      <c r="J195" s="1381"/>
      <c r="K195" s="1381"/>
      <c r="L195" s="1381"/>
      <c r="M195" s="1381"/>
      <c r="N195" s="1406"/>
      <c r="O195" s="1392"/>
    </row>
    <row r="196" spans="1:15" hidden="1">
      <c r="A196" s="1378"/>
      <c r="B196" s="1381"/>
      <c r="C196" s="1405"/>
      <c r="D196" s="1381"/>
      <c r="E196" s="1381"/>
      <c r="F196" s="1381"/>
      <c r="G196" s="1381"/>
      <c r="H196" s="1381"/>
      <c r="I196" s="1381"/>
      <c r="J196" s="1381"/>
      <c r="K196" s="1381"/>
      <c r="L196" s="1381"/>
      <c r="M196" s="1381"/>
      <c r="N196" s="1406"/>
      <c r="O196" s="1392"/>
    </row>
    <row r="197" spans="1:15" hidden="1">
      <c r="A197" s="1378"/>
      <c r="B197" s="1381"/>
      <c r="C197" s="1405"/>
      <c r="D197" s="1381"/>
      <c r="E197" s="1381"/>
      <c r="F197" s="1381"/>
      <c r="G197" s="1381"/>
      <c r="H197" s="1381"/>
      <c r="I197" s="1381"/>
      <c r="J197" s="1381"/>
      <c r="K197" s="1381"/>
      <c r="L197" s="1381"/>
      <c r="M197" s="1381"/>
      <c r="N197" s="1406"/>
      <c r="O197" s="1392"/>
    </row>
    <row r="198" spans="1:15" hidden="1">
      <c r="A198" s="1378"/>
      <c r="B198" s="1381"/>
      <c r="C198" s="1405"/>
      <c r="D198" s="1381"/>
      <c r="E198" s="1381"/>
      <c r="F198" s="1381"/>
      <c r="G198" s="1381"/>
      <c r="H198" s="1381"/>
      <c r="I198" s="1381"/>
      <c r="J198" s="1381"/>
      <c r="K198" s="1381"/>
      <c r="L198" s="1381"/>
      <c r="M198" s="1381"/>
      <c r="N198" s="1406"/>
      <c r="O198" s="1392"/>
    </row>
    <row r="199" spans="1:15" hidden="1">
      <c r="A199" s="1378"/>
      <c r="B199" s="1381"/>
      <c r="C199" s="1405"/>
      <c r="D199" s="1381"/>
      <c r="E199" s="1381"/>
      <c r="F199" s="1381"/>
      <c r="G199" s="1381"/>
      <c r="H199" s="1381"/>
      <c r="I199" s="1381"/>
      <c r="J199" s="1381"/>
      <c r="K199" s="1381"/>
      <c r="L199" s="1381"/>
      <c r="M199" s="1381"/>
      <c r="N199" s="1406"/>
      <c r="O199" s="1392"/>
    </row>
    <row r="200" spans="1:15" hidden="1">
      <c r="A200" s="1378"/>
      <c r="B200" s="1381"/>
      <c r="C200" s="1405"/>
      <c r="D200" s="1381"/>
      <c r="E200" s="1381"/>
      <c r="F200" s="1381"/>
      <c r="G200" s="1381"/>
      <c r="H200" s="1381"/>
      <c r="I200" s="1381"/>
      <c r="J200" s="1381"/>
      <c r="K200" s="1381"/>
      <c r="L200" s="1381"/>
      <c r="M200" s="1381"/>
      <c r="N200" s="1406"/>
      <c r="O200" s="1392"/>
    </row>
    <row r="201" spans="1:15" hidden="1">
      <c r="A201" s="1378"/>
      <c r="B201" s="1381"/>
      <c r="C201" s="1405"/>
      <c r="D201" s="1381"/>
      <c r="E201" s="1381"/>
      <c r="F201" s="1381"/>
      <c r="G201" s="1381"/>
      <c r="H201" s="1381"/>
      <c r="I201" s="1381"/>
      <c r="J201" s="1381"/>
      <c r="K201" s="1381"/>
      <c r="L201" s="1381"/>
      <c r="M201" s="1381"/>
      <c r="N201" s="1406"/>
      <c r="O201" s="1392"/>
    </row>
    <row r="202" spans="1:15" hidden="1">
      <c r="A202" s="1378"/>
      <c r="B202" s="1381"/>
      <c r="C202" s="1405"/>
      <c r="D202" s="1381"/>
      <c r="E202" s="1381"/>
      <c r="F202" s="1381"/>
      <c r="G202" s="1381"/>
      <c r="H202" s="1381"/>
      <c r="I202" s="1381"/>
      <c r="J202" s="1381"/>
      <c r="K202" s="1381"/>
      <c r="L202" s="1381"/>
      <c r="M202" s="1381"/>
      <c r="N202" s="1406"/>
      <c r="O202" s="1392"/>
    </row>
    <row r="203" spans="1:15" hidden="1">
      <c r="A203" s="1378"/>
      <c r="B203" s="1381"/>
      <c r="C203" s="1405"/>
      <c r="D203" s="1381"/>
      <c r="E203" s="1381"/>
      <c r="F203" s="1381"/>
      <c r="G203" s="1381"/>
      <c r="H203" s="1381"/>
      <c r="I203" s="1381"/>
      <c r="J203" s="1381"/>
      <c r="K203" s="1381"/>
      <c r="L203" s="1381"/>
      <c r="M203" s="1381"/>
      <c r="N203" s="1406"/>
      <c r="O203" s="1392"/>
    </row>
    <row r="204" spans="1:15" hidden="1">
      <c r="A204" s="1378"/>
      <c r="B204" s="1381"/>
      <c r="C204" s="1405"/>
      <c r="D204" s="1381"/>
      <c r="E204" s="1381"/>
      <c r="F204" s="1381"/>
      <c r="G204" s="1381"/>
      <c r="H204" s="1381"/>
      <c r="I204" s="1381"/>
      <c r="J204" s="1381"/>
      <c r="K204" s="1381"/>
      <c r="L204" s="1381"/>
      <c r="M204" s="1381"/>
      <c r="N204" s="1406"/>
      <c r="O204" s="1392"/>
    </row>
    <row r="205" spans="1:15" hidden="1">
      <c r="A205" s="1378"/>
      <c r="B205" s="1381"/>
      <c r="C205" s="1405"/>
      <c r="D205" s="1381"/>
      <c r="E205" s="1381"/>
      <c r="F205" s="1381"/>
      <c r="G205" s="1381"/>
      <c r="H205" s="1381"/>
      <c r="I205" s="1381"/>
      <c r="J205" s="1381"/>
      <c r="K205" s="1381"/>
      <c r="L205" s="1381"/>
      <c r="M205" s="1381"/>
      <c r="N205" s="1406"/>
      <c r="O205" s="1392"/>
    </row>
    <row r="206" spans="1:15" hidden="1">
      <c r="A206" s="1378"/>
      <c r="B206" s="1381"/>
      <c r="C206" s="1405"/>
      <c r="D206" s="1381"/>
      <c r="E206" s="1381"/>
      <c r="F206" s="1381"/>
      <c r="G206" s="1381"/>
      <c r="H206" s="1381"/>
      <c r="I206" s="1381"/>
      <c r="J206" s="1381"/>
      <c r="K206" s="1381"/>
      <c r="L206" s="1381"/>
      <c r="M206" s="1381"/>
      <c r="N206" s="1406"/>
      <c r="O206" s="1392"/>
    </row>
    <row r="207" spans="1:15" hidden="1">
      <c r="A207" s="1378"/>
      <c r="B207" s="1381"/>
      <c r="C207" s="1405"/>
      <c r="D207" s="1381"/>
      <c r="E207" s="1381"/>
      <c r="F207" s="1381"/>
      <c r="G207" s="1381"/>
      <c r="H207" s="1381"/>
      <c r="I207" s="1381"/>
      <c r="J207" s="1381"/>
      <c r="K207" s="1381"/>
      <c r="L207" s="1381"/>
      <c r="M207" s="1381"/>
      <c r="N207" s="1406"/>
      <c r="O207" s="1392"/>
    </row>
    <row r="208" spans="1:15" hidden="1">
      <c r="A208" s="1378"/>
      <c r="B208" s="1381"/>
      <c r="C208" s="1405"/>
      <c r="D208" s="1381"/>
      <c r="E208" s="1381"/>
      <c r="F208" s="1381"/>
      <c r="G208" s="1381"/>
      <c r="H208" s="1381"/>
      <c r="I208" s="1381"/>
      <c r="J208" s="1381"/>
      <c r="K208" s="1381"/>
      <c r="L208" s="1381"/>
      <c r="M208" s="1381"/>
      <c r="N208" s="1406"/>
      <c r="O208" s="1392"/>
    </row>
    <row r="209" spans="1:15" hidden="1">
      <c r="A209" s="1378"/>
      <c r="B209" s="1381"/>
      <c r="C209" s="1405"/>
      <c r="D209" s="1381"/>
      <c r="E209" s="1381"/>
      <c r="F209" s="1381"/>
      <c r="G209" s="1381"/>
      <c r="H209" s="1381"/>
      <c r="I209" s="1381"/>
      <c r="J209" s="1381"/>
      <c r="K209" s="1381"/>
      <c r="L209" s="1381"/>
      <c r="M209" s="1381"/>
      <c r="N209" s="1406"/>
      <c r="O209" s="1392"/>
    </row>
    <row r="210" spans="1:15" hidden="1">
      <c r="A210" s="1378"/>
      <c r="B210" s="1381"/>
      <c r="C210" s="1405"/>
      <c r="D210" s="1381"/>
      <c r="E210" s="1381"/>
      <c r="F210" s="1381"/>
      <c r="G210" s="1381"/>
      <c r="H210" s="1381"/>
      <c r="I210" s="1381"/>
      <c r="J210" s="1381"/>
      <c r="K210" s="1381"/>
      <c r="L210" s="1381"/>
      <c r="M210" s="1381"/>
      <c r="N210" s="1406"/>
      <c r="O210" s="1392"/>
    </row>
    <row r="211" spans="1:15" hidden="1">
      <c r="A211" s="1378"/>
      <c r="B211" s="1381"/>
      <c r="C211" s="1405"/>
      <c r="D211" s="1381"/>
      <c r="E211" s="1381"/>
      <c r="F211" s="1381"/>
      <c r="G211" s="1381"/>
      <c r="H211" s="1381"/>
      <c r="I211" s="1381"/>
      <c r="J211" s="1381"/>
      <c r="K211" s="1381"/>
      <c r="L211" s="1381"/>
      <c r="M211" s="1381"/>
      <c r="N211" s="1406"/>
      <c r="O211" s="1392"/>
    </row>
    <row r="212" spans="1:15" hidden="1">
      <c r="A212" s="1378"/>
      <c r="B212" s="1381"/>
      <c r="C212" s="1405"/>
      <c r="D212" s="1381"/>
      <c r="E212" s="1381"/>
      <c r="F212" s="1381"/>
      <c r="G212" s="1381"/>
      <c r="H212" s="1381"/>
      <c r="I212" s="1381"/>
      <c r="J212" s="1381"/>
      <c r="K212" s="1381"/>
      <c r="L212" s="1381"/>
      <c r="M212" s="1381"/>
      <c r="N212" s="1406"/>
      <c r="O212" s="1392"/>
    </row>
    <row r="213" spans="1:15" hidden="1">
      <c r="A213" s="1378"/>
      <c r="B213" s="1381"/>
      <c r="C213" s="1405"/>
      <c r="D213" s="1381"/>
      <c r="E213" s="1381"/>
      <c r="F213" s="1381"/>
      <c r="G213" s="1381"/>
      <c r="H213" s="1381"/>
      <c r="I213" s="1381"/>
      <c r="J213" s="1381"/>
      <c r="K213" s="1381"/>
      <c r="L213" s="1381"/>
      <c r="M213" s="1381"/>
      <c r="N213" s="1406"/>
      <c r="O213" s="1392"/>
    </row>
    <row r="214" spans="1:15" hidden="1">
      <c r="A214" s="1378"/>
      <c r="B214" s="1381"/>
      <c r="C214" s="1405"/>
      <c r="D214" s="1381"/>
      <c r="E214" s="1381"/>
      <c r="F214" s="1381"/>
      <c r="G214" s="1381"/>
      <c r="H214" s="1381"/>
      <c r="I214" s="1381"/>
      <c r="J214" s="1381"/>
      <c r="K214" s="1381"/>
      <c r="L214" s="1381"/>
      <c r="M214" s="1381"/>
      <c r="N214" s="1406"/>
      <c r="O214" s="1392"/>
    </row>
    <row r="215" spans="1:15" hidden="1">
      <c r="A215" s="1378"/>
      <c r="B215" s="1381"/>
      <c r="C215" s="1405"/>
      <c r="D215" s="1381"/>
      <c r="E215" s="1381"/>
      <c r="F215" s="1381"/>
      <c r="G215" s="1381"/>
      <c r="H215" s="1381"/>
      <c r="I215" s="1381"/>
      <c r="J215" s="1381"/>
      <c r="K215" s="1381"/>
      <c r="L215" s="1381"/>
      <c r="M215" s="1381"/>
      <c r="N215" s="1406"/>
      <c r="O215" s="1392"/>
    </row>
    <row r="216" spans="1:15" hidden="1">
      <c r="A216" s="1378"/>
      <c r="B216" s="1381"/>
      <c r="C216" s="1405"/>
      <c r="D216" s="1381"/>
      <c r="E216" s="1381"/>
      <c r="F216" s="1381"/>
      <c r="G216" s="1381"/>
      <c r="H216" s="1381"/>
      <c r="I216" s="1381"/>
      <c r="J216" s="1381"/>
      <c r="K216" s="1381"/>
      <c r="L216" s="1381"/>
      <c r="M216" s="1381"/>
      <c r="N216" s="1406"/>
      <c r="O216" s="1392"/>
    </row>
    <row r="217" spans="1:15" hidden="1">
      <c r="A217" s="1378"/>
      <c r="B217" s="1381"/>
      <c r="C217" s="1405"/>
      <c r="D217" s="1381"/>
      <c r="E217" s="1381"/>
      <c r="F217" s="1381"/>
      <c r="G217" s="1381"/>
      <c r="H217" s="1381"/>
      <c r="I217" s="1381"/>
      <c r="J217" s="1381"/>
      <c r="K217" s="1381"/>
      <c r="L217" s="1381"/>
      <c r="M217" s="1381"/>
      <c r="N217" s="1406"/>
      <c r="O217" s="1392"/>
    </row>
    <row r="218" spans="1:15" hidden="1">
      <c r="A218" s="1378"/>
      <c r="B218" s="1381"/>
      <c r="C218" s="1405"/>
      <c r="D218" s="1381"/>
      <c r="E218" s="1381"/>
      <c r="F218" s="1381"/>
      <c r="G218" s="1381"/>
      <c r="H218" s="1381"/>
      <c r="I218" s="1381"/>
      <c r="J218" s="1381"/>
      <c r="K218" s="1381"/>
      <c r="L218" s="1381"/>
      <c r="M218" s="1381"/>
      <c r="N218" s="1406"/>
      <c r="O218" s="1392"/>
    </row>
    <row r="219" spans="1:15" hidden="1">
      <c r="A219" s="1378"/>
      <c r="B219" s="1381"/>
      <c r="C219" s="1405"/>
      <c r="D219" s="1381"/>
      <c r="E219" s="1381"/>
      <c r="F219" s="1381"/>
      <c r="G219" s="1381"/>
      <c r="H219" s="1381"/>
      <c r="I219" s="1381"/>
      <c r="J219" s="1381"/>
      <c r="K219" s="1381"/>
      <c r="L219" s="1381"/>
      <c r="M219" s="1381"/>
      <c r="N219" s="1406"/>
      <c r="O219" s="1392"/>
    </row>
    <row r="220" spans="1:15" hidden="1">
      <c r="A220" s="1378"/>
      <c r="B220" s="1381"/>
      <c r="C220" s="1405"/>
      <c r="D220" s="1381"/>
      <c r="E220" s="1381"/>
      <c r="F220" s="1381"/>
      <c r="G220" s="1381"/>
      <c r="H220" s="1381"/>
      <c r="I220" s="1381"/>
      <c r="J220" s="1381"/>
      <c r="K220" s="1381"/>
      <c r="L220" s="1381"/>
      <c r="M220" s="1381"/>
      <c r="N220" s="1406"/>
      <c r="O220" s="1392"/>
    </row>
    <row r="221" spans="1:15" hidden="1">
      <c r="A221" s="1378"/>
      <c r="B221" s="1381"/>
      <c r="C221" s="1405"/>
      <c r="D221" s="1381"/>
      <c r="E221" s="1381"/>
      <c r="F221" s="1381"/>
      <c r="G221" s="1381"/>
      <c r="H221" s="1381"/>
      <c r="I221" s="1381"/>
      <c r="J221" s="1381"/>
      <c r="K221" s="1381"/>
      <c r="L221" s="1381"/>
      <c r="M221" s="1381"/>
      <c r="N221" s="1406"/>
      <c r="O221" s="1392"/>
    </row>
    <row r="222" spans="1:15" hidden="1">
      <c r="A222" s="1378"/>
      <c r="B222" s="1381"/>
      <c r="C222" s="1405"/>
      <c r="D222" s="1381"/>
      <c r="E222" s="1381"/>
      <c r="F222" s="1381"/>
      <c r="G222" s="1381"/>
      <c r="H222" s="1381"/>
      <c r="I222" s="1381"/>
      <c r="J222" s="1381"/>
      <c r="K222" s="1381"/>
      <c r="L222" s="1381"/>
      <c r="M222" s="1381"/>
      <c r="N222" s="1406"/>
      <c r="O222" s="1392"/>
    </row>
    <row r="223" spans="1:15" hidden="1">
      <c r="A223" s="1378"/>
      <c r="B223" s="1381"/>
      <c r="C223" s="1405"/>
      <c r="D223" s="1381"/>
      <c r="E223" s="1381"/>
      <c r="F223" s="1381"/>
      <c r="G223" s="1381"/>
      <c r="H223" s="1381"/>
      <c r="I223" s="1381"/>
      <c r="J223" s="1381"/>
      <c r="K223" s="1381"/>
      <c r="L223" s="1381"/>
      <c r="M223" s="1381"/>
      <c r="N223" s="1406"/>
      <c r="O223" s="1392"/>
    </row>
    <row r="224" spans="1:15" hidden="1">
      <c r="A224" s="1378"/>
      <c r="B224" s="1381"/>
      <c r="C224" s="1405"/>
      <c r="D224" s="1381"/>
      <c r="E224" s="1381"/>
      <c r="F224" s="1381"/>
      <c r="G224" s="1381"/>
      <c r="H224" s="1381"/>
      <c r="I224" s="1381"/>
      <c r="J224" s="1381"/>
      <c r="K224" s="1381"/>
      <c r="L224" s="1381"/>
      <c r="M224" s="1381"/>
      <c r="N224" s="1406"/>
      <c r="O224" s="1392"/>
    </row>
    <row r="225" spans="1:15" hidden="1">
      <c r="A225" s="1378"/>
      <c r="B225" s="1381"/>
      <c r="C225" s="1405"/>
      <c r="D225" s="1381"/>
      <c r="E225" s="1381"/>
      <c r="F225" s="1381"/>
      <c r="G225" s="1381"/>
      <c r="H225" s="1381"/>
      <c r="I225" s="1381"/>
      <c r="J225" s="1381"/>
      <c r="K225" s="1381"/>
      <c r="L225" s="1381"/>
      <c r="M225" s="1381"/>
      <c r="N225" s="1406"/>
      <c r="O225" s="1392"/>
    </row>
    <row r="226" spans="1:15" hidden="1">
      <c r="A226" s="1378"/>
      <c r="B226" s="1381"/>
      <c r="C226" s="1405"/>
      <c r="D226" s="1381"/>
      <c r="E226" s="1381"/>
      <c r="F226" s="1381"/>
      <c r="G226" s="1381"/>
      <c r="H226" s="1381"/>
      <c r="I226" s="1381"/>
      <c r="J226" s="1381"/>
      <c r="K226" s="1381"/>
      <c r="L226" s="1381"/>
      <c r="M226" s="1381"/>
      <c r="N226" s="1406"/>
      <c r="O226" s="1392"/>
    </row>
    <row r="227" spans="1:15" hidden="1">
      <c r="A227" s="1378"/>
      <c r="B227" s="1381"/>
      <c r="C227" s="1405"/>
      <c r="D227" s="1381"/>
      <c r="E227" s="1381"/>
      <c r="F227" s="1381"/>
      <c r="G227" s="1381"/>
      <c r="H227" s="1381"/>
      <c r="I227" s="1381"/>
      <c r="J227" s="1381"/>
      <c r="K227" s="1381"/>
      <c r="L227" s="1381"/>
      <c r="M227" s="1381"/>
      <c r="N227" s="1406"/>
      <c r="O227" s="1392"/>
    </row>
    <row r="228" spans="1:15" hidden="1">
      <c r="A228" s="1378"/>
      <c r="B228" s="1381"/>
      <c r="C228" s="1405"/>
      <c r="D228" s="1381"/>
      <c r="E228" s="1381"/>
      <c r="F228" s="1381"/>
      <c r="G228" s="1381"/>
      <c r="H228" s="1381"/>
      <c r="I228" s="1381"/>
      <c r="J228" s="1381"/>
      <c r="K228" s="1381"/>
      <c r="L228" s="1381"/>
      <c r="M228" s="1381"/>
      <c r="N228" s="1406"/>
      <c r="O228" s="1392"/>
    </row>
    <row r="229" spans="1:15" hidden="1">
      <c r="A229" s="1378"/>
      <c r="B229" s="1381"/>
      <c r="C229" s="1405"/>
      <c r="D229" s="1381"/>
      <c r="E229" s="1381"/>
      <c r="F229" s="1381"/>
      <c r="G229" s="1381"/>
      <c r="H229" s="1381"/>
      <c r="I229" s="1381"/>
      <c r="J229" s="1381"/>
      <c r="K229" s="1381"/>
      <c r="L229" s="1381"/>
      <c r="M229" s="1381"/>
      <c r="N229" s="1406"/>
      <c r="O229" s="1392"/>
    </row>
    <row r="230" spans="1:15" hidden="1">
      <c r="A230" s="1378"/>
      <c r="B230" s="1381"/>
      <c r="C230" s="1405"/>
      <c r="D230" s="1381"/>
      <c r="E230" s="1381"/>
      <c r="F230" s="1381"/>
      <c r="G230" s="1381"/>
      <c r="H230" s="1381"/>
      <c r="I230" s="1381"/>
      <c r="J230" s="1381"/>
      <c r="K230" s="1381"/>
      <c r="L230" s="1381"/>
      <c r="M230" s="1381"/>
      <c r="N230" s="1406"/>
      <c r="O230" s="1392"/>
    </row>
    <row r="231" spans="1:15" hidden="1">
      <c r="A231" s="1378"/>
      <c r="B231" s="1381"/>
      <c r="C231" s="1405"/>
      <c r="D231" s="1381"/>
      <c r="E231" s="1381"/>
      <c r="F231" s="1381"/>
      <c r="G231" s="1381"/>
      <c r="H231" s="1381"/>
      <c r="I231" s="1381"/>
      <c r="J231" s="1381"/>
      <c r="K231" s="1381"/>
      <c r="L231" s="1381"/>
      <c r="M231" s="1381"/>
      <c r="N231" s="1406"/>
      <c r="O231" s="1392"/>
    </row>
    <row r="232" spans="1:15" hidden="1">
      <c r="A232" s="1378"/>
      <c r="B232" s="1381"/>
      <c r="C232" s="1405"/>
      <c r="D232" s="1381"/>
      <c r="E232" s="1381"/>
      <c r="F232" s="1381"/>
      <c r="G232" s="1381"/>
      <c r="H232" s="1381"/>
      <c r="I232" s="1381"/>
      <c r="J232" s="1381"/>
      <c r="K232" s="1381"/>
      <c r="L232" s="1381"/>
      <c r="M232" s="1381"/>
      <c r="N232" s="1406"/>
      <c r="O232" s="1392"/>
    </row>
    <row r="233" spans="1:15" hidden="1">
      <c r="A233" s="1378"/>
      <c r="B233" s="1381"/>
      <c r="C233" s="1405"/>
      <c r="D233" s="1381"/>
      <c r="E233" s="1381"/>
      <c r="F233" s="1381"/>
      <c r="G233" s="1381"/>
      <c r="H233" s="1381"/>
      <c r="I233" s="1381"/>
      <c r="J233" s="1381"/>
      <c r="K233" s="1381"/>
      <c r="L233" s="1381"/>
      <c r="M233" s="1381"/>
      <c r="N233" s="1406"/>
      <c r="O233" s="1392"/>
    </row>
    <row r="234" spans="1:15" hidden="1">
      <c r="A234" s="1378"/>
      <c r="B234" s="1381"/>
      <c r="C234" s="1405"/>
      <c r="D234" s="1381"/>
      <c r="E234" s="1381"/>
      <c r="F234" s="1381"/>
      <c r="G234" s="1381"/>
      <c r="H234" s="1381"/>
      <c r="I234" s="1381"/>
      <c r="J234" s="1381"/>
      <c r="K234" s="1381"/>
      <c r="L234" s="1381"/>
      <c r="M234" s="1381"/>
      <c r="N234" s="1406"/>
      <c r="O234" s="1392"/>
    </row>
    <row r="235" spans="1:15" hidden="1">
      <c r="A235" s="1378"/>
      <c r="B235" s="1381"/>
      <c r="C235" s="1405"/>
      <c r="D235" s="1381"/>
      <c r="E235" s="1381"/>
      <c r="F235" s="1381"/>
      <c r="G235" s="1381"/>
      <c r="H235" s="1381"/>
      <c r="I235" s="1381"/>
      <c r="J235" s="1381"/>
      <c r="K235" s="1381"/>
      <c r="L235" s="1381"/>
      <c r="M235" s="1381"/>
      <c r="N235" s="1406"/>
      <c r="O235" s="1392"/>
    </row>
    <row r="236" spans="1:15" hidden="1">
      <c r="A236" s="1378"/>
      <c r="B236" s="1381"/>
      <c r="C236" s="1405"/>
      <c r="D236" s="1381"/>
      <c r="E236" s="1381"/>
      <c r="F236" s="1381"/>
      <c r="G236" s="1381"/>
      <c r="H236" s="1381"/>
      <c r="I236" s="1381"/>
      <c r="J236" s="1381"/>
      <c r="K236" s="1381"/>
      <c r="L236" s="1381"/>
      <c r="M236" s="1381"/>
      <c r="N236" s="1406"/>
      <c r="O236" s="1392"/>
    </row>
    <row r="237" spans="1:15" hidden="1">
      <c r="A237" s="1378"/>
      <c r="B237" s="1381"/>
      <c r="C237" s="1405"/>
      <c r="D237" s="1381"/>
      <c r="E237" s="1381"/>
      <c r="F237" s="1381"/>
      <c r="G237" s="1381"/>
      <c r="H237" s="1381"/>
      <c r="I237" s="1381"/>
      <c r="J237" s="1381"/>
      <c r="K237" s="1381"/>
      <c r="L237" s="1381"/>
      <c r="M237" s="1381"/>
      <c r="N237" s="1406"/>
      <c r="O237" s="1392"/>
    </row>
    <row r="238" spans="1:15" hidden="1">
      <c r="A238" s="1378"/>
      <c r="B238" s="1381"/>
      <c r="C238" s="1405"/>
      <c r="D238" s="1381"/>
      <c r="E238" s="1381"/>
      <c r="F238" s="1381"/>
      <c r="G238" s="1381"/>
      <c r="H238" s="1381"/>
      <c r="I238" s="1381"/>
      <c r="J238" s="1381"/>
      <c r="K238" s="1381"/>
      <c r="L238" s="1381"/>
      <c r="M238" s="1381"/>
      <c r="N238" s="1406"/>
      <c r="O238" s="1392"/>
    </row>
    <row r="239" spans="1:15" hidden="1">
      <c r="A239" s="1378"/>
      <c r="B239" s="1381"/>
      <c r="C239" s="1405"/>
      <c r="D239" s="1381"/>
      <c r="E239" s="1381"/>
      <c r="F239" s="1381"/>
      <c r="G239" s="1381"/>
      <c r="H239" s="1381"/>
      <c r="I239" s="1381"/>
      <c r="J239" s="1381"/>
      <c r="K239" s="1381"/>
      <c r="L239" s="1381"/>
      <c r="M239" s="1381"/>
      <c r="N239" s="1406"/>
      <c r="O239" s="1392"/>
    </row>
    <row r="240" spans="1:15" hidden="1">
      <c r="A240" s="1378"/>
      <c r="B240" s="1381"/>
      <c r="C240" s="1405"/>
      <c r="D240" s="1381"/>
      <c r="E240" s="1381"/>
      <c r="F240" s="1381"/>
      <c r="G240" s="1381"/>
      <c r="H240" s="1381"/>
      <c r="I240" s="1381"/>
      <c r="J240" s="1381"/>
      <c r="K240" s="1381"/>
      <c r="L240" s="1381"/>
      <c r="M240" s="1381"/>
      <c r="N240" s="1406"/>
      <c r="O240" s="1392"/>
    </row>
    <row r="241" spans="1:15" hidden="1">
      <c r="A241" s="1378"/>
      <c r="B241" s="1381"/>
      <c r="C241" s="1405"/>
      <c r="D241" s="1381"/>
      <c r="E241" s="1381"/>
      <c r="F241" s="1381"/>
      <c r="G241" s="1381"/>
      <c r="H241" s="1381"/>
      <c r="I241" s="1381"/>
      <c r="J241" s="1381"/>
      <c r="K241" s="1381"/>
      <c r="L241" s="1381"/>
      <c r="M241" s="1381"/>
      <c r="N241" s="1406"/>
      <c r="O241" s="1392"/>
    </row>
    <row r="242" spans="1:15" hidden="1">
      <c r="A242" s="1378"/>
      <c r="B242" s="1381"/>
      <c r="C242" s="1405"/>
      <c r="D242" s="1381"/>
      <c r="E242" s="1381"/>
      <c r="F242" s="1381"/>
      <c r="G242" s="1381"/>
      <c r="H242" s="1381"/>
      <c r="I242" s="1381"/>
      <c r="J242" s="1381"/>
      <c r="K242" s="1381"/>
      <c r="L242" s="1381"/>
      <c r="M242" s="1381"/>
      <c r="N242" s="1406"/>
      <c r="O242" s="1392"/>
    </row>
    <row r="243" spans="1:15" hidden="1">
      <c r="A243" s="1378"/>
      <c r="B243" s="1381"/>
      <c r="C243" s="1405"/>
      <c r="D243" s="1381"/>
      <c r="E243" s="1381"/>
      <c r="F243" s="1381"/>
      <c r="G243" s="1381"/>
      <c r="H243" s="1381"/>
      <c r="I243" s="1381"/>
      <c r="J243" s="1381"/>
      <c r="K243" s="1381"/>
      <c r="L243" s="1381"/>
      <c r="M243" s="1381"/>
      <c r="N243" s="1406"/>
      <c r="O243" s="1392"/>
    </row>
    <row r="244" spans="1:15" hidden="1">
      <c r="A244" s="1378"/>
      <c r="B244" s="1381"/>
      <c r="C244" s="1405"/>
      <c r="D244" s="1381"/>
      <c r="E244" s="1381"/>
      <c r="F244" s="1381"/>
      <c r="G244" s="1381"/>
      <c r="H244" s="1381"/>
      <c r="I244" s="1381"/>
      <c r="J244" s="1381"/>
      <c r="K244" s="1381"/>
      <c r="L244" s="1381"/>
      <c r="M244" s="1381"/>
      <c r="N244" s="1406"/>
      <c r="O244" s="1392"/>
    </row>
    <row r="245" spans="1:15" hidden="1">
      <c r="A245" s="1378"/>
      <c r="B245" s="1381"/>
      <c r="C245" s="1405"/>
      <c r="D245" s="1381"/>
      <c r="E245" s="1381"/>
      <c r="F245" s="1381"/>
      <c r="G245" s="1381"/>
      <c r="H245" s="1381"/>
      <c r="I245" s="1381"/>
      <c r="J245" s="1381"/>
      <c r="K245" s="1381"/>
      <c r="L245" s="1381"/>
      <c r="M245" s="1381"/>
      <c r="N245" s="1406"/>
      <c r="O245" s="1392"/>
    </row>
    <row r="246" spans="1:15" hidden="1">
      <c r="A246" s="1378"/>
      <c r="B246" s="1381"/>
      <c r="C246" s="1405"/>
      <c r="D246" s="1381"/>
      <c r="E246" s="1381"/>
      <c r="F246" s="1381"/>
      <c r="G246" s="1381"/>
      <c r="H246" s="1381"/>
      <c r="I246" s="1381"/>
      <c r="J246" s="1381"/>
      <c r="K246" s="1381"/>
      <c r="L246" s="1381"/>
      <c r="M246" s="1381"/>
      <c r="N246" s="1406"/>
      <c r="O246" s="1392"/>
    </row>
    <row r="247" spans="1:15" hidden="1">
      <c r="A247" s="1378"/>
      <c r="B247" s="1381"/>
      <c r="C247" s="1405"/>
      <c r="D247" s="1381"/>
      <c r="E247" s="1381"/>
      <c r="F247" s="1381"/>
      <c r="G247" s="1381"/>
      <c r="H247" s="1381"/>
      <c r="I247" s="1381"/>
      <c r="J247" s="1381"/>
      <c r="K247" s="1381"/>
      <c r="L247" s="1381"/>
      <c r="M247" s="1381"/>
      <c r="N247" s="1406"/>
      <c r="O247" s="1392"/>
    </row>
    <row r="248" spans="1:15" hidden="1">
      <c r="A248" s="1378"/>
      <c r="B248" s="1381"/>
      <c r="C248" s="1405"/>
      <c r="D248" s="1381"/>
      <c r="E248" s="1381"/>
      <c r="F248" s="1381"/>
      <c r="G248" s="1381"/>
      <c r="H248" s="1381"/>
      <c r="I248" s="1381"/>
      <c r="J248" s="1381"/>
      <c r="K248" s="1381"/>
      <c r="L248" s="1381"/>
      <c r="M248" s="1381"/>
      <c r="N248" s="1406"/>
      <c r="O248" s="1392"/>
    </row>
    <row r="249" spans="1:15" hidden="1">
      <c r="A249" s="1378"/>
      <c r="B249" s="1381"/>
      <c r="C249" s="1405"/>
      <c r="D249" s="1381"/>
      <c r="E249" s="1381"/>
      <c r="F249" s="1381"/>
      <c r="G249" s="1381"/>
      <c r="H249" s="1381"/>
      <c r="I249" s="1381"/>
      <c r="J249" s="1381"/>
      <c r="K249" s="1381"/>
      <c r="L249" s="1381"/>
      <c r="M249" s="1381"/>
      <c r="N249" s="1406"/>
      <c r="O249" s="1392"/>
    </row>
    <row r="250" spans="1:15" hidden="1">
      <c r="A250" s="1378"/>
      <c r="B250" s="1381"/>
      <c r="C250" s="1405"/>
      <c r="D250" s="1381"/>
      <c r="E250" s="1381"/>
      <c r="F250" s="1381"/>
      <c r="G250" s="1381"/>
      <c r="H250" s="1381"/>
      <c r="I250" s="1381"/>
      <c r="J250" s="1381"/>
      <c r="K250" s="1381"/>
      <c r="L250" s="1381"/>
      <c r="M250" s="1381"/>
      <c r="N250" s="1406"/>
      <c r="O250" s="1392"/>
    </row>
    <row r="251" spans="1:15" hidden="1">
      <c r="A251" s="1378"/>
      <c r="B251" s="1381"/>
      <c r="C251" s="1405"/>
      <c r="D251" s="1381"/>
      <c r="E251" s="1381"/>
      <c r="F251" s="1381"/>
      <c r="G251" s="1381"/>
      <c r="H251" s="1381"/>
      <c r="I251" s="1381"/>
      <c r="J251" s="1381"/>
      <c r="K251" s="1381"/>
      <c r="L251" s="1381"/>
      <c r="M251" s="1381"/>
      <c r="N251" s="1406"/>
      <c r="O251" s="1392"/>
    </row>
    <row r="252" spans="1:15" hidden="1">
      <c r="A252" s="1378"/>
      <c r="B252" s="1381"/>
      <c r="C252" s="1405"/>
      <c r="D252" s="1381"/>
      <c r="E252" s="1381"/>
      <c r="F252" s="1381"/>
      <c r="G252" s="1381"/>
      <c r="H252" s="1381"/>
      <c r="I252" s="1381"/>
      <c r="J252" s="1381"/>
      <c r="K252" s="1381"/>
      <c r="L252" s="1381"/>
      <c r="M252" s="1381"/>
      <c r="N252" s="1406"/>
      <c r="O252" s="1392"/>
    </row>
    <row r="253" spans="1:15" hidden="1">
      <c r="A253" s="1378"/>
      <c r="B253" s="1381"/>
      <c r="C253" s="1405"/>
      <c r="D253" s="1381"/>
      <c r="E253" s="1381"/>
      <c r="F253" s="1381"/>
      <c r="G253" s="1381"/>
      <c r="H253" s="1381"/>
      <c r="I253" s="1381"/>
      <c r="J253" s="1381"/>
      <c r="K253" s="1381"/>
      <c r="L253" s="1381"/>
      <c r="M253" s="1381"/>
      <c r="N253" s="1406"/>
      <c r="O253" s="1392"/>
    </row>
    <row r="254" spans="1:15" hidden="1">
      <c r="A254" s="1378"/>
      <c r="B254" s="1381"/>
      <c r="C254" s="1405"/>
      <c r="D254" s="1381"/>
      <c r="E254" s="1381"/>
      <c r="F254" s="1381"/>
      <c r="G254" s="1381"/>
      <c r="H254" s="1381"/>
      <c r="I254" s="1381"/>
      <c r="J254" s="1381"/>
      <c r="K254" s="1381"/>
      <c r="L254" s="1381"/>
      <c r="M254" s="1381"/>
      <c r="N254" s="1406"/>
      <c r="O254" s="1392"/>
    </row>
    <row r="255" spans="1:15" hidden="1">
      <c r="A255" s="1378"/>
      <c r="B255" s="1381"/>
      <c r="C255" s="1405"/>
      <c r="D255" s="1381"/>
      <c r="E255" s="1381"/>
      <c r="F255" s="1381"/>
      <c r="G255" s="1381"/>
      <c r="H255" s="1381"/>
      <c r="I255" s="1381"/>
      <c r="J255" s="1381"/>
      <c r="K255" s="1381"/>
      <c r="L255" s="1381"/>
      <c r="M255" s="1381"/>
      <c r="N255" s="1406"/>
      <c r="O255" s="1392"/>
    </row>
    <row r="256" spans="1:15" hidden="1">
      <c r="A256" s="1378"/>
      <c r="B256" s="1381"/>
      <c r="C256" s="1405"/>
      <c r="D256" s="1381"/>
      <c r="E256" s="1381"/>
      <c r="F256" s="1381"/>
      <c r="G256" s="1381"/>
      <c r="H256" s="1381"/>
      <c r="I256" s="1381"/>
      <c r="J256" s="1381"/>
      <c r="K256" s="1381"/>
      <c r="L256" s="1381"/>
      <c r="M256" s="1381"/>
      <c r="N256" s="1406"/>
      <c r="O256" s="1392"/>
    </row>
    <row r="257" spans="1:15" hidden="1">
      <c r="A257" s="1378"/>
      <c r="B257" s="1381"/>
      <c r="C257" s="1405"/>
      <c r="D257" s="1381"/>
      <c r="E257" s="1381"/>
      <c r="F257" s="1381"/>
      <c r="G257" s="1381"/>
      <c r="H257" s="1381"/>
      <c r="I257" s="1381"/>
      <c r="J257" s="1381"/>
      <c r="K257" s="1381"/>
      <c r="L257" s="1381"/>
      <c r="M257" s="1381"/>
      <c r="N257" s="1406"/>
      <c r="O257" s="1392"/>
    </row>
    <row r="258" spans="1:15" hidden="1">
      <c r="A258" s="1378"/>
      <c r="B258" s="1381"/>
      <c r="C258" s="1405"/>
      <c r="D258" s="1381"/>
      <c r="E258" s="1381"/>
      <c r="F258" s="1381"/>
      <c r="G258" s="1381"/>
      <c r="H258" s="1381"/>
      <c r="I258" s="1381"/>
      <c r="J258" s="1381"/>
      <c r="K258" s="1381"/>
      <c r="L258" s="1381"/>
      <c r="M258" s="1381"/>
      <c r="N258" s="1406"/>
      <c r="O258" s="1392"/>
    </row>
    <row r="259" spans="1:15" hidden="1">
      <c r="A259" s="1378"/>
      <c r="B259" s="1381"/>
      <c r="C259" s="1405"/>
      <c r="D259" s="1381"/>
      <c r="E259" s="1381"/>
      <c r="F259" s="1381"/>
      <c r="G259" s="1381"/>
      <c r="H259" s="1381"/>
      <c r="I259" s="1381"/>
      <c r="J259" s="1381"/>
      <c r="K259" s="1381"/>
      <c r="L259" s="1381"/>
      <c r="M259" s="1381"/>
      <c r="N259" s="1406"/>
      <c r="O259" s="1392"/>
    </row>
    <row r="260" spans="1:15" hidden="1">
      <c r="A260" s="1378"/>
      <c r="B260" s="1381"/>
      <c r="C260" s="1405"/>
      <c r="D260" s="1381"/>
      <c r="E260" s="1381"/>
      <c r="F260" s="1381"/>
      <c r="G260" s="1381"/>
      <c r="H260" s="1381"/>
      <c r="I260" s="1381"/>
      <c r="J260" s="1381"/>
      <c r="K260" s="1381"/>
      <c r="L260" s="1381"/>
      <c r="M260" s="1381"/>
      <c r="N260" s="1406"/>
      <c r="O260" s="1392"/>
    </row>
    <row r="261" spans="1:15" hidden="1">
      <c r="A261" s="1378"/>
      <c r="B261" s="1381"/>
      <c r="C261" s="1405"/>
      <c r="D261" s="1381"/>
      <c r="E261" s="1381"/>
      <c r="F261" s="1381"/>
      <c r="G261" s="1381"/>
      <c r="H261" s="1381"/>
      <c r="I261" s="1381"/>
      <c r="J261" s="1381"/>
      <c r="K261" s="1381"/>
      <c r="L261" s="1381"/>
      <c r="M261" s="1381"/>
      <c r="N261" s="1406"/>
      <c r="O261" s="1392"/>
    </row>
    <row r="262" spans="1:15" hidden="1">
      <c r="A262" s="1378"/>
      <c r="B262" s="1381"/>
      <c r="C262" s="1405"/>
      <c r="D262" s="1381"/>
      <c r="E262" s="1381"/>
      <c r="F262" s="1381"/>
      <c r="G262" s="1381"/>
      <c r="H262" s="1381"/>
      <c r="I262" s="1381"/>
      <c r="J262" s="1381"/>
      <c r="K262" s="1381"/>
      <c r="L262" s="1381"/>
      <c r="M262" s="1381"/>
      <c r="N262" s="1406"/>
      <c r="O262" s="1392"/>
    </row>
    <row r="263" spans="1:15" hidden="1">
      <c r="A263" s="1378"/>
      <c r="B263" s="1381"/>
      <c r="C263" s="1405"/>
      <c r="D263" s="1381"/>
      <c r="E263" s="1381"/>
      <c r="F263" s="1381"/>
      <c r="G263" s="1381"/>
      <c r="H263" s="1381"/>
      <c r="I263" s="1381"/>
      <c r="J263" s="1381"/>
      <c r="K263" s="1381"/>
      <c r="L263" s="1381"/>
      <c r="M263" s="1381"/>
      <c r="N263" s="1406"/>
      <c r="O263" s="1392"/>
    </row>
    <row r="264" spans="1:15" hidden="1">
      <c r="A264" s="1378"/>
      <c r="B264" s="1381"/>
      <c r="C264" s="1405"/>
      <c r="D264" s="1381"/>
      <c r="E264" s="1381"/>
      <c r="F264" s="1381"/>
      <c r="G264" s="1381"/>
      <c r="H264" s="1381"/>
      <c r="I264" s="1381"/>
      <c r="J264" s="1381"/>
      <c r="K264" s="1381"/>
      <c r="L264" s="1381"/>
      <c r="M264" s="1381"/>
      <c r="N264" s="1406"/>
      <c r="O264" s="1392"/>
    </row>
    <row r="265" spans="1:15" hidden="1">
      <c r="A265" s="1378"/>
      <c r="B265" s="1381"/>
      <c r="C265" s="1405"/>
      <c r="D265" s="1381"/>
      <c r="E265" s="1381"/>
      <c r="F265" s="1381"/>
      <c r="G265" s="1381"/>
      <c r="H265" s="1381"/>
      <c r="I265" s="1381"/>
      <c r="J265" s="1381"/>
      <c r="K265" s="1381"/>
      <c r="L265" s="1381"/>
      <c r="M265" s="1381"/>
      <c r="N265" s="1406"/>
      <c r="O265" s="1392"/>
    </row>
    <row r="266" spans="1:15" hidden="1">
      <c r="A266" s="1378"/>
      <c r="B266" s="1381"/>
      <c r="C266" s="1405"/>
      <c r="D266" s="1381"/>
      <c r="E266" s="1381"/>
      <c r="F266" s="1381"/>
      <c r="G266" s="1381"/>
      <c r="H266" s="1381"/>
      <c r="I266" s="1381"/>
      <c r="J266" s="1381"/>
      <c r="K266" s="1381"/>
      <c r="L266" s="1381"/>
      <c r="M266" s="1381"/>
      <c r="N266" s="1406"/>
      <c r="O266" s="1392"/>
    </row>
    <row r="267" spans="1:15" hidden="1">
      <c r="A267" s="1378"/>
      <c r="B267" s="1381"/>
      <c r="C267" s="1405"/>
      <c r="D267" s="1381"/>
      <c r="E267" s="1381"/>
      <c r="F267" s="1381"/>
      <c r="G267" s="1381"/>
      <c r="H267" s="1381"/>
      <c r="I267" s="1381"/>
      <c r="J267" s="1381"/>
      <c r="K267" s="1381"/>
      <c r="L267" s="1381"/>
      <c r="M267" s="1381"/>
      <c r="N267" s="1406"/>
      <c r="O267" s="1392"/>
    </row>
    <row r="268" spans="1:15" hidden="1">
      <c r="A268" s="1378"/>
      <c r="B268" s="1381"/>
      <c r="C268" s="1405"/>
      <c r="D268" s="1381"/>
      <c r="E268" s="1381"/>
      <c r="F268" s="1381"/>
      <c r="G268" s="1381"/>
      <c r="H268" s="1381"/>
      <c r="I268" s="1381"/>
      <c r="J268" s="1381"/>
      <c r="K268" s="1381"/>
      <c r="L268" s="1381"/>
      <c r="M268" s="1381"/>
      <c r="N268" s="1406"/>
      <c r="O268" s="1392"/>
    </row>
    <row r="269" spans="1:15" hidden="1">
      <c r="A269" s="1378"/>
      <c r="B269" s="1381"/>
      <c r="C269" s="1405"/>
      <c r="D269" s="1381"/>
      <c r="E269" s="1381"/>
      <c r="F269" s="1381"/>
      <c r="G269" s="1381"/>
      <c r="H269" s="1381"/>
      <c r="I269" s="1381"/>
      <c r="J269" s="1381"/>
      <c r="K269" s="1381"/>
      <c r="L269" s="1381"/>
      <c r="M269" s="1381"/>
      <c r="N269" s="1406"/>
      <c r="O269" s="1392"/>
    </row>
    <row r="270" spans="1:15" hidden="1">
      <c r="A270" s="1378"/>
      <c r="B270" s="1381"/>
      <c r="C270" s="1405"/>
      <c r="D270" s="1381"/>
      <c r="E270" s="1381"/>
      <c r="F270" s="1381"/>
      <c r="G270" s="1381"/>
      <c r="H270" s="1381"/>
      <c r="I270" s="1381"/>
      <c r="J270" s="1381"/>
      <c r="K270" s="1381"/>
      <c r="L270" s="1381"/>
      <c r="M270" s="1381"/>
      <c r="N270" s="1406"/>
      <c r="O270" s="1392"/>
    </row>
    <row r="271" spans="1:15" hidden="1">
      <c r="A271" s="1378"/>
      <c r="B271" s="1381"/>
      <c r="C271" s="1405"/>
      <c r="D271" s="1381"/>
      <c r="E271" s="1381"/>
      <c r="F271" s="1381"/>
      <c r="G271" s="1381"/>
      <c r="H271" s="1381"/>
      <c r="I271" s="1381"/>
      <c r="J271" s="1381"/>
      <c r="K271" s="1381"/>
      <c r="L271" s="1381"/>
      <c r="M271" s="1381"/>
      <c r="N271" s="1406"/>
      <c r="O271" s="1392"/>
    </row>
    <row r="272" spans="1:15" hidden="1">
      <c r="A272" s="1378"/>
      <c r="B272" s="1381"/>
      <c r="C272" s="1405"/>
      <c r="D272" s="1381"/>
      <c r="E272" s="1381"/>
      <c r="F272" s="1381"/>
      <c r="G272" s="1381"/>
      <c r="H272" s="1381"/>
      <c r="I272" s="1381"/>
      <c r="J272" s="1381"/>
      <c r="K272" s="1381"/>
      <c r="L272" s="1381"/>
      <c r="M272" s="1381"/>
      <c r="N272" s="1406"/>
      <c r="O272" s="1392"/>
    </row>
    <row r="273" spans="1:15" hidden="1">
      <c r="A273" s="1378"/>
      <c r="B273" s="1381"/>
      <c r="C273" s="1405"/>
      <c r="D273" s="1381"/>
      <c r="E273" s="1381"/>
      <c r="F273" s="1381"/>
      <c r="G273" s="1381"/>
      <c r="H273" s="1381"/>
      <c r="I273" s="1381"/>
      <c r="J273" s="1381"/>
      <c r="K273" s="1381"/>
      <c r="L273" s="1381"/>
      <c r="M273" s="1381"/>
      <c r="N273" s="1406"/>
      <c r="O273" s="1392"/>
    </row>
    <row r="274" spans="1:15" hidden="1">
      <c r="A274" s="1378"/>
      <c r="B274" s="1381"/>
      <c r="C274" s="1405"/>
      <c r="D274" s="1381"/>
      <c r="E274" s="1381"/>
      <c r="F274" s="1381"/>
      <c r="G274" s="1381"/>
      <c r="H274" s="1381"/>
      <c r="I274" s="1381"/>
      <c r="J274" s="1381"/>
      <c r="K274" s="1381"/>
      <c r="L274" s="1381"/>
      <c r="M274" s="1381"/>
      <c r="N274" s="1406"/>
      <c r="O274" s="1392"/>
    </row>
    <row r="275" spans="1:15" hidden="1">
      <c r="A275" s="1378"/>
      <c r="B275" s="1381"/>
      <c r="C275" s="1405"/>
      <c r="D275" s="1381"/>
      <c r="E275" s="1381"/>
      <c r="F275" s="1381"/>
      <c r="G275" s="1381"/>
      <c r="H275" s="1381"/>
      <c r="I275" s="1381"/>
      <c r="J275" s="1381"/>
      <c r="K275" s="1381"/>
      <c r="L275" s="1381"/>
      <c r="M275" s="1381"/>
      <c r="N275" s="1406"/>
      <c r="O275" s="1392"/>
    </row>
    <row r="276" spans="1:15" hidden="1">
      <c r="A276" s="1378"/>
      <c r="B276" s="1381"/>
      <c r="C276" s="1405"/>
      <c r="D276" s="1381"/>
      <c r="E276" s="1381"/>
      <c r="F276" s="1381"/>
      <c r="G276" s="1381"/>
      <c r="H276" s="1381"/>
      <c r="I276" s="1381"/>
      <c r="J276" s="1381"/>
      <c r="K276" s="1381"/>
      <c r="L276" s="1381"/>
      <c r="M276" s="1381"/>
      <c r="N276" s="1406"/>
      <c r="O276" s="1392"/>
    </row>
    <row r="277" spans="1:15" customFormat="1" ht="12.5" hidden="1">
      <c r="A277" s="1378"/>
      <c r="B277" s="1378"/>
      <c r="C277" s="1378"/>
      <c r="D277" s="1378"/>
      <c r="E277" s="1378"/>
      <c r="F277" s="1378"/>
      <c r="G277" s="1378"/>
      <c r="H277" s="1378"/>
      <c r="I277" s="1378"/>
      <c r="J277" s="1378"/>
      <c r="K277" s="1378"/>
      <c r="L277" s="1378"/>
      <c r="M277" s="1378"/>
      <c r="N277" s="1378"/>
      <c r="O277" s="1378"/>
    </row>
    <row r="278" spans="1:15" hidden="1">
      <c r="A278" s="1378"/>
      <c r="B278" s="1381"/>
      <c r="C278" s="1405"/>
      <c r="D278" s="1381"/>
      <c r="E278" s="1381"/>
      <c r="F278" s="1381"/>
      <c r="G278" s="1381"/>
      <c r="H278" s="1381"/>
      <c r="I278" s="1381"/>
      <c r="J278" s="1381"/>
      <c r="K278" s="1381"/>
      <c r="L278" s="1381"/>
      <c r="M278" s="1381"/>
      <c r="N278" s="1406"/>
      <c r="O278" s="1392"/>
    </row>
    <row r="279" spans="1:15" hidden="1">
      <c r="A279" s="1378"/>
      <c r="B279" s="1381"/>
      <c r="C279" s="1405"/>
      <c r="D279" s="1381"/>
      <c r="E279" s="1381"/>
      <c r="F279" s="1381"/>
      <c r="G279" s="1381"/>
      <c r="H279" s="1381"/>
      <c r="I279" s="1381"/>
      <c r="J279" s="1381"/>
      <c r="K279" s="1381"/>
      <c r="L279" s="1381"/>
      <c r="M279" s="1381"/>
      <c r="N279" s="1406"/>
      <c r="O279" s="1392"/>
    </row>
    <row r="280" spans="1:15" hidden="1">
      <c r="A280" s="1378"/>
      <c r="B280" s="1381"/>
      <c r="C280" s="1405"/>
      <c r="D280" s="1381"/>
      <c r="E280" s="1381"/>
      <c r="F280" s="1381"/>
      <c r="G280" s="1381"/>
      <c r="H280" s="1381"/>
      <c r="I280" s="1381"/>
      <c r="J280" s="1381"/>
      <c r="K280" s="1381"/>
      <c r="L280" s="1381"/>
      <c r="M280" s="1381"/>
      <c r="N280" s="1406"/>
      <c r="O280" s="1392"/>
    </row>
    <row r="281" spans="1:15">
      <c r="A281" s="1378"/>
      <c r="B281" s="1381"/>
      <c r="C281" s="1405"/>
      <c r="D281" s="1381"/>
      <c r="E281" s="1381"/>
      <c r="F281" s="1381"/>
      <c r="G281" s="1381"/>
      <c r="H281" s="1381"/>
      <c r="I281" s="1381"/>
      <c r="J281" s="1381"/>
      <c r="K281" s="1381"/>
      <c r="L281" s="1381"/>
      <c r="M281" s="1381"/>
      <c r="N281" s="1406"/>
      <c r="O281" s="1392"/>
    </row>
    <row r="282" spans="1:15">
      <c r="A282" s="1378"/>
      <c r="B282" s="1381"/>
      <c r="C282" s="1405"/>
      <c r="D282" s="1381"/>
      <c r="E282" s="1381"/>
      <c r="F282" s="1381"/>
      <c r="G282" s="1381"/>
      <c r="H282" s="1381"/>
      <c r="I282" s="1381"/>
      <c r="J282" s="1381"/>
      <c r="K282" s="1381"/>
      <c r="L282" s="1381"/>
      <c r="M282" s="1381"/>
      <c r="N282" s="1406"/>
      <c r="O282" s="1392"/>
    </row>
    <row r="283" spans="1:15">
      <c r="A283" s="1378"/>
      <c r="B283" s="1381"/>
      <c r="C283" s="1405"/>
      <c r="D283" s="1381"/>
      <c r="E283" s="1381"/>
      <c r="F283" s="1381"/>
      <c r="G283" s="1381"/>
      <c r="H283" s="1381"/>
      <c r="I283" s="1381"/>
      <c r="J283" s="1381"/>
      <c r="K283" s="1381"/>
      <c r="L283" s="1381"/>
      <c r="M283" s="1381"/>
      <c r="N283" s="1406"/>
      <c r="O283" s="1392"/>
    </row>
  </sheetData>
  <sheetProtection algorithmName="SHA-512" hashValue="PVNvvMq0JvsniASNDtUh9zagGZ4/QufhXiExRaoOW88eFktCcMUkFHRzmgwLT9u5dFCRumTDknFUSNcAlqWdPw==" saltValue="pH+uXSn9HsQjG/aiaXN85g==" spinCount="100000" sheet="1" objects="1" scenarios="1"/>
  <dataConsolidate/>
  <customSheetViews>
    <customSheetView guid="{7A34E1A7-91A1-4CD4-B377-1F35FFBCE4D8}" showGridLines="0" fitToPage="1" hiddenRows="1" hiddenColumns="1">
      <pageMargins left="0" right="0" top="0" bottom="0" header="0" footer="0"/>
      <pageSetup scale="63" orientation="portrait" r:id="rId1"/>
      <headerFooter alignWithMargins="0">
        <oddFooter>&amp;R&amp;P of &amp;N</oddFooter>
      </headerFooter>
    </customSheetView>
    <customSheetView guid="{DD9D0D41-5D22-4202-9EF9-254DD6E28480}" showPageBreaks="1" showGridLines="0" fitToPage="1" printArea="1" hiddenRows="1" hiddenColumns="1" topLeftCell="A13">
      <selection activeCell="C31" sqref="C31:L31"/>
      <pageMargins left="0" right="0" top="0" bottom="0" header="0" footer="0"/>
      <pageSetup scale="63" orientation="portrait" r:id="rId2"/>
      <headerFooter alignWithMargins="0">
        <oddFooter>&amp;R&amp;P of &amp;N</oddFooter>
      </headerFooter>
    </customSheetView>
  </customSheetViews>
  <mergeCells count="18">
    <mergeCell ref="C33:G34"/>
    <mergeCell ref="D13:G13"/>
    <mergeCell ref="D16:G16"/>
    <mergeCell ref="J17:L17"/>
    <mergeCell ref="D17:G17"/>
    <mergeCell ref="D15:G15"/>
    <mergeCell ref="D14:G14"/>
    <mergeCell ref="J16:L16"/>
    <mergeCell ref="J15:L15"/>
    <mergeCell ref="J14:L14"/>
    <mergeCell ref="J13:L13"/>
    <mergeCell ref="K2:N2"/>
    <mergeCell ref="D2:J2"/>
    <mergeCell ref="J12:L12"/>
    <mergeCell ref="J11:L11"/>
    <mergeCell ref="D7:G7"/>
    <mergeCell ref="D12:G12"/>
    <mergeCell ref="D11:G11"/>
  </mergeCells>
  <phoneticPr fontId="3" type="noConversion"/>
  <conditionalFormatting sqref="G24">
    <cfRule type="expression" dxfId="22" priority="5" stopIfTrue="1">
      <formula>NOT(ISBLANK($G$22))</formula>
    </cfRule>
  </conditionalFormatting>
  <dataValidations count="2">
    <dataValidation type="list" allowBlank="1" showInputMessage="1" showErrorMessage="1" sqref="G22" xr:uid="{00000000-0002-0000-0100-000000000000}">
      <formula1>"Utility, Retailer, Manufacturer, State/Local Government, Waste Removal Service Provider"</formula1>
    </dataValidation>
    <dataValidation type="list" allowBlank="1" showInputMessage="1" showErrorMessage="1" sqref="H26:H29 H33 H31" xr:uid="{00000000-0002-0000-0100-000001000000}">
      <formula1>"Yes,No"</formula1>
    </dataValidation>
  </dataValidations>
  <pageMargins left="0.5" right="0.5" top="0.5" bottom="0.625" header="0.5" footer="0.5"/>
  <pageSetup scale="57" orientation="portrait" r:id="rId3"/>
  <headerFooter alignWithMargins="0">
    <oddFooter>&amp;R&amp;P of &amp;N</oddFooter>
  </headerFooter>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theme="7" tint="0.39997558519241921"/>
    <pageSetUpPr autoPageBreaks="0"/>
  </sheetPr>
  <dimension ref="A1:N18"/>
  <sheetViews>
    <sheetView zoomScaleNormal="100" zoomScaleSheetLayoutView="100" workbookViewId="0">
      <selection activeCell="D12" sqref="D12:E12"/>
    </sheetView>
  </sheetViews>
  <sheetFormatPr defaultColWidth="0" defaultRowHeight="12.5" zeroHeight="1"/>
  <cols>
    <col min="1" max="2" width="4.7265625" customWidth="1"/>
    <col min="3" max="3" width="20.1796875" customWidth="1"/>
    <col min="4" max="4" width="14.1796875" customWidth="1"/>
    <col min="5" max="7" width="13.7265625" customWidth="1"/>
    <col min="8" max="8" width="5.54296875" customWidth="1"/>
    <col min="9" max="9" width="12.1796875" customWidth="1"/>
    <col min="10" max="10" width="9.1796875" customWidth="1"/>
    <col min="11" max="11" width="5.54296875" customWidth="1"/>
    <col min="12" max="12" width="5.54296875" hidden="1" customWidth="1"/>
    <col min="13" max="13" width="5.7265625" hidden="1" customWidth="1"/>
    <col min="14" max="14" width="5.54296875" hidden="1" customWidth="1"/>
  </cols>
  <sheetData>
    <row r="1" spans="1:14" ht="7.5" customHeight="1">
      <c r="A1" s="118"/>
      <c r="B1" s="118"/>
      <c r="C1" s="118"/>
      <c r="D1" s="118"/>
      <c r="E1" s="118"/>
      <c r="F1" s="118"/>
      <c r="G1" s="118"/>
      <c r="H1" s="118"/>
      <c r="I1" s="118"/>
      <c r="J1" s="118"/>
      <c r="K1" s="118"/>
      <c r="L1" s="118"/>
      <c r="M1" s="118"/>
      <c r="N1" s="118"/>
    </row>
    <row r="2" spans="1:14" ht="48" customHeight="1">
      <c r="A2" s="118"/>
      <c r="B2" s="112"/>
      <c r="C2" s="113"/>
      <c r="D2" s="113"/>
      <c r="E2" s="113"/>
      <c r="F2" s="113"/>
      <c r="G2" s="113"/>
      <c r="H2" s="113"/>
      <c r="I2" s="1493"/>
      <c r="J2" s="1494"/>
      <c r="K2" s="118"/>
      <c r="L2" s="118"/>
      <c r="M2" s="118"/>
      <c r="N2" s="118"/>
    </row>
    <row r="3" spans="1:14" ht="15" customHeight="1">
      <c r="A3" s="118"/>
      <c r="B3" s="121"/>
      <c r="C3" s="119"/>
      <c r="D3" s="119"/>
      <c r="E3" s="119"/>
      <c r="F3" s="119"/>
      <c r="G3" s="119"/>
      <c r="H3" s="119"/>
      <c r="I3" s="119"/>
      <c r="J3" s="122"/>
      <c r="K3" s="118"/>
      <c r="L3" s="118"/>
      <c r="M3" s="118"/>
      <c r="N3" s="118"/>
    </row>
    <row r="4" spans="1:14" ht="30" customHeight="1">
      <c r="A4" s="118"/>
      <c r="B4" s="121"/>
      <c r="C4" s="127" t="s">
        <v>361</v>
      </c>
      <c r="D4" s="119"/>
      <c r="E4" s="119"/>
      <c r="F4" s="119"/>
      <c r="G4" s="119"/>
      <c r="H4" s="119"/>
      <c r="I4" s="119"/>
      <c r="J4" s="122"/>
      <c r="K4" s="118"/>
      <c r="L4" s="118"/>
      <c r="M4" s="118"/>
      <c r="N4" s="118"/>
    </row>
    <row r="5" spans="1:14" ht="51" customHeight="1">
      <c r="A5" s="118"/>
      <c r="B5" s="121"/>
      <c r="C5" s="1884" t="s">
        <v>362</v>
      </c>
      <c r="D5" s="1884"/>
      <c r="E5" s="1884"/>
      <c r="F5" s="1884"/>
      <c r="G5" s="1884"/>
      <c r="H5" s="1949"/>
      <c r="I5" s="1950"/>
      <c r="J5" s="122"/>
      <c r="K5" s="118"/>
      <c r="L5" s="118"/>
      <c r="M5" s="118"/>
      <c r="N5" s="118"/>
    </row>
    <row r="6" spans="1:14">
      <c r="A6" s="118"/>
      <c r="B6" s="121"/>
      <c r="C6" s="316"/>
      <c r="D6" s="119"/>
      <c r="E6" s="119"/>
      <c r="F6" s="119"/>
      <c r="G6" s="119"/>
      <c r="H6" s="119"/>
      <c r="I6" s="119"/>
      <c r="J6" s="122"/>
      <c r="K6" s="118"/>
      <c r="L6" s="118"/>
      <c r="M6" s="118"/>
      <c r="N6" s="118"/>
    </row>
    <row r="7" spans="1:14" ht="12.75" customHeight="1">
      <c r="A7" s="118"/>
      <c r="B7" s="121"/>
      <c r="C7" s="1952" t="s">
        <v>363</v>
      </c>
      <c r="D7" s="1952"/>
      <c r="E7" s="1952"/>
      <c r="F7" s="1952"/>
      <c r="G7" s="1952"/>
      <c r="H7" s="1952"/>
      <c r="I7" s="1952"/>
      <c r="J7" s="122"/>
      <c r="K7" s="118"/>
      <c r="L7" s="118"/>
      <c r="M7" s="118"/>
      <c r="N7" s="118"/>
    </row>
    <row r="8" spans="1:14" ht="36.75" customHeight="1">
      <c r="A8" s="118"/>
      <c r="B8" s="121"/>
      <c r="C8" s="1952"/>
      <c r="D8" s="1952"/>
      <c r="E8" s="1952"/>
      <c r="F8" s="1952"/>
      <c r="G8" s="1952"/>
      <c r="H8" s="1952"/>
      <c r="I8" s="1952"/>
      <c r="J8" s="122"/>
      <c r="K8" s="118"/>
      <c r="L8" s="118"/>
      <c r="M8" s="118"/>
      <c r="N8" s="118"/>
    </row>
    <row r="9" spans="1:14">
      <c r="A9" s="118"/>
      <c r="B9" s="121"/>
      <c r="C9" s="316"/>
      <c r="D9" s="316"/>
      <c r="E9" s="316"/>
      <c r="F9" s="316"/>
      <c r="G9" s="316"/>
      <c r="H9" s="316"/>
      <c r="I9" s="119"/>
      <c r="J9" s="122"/>
      <c r="K9" s="118"/>
      <c r="L9" s="118"/>
      <c r="M9" s="118"/>
      <c r="N9" s="118"/>
    </row>
    <row r="10" spans="1:14">
      <c r="A10" s="118"/>
      <c r="B10" s="121"/>
      <c r="C10" s="316"/>
      <c r="D10" s="316"/>
      <c r="E10" s="316"/>
      <c r="F10" s="316"/>
      <c r="G10" s="316"/>
      <c r="H10" s="316"/>
      <c r="I10" s="119"/>
      <c r="J10" s="122"/>
      <c r="K10" s="1378"/>
      <c r="L10" s="118"/>
      <c r="M10" s="118"/>
      <c r="N10" s="118"/>
    </row>
    <row r="11" spans="1:14">
      <c r="A11" s="118"/>
      <c r="B11" s="121"/>
      <c r="C11" s="119"/>
      <c r="D11" s="119"/>
      <c r="E11" s="119"/>
      <c r="F11" s="119"/>
      <c r="G11" s="119"/>
      <c r="H11" s="119"/>
      <c r="I11" s="119"/>
      <c r="J11" s="122"/>
      <c r="K11" s="118"/>
      <c r="L11" s="118"/>
      <c r="M11" s="118"/>
      <c r="N11" s="118"/>
    </row>
    <row r="12" spans="1:14" ht="13.5" thickBot="1">
      <c r="A12" s="118"/>
      <c r="B12" s="121"/>
      <c r="C12" s="563" t="s">
        <v>364</v>
      </c>
      <c r="D12" s="1951"/>
      <c r="E12" s="1951"/>
      <c r="F12" s="563" t="s">
        <v>365</v>
      </c>
      <c r="G12" s="588" t="s">
        <v>40</v>
      </c>
      <c r="H12" s="119"/>
      <c r="I12" s="119"/>
      <c r="J12" s="122"/>
      <c r="K12" s="118"/>
      <c r="L12" s="118"/>
      <c r="M12" s="118"/>
      <c r="N12" s="118"/>
    </row>
    <row r="13" spans="1:14" ht="11.25" customHeight="1">
      <c r="A13" s="118"/>
      <c r="B13" s="121"/>
      <c r="C13" s="119"/>
      <c r="D13" s="119"/>
      <c r="E13" s="119"/>
      <c r="F13" s="119"/>
      <c r="G13" s="119"/>
      <c r="H13" s="119"/>
      <c r="I13" s="119"/>
      <c r="J13" s="122"/>
      <c r="K13" s="118"/>
      <c r="L13" s="118"/>
      <c r="M13" s="118"/>
      <c r="N13" s="118"/>
    </row>
    <row r="14" spans="1:14" ht="11.25" customHeight="1">
      <c r="A14" s="118"/>
      <c r="B14" s="121"/>
      <c r="C14" s="119"/>
      <c r="D14" s="119"/>
      <c r="E14" s="119"/>
      <c r="F14" s="119"/>
      <c r="G14" s="119"/>
      <c r="H14" s="119"/>
      <c r="I14" s="119"/>
      <c r="J14" s="122"/>
      <c r="K14" s="118"/>
      <c r="L14" s="118"/>
      <c r="M14" s="118"/>
      <c r="N14" s="118"/>
    </row>
    <row r="15" spans="1:14" ht="15" customHeight="1">
      <c r="A15" s="118"/>
      <c r="B15" s="561"/>
      <c r="C15" s="324" t="str">
        <f>'Instructions &amp; Definitions'!C57</f>
        <v>EPA Form Number: 5900-482</v>
      </c>
      <c r="D15" s="141"/>
      <c r="E15" s="141"/>
      <c r="F15" s="141"/>
      <c r="G15" s="141"/>
      <c r="H15" s="141"/>
      <c r="I15" s="141"/>
      <c r="J15" s="562"/>
      <c r="K15" s="118"/>
      <c r="L15" s="118"/>
      <c r="M15" s="118"/>
      <c r="N15" s="118"/>
    </row>
    <row r="16" spans="1:14" ht="11.25" customHeight="1">
      <c r="A16" s="118"/>
      <c r="B16" s="118"/>
      <c r="C16" s="118"/>
      <c r="D16" s="118"/>
      <c r="E16" s="118"/>
      <c r="F16" s="118"/>
      <c r="G16" s="118"/>
      <c r="H16" s="118"/>
      <c r="I16" s="118"/>
      <c r="J16" s="118"/>
      <c r="K16" s="118"/>
      <c r="L16" s="118"/>
      <c r="M16" s="118"/>
      <c r="N16" s="118"/>
    </row>
    <row r="17" spans="1:14" ht="11.25" customHeight="1">
      <c r="A17" s="118"/>
      <c r="B17" s="118"/>
      <c r="C17" s="118"/>
      <c r="D17" s="118"/>
      <c r="E17" s="118"/>
      <c r="F17" s="118"/>
      <c r="G17" s="118"/>
      <c r="H17" s="118"/>
      <c r="I17" s="118"/>
      <c r="J17" s="118"/>
      <c r="K17" s="118"/>
      <c r="L17" s="118"/>
      <c r="M17" s="118"/>
      <c r="N17" s="118"/>
    </row>
    <row r="18" spans="1:14" ht="11.25" customHeight="1">
      <c r="A18" s="118"/>
      <c r="B18" s="118"/>
      <c r="C18" s="118"/>
      <c r="D18" s="118"/>
      <c r="E18" s="118"/>
      <c r="F18" s="118"/>
      <c r="G18" s="118"/>
      <c r="H18" s="118"/>
      <c r="I18" s="118"/>
      <c r="J18" s="118"/>
      <c r="K18" s="118"/>
      <c r="L18" s="118"/>
      <c r="M18" s="118"/>
      <c r="N18" s="118"/>
    </row>
  </sheetData>
  <sheetProtection algorithmName="SHA-512" hashValue="xWIol7KrU2arlZm6kEIaIBVwZUCBwosEVwFTngekP5ADX1I2DJ/YRt+/yDFX+8Pbl4BlBFEZIASyaqKRT4dq4w==" saltValue="odJ5v7x0bWetEU7QR2vqnQ==" spinCount="100000" sheet="1" selectLockedCells="1"/>
  <customSheetViews>
    <customSheetView guid="{7A34E1A7-91A1-4CD4-B377-1F35FFBCE4D8}" hiddenRows="1" hiddenColumns="1">
      <selection activeCell="C15" sqref="B15:C15"/>
      <pageMargins left="0" right="0" top="0" bottom="0" header="0" footer="0"/>
      <pageSetup scale="85" orientation="portrait" r:id="rId1"/>
      <headerFooter alignWithMargins="0"/>
    </customSheetView>
    <customSheetView guid="{DD9D0D41-5D22-4202-9EF9-254DD6E28480}" hiddenRows="1" hiddenColumns="1">
      <selection activeCell="J12" sqref="J12"/>
      <pageMargins left="0" right="0" top="0" bottom="0" header="0" footer="0"/>
      <pageSetup scale="85" orientation="portrait" r:id="rId2"/>
      <headerFooter alignWithMargins="0"/>
    </customSheetView>
  </customSheetViews>
  <mergeCells count="4">
    <mergeCell ref="I2:J2"/>
    <mergeCell ref="C5:I5"/>
    <mergeCell ref="D12:E12"/>
    <mergeCell ref="C7:I8"/>
  </mergeCells>
  <phoneticPr fontId="3" type="noConversion"/>
  <dataValidations count="1">
    <dataValidation allowBlank="1" showInputMessage="1" showErrorMessage="1" promptTitle="Name" prompt="Please type your name to complete the certification." sqref="D12:E12" xr:uid="{00000000-0002-0000-1300-000000000000}"/>
  </dataValidations>
  <pageMargins left="0.75" right="0.75" top="1" bottom="1" header="0.5" footer="0.5"/>
  <pageSetup scale="85" orientation="portrait"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D1028"/>
  <sheetViews>
    <sheetView workbookViewId="0">
      <selection activeCell="D221" sqref="D221"/>
    </sheetView>
  </sheetViews>
  <sheetFormatPr defaultColWidth="0" defaultRowHeight="12.5" zeroHeight="1"/>
  <cols>
    <col min="1" max="1" width="2.1796875" customWidth="1"/>
    <col min="2" max="2" width="25.54296875" customWidth="1"/>
    <col min="3" max="3" width="55.81640625" bestFit="1" customWidth="1"/>
    <col min="4" max="4" width="36.54296875" customWidth="1"/>
    <col min="5" max="9" width="9.1796875" customWidth="1"/>
  </cols>
  <sheetData>
    <row r="1" spans="1:4"/>
    <row r="2" spans="1:4">
      <c r="A2" s="401"/>
      <c r="B2" s="401" t="s">
        <v>366</v>
      </c>
      <c r="C2" s="401"/>
      <c r="D2" s="401"/>
    </row>
    <row r="3" spans="1:4" ht="13" thickBot="1">
      <c r="D3" s="402"/>
    </row>
    <row r="4" spans="1:4" ht="16" thickTop="1">
      <c r="C4" s="403" t="str">
        <f>'Step 1-Contact and Program Info'!C7</f>
        <v xml:space="preserve">  Name of RAD Partner:</v>
      </c>
      <c r="D4" s="404" t="str">
        <f>IF(ISBLANK('Step 1-Contact and Program Info'!D7),"BLANK",'Step 1-Contact and Program Info'!D7)</f>
        <v>BLANK</v>
      </c>
    </row>
    <row r="5" spans="1:4" ht="13">
      <c r="C5" s="403" t="str">
        <f>'Step 1-Contact and Program Info'!I7</f>
        <v>Reporting Period:</v>
      </c>
      <c r="D5" s="405" t="str">
        <f>IF(ISBLANK('Step 1-Contact and Program Info'!J7),"BLANK",'Step 1-Contact and Program Info'!J7)</f>
        <v>MM/DD/YYYY</v>
      </c>
    </row>
    <row r="6" spans="1:4" ht="13">
      <c r="C6" s="403" t="str">
        <f>'Step 1-Contact and Program Info'!K7</f>
        <v>to</v>
      </c>
      <c r="D6" s="405" t="str">
        <f>IF(ISBLANK('Step 1-Contact and Program Info'!L7),"BLANK",'Step 1-Contact and Program Info'!L7)</f>
        <v>MM/DD/YYYY</v>
      </c>
    </row>
    <row r="7" spans="1:4" ht="13">
      <c r="C7" s="403" t="str">
        <f>'Step 1-Contact and Program Info'!C10</f>
        <v xml:space="preserve">Primary Contact: </v>
      </c>
      <c r="D7" s="1"/>
    </row>
    <row r="8" spans="1:4" ht="13">
      <c r="C8" s="403" t="str">
        <f>'Step 1-Contact and Program Info'!C11</f>
        <v xml:space="preserve">  Contact Name </v>
      </c>
      <c r="D8" s="573" t="str">
        <f>IF(ISBLANK('Step 1-Contact and Program Info'!D11),"BLANK",'Step 1-Contact and Program Info'!D11)</f>
        <v>BLANK</v>
      </c>
    </row>
    <row r="9" spans="1:4" ht="13">
      <c r="C9" s="403" t="str">
        <f>'Step 1-Contact and Program Info'!C12</f>
        <v xml:space="preserve">  Address </v>
      </c>
      <c r="D9" s="573" t="str">
        <f>IF(ISBLANK('Step 1-Contact and Program Info'!D12),"BLANK",'Step 1-Contact and Program Info'!D12)</f>
        <v>BLANK</v>
      </c>
    </row>
    <row r="10" spans="1:4" ht="13">
      <c r="C10" s="406"/>
      <c r="D10" s="573" t="str">
        <f>IF(ISBLANK('Step 1-Contact and Program Info'!D13),"BLANK",'Step 1-Contact and Program Info'!D13)</f>
        <v>BLANK</v>
      </c>
    </row>
    <row r="11" spans="1:4" ht="13">
      <c r="C11" s="406"/>
      <c r="D11" s="573" t="str">
        <f>IF(ISBLANK('Step 1-Contact and Program Info'!D14),"BLANK",'Step 1-Contact and Program Info'!D14)</f>
        <v>BLANK</v>
      </c>
    </row>
    <row r="12" spans="1:4" ht="13">
      <c r="C12" s="403" t="str">
        <f>'Step 1-Contact and Program Info'!C15</f>
        <v xml:space="preserve">  Phone </v>
      </c>
      <c r="D12" s="573" t="str">
        <f>IF(ISBLANK('Step 1-Contact and Program Info'!D15),"BLANK",'Step 1-Contact and Program Info'!D15)</f>
        <v>BLANK</v>
      </c>
    </row>
    <row r="13" spans="1:4" ht="13">
      <c r="C13" s="403" t="str">
        <f>'Step 1-Contact and Program Info'!C16</f>
        <v xml:space="preserve">  Fax </v>
      </c>
      <c r="D13" s="573" t="str">
        <f>IF(ISBLANK('Step 1-Contact and Program Info'!D16),"BLANK",'Step 1-Contact and Program Info'!D16)</f>
        <v>BLANK</v>
      </c>
    </row>
    <row r="14" spans="1:4" ht="13">
      <c r="C14" s="403" t="str">
        <f>'Step 1-Contact and Program Info'!C17</f>
        <v xml:space="preserve">  E-mail Address </v>
      </c>
      <c r="D14" s="574" t="str">
        <f>IF(ISBLANK('Step 1-Contact and Program Info'!D17),"BLANK",'Step 1-Contact and Program Info'!D17)</f>
        <v>BLANK</v>
      </c>
    </row>
    <row r="15" spans="1:4" ht="13">
      <c r="C15" s="403" t="str">
        <f>'Step 1-Contact and Program Info'!I10</f>
        <v xml:space="preserve">Alternate Contact: </v>
      </c>
      <c r="D15" s="9"/>
    </row>
    <row r="16" spans="1:4" ht="13">
      <c r="C16" s="403" t="str">
        <f>'Step 1-Contact and Program Info'!I11</f>
        <v xml:space="preserve">Contact Name </v>
      </c>
      <c r="D16" s="573" t="str">
        <f>IF(ISBLANK('Step 1-Contact and Program Info'!J11),"BLANK",'Step 1-Contact and Program Info'!J11)</f>
        <v>BLANK</v>
      </c>
    </row>
    <row r="17" spans="3:4" ht="13">
      <c r="C17" s="403" t="str">
        <f>'Step 1-Contact and Program Info'!I12</f>
        <v xml:space="preserve">Address </v>
      </c>
      <c r="D17" s="573" t="str">
        <f>IF(ISBLANK('Step 1-Contact and Program Info'!J12),"BLANK",'Step 1-Contact and Program Info'!J12)</f>
        <v>BLANK</v>
      </c>
    </row>
    <row r="18" spans="3:4" ht="13">
      <c r="C18" s="403"/>
      <c r="D18" s="573" t="str">
        <f>IF(ISBLANK('Step 1-Contact and Program Info'!J13),"BLANK",'Step 1-Contact and Program Info'!J13)</f>
        <v>BLANK</v>
      </c>
    </row>
    <row r="19" spans="3:4" ht="13">
      <c r="C19" s="403"/>
      <c r="D19" s="573" t="str">
        <f>IF(ISBLANK('Step 1-Contact and Program Info'!J14),"BLANK",'Step 1-Contact and Program Info'!J14)</f>
        <v>BLANK</v>
      </c>
    </row>
    <row r="20" spans="3:4" ht="13">
      <c r="C20" s="403" t="str">
        <f>'Step 1-Contact and Program Info'!I15</f>
        <v xml:space="preserve">Phone </v>
      </c>
      <c r="D20" s="573" t="str">
        <f>IF(ISBLANK('Step 1-Contact and Program Info'!J15),"BLANK",'Step 1-Contact and Program Info'!J15)</f>
        <v>BLANK</v>
      </c>
    </row>
    <row r="21" spans="3:4" ht="13">
      <c r="C21" s="403" t="str">
        <f>'Step 1-Contact and Program Info'!I16</f>
        <v xml:space="preserve">Fax </v>
      </c>
      <c r="D21" s="573" t="str">
        <f>IF(ISBLANK('Step 1-Contact and Program Info'!J16),"BLANK",'Step 1-Contact and Program Info'!J16)</f>
        <v>BLANK</v>
      </c>
    </row>
    <row r="22" spans="3:4" ht="13">
      <c r="C22" s="403" t="str">
        <f>'Step 1-Contact and Program Info'!I17</f>
        <v xml:space="preserve">E-mail Address </v>
      </c>
      <c r="D22" s="577" t="str">
        <f>IF(ISBLANK('Step 1-Contact and Program Info'!J17),"BLANK",'Step 1-Contact and Program Info'!J17)</f>
        <v>BLANK</v>
      </c>
    </row>
    <row r="23" spans="3:4" ht="13">
      <c r="C23" s="403"/>
      <c r="D23" s="9"/>
    </row>
    <row r="24" spans="3:4" ht="13">
      <c r="C24" s="982" t="str">
        <f>'Step 1-Contact and Program Info'!G26</f>
        <v>Refrigerators</v>
      </c>
      <c r="D24" s="573">
        <f>'Step 1-Contact and Program Info'!H26</f>
        <v>0</v>
      </c>
    </row>
    <row r="25" spans="3:4" ht="13">
      <c r="C25" s="982" t="str">
        <f>'Step 1-Contact and Program Info'!G27</f>
        <v>Stand-Alone Freezers</v>
      </c>
      <c r="D25" s="573">
        <f>'Step 1-Contact and Program Info'!H27</f>
        <v>0</v>
      </c>
    </row>
    <row r="26" spans="3:4" ht="13">
      <c r="C26" s="982" t="str">
        <f>'Step 1-Contact and Program Info'!G28</f>
        <v>Air-Conditioning Units</v>
      </c>
      <c r="D26" s="573">
        <f>'Step 1-Contact and Program Info'!H28</f>
        <v>0</v>
      </c>
    </row>
    <row r="27" spans="3:4" ht="13">
      <c r="C27" s="982" t="str">
        <f>'Step 1-Contact and Program Info'!G29</f>
        <v>Dehumidifiers</v>
      </c>
      <c r="D27" s="573">
        <f>'Step 1-Contact and Program Info'!H29</f>
        <v>0</v>
      </c>
    </row>
    <row r="28" spans="3:4" ht="13">
      <c r="C28" s="982" t="s">
        <v>367</v>
      </c>
      <c r="D28" s="573">
        <f>'Step 1-Contact and Program Info'!H31</f>
        <v>0</v>
      </c>
    </row>
    <row r="29" spans="3:4" ht="13">
      <c r="C29" s="982" t="s">
        <v>368</v>
      </c>
      <c r="D29" s="573">
        <f>'Step 1-Contact and Program Info'!H33</f>
        <v>0</v>
      </c>
    </row>
    <row r="30" spans="3:4" ht="13">
      <c r="C30" s="403"/>
      <c r="D30" s="575"/>
    </row>
    <row r="31" spans="3:4" ht="13">
      <c r="C31" s="403" t="s">
        <v>369</v>
      </c>
      <c r="D31" s="578">
        <f>'Step 1-Contact and Program Info'!G22</f>
        <v>0</v>
      </c>
    </row>
    <row r="32" spans="3:4" ht="13">
      <c r="C32" s="403" t="s">
        <v>370</v>
      </c>
      <c r="D32" s="579" t="str">
        <f>IF('Step 1-Contact and Program Info'!G22="Utility", 'Step 1-Contact and Program Info'!G24, "BLANK")</f>
        <v>BLANK</v>
      </c>
    </row>
    <row r="33" spans="1:4" ht="13">
      <c r="C33" s="403" t="s">
        <v>371</v>
      </c>
      <c r="D33" s="579" t="str">
        <f>IF('Step 1-Contact and Program Info'!G22="Retailer", 'Step 1-Contact and Program Info'!G24, "BLANK")</f>
        <v>BLANK</v>
      </c>
    </row>
    <row r="34" spans="1:4" ht="13">
      <c r="C34" s="403" t="s">
        <v>372</v>
      </c>
      <c r="D34" s="579" t="str">
        <f>IF('Step 1-Contact and Program Info'!G22="Manufacturer", 'Step 1-Contact and Program Info'!G24, "BLANK")</f>
        <v>BLANK</v>
      </c>
    </row>
    <row r="35" spans="1:4" ht="13">
      <c r="C35" s="403" t="s">
        <v>373</v>
      </c>
      <c r="D35" s="579" t="str">
        <f>IF('Step 1-Contact and Program Info'!G22="State", 'Step 1-Contact and Program Info'!G24, "BLANK")</f>
        <v>BLANK</v>
      </c>
    </row>
    <row r="36" spans="1:4" ht="13">
      <c r="C36" s="403"/>
    </row>
    <row r="37" spans="1:4">
      <c r="A37" s="407"/>
      <c r="B37" s="407"/>
      <c r="C37" s="408"/>
      <c r="D37" s="407"/>
    </row>
    <row r="38" spans="1:4">
      <c r="C38" s="409"/>
    </row>
    <row r="39" spans="1:4">
      <c r="A39" s="401"/>
      <c r="B39" s="401" t="s">
        <v>374</v>
      </c>
      <c r="C39" s="410"/>
      <c r="D39" s="401"/>
    </row>
    <row r="40" spans="1:4">
      <c r="C40" s="409"/>
    </row>
    <row r="41" spans="1:4">
      <c r="A41" s="1956" t="s">
        <v>172</v>
      </c>
      <c r="B41" s="1956"/>
      <c r="C41" s="1957"/>
      <c r="D41" s="411"/>
    </row>
    <row r="42" spans="1:4" ht="13">
      <c r="C42" s="412" t="str">
        <f>'Step 3-Refrigerators'!C8</f>
        <v>Total Number of Units Processed</v>
      </c>
      <c r="D42" s="431" t="str">
        <f>IF(ISBLANK('Step 3-Refrigerators'!D8),"BLANK",'Step 3-Refrigerators'!D8)</f>
        <v>BLANK</v>
      </c>
    </row>
    <row r="43" spans="1:4" ht="13">
      <c r="C43" s="413" t="str">
        <f>'Step 3-Refrigerators'!C9</f>
        <v>Average Age of Appliances Collected (yrs)</v>
      </c>
      <c r="D43" s="672" t="str">
        <f>IF(ISBLANK('Step 3-Refrigerators'!D9),"BLANK",'Step 3-Refrigerators'!D9)</f>
        <v>BLANK</v>
      </c>
    </row>
    <row r="44" spans="1:4" ht="13">
      <c r="C44" s="413" t="str">
        <f>'Step 3-Refrigerators'!D10</f>
        <v xml:space="preserve">Total Number of Units Processed </v>
      </c>
      <c r="D44" s="917"/>
    </row>
    <row r="45" spans="1:4" ht="13">
      <c r="C45" s="413" t="str">
        <f>'Step 3-Refrigerators'!C11</f>
        <v>CFC-12</v>
      </c>
      <c r="D45" s="431" t="str">
        <f>IF(ISBLANK('Step 3-Refrigerators'!D11),"BLANK",'Step 3-Refrigerators'!D11)</f>
        <v>BLANK</v>
      </c>
    </row>
    <row r="46" spans="1:4" ht="13">
      <c r="C46" s="414" t="str">
        <f>'Step 3-Refrigerators'!C12</f>
        <v>HFC-134a</v>
      </c>
      <c r="D46" s="431" t="str">
        <f>IF(ISBLANK('Step 3-Refrigerators'!D12),"BLANK",'Step 3-Refrigerators'!D12)</f>
        <v>BLANK</v>
      </c>
    </row>
    <row r="47" spans="1:4" ht="13">
      <c r="C47" s="414" t="s">
        <v>123</v>
      </c>
      <c r="D47" s="431" t="str">
        <f>IF(ISBLANK('Step 3-Refrigerators'!D13),"BLANK",'Step 3-Refrigerators'!D13)</f>
        <v>BLANK</v>
      </c>
    </row>
    <row r="48" spans="1:4" ht="13">
      <c r="C48" s="414"/>
      <c r="D48" s="431"/>
    </row>
    <row r="49" spans="3:4" ht="13">
      <c r="C49" s="413" t="str">
        <f>'Step 3-Refrigerators'!E10</f>
        <v>Number of Units Processed with Refrigerant Recovery</v>
      </c>
      <c r="D49" s="917"/>
    </row>
    <row r="50" spans="3:4" ht="13">
      <c r="C50" s="670" t="str">
        <f>C45</f>
        <v>CFC-12</v>
      </c>
      <c r="D50" s="431" t="str">
        <f>IF(ISBLANK('Step 3-Refrigerators'!E11),"BLANK",'Step 3-Refrigerators'!E11)</f>
        <v>BLANK</v>
      </c>
    </row>
    <row r="51" spans="3:4" ht="13">
      <c r="C51" s="413" t="str">
        <f>C46</f>
        <v>HFC-134a</v>
      </c>
      <c r="D51" s="431" t="str">
        <f>IF(ISBLANK('Step 3-Refrigerators'!E12),"BLANK",'Step 3-Refrigerators'!E12)</f>
        <v>BLANK</v>
      </c>
    </row>
    <row r="52" spans="3:4" ht="13">
      <c r="C52" s="413" t="str">
        <f>C47</f>
        <v>Other</v>
      </c>
      <c r="D52" s="431" t="str">
        <f>IF(ISBLANK('Step 3-Refrigerators'!E13),"BLANK",'Step 3-Refrigerators'!E13)</f>
        <v>BLANK</v>
      </c>
    </row>
    <row r="53" spans="3:4" ht="13">
      <c r="C53" s="414"/>
      <c r="D53" s="431"/>
    </row>
    <row r="54" spans="3:4" ht="13">
      <c r="C54" s="414" t="str">
        <f>'Step 3-Refrigerators'!D15</f>
        <v xml:space="preserve">Total Number of Units Processed </v>
      </c>
      <c r="D54" s="917"/>
    </row>
    <row r="55" spans="3:4" ht="13">
      <c r="C55" s="414" t="str">
        <f>'Step 3-Refrigerators'!C16</f>
        <v>CFC-11 Blowing Agent</v>
      </c>
      <c r="D55" s="431" t="str">
        <f>IF(ISBLANK('Step 3-Refrigerators'!D16),"BLANK",'Step 3-Refrigerators'!D16)</f>
        <v>BLANK</v>
      </c>
    </row>
    <row r="56" spans="3:4" ht="13">
      <c r="C56" s="414" t="str">
        <f>'Step 3-Refrigerators'!C17</f>
        <v>HCFC-141b Blowing Agent</v>
      </c>
      <c r="D56" s="431" t="str">
        <f>IF(ISBLANK('Step 3-Refrigerators'!D17),"BLANK",'Step 3-Refrigerators'!D17)</f>
        <v>BLANK</v>
      </c>
    </row>
    <row r="57" spans="3:4" ht="13">
      <c r="C57" s="414" t="str">
        <f>'Step 3-Refrigerators'!C18</f>
        <v>HFC-134a Blowing Agent</v>
      </c>
      <c r="D57" s="431" t="str">
        <f>IF(ISBLANK('Step 3-Refrigerators'!D18),"BLANK",'Step 3-Refrigerators'!D18)</f>
        <v>BLANK</v>
      </c>
    </row>
    <row r="58" spans="3:4" ht="13">
      <c r="C58" s="414" t="str">
        <f>'Step 3-Refrigerators'!C19</f>
        <v>HFC-245fa Blowing Agent</v>
      </c>
      <c r="D58" s="431" t="str">
        <f>IF(ISBLANK('Step 3-Refrigerators'!D19),"BLANK",'Step 3-Refrigerators'!D19)</f>
        <v>BLANK</v>
      </c>
    </row>
    <row r="59" spans="3:4" ht="13">
      <c r="C59" s="414" t="str">
        <f>'Step 3-Refrigerators'!C20</f>
        <v>Cyclopentane Blowing Agent</v>
      </c>
      <c r="D59" s="431" t="str">
        <f>IF(ISBLANK('Step 3-Refrigerators'!D20),"BLANK",'Step 3-Refrigerators'!D20)</f>
        <v>BLANK</v>
      </c>
    </row>
    <row r="60" spans="3:4" ht="13">
      <c r="C60" s="414" t="str">
        <f>'Step 3-Refrigerators'!C21</f>
        <v>Fiberglass</v>
      </c>
      <c r="D60" s="431" t="str">
        <f>IF(ISBLANK('Step 3-Refrigerators'!D21),"BLANK",'Step 3-Refrigerators'!D21)</f>
        <v>BLANK</v>
      </c>
    </row>
    <row r="61" spans="3:4" ht="13">
      <c r="C61" s="414" t="s">
        <v>123</v>
      </c>
      <c r="D61" s="431" t="str">
        <f>IF(ISBLANK('Step 3-Refrigerators'!D22),"BLANK",'Step 3-Refrigerators'!D22)</f>
        <v>BLANK</v>
      </c>
    </row>
    <row r="62" spans="3:4" ht="13">
      <c r="C62" s="659"/>
      <c r="D62" s="420"/>
    </row>
    <row r="63" spans="3:4" ht="13">
      <c r="C63" s="414" t="str">
        <f>'Step 3-Refrigerators'!E15</f>
        <v>Number of Units Processed with Foam Recovery</v>
      </c>
      <c r="D63" s="1041"/>
    </row>
    <row r="64" spans="3:4" ht="13">
      <c r="C64" s="414" t="str">
        <f t="shared" ref="C64:C70" si="0">C55</f>
        <v>CFC-11 Blowing Agent</v>
      </c>
      <c r="D64" s="918" t="str">
        <f>IF(ISBLANK('Step 3-Refrigerators'!E16),"BLANK",'Step 3-Refrigerators'!E16)</f>
        <v>BLANK</v>
      </c>
    </row>
    <row r="65" spans="3:4" ht="13">
      <c r="C65" s="414" t="str">
        <f t="shared" si="0"/>
        <v>HCFC-141b Blowing Agent</v>
      </c>
      <c r="D65" s="918" t="str">
        <f>IF(ISBLANK('Step 3-Refrigerators'!E17),"BLANK",'Step 3-Refrigerators'!E17)</f>
        <v>BLANK</v>
      </c>
    </row>
    <row r="66" spans="3:4" ht="13">
      <c r="C66" s="414" t="str">
        <f t="shared" si="0"/>
        <v>HFC-134a Blowing Agent</v>
      </c>
      <c r="D66" s="918" t="str">
        <f>IF(ISBLANK('Step 3-Refrigerators'!E18),"BLANK",'Step 3-Refrigerators'!E18)</f>
        <v>BLANK</v>
      </c>
    </row>
    <row r="67" spans="3:4" ht="13">
      <c r="C67" s="414" t="str">
        <f t="shared" si="0"/>
        <v>HFC-245fa Blowing Agent</v>
      </c>
      <c r="D67" s="918" t="str">
        <f>IF(ISBLANK('Step 3-Refrigerators'!E19),"BLANK",'Step 3-Refrigerators'!E19)</f>
        <v>BLANK</v>
      </c>
    </row>
    <row r="68" spans="3:4" ht="13">
      <c r="C68" s="414" t="str">
        <f t="shared" si="0"/>
        <v>Cyclopentane Blowing Agent</v>
      </c>
      <c r="D68" s="918" t="str">
        <f>IF(ISBLANK('Step 3-Refrigerators'!E20),"BLANK",'Step 3-Refrigerators'!E20)</f>
        <v>BLANK</v>
      </c>
    </row>
    <row r="69" spans="3:4" ht="13">
      <c r="C69" s="414" t="str">
        <f t="shared" si="0"/>
        <v>Fiberglass</v>
      </c>
      <c r="D69" s="918" t="str">
        <f>IF(ISBLANK('Step 3-Refrigerators'!E21),"BLANK",'Step 3-Refrigerators'!E21)</f>
        <v>BLANK</v>
      </c>
    </row>
    <row r="70" spans="3:4" ht="13">
      <c r="C70" s="414" t="str">
        <f t="shared" si="0"/>
        <v>Other</v>
      </c>
      <c r="D70" s="918" t="str">
        <f>IF(ISBLANK('Step 3-Refrigerators'!E22),"BLANK",'Step 3-Refrigerators'!E22)</f>
        <v>BLANK</v>
      </c>
    </row>
    <row r="71" spans="3:4" ht="13">
      <c r="C71" s="414"/>
      <c r="D71" s="1039"/>
    </row>
    <row r="72" spans="3:4" ht="13">
      <c r="C72" s="1040" t="str">
        <f>'Step 3-Refrigerators'!F15</f>
        <v>Was Foam Recovered From Appliance Doors?</v>
      </c>
      <c r="D72" s="1042"/>
    </row>
    <row r="73" spans="3:4" ht="13">
      <c r="C73" s="414" t="str">
        <f t="shared" ref="C73:C79" si="1">C55</f>
        <v>CFC-11 Blowing Agent</v>
      </c>
      <c r="D73" s="1039" t="str">
        <f>IF(ISBLANK('Step 3-Refrigerators'!F16),"BLANK",'Step 3-Refrigerators'!F16)</f>
        <v>BLANK</v>
      </c>
    </row>
    <row r="74" spans="3:4" ht="13">
      <c r="C74" s="414" t="str">
        <f t="shared" si="1"/>
        <v>HCFC-141b Blowing Agent</v>
      </c>
      <c r="D74" s="1039" t="str">
        <f>IF(ISBLANK('Step 3-Refrigerators'!F17),"BLANK",'Step 3-Refrigerators'!F17)</f>
        <v>BLANK</v>
      </c>
    </row>
    <row r="75" spans="3:4" ht="13">
      <c r="C75" s="414" t="str">
        <f t="shared" si="1"/>
        <v>HFC-134a Blowing Agent</v>
      </c>
      <c r="D75" s="1039" t="str">
        <f>IF(ISBLANK('Step 3-Refrigerators'!F18),"BLANK",'Step 3-Refrigerators'!F18)</f>
        <v>BLANK</v>
      </c>
    </row>
    <row r="76" spans="3:4" ht="13">
      <c r="C76" s="414" t="str">
        <f t="shared" si="1"/>
        <v>HFC-245fa Blowing Agent</v>
      </c>
      <c r="D76" s="1039" t="str">
        <f>IF(ISBLANK('Step 3-Refrigerators'!F19),"BLANK",'Step 3-Refrigerators'!F19)</f>
        <v>BLANK</v>
      </c>
    </row>
    <row r="77" spans="3:4" ht="13">
      <c r="C77" s="414" t="str">
        <f t="shared" si="1"/>
        <v>Cyclopentane Blowing Agent</v>
      </c>
      <c r="D77" s="1038"/>
    </row>
    <row r="78" spans="3:4" ht="13">
      <c r="C78" s="414" t="str">
        <f t="shared" si="1"/>
        <v>Fiberglass</v>
      </c>
      <c r="D78" s="1039"/>
    </row>
    <row r="79" spans="3:4" ht="13">
      <c r="C79" s="414" t="str">
        <f t="shared" si="1"/>
        <v>Other</v>
      </c>
      <c r="D79" s="1039"/>
    </row>
    <row r="80" spans="3:4" ht="13.5" thickBot="1">
      <c r="C80" s="415"/>
      <c r="D80" s="416"/>
    </row>
    <row r="81" spans="2:4" ht="12.75" customHeight="1" thickBot="1">
      <c r="B81" s="1582" t="s">
        <v>141</v>
      </c>
      <c r="C81" s="694" t="str">
        <f>'Step 3-Refrigerators'!D30</f>
        <v xml:space="preserve">CFC-12 </v>
      </c>
      <c r="D81" s="919"/>
    </row>
    <row r="82" spans="2:4" ht="13.5" thickBot="1">
      <c r="B82" s="1583"/>
      <c r="C82" s="436" t="str">
        <f>'Step 3-Refrigerators'!D31</f>
        <v>Reclaimed</v>
      </c>
      <c r="D82" s="891" t="str">
        <f>IF(ISBLANK('Step 3-Refrigerators'!F31),"BLANK",'Step 3-Refrigerators'!F31)</f>
        <v>BLANK</v>
      </c>
    </row>
    <row r="83" spans="2:4" ht="13.5" thickBot="1">
      <c r="B83" s="1583"/>
      <c r="C83" s="436" t="s">
        <v>145</v>
      </c>
      <c r="D83" s="891" t="str">
        <f>IF(ISBLANK('Step 3-Refrigerators'!F32),"BLANK",'Step 3-Refrigerators'!F32)</f>
        <v>BLANK</v>
      </c>
    </row>
    <row r="84" spans="2:4" ht="13.5" thickBot="1">
      <c r="B84" s="1583"/>
      <c r="C84" s="436" t="str">
        <f>'Step 3-Refrigerators'!D33</f>
        <v>Destroyed</v>
      </c>
      <c r="D84" s="891" t="str">
        <f>IF(ISBLANK('Step 3-Refrigerators'!F33),"BLANK",'Step 3-Refrigerators'!F33)</f>
        <v>BLANK</v>
      </c>
    </row>
    <row r="85" spans="2:4" ht="13.5" thickBot="1">
      <c r="B85" s="1583"/>
      <c r="C85" s="436" t="s">
        <v>147</v>
      </c>
      <c r="D85" s="891" t="str">
        <f>IF(ISBLANK('Step 3-Refrigerators'!F34),"BLANK",'Step 3-Refrigerators'!F34)</f>
        <v>BLANK</v>
      </c>
    </row>
    <row r="86" spans="2:4" ht="13.5" thickBot="1">
      <c r="B86" s="1583"/>
      <c r="C86" s="438" t="str">
        <f>'Step 3-Refrigerators'!D35</f>
        <v xml:space="preserve">HFC-134a </v>
      </c>
      <c r="D86" s="698"/>
    </row>
    <row r="87" spans="2:4" ht="13.5" thickBot="1">
      <c r="B87" s="1583"/>
      <c r="C87" s="436" t="str">
        <f>'Step 3-Refrigerators'!D36</f>
        <v>Reclaimed</v>
      </c>
      <c r="D87" s="891" t="str">
        <f>IF(ISBLANK('Step 3-Refrigerators'!F36),"BLANK",'Step 3-Refrigerators'!F36)</f>
        <v>BLANK</v>
      </c>
    </row>
    <row r="88" spans="2:4" ht="13.5" thickBot="1">
      <c r="B88" s="1583"/>
      <c r="C88" s="436" t="s">
        <v>145</v>
      </c>
      <c r="D88" s="891" t="str">
        <f>IF(ISBLANK('Step 3-Refrigerators'!F37),"BLANK",'Step 3-Refrigerators'!F37)</f>
        <v>BLANK</v>
      </c>
    </row>
    <row r="89" spans="2:4" ht="13.5" thickBot="1">
      <c r="B89" s="1583"/>
      <c r="C89" s="436" t="str">
        <f>'Step 3-Refrigerators'!D38</f>
        <v>Destroyed</v>
      </c>
      <c r="D89" s="891" t="str">
        <f>IF(ISBLANK('Step 3-Refrigerators'!F38),"BLANK",'Step 3-Refrigerators'!F38)</f>
        <v>BLANK</v>
      </c>
    </row>
    <row r="90" spans="2:4" ht="13.5" thickBot="1">
      <c r="B90" s="1584"/>
      <c r="C90" s="436" t="s">
        <v>147</v>
      </c>
      <c r="D90" s="891" t="str">
        <f>IF(ISBLANK('Step 3-Refrigerators'!F39),"BLANK",'Step 3-Refrigerators'!F39)</f>
        <v>BLANK</v>
      </c>
    </row>
    <row r="91" spans="2:4" ht="13.5" thickBot="1">
      <c r="B91" s="1596" t="s">
        <v>149</v>
      </c>
      <c r="C91" s="417" t="str">
        <f>'Step 3-Refrigerators'!D40</f>
        <v>CFC-11</v>
      </c>
      <c r="D91" s="698"/>
    </row>
    <row r="92" spans="2:4" ht="13.5" thickBot="1">
      <c r="B92" s="1898"/>
      <c r="C92" s="436" t="str">
        <f>'Step 3-Refrigerators'!D41</f>
        <v>Reclaimed</v>
      </c>
      <c r="D92" s="891" t="str">
        <f>IF(ISBLANK('Step 3-Refrigerators'!F41),"BLANK",'Step 3-Refrigerators'!F41)</f>
        <v>BLANK</v>
      </c>
    </row>
    <row r="93" spans="2:4" ht="13.5" thickBot="1">
      <c r="B93" s="1898"/>
      <c r="C93" s="436" t="s">
        <v>145</v>
      </c>
      <c r="D93" s="891" t="str">
        <f>IF(ISBLANK('Step 3-Refrigerators'!F42),"BLANK",'Step 3-Refrigerators'!F42)</f>
        <v>BLANK</v>
      </c>
    </row>
    <row r="94" spans="2:4" ht="13.5" thickBot="1">
      <c r="B94" s="1898"/>
      <c r="C94" s="436" t="str">
        <f>'Step 3-Refrigerators'!D43</f>
        <v>Destroyed</v>
      </c>
      <c r="D94" s="891" t="str">
        <f>IF(ISBLANK('Step 3-Refrigerators'!F43),"BLANK",'Step 3-Refrigerators'!F43)</f>
        <v>BLANK</v>
      </c>
    </row>
    <row r="95" spans="2:4" ht="13.5" thickBot="1">
      <c r="B95" s="1898"/>
      <c r="C95" s="436" t="s">
        <v>147</v>
      </c>
      <c r="D95" s="891" t="str">
        <f>IF(ISBLANK('Step 3-Refrigerators'!F44),"BLANK",'Step 3-Refrigerators'!F44)</f>
        <v>BLANK</v>
      </c>
    </row>
    <row r="96" spans="2:4" ht="13.5" thickBot="1">
      <c r="B96" s="1898"/>
      <c r="C96" s="438" t="str">
        <f>'Step 3-Refrigerators'!D45</f>
        <v>HCFC-141b</v>
      </c>
      <c r="D96" s="698"/>
    </row>
    <row r="97" spans="2:4" ht="13.5" thickBot="1">
      <c r="B97" s="1898"/>
      <c r="C97" s="436" t="str">
        <f>'Step 3-Refrigerators'!D46</f>
        <v>Reclaimed</v>
      </c>
      <c r="D97" s="983" t="str">
        <f>IF(ISBLANK('Step 3-Refrigerators'!F46),"BLANK",'Step 3-Refrigerators'!F46)</f>
        <v>BLANK</v>
      </c>
    </row>
    <row r="98" spans="2:4" ht="13.5" thickBot="1">
      <c r="B98" s="1898"/>
      <c r="C98" s="436" t="s">
        <v>145</v>
      </c>
      <c r="D98" s="983" t="str">
        <f>IF(ISBLANK('Step 3-Refrigerators'!F47),"BLANK",'Step 3-Refrigerators'!F47)</f>
        <v>BLANK</v>
      </c>
    </row>
    <row r="99" spans="2:4" ht="13.5" thickBot="1">
      <c r="B99" s="1898"/>
      <c r="C99" s="436" t="str">
        <f>'Step 3-Refrigerators'!D48</f>
        <v>Destroyed</v>
      </c>
      <c r="D99" s="983" t="str">
        <f>IF(ISBLANK('Step 3-Refrigerators'!F48),"BLANK",'Step 3-Refrigerators'!F48)</f>
        <v>BLANK</v>
      </c>
    </row>
    <row r="100" spans="2:4" ht="13.5" thickBot="1">
      <c r="B100" s="1898"/>
      <c r="C100" s="436" t="s">
        <v>147</v>
      </c>
      <c r="D100" s="983" t="str">
        <f>IF(ISBLANK('Step 3-Refrigerators'!F49),"BLANK",'Step 3-Refrigerators'!F49)</f>
        <v>BLANK</v>
      </c>
    </row>
    <row r="101" spans="2:4" ht="13.5" thickBot="1">
      <c r="B101" s="1898"/>
      <c r="C101" s="438" t="str">
        <f>'Step 3-Refrigerators'!D50</f>
        <v>HFC-134a</v>
      </c>
      <c r="D101" s="696"/>
    </row>
    <row r="102" spans="2:4" ht="13.5" thickBot="1">
      <c r="B102" s="1898"/>
      <c r="C102" s="436" t="str">
        <f>'Step 3-Refrigerators'!D51</f>
        <v>Reclaimed</v>
      </c>
      <c r="D102" s="983" t="str">
        <f>IF(ISBLANK('Step 3-Refrigerators'!F51),"BLANK",'Step 3-Refrigerators'!F51)</f>
        <v>BLANK</v>
      </c>
    </row>
    <row r="103" spans="2:4" ht="13.5" thickBot="1">
      <c r="B103" s="1898"/>
      <c r="C103" s="436" t="s">
        <v>145</v>
      </c>
      <c r="D103" s="983" t="str">
        <f>IF(ISBLANK('Step 3-Refrigerators'!F52),"BLANK",'Step 3-Refrigerators'!F52)</f>
        <v>BLANK</v>
      </c>
    </row>
    <row r="104" spans="2:4" ht="13.5" thickBot="1">
      <c r="B104" s="1898"/>
      <c r="C104" s="436" t="str">
        <f>'Step 3-Refrigerators'!D53</f>
        <v>Destroyed</v>
      </c>
      <c r="D104" s="983" t="str">
        <f>IF(ISBLANK('Step 3-Refrigerators'!F53),"BLANK",'Step 3-Refrigerators'!F53)</f>
        <v>BLANK</v>
      </c>
    </row>
    <row r="105" spans="2:4" ht="13.5" thickBot="1">
      <c r="B105" s="1898"/>
      <c r="C105" s="436" t="s">
        <v>147</v>
      </c>
      <c r="D105" s="983" t="str">
        <f>IF(ISBLANK('Step 3-Refrigerators'!F54),"BLANK",'Step 3-Refrigerators'!F54)</f>
        <v>BLANK</v>
      </c>
    </row>
    <row r="106" spans="2:4" ht="13.5" thickBot="1">
      <c r="B106" s="1898"/>
      <c r="C106" s="438" t="str">
        <f>'Step 3-Refrigerators'!D55</f>
        <v>HFC-245fa</v>
      </c>
      <c r="D106" s="696"/>
    </row>
    <row r="107" spans="2:4" ht="13.5" customHeight="1" thickBot="1">
      <c r="B107" s="1898"/>
      <c r="C107" s="436" t="str">
        <f>'Step 3-Refrigerators'!D56</f>
        <v>Reclaimed</v>
      </c>
      <c r="D107" s="983" t="str">
        <f>IF(ISBLANK('Step 3-Refrigerators'!F56),"BLANK",'Step 3-Refrigerators'!F56)</f>
        <v>BLANK</v>
      </c>
    </row>
    <row r="108" spans="2:4" ht="13.5" customHeight="1" thickBot="1">
      <c r="B108" s="1898"/>
      <c r="C108" s="436" t="s">
        <v>145</v>
      </c>
      <c r="D108" s="983" t="str">
        <f>IF(ISBLANK('Step 3-Refrigerators'!F57),"BLANK",'Step 3-Refrigerators'!F57)</f>
        <v>BLANK</v>
      </c>
    </row>
    <row r="109" spans="2:4" ht="13.5" thickBot="1">
      <c r="B109" s="1898"/>
      <c r="C109" s="436" t="str">
        <f>'Step 3-Refrigerators'!D58</f>
        <v>Destroyed</v>
      </c>
      <c r="D109" s="983" t="str">
        <f>IF(ISBLANK('Step 3-Refrigerators'!F58),"BLANK",'Step 3-Refrigerators'!F58)</f>
        <v>BLANK</v>
      </c>
    </row>
    <row r="110" spans="2:4" ht="13.5" thickBot="1">
      <c r="B110" s="1953"/>
      <c r="C110" s="436" t="s">
        <v>147</v>
      </c>
      <c r="D110" s="983" t="str">
        <f>IF(ISBLANK('Step 3-Refrigerators'!F59),"BLANK",'Step 3-Refrigerators'!F59)</f>
        <v>BLANK</v>
      </c>
    </row>
    <row r="111" spans="2:4" ht="13.5" thickBot="1">
      <c r="B111" s="1568" t="s">
        <v>153</v>
      </c>
      <c r="C111" s="436" t="str">
        <f>'Step 3-Refrigerators'!D60</f>
        <v>Recycled</v>
      </c>
      <c r="D111" s="983" t="str">
        <f>IF(ISBLANK('Step 3-Refrigerators'!F60),"BLANK",'Step 3-Refrigerators'!F60)</f>
        <v>BLANK</v>
      </c>
    </row>
    <row r="112" spans="2:4" ht="13.5" thickBot="1">
      <c r="B112" s="1586"/>
      <c r="C112" s="436" t="str">
        <f>'Step 3-Refrigerators'!D61</f>
        <v>Disposed</v>
      </c>
      <c r="D112" s="983" t="str">
        <f>IF(ISBLANK('Step 3-Refrigerators'!F61),"BLANK",'Step 3-Refrigerators'!F61)</f>
        <v>BLANK</v>
      </c>
    </row>
    <row r="113" spans="1:4" ht="13.5" thickBot="1">
      <c r="B113" s="1570" t="s">
        <v>157</v>
      </c>
      <c r="C113" s="436" t="str">
        <f>'Step 3-Refrigerators'!D62</f>
        <v>Ferrous Metal Recycled</v>
      </c>
      <c r="D113" s="983" t="str">
        <f>IF(ISBLANK('Step 3-Refrigerators'!F62),"BLANK",'Step 3-Refrigerators'!F62)</f>
        <v>BLANK</v>
      </c>
    </row>
    <row r="114" spans="1:4" ht="13.5" thickBot="1">
      <c r="B114" s="1571"/>
      <c r="C114" s="436" t="str">
        <f>'Step 3-Refrigerators'!D63</f>
        <v>Non-Ferrous Metal Recycled</v>
      </c>
      <c r="D114" s="983" t="str">
        <f>IF(ISBLANK('Step 3-Refrigerators'!F63),"BLANK",'Step 3-Refrigerators'!F63)</f>
        <v>BLANK</v>
      </c>
    </row>
    <row r="115" spans="1:4" ht="13.5" thickBot="1">
      <c r="B115" s="201" t="s">
        <v>160</v>
      </c>
      <c r="C115" s="436" t="str">
        <f>'Step 3-Refrigerators'!D64</f>
        <v>Recycled</v>
      </c>
      <c r="D115" s="983" t="str">
        <f>IF(ISBLANK('Step 3-Refrigerators'!F64),"BLANK",'Step 3-Refrigerators'!F64)</f>
        <v>BLANK</v>
      </c>
    </row>
    <row r="116" spans="1:4" ht="13.5" thickBot="1">
      <c r="B116" s="39" t="s">
        <v>161</v>
      </c>
      <c r="C116" s="436" t="str">
        <f>'Step 3-Refrigerators'!D65</f>
        <v>Recycled</v>
      </c>
      <c r="D116" s="983" t="str">
        <f>IF(ISBLANK('Step 3-Refrigerators'!F65),"BLANK",'Step 3-Refrigerators'!F65)</f>
        <v>BLANK</v>
      </c>
    </row>
    <row r="117" spans="1:4" ht="13.5" thickBot="1">
      <c r="B117" s="39" t="s">
        <v>162</v>
      </c>
      <c r="C117" s="436" t="str">
        <f>'Step 3-Refrigerators'!D66</f>
        <v>Destroyed</v>
      </c>
      <c r="D117" s="984" t="str">
        <f>IF(ISBLANK('Step 3-Refrigerators'!F66),"BLANK",'Step 3-Refrigerators'!F66)</f>
        <v>BLANK</v>
      </c>
    </row>
    <row r="118" spans="1:4">
      <c r="C118" s="409"/>
    </row>
    <row r="119" spans="1:4">
      <c r="A119" s="411"/>
      <c r="B119" s="1457" t="s">
        <v>375</v>
      </c>
      <c r="C119" s="419"/>
      <c r="D119" s="411"/>
    </row>
    <row r="120" spans="1:4" ht="13">
      <c r="C120" s="413" t="str">
        <f>'Step 3-Refrigerators'!D10</f>
        <v xml:space="preserve">Total Number of Units Processed </v>
      </c>
      <c r="D120" s="917"/>
    </row>
    <row r="121" spans="1:4" ht="13">
      <c r="C121" s="413" t="str">
        <f>'Step 3-Refrigerators'!C11</f>
        <v>CFC-12</v>
      </c>
      <c r="D121" s="431" t="str">
        <f>IF(ISBLANK('Step 3-Refrigerators'!F11),"BLANK",'Step 3-Refrigerators'!F11)</f>
        <v>BLANK</v>
      </c>
    </row>
    <row r="122" spans="1:4" ht="13">
      <c r="C122" s="413" t="str">
        <f>'Step 3-Refrigerators'!C12</f>
        <v>HFC-134a</v>
      </c>
      <c r="D122" s="431" t="str">
        <f>IF(ISBLANK('Step 3-Refrigerators'!F12),"BLANK",'Step 3-Refrigerators'!F12)</f>
        <v>BLANK</v>
      </c>
    </row>
    <row r="123" spans="1:4" ht="13">
      <c r="C123" s="413" t="str">
        <f>'Step 3-Refrigerators'!C13</f>
        <v>Other</v>
      </c>
      <c r="D123" s="431" t="str">
        <f>IF(ISBLANK('Step 3-Refrigerators'!F13),"BLANK",'Step 3-Refrigerators'!F13)</f>
        <v>BLANK</v>
      </c>
    </row>
    <row r="124" spans="1:4" ht="13">
      <c r="C124" s="976" t="s">
        <v>120</v>
      </c>
      <c r="D124" s="920" t="str">
        <f>IF(ISBLANK('Step 3-Refrigerators'!G11),"",'Step 3-Refrigerators'!G11)</f>
        <v/>
      </c>
    </row>
    <row r="125" spans="1:4">
      <c r="C125" s="413" t="str">
        <f>'Step 3-Refrigerators'!D15</f>
        <v xml:space="preserve">Total Number of Units Processed </v>
      </c>
    </row>
    <row r="126" spans="1:4" ht="13">
      <c r="C126" s="413" t="str">
        <f>'Step 3-Refrigerators'!C16</f>
        <v>CFC-11 Blowing Agent</v>
      </c>
      <c r="D126" s="431" t="str">
        <f>IF(ISBLANK('Step 3-Refrigerators'!G16),"BLANK",'Step 3-Refrigerators'!G16)</f>
        <v>BLANK</v>
      </c>
    </row>
    <row r="127" spans="1:4" ht="13">
      <c r="C127" s="413" t="str">
        <f>'Step 3-Refrigerators'!C17</f>
        <v>HCFC-141b Blowing Agent</v>
      </c>
      <c r="D127" s="431" t="str">
        <f>IF(ISBLANK('Step 3-Refrigerators'!G17),"BLANK",'Step 3-Refrigerators'!G17)</f>
        <v>BLANK</v>
      </c>
    </row>
    <row r="128" spans="1:4" ht="13">
      <c r="C128" s="413" t="str">
        <f>'Step 3-Refrigerators'!C18</f>
        <v>HFC-134a Blowing Agent</v>
      </c>
      <c r="D128" s="431" t="str">
        <f>IF(ISBLANK('Step 3-Refrigerators'!G18),"BLANK",'Step 3-Refrigerators'!G18)</f>
        <v>BLANK</v>
      </c>
    </row>
    <row r="129" spans="2:4" ht="13">
      <c r="C129" s="413" t="str">
        <f>'Step 3-Refrigerators'!C19</f>
        <v>HFC-245fa Blowing Agent</v>
      </c>
      <c r="D129" s="431" t="str">
        <f>IF(ISBLANK('Step 3-Refrigerators'!G19),"BLANK",'Step 3-Refrigerators'!G19)</f>
        <v>BLANK</v>
      </c>
    </row>
    <row r="130" spans="2:4" ht="13">
      <c r="C130" s="413" t="str">
        <f>'Step 3-Refrigerators'!C20</f>
        <v>Cyclopentane Blowing Agent</v>
      </c>
      <c r="D130" s="431" t="str">
        <f>IF(ISBLANK('Step 3-Refrigerators'!G20),"BLANK",'Step 3-Refrigerators'!G20)</f>
        <v>BLANK</v>
      </c>
    </row>
    <row r="131" spans="2:4" ht="13">
      <c r="C131" s="413" t="str">
        <f>'Step 3-Refrigerators'!C21</f>
        <v>Fiberglass</v>
      </c>
      <c r="D131" s="431" t="str">
        <f>IF(ISBLANK('Step 3-Refrigerators'!G21),"BLANK",'Step 3-Refrigerators'!G21)</f>
        <v>BLANK</v>
      </c>
    </row>
    <row r="132" spans="2:4" ht="13">
      <c r="C132" s="413" t="str">
        <f>'Step 3-Refrigerators'!C22</f>
        <v>Other</v>
      </c>
      <c r="D132" s="431" t="str">
        <f>IF(ISBLANK('Step 3-Refrigerators'!G22),"BLANK",'Step 3-Refrigerators'!G22)</f>
        <v>BLANK</v>
      </c>
    </row>
    <row r="133" spans="2:4" ht="13">
      <c r="C133" s="976" t="s">
        <v>120</v>
      </c>
      <c r="D133" s="431" t="str">
        <f>IF(ISBLANK('Step 3-Refrigerators'!H16),"",'Step 3-Refrigerators'!H16)</f>
        <v/>
      </c>
    </row>
    <row r="134" spans="2:4" ht="13" thickBot="1">
      <c r="C134" s="409"/>
    </row>
    <row r="135" spans="2:4" ht="12.75" customHeight="1" thickBot="1">
      <c r="B135" s="1582" t="s">
        <v>141</v>
      </c>
      <c r="C135" s="417" t="str">
        <f>'Step 3-Refrigerators'!D30</f>
        <v xml:space="preserve">CFC-12 </v>
      </c>
      <c r="D135" s="985"/>
    </row>
    <row r="136" spans="2:4" ht="13.5" thickBot="1">
      <c r="B136" s="1583"/>
      <c r="C136" s="418" t="str">
        <f>'Step 3-Refrigerators'!D31</f>
        <v>Reclaimed</v>
      </c>
      <c r="D136" s="983" t="str">
        <f>IF(ISBLANK('Step 3-Refrigerators'!H31),"BLANK",'Step 3-Refrigerators'!H31)</f>
        <v>BLANK</v>
      </c>
    </row>
    <row r="137" spans="2:4" ht="13.5" thickBot="1">
      <c r="B137" s="1583"/>
      <c r="C137" s="418" t="s">
        <v>145</v>
      </c>
      <c r="D137" s="983" t="str">
        <f>IF(ISBLANK('Step 3-Refrigerators'!H32),"BLANK",'Step 3-Refrigerators'!H32)</f>
        <v>BLANK</v>
      </c>
    </row>
    <row r="138" spans="2:4" ht="13.5" thickBot="1">
      <c r="B138" s="1583"/>
      <c r="C138" s="418" t="str">
        <f>'Step 3-Refrigerators'!D33</f>
        <v>Destroyed</v>
      </c>
      <c r="D138" s="983" t="str">
        <f>IF(ISBLANK('Step 3-Refrigerators'!H33),"BLANK",'Step 3-Refrigerators'!H33)</f>
        <v>BLANK</v>
      </c>
    </row>
    <row r="139" spans="2:4" ht="13.5" thickBot="1">
      <c r="B139" s="1583"/>
      <c r="C139" s="418" t="s">
        <v>147</v>
      </c>
      <c r="D139" s="983" t="str">
        <f>IF(ISBLANK('Step 3-Refrigerators'!H34),"BLANK",'Step 3-Refrigerators'!H34)</f>
        <v>BLANK</v>
      </c>
    </row>
    <row r="140" spans="2:4" ht="13.5" thickBot="1">
      <c r="B140" s="1583"/>
      <c r="C140" s="417" t="str">
        <f>'Step 3-Refrigerators'!D35</f>
        <v xml:space="preserve">HFC-134a </v>
      </c>
      <c r="D140" s="512"/>
    </row>
    <row r="141" spans="2:4" ht="13.5" thickBot="1">
      <c r="B141" s="1583"/>
      <c r="C141" s="418" t="str">
        <f>'Step 3-Refrigerators'!D36</f>
        <v>Reclaimed</v>
      </c>
      <c r="D141" s="983" t="str">
        <f>IF(ISBLANK('Step 3-Refrigerators'!H36),"BLANK",'Step 3-Refrigerators'!H36)</f>
        <v>BLANK</v>
      </c>
    </row>
    <row r="142" spans="2:4" ht="13.5" thickBot="1">
      <c r="B142" s="1583"/>
      <c r="C142" s="418" t="s">
        <v>145</v>
      </c>
      <c r="D142" s="983" t="str">
        <f>IF(ISBLANK('Step 3-Refrigerators'!H37),"BLANK",'Step 3-Refrigerators'!H37)</f>
        <v>BLANK</v>
      </c>
    </row>
    <row r="143" spans="2:4" ht="13.5" thickBot="1">
      <c r="B143" s="1583"/>
      <c r="C143" s="418" t="str">
        <f>'Step 3-Refrigerators'!D38</f>
        <v>Destroyed</v>
      </c>
      <c r="D143" s="983" t="str">
        <f>IF(ISBLANK('Step 3-Refrigerators'!H38),"BLANK",'Step 3-Refrigerators'!H38)</f>
        <v>BLANK</v>
      </c>
    </row>
    <row r="144" spans="2:4" ht="13.5" thickBot="1">
      <c r="B144" s="1584"/>
      <c r="C144" s="418" t="s">
        <v>147</v>
      </c>
      <c r="D144" s="983" t="str">
        <f>IF(ISBLANK('Step 3-Refrigerators'!H39),"BLANK",'Step 3-Refrigerators'!H39)</f>
        <v>BLANK</v>
      </c>
    </row>
    <row r="145" spans="2:4" ht="13.5" thickBot="1">
      <c r="B145" s="1596" t="s">
        <v>149</v>
      </c>
      <c r="C145" s="417" t="str">
        <f>'Step 3-Refrigerators'!D40</f>
        <v>CFC-11</v>
      </c>
      <c r="D145" s="512"/>
    </row>
    <row r="146" spans="2:4" ht="13.5" thickBot="1">
      <c r="B146" s="1898"/>
      <c r="C146" s="418" t="str">
        <f>'Step 3-Refrigerators'!D41</f>
        <v>Reclaimed</v>
      </c>
      <c r="D146" s="983" t="str">
        <f>IF(ISBLANK('Step 3-Refrigerators'!H41),"BLANK",'Step 3-Refrigerators'!H41)</f>
        <v>BLANK</v>
      </c>
    </row>
    <row r="147" spans="2:4" ht="13.5" thickBot="1">
      <c r="B147" s="1898"/>
      <c r="C147" s="436" t="s">
        <v>145</v>
      </c>
      <c r="D147" s="983" t="str">
        <f>IF(ISBLANK('Step 3-Refrigerators'!H42),"BLANK",'Step 3-Refrigerators'!H42)</f>
        <v>BLANK</v>
      </c>
    </row>
    <row r="148" spans="2:4" ht="13.5" thickBot="1">
      <c r="B148" s="1898"/>
      <c r="C148" s="418" t="str">
        <f>'Step 3-Refrigerators'!D43</f>
        <v>Destroyed</v>
      </c>
      <c r="D148" s="983" t="str">
        <f>IF(ISBLANK('Step 3-Refrigerators'!H43),"BLANK",'Step 3-Refrigerators'!H43)</f>
        <v>BLANK</v>
      </c>
    </row>
    <row r="149" spans="2:4" ht="13.5" thickBot="1">
      <c r="B149" s="1898"/>
      <c r="C149" s="418" t="s">
        <v>147</v>
      </c>
      <c r="D149" s="983" t="str">
        <f>IF(ISBLANK('Step 3-Refrigerators'!H44),"BLANK",'Step 3-Refrigerators'!H44)</f>
        <v>BLANK</v>
      </c>
    </row>
    <row r="150" spans="2:4" ht="13.5" thickBot="1">
      <c r="B150" s="1898"/>
      <c r="C150" s="417" t="str">
        <f>'Step 3-Refrigerators'!D45</f>
        <v>HCFC-141b</v>
      </c>
      <c r="D150" s="512"/>
    </row>
    <row r="151" spans="2:4" ht="13.5" thickBot="1">
      <c r="B151" s="1898"/>
      <c r="C151" s="418" t="str">
        <f>'Step 3-Refrigerators'!D46</f>
        <v>Reclaimed</v>
      </c>
      <c r="D151" s="983" t="str">
        <f>IF(ISBLANK('Step 3-Refrigerators'!H46),"BLANK",'Step 3-Refrigerators'!H46)</f>
        <v>BLANK</v>
      </c>
    </row>
    <row r="152" spans="2:4" ht="13.5" thickBot="1">
      <c r="B152" s="1898"/>
      <c r="C152" s="436" t="s">
        <v>145</v>
      </c>
      <c r="D152" s="983" t="str">
        <f>IF(ISBLANK('Step 3-Refrigerators'!H47),"BLANK",'Step 3-Refrigerators'!H47)</f>
        <v>BLANK</v>
      </c>
    </row>
    <row r="153" spans="2:4" ht="13.5" thickBot="1">
      <c r="B153" s="1898"/>
      <c r="C153" s="418" t="str">
        <f>'Step 3-Refrigerators'!D48</f>
        <v>Destroyed</v>
      </c>
      <c r="D153" s="983" t="str">
        <f>IF(ISBLANK('Step 3-Refrigerators'!H48),"BLANK",'Step 3-Refrigerators'!H48)</f>
        <v>BLANK</v>
      </c>
    </row>
    <row r="154" spans="2:4" ht="13.5" thickBot="1">
      <c r="B154" s="1898"/>
      <c r="C154" s="418" t="s">
        <v>147</v>
      </c>
      <c r="D154" s="983" t="str">
        <f>IF(ISBLANK('Step 3-Refrigerators'!H49),"BLANK",'Step 3-Refrigerators'!H49)</f>
        <v>BLANK</v>
      </c>
    </row>
    <row r="155" spans="2:4" ht="13.5" thickBot="1">
      <c r="B155" s="1898"/>
      <c r="C155" s="417" t="str">
        <f>'Step 3-Refrigerators'!D50</f>
        <v>HFC-134a</v>
      </c>
      <c r="D155" s="512"/>
    </row>
    <row r="156" spans="2:4" ht="13.5" thickBot="1">
      <c r="B156" s="1898"/>
      <c r="C156" s="418" t="str">
        <f>'Step 3-Refrigerators'!D51</f>
        <v>Reclaimed</v>
      </c>
      <c r="D156" s="983" t="str">
        <f>IF(ISBLANK('Step 3-Refrigerators'!H51),"BLANK",'Step 3-Refrigerators'!H51)</f>
        <v>BLANK</v>
      </c>
    </row>
    <row r="157" spans="2:4" ht="13.5" thickBot="1">
      <c r="B157" s="1898"/>
      <c r="C157" s="436" t="s">
        <v>145</v>
      </c>
      <c r="D157" s="983" t="str">
        <f>IF(ISBLANK('Step 3-Refrigerators'!H52),"BLANK",'Step 3-Refrigerators'!H52)</f>
        <v>BLANK</v>
      </c>
    </row>
    <row r="158" spans="2:4" ht="13.5" thickBot="1">
      <c r="B158" s="1898"/>
      <c r="C158" s="418" t="str">
        <f>'Step 3-Refrigerators'!D53</f>
        <v>Destroyed</v>
      </c>
      <c r="D158" s="983" t="str">
        <f>IF(ISBLANK('Step 3-Refrigerators'!H53),"BLANK",'Step 3-Refrigerators'!H53)</f>
        <v>BLANK</v>
      </c>
    </row>
    <row r="159" spans="2:4" ht="13.5" thickBot="1">
      <c r="B159" s="1898"/>
      <c r="C159" s="418" t="s">
        <v>147</v>
      </c>
      <c r="D159" s="983" t="str">
        <f>IF(ISBLANK('Step 3-Refrigerators'!H54),"BLANK",'Step 3-Refrigerators'!H54)</f>
        <v>BLANK</v>
      </c>
    </row>
    <row r="160" spans="2:4" ht="13.5" thickBot="1">
      <c r="B160" s="1898"/>
      <c r="C160" s="689" t="str">
        <f>'Step 3-Refrigerators'!D55</f>
        <v>HFC-245fa</v>
      </c>
      <c r="D160" s="512"/>
    </row>
    <row r="161" spans="2:4" ht="13.5" thickBot="1">
      <c r="B161" s="1898"/>
      <c r="C161" s="418" t="str">
        <f>'Step 3-Refrigerators'!D56</f>
        <v>Reclaimed</v>
      </c>
      <c r="D161" s="986" t="str">
        <f>IF(ISBLANK('Step 3-Refrigerators'!H56),"BLANK",'Step 3-Refrigerators'!H56)</f>
        <v>BLANK</v>
      </c>
    </row>
    <row r="162" spans="2:4" ht="13.5" thickBot="1">
      <c r="B162" s="1898"/>
      <c r="C162" s="436" t="s">
        <v>145</v>
      </c>
      <c r="D162" s="986" t="str">
        <f>IF(ISBLANK('Step 3-Refrigerators'!H57),"BLANK",'Step 3-Refrigerators'!H57)</f>
        <v>BLANK</v>
      </c>
    </row>
    <row r="163" spans="2:4" ht="13.5" thickBot="1">
      <c r="B163" s="1898"/>
      <c r="C163" s="418" t="str">
        <f>'Step 3-Refrigerators'!D58</f>
        <v>Destroyed</v>
      </c>
      <c r="D163" s="986" t="str">
        <f>IF(ISBLANK('Step 3-Refrigerators'!H58),"BLANK",'Step 3-Refrigerators'!H58)</f>
        <v>BLANK</v>
      </c>
    </row>
    <row r="164" spans="2:4" ht="13.5" thickBot="1">
      <c r="B164" s="1953"/>
      <c r="C164" s="418" t="s">
        <v>147</v>
      </c>
      <c r="D164" s="986" t="str">
        <f>IF(ISBLANK('Step 3-Refrigerators'!H59),"BLANK",'Step 3-Refrigerators'!H59)</f>
        <v>BLANK</v>
      </c>
    </row>
    <row r="165" spans="2:4" ht="13.5" thickBot="1">
      <c r="B165" s="1568" t="s">
        <v>153</v>
      </c>
      <c r="C165" s="418" t="str">
        <f>'Step 3-Refrigerators'!D60</f>
        <v>Recycled</v>
      </c>
      <c r="D165" s="986" t="str">
        <f>IF(ISBLANK('Step 3-Refrigerators'!H60),"BLANK",'Step 3-Refrigerators'!H60)</f>
        <v>BLANK</v>
      </c>
    </row>
    <row r="166" spans="2:4" ht="13.5" thickBot="1">
      <c r="B166" s="1569"/>
      <c r="C166" s="418" t="str">
        <f>'Step 3-Refrigerators'!D61</f>
        <v>Disposed</v>
      </c>
      <c r="D166" s="986" t="str">
        <f>IF(ISBLANK('Step 3-Refrigerators'!H61),"BLANK",'Step 3-Refrigerators'!H61)</f>
        <v>BLANK</v>
      </c>
    </row>
    <row r="167" spans="2:4" ht="13.5" thickBot="1">
      <c r="B167" s="1570" t="s">
        <v>157</v>
      </c>
      <c r="C167" s="418" t="str">
        <f>'Step 3-Refrigerators'!D62</f>
        <v>Ferrous Metal Recycled</v>
      </c>
      <c r="D167" s="986" t="str">
        <f>IF(ISBLANK('Step 3-Refrigerators'!H62),"BLANK",'Step 3-Refrigerators'!H62)</f>
        <v>BLANK</v>
      </c>
    </row>
    <row r="168" spans="2:4" ht="13.5" thickBot="1">
      <c r="B168" s="1571"/>
      <c r="C168" s="418" t="str">
        <f>'Step 3-Refrigerators'!D63</f>
        <v>Non-Ferrous Metal Recycled</v>
      </c>
      <c r="D168" s="986" t="str">
        <f>IF(ISBLANK('Step 3-Refrigerators'!H63),"BLANK",'Step 3-Refrigerators'!H63)</f>
        <v>BLANK</v>
      </c>
    </row>
    <row r="169" spans="2:4" ht="13.5" thickBot="1">
      <c r="B169" s="39" t="s">
        <v>160</v>
      </c>
      <c r="C169" s="418" t="str">
        <f>'Step 3-Refrigerators'!D64</f>
        <v>Recycled</v>
      </c>
      <c r="D169" s="986" t="str">
        <f>IF(ISBLANK('Step 3-Refrigerators'!H64),"BLANK",'Step 3-Refrigerators'!H64)</f>
        <v>BLANK</v>
      </c>
    </row>
    <row r="170" spans="2:4" ht="13.5" thickBot="1">
      <c r="B170" s="39" t="s">
        <v>161</v>
      </c>
      <c r="C170" s="418" t="str">
        <f>'Step 3-Refrigerators'!D65</f>
        <v>Recycled</v>
      </c>
      <c r="D170" s="986" t="str">
        <f>IF(ISBLANK('Step 3-Refrigerators'!H65),"BLANK",'Step 3-Refrigerators'!H65)</f>
        <v>BLANK</v>
      </c>
    </row>
    <row r="171" spans="2:4" ht="12.75" customHeight="1" thickBot="1">
      <c r="B171" s="39" t="s">
        <v>162</v>
      </c>
      <c r="C171" s="436" t="str">
        <f>'Step 3-Refrigerators'!D66</f>
        <v>Destroyed</v>
      </c>
      <c r="D171" s="987" t="str">
        <f>IF(ISBLANK('Step 3-Refrigerators'!H66),"BLANK",'Step 3-Refrigerators'!H66)</f>
        <v>BLANK</v>
      </c>
    </row>
    <row r="172" spans="2:4" ht="13" thickBot="1">
      <c r="C172" s="409"/>
      <c r="D172" s="421"/>
    </row>
    <row r="173" spans="2:4" ht="12.75" customHeight="1">
      <c r="C173" s="422" t="str">
        <f>'Step 3-Refrigerators'!C71</f>
        <v>Average Number of Remaining Years of Useful Life</v>
      </c>
      <c r="D173" s="1313" t="str">
        <f>IF(ISBLANK('Step 3-Refrigerators'!E71),"BLANK",'Step 3-Refrigerators'!E71)</f>
        <v/>
      </c>
    </row>
    <row r="174" spans="2:4" ht="13">
      <c r="C174" s="423" t="str">
        <f>'Step 3-Refrigerators'!C72</f>
        <v>Average Energy Consumed/Year/Unit (kWh)</v>
      </c>
      <c r="D174" s="424" t="str">
        <f>IF(ISBLANK('Step 3-Refrigerators'!E72),"BLANK",'Step 3-Refrigerators'!E72)</f>
        <v>BLANK</v>
      </c>
    </row>
    <row r="175" spans="2:4" ht="26.5" thickBot="1">
      <c r="C175" s="425" t="str">
        <f>'Step 3-Refrigerators'!C73</f>
        <v xml:space="preserve">Average Energy Cost for Residential Consumers ($/kWh)  
[please provide the average cost during the current program period] </v>
      </c>
      <c r="D175" s="426" t="str">
        <f>IF(ISBLANK('Step 3-Refrigerators'!E73),"BLANK",'Step 3-Refrigerators'!E73)</f>
        <v>BLANK</v>
      </c>
    </row>
    <row r="176" spans="2:4" ht="13" thickBot="1">
      <c r="C176" s="409"/>
      <c r="D176" s="421"/>
    </row>
    <row r="177" spans="1:4" ht="13.5" thickBot="1">
      <c r="C177" s="427" t="str">
        <f>'Step 3-Refrigerators'!C75</f>
        <v>Additional Comments:</v>
      </c>
      <c r="D177" s="426" t="str">
        <f>IF(ISBLANK('Step 3-Refrigerators'!D75),"BLANK",'Step 3-Refrigerators'!D75)</f>
        <v>BLANK</v>
      </c>
    </row>
    <row r="178" spans="1:4">
      <c r="C178" s="409"/>
    </row>
    <row r="179" spans="1:4">
      <c r="A179" s="407"/>
      <c r="B179" s="407"/>
      <c r="C179" s="408"/>
      <c r="D179" s="407"/>
    </row>
    <row r="180" spans="1:4">
      <c r="C180" s="409"/>
    </row>
    <row r="181" spans="1:4">
      <c r="A181" s="401"/>
      <c r="B181" s="401" t="s">
        <v>376</v>
      </c>
      <c r="C181" s="410"/>
      <c r="D181" s="401"/>
    </row>
    <row r="182" spans="1:4">
      <c r="C182" s="409"/>
    </row>
    <row r="183" spans="1:4">
      <c r="A183" s="411"/>
      <c r="B183" s="411"/>
      <c r="C183" s="419" t="s">
        <v>172</v>
      </c>
      <c r="D183" s="411"/>
    </row>
    <row r="184" spans="1:4" ht="12.75" customHeight="1">
      <c r="C184" s="412" t="str">
        <f>'Step 3-Stand-Alone Freezers'!C8</f>
        <v>Total Number of Units Processed</v>
      </c>
      <c r="D184" s="672" t="str">
        <f>IF(ISBLANK('Step 3-Stand-Alone Freezers'!D8),"BLANK",'Step 3-Stand-Alone Freezers'!D8)</f>
        <v>BLANK</v>
      </c>
    </row>
    <row r="185" spans="1:4" ht="12.75" customHeight="1">
      <c r="C185" s="412" t="str">
        <f>'Step 3-Stand-Alone Freezers'!C9</f>
        <v>Average Age of Appliances Collected (yrs)</v>
      </c>
      <c r="D185" s="672" t="str">
        <f>IF(ISBLANK('Step 3-Stand-Alone Freezers'!D9),"BLANK",'Step 3-Stand-Alone Freezers'!D9)</f>
        <v>BLANK</v>
      </c>
    </row>
    <row r="186" spans="1:4" ht="12.75" customHeight="1">
      <c r="C186" s="412" t="str">
        <f>'Step 3-Stand-Alone Freezers'!C10</f>
        <v>Refrigerant Type</v>
      </c>
      <c r="D186" s="921"/>
    </row>
    <row r="187" spans="1:4" ht="12.75" customHeight="1">
      <c r="C187" s="412" t="str">
        <f>'Step 3-Stand-Alone Freezers'!C11</f>
        <v>CFC-12</v>
      </c>
      <c r="D187" s="672" t="str">
        <f>IF(ISBLANK('Step 3-Stand-Alone Freezers'!D11),"BLANK",'Step 3-Stand-Alone Freezers'!D11)</f>
        <v>BLANK</v>
      </c>
    </row>
    <row r="188" spans="1:4" ht="12.75" customHeight="1">
      <c r="C188" s="412" t="str">
        <f>'Step 3-Stand-Alone Freezers'!C12</f>
        <v>HCFC-22</v>
      </c>
      <c r="D188" s="672" t="str">
        <f>IF(ISBLANK('Step 3-Stand-Alone Freezers'!D12),"BLANK",'Step 3-Stand-Alone Freezers'!D12)</f>
        <v>BLANK</v>
      </c>
    </row>
    <row r="189" spans="1:4" ht="12.75" customHeight="1">
      <c r="C189" s="428" t="str">
        <f>'Step 3-Stand-Alone Freezers'!C13</f>
        <v>HFC-134a</v>
      </c>
      <c r="D189" s="672" t="str">
        <f>IF(ISBLANK('Step 3-Stand-Alone Freezers'!D13),"BLANK",'Step 3-Stand-Alone Freezers'!D13)</f>
        <v>BLANK</v>
      </c>
    </row>
    <row r="190" spans="1:4" ht="12.75" customHeight="1">
      <c r="C190" s="428" t="s">
        <v>123</v>
      </c>
      <c r="D190" s="672" t="str">
        <f>IF(ISBLANK('Step 3-Stand-Alone Freezers'!D14),"BLANK",'Step 3-Stand-Alone Freezers'!D14)</f>
        <v>BLANK</v>
      </c>
    </row>
    <row r="191" spans="1:4" ht="12.75" customHeight="1">
      <c r="C191" s="428"/>
      <c r="D191" s="672"/>
    </row>
    <row r="192" spans="1:4" ht="12.75" customHeight="1">
      <c r="C192" s="428" t="s">
        <v>377</v>
      </c>
      <c r="D192" s="921"/>
    </row>
    <row r="193" spans="3:4" ht="12.75" customHeight="1">
      <c r="C193" s="428" t="str">
        <f>C187</f>
        <v>CFC-12</v>
      </c>
      <c r="D193" s="672" t="str">
        <f>IF(ISBLANK('Step 3-Stand-Alone Freezers'!E11),"BLANK",'Step 3-Stand-Alone Freezers'!E11)</f>
        <v>BLANK</v>
      </c>
    </row>
    <row r="194" spans="3:4" ht="12.75" customHeight="1">
      <c r="C194" s="428" t="str">
        <f>C188</f>
        <v>HCFC-22</v>
      </c>
      <c r="D194" s="672" t="str">
        <f>IF(ISBLANK('Step 3-Stand-Alone Freezers'!E12),"BLANK",'Step 3-Stand-Alone Freezers'!E12)</f>
        <v>BLANK</v>
      </c>
    </row>
    <row r="195" spans="3:4" ht="12.75" customHeight="1">
      <c r="C195" s="428" t="str">
        <f>C189</f>
        <v>HFC-134a</v>
      </c>
      <c r="D195" s="672" t="str">
        <f>IF(ISBLANK('Step 3-Stand-Alone Freezers'!E13),"BLANK",'Step 3-Stand-Alone Freezers'!E13)</f>
        <v>BLANK</v>
      </c>
    </row>
    <row r="196" spans="3:4" ht="12.75" customHeight="1">
      <c r="C196" s="428" t="str">
        <f>C190</f>
        <v>Other</v>
      </c>
      <c r="D196" s="672" t="str">
        <f>IF(ISBLANK('Step 3-Stand-Alone Freezers'!E14),"BLANK",'Step 3-Stand-Alone Freezers'!E14)</f>
        <v>BLANK</v>
      </c>
    </row>
    <row r="197" spans="3:4" ht="12.75" customHeight="1">
      <c r="C197" s="428"/>
      <c r="D197" s="672"/>
    </row>
    <row r="198" spans="3:4" ht="12.75" customHeight="1">
      <c r="C198" s="428" t="str">
        <f>'Step 3-Stand-Alone Freezers'!C16</f>
        <v>Insulating Material Type</v>
      </c>
      <c r="D198" s="921"/>
    </row>
    <row r="199" spans="3:4" ht="12.75" customHeight="1">
      <c r="C199" s="428" t="str">
        <f>'Step 3-Stand-Alone Freezers'!C17</f>
        <v>CFC-11 Blowing Agent</v>
      </c>
      <c r="D199" s="672" t="str">
        <f>IF(ISBLANK('Step 3-Stand-Alone Freezers'!D17),"BLANK",'Step 3-Stand-Alone Freezers'!D17)</f>
        <v>BLANK</v>
      </c>
    </row>
    <row r="200" spans="3:4" ht="12.75" customHeight="1">
      <c r="C200" s="428" t="str">
        <f>'Step 3-Stand-Alone Freezers'!C18</f>
        <v>HCFC-141b Blowing Agent</v>
      </c>
      <c r="D200" s="672" t="str">
        <f>IF(ISBLANK('Step 3-Stand-Alone Freezers'!D18),"BLANK",'Step 3-Stand-Alone Freezers'!D18)</f>
        <v>BLANK</v>
      </c>
    </row>
    <row r="201" spans="3:4" ht="13">
      <c r="C201" s="428" t="str">
        <f>'Step 3-Stand-Alone Freezers'!C19</f>
        <v>HFC-134a Blowing Agent</v>
      </c>
      <c r="D201" s="672" t="str">
        <f>IF(ISBLANK('Step 3-Stand-Alone Freezers'!D19),"BLANK",'Step 3-Stand-Alone Freezers'!D19)</f>
        <v>BLANK</v>
      </c>
    </row>
    <row r="202" spans="3:4" ht="13">
      <c r="C202" s="428" t="str">
        <f>'Step 3-Stand-Alone Freezers'!C20</f>
        <v>HFC-245fa Blowing Agent</v>
      </c>
      <c r="D202" s="672" t="str">
        <f>IF(ISBLANK('Step 3-Stand-Alone Freezers'!D20),"BLANK",'Step 3-Stand-Alone Freezers'!D20)</f>
        <v>BLANK</v>
      </c>
    </row>
    <row r="203" spans="3:4" ht="13">
      <c r="C203" s="428" t="str">
        <f>'Step 3-Stand-Alone Freezers'!C21</f>
        <v>Cyclopentane  Blowing Agent</v>
      </c>
      <c r="D203" s="672" t="str">
        <f>IF(ISBLANK('Step 3-Stand-Alone Freezers'!D21),"BLANK",'Step 3-Stand-Alone Freezers'!D21)</f>
        <v>BLANK</v>
      </c>
    </row>
    <row r="204" spans="3:4" ht="12.75" customHeight="1">
      <c r="C204" s="428" t="str">
        <f>'Step 3-Stand-Alone Freezers'!C22</f>
        <v>Fiberglass</v>
      </c>
      <c r="D204" s="672" t="str">
        <f>IF(ISBLANK('Step 3-Stand-Alone Freezers'!D22),"BLANK",'Step 3-Stand-Alone Freezers'!D22)</f>
        <v>BLANK</v>
      </c>
    </row>
    <row r="205" spans="3:4" ht="12.75" customHeight="1">
      <c r="C205" s="428" t="s">
        <v>123</v>
      </c>
      <c r="D205" s="672" t="str">
        <f>IF(ISBLANK('Step 3-Stand-Alone Freezers'!D23),"BLANK",'Step 3-Stand-Alone Freezers'!D23)</f>
        <v>BLANK</v>
      </c>
    </row>
    <row r="206" spans="3:4" ht="12.75" customHeight="1">
      <c r="C206" s="977"/>
      <c r="D206" s="585"/>
    </row>
    <row r="207" spans="3:4" ht="12.75" customHeight="1">
      <c r="C207" s="428" t="str">
        <f>'Step 3-Stand-Alone Freezers'!E16</f>
        <v>Number of Units Processed with Foam Recovery</v>
      </c>
      <c r="D207" s="921"/>
    </row>
    <row r="208" spans="3:4" ht="12.75" customHeight="1">
      <c r="C208" s="428" t="str">
        <f t="shared" ref="C208:C214" si="2">C199</f>
        <v>CFC-11 Blowing Agent</v>
      </c>
      <c r="D208" s="672" t="str">
        <f>IF(ISBLANK('Step 3-Stand-Alone Freezers'!E17),"BLANK",'Step 3-Stand-Alone Freezers'!E17)</f>
        <v>BLANK</v>
      </c>
    </row>
    <row r="209" spans="3:4" ht="12.75" customHeight="1">
      <c r="C209" s="428" t="str">
        <f t="shared" si="2"/>
        <v>HCFC-141b Blowing Agent</v>
      </c>
      <c r="D209" s="672" t="str">
        <f>IF(ISBLANK('Step 3-Stand-Alone Freezers'!E18),"BLANK",'Step 3-Stand-Alone Freezers'!E18)</f>
        <v>BLANK</v>
      </c>
    </row>
    <row r="210" spans="3:4" ht="12.75" customHeight="1">
      <c r="C210" s="428" t="str">
        <f t="shared" si="2"/>
        <v>HFC-134a Blowing Agent</v>
      </c>
      <c r="D210" s="672" t="str">
        <f>IF(ISBLANK('Step 3-Stand-Alone Freezers'!E19),"BLANK",'Step 3-Stand-Alone Freezers'!E19)</f>
        <v>BLANK</v>
      </c>
    </row>
    <row r="211" spans="3:4" ht="12.75" customHeight="1">
      <c r="C211" s="428" t="str">
        <f t="shared" si="2"/>
        <v>HFC-245fa Blowing Agent</v>
      </c>
      <c r="D211" s="672" t="str">
        <f>IF(ISBLANK('Step 3-Stand-Alone Freezers'!E20),"BLANK",'Step 3-Stand-Alone Freezers'!E20)</f>
        <v>BLANK</v>
      </c>
    </row>
    <row r="212" spans="3:4" ht="12.75" customHeight="1">
      <c r="C212" s="428" t="str">
        <f t="shared" si="2"/>
        <v>Cyclopentane  Blowing Agent</v>
      </c>
      <c r="D212" s="672" t="str">
        <f>IF(ISBLANK('Step 3-Stand-Alone Freezers'!E21),"BLANK",'Step 3-Stand-Alone Freezers'!E21)</f>
        <v>BLANK</v>
      </c>
    </row>
    <row r="213" spans="3:4" ht="12.75" customHeight="1">
      <c r="C213" s="428" t="str">
        <f t="shared" si="2"/>
        <v>Fiberglass</v>
      </c>
      <c r="D213" s="672" t="str">
        <f>IF(ISBLANK('Step 3-Stand-Alone Freezers'!E22),"BLANK",'Step 3-Stand-Alone Freezers'!E22)</f>
        <v>BLANK</v>
      </c>
    </row>
    <row r="214" spans="3:4" ht="12.75" customHeight="1">
      <c r="C214" s="428" t="str">
        <f t="shared" si="2"/>
        <v>Other</v>
      </c>
      <c r="D214" s="672" t="str">
        <f>IF(ISBLANK('Step 3-Stand-Alone Freezers'!E23),"BLANK",'Step 3-Stand-Alone Freezers'!E23)</f>
        <v>BLANK</v>
      </c>
    </row>
    <row r="215" spans="3:4" ht="12.75" customHeight="1">
      <c r="C215" s="977"/>
      <c r="D215" s="585"/>
    </row>
    <row r="216" spans="3:4" ht="12.75" customHeight="1">
      <c r="C216" s="428" t="str">
        <f>'Step 3-Stand-Alone Freezers'!F16</f>
        <v>Was Foam Recovered From Appliance Doors?</v>
      </c>
      <c r="D216" s="921"/>
    </row>
    <row r="217" spans="3:4" ht="12.75" customHeight="1">
      <c r="C217" s="428" t="str">
        <f t="shared" ref="C217:C223" si="3">C199</f>
        <v>CFC-11 Blowing Agent</v>
      </c>
      <c r="D217" s="672" t="str">
        <f>IF(ISBLANK('Step 3-Stand-Alone Freezers'!F17),"BLANK",'Step 3-Stand-Alone Freezers'!F17)</f>
        <v>BLANK</v>
      </c>
    </row>
    <row r="218" spans="3:4" ht="12.75" customHeight="1">
      <c r="C218" s="428" t="str">
        <f t="shared" si="3"/>
        <v>HCFC-141b Blowing Agent</v>
      </c>
      <c r="D218" s="672" t="str">
        <f>IF(ISBLANK('Step 3-Stand-Alone Freezers'!F18),"BLANK",'Step 3-Stand-Alone Freezers'!F18)</f>
        <v>BLANK</v>
      </c>
    </row>
    <row r="219" spans="3:4" ht="12.75" customHeight="1">
      <c r="C219" s="428" t="str">
        <f t="shared" si="3"/>
        <v>HFC-134a Blowing Agent</v>
      </c>
      <c r="D219" s="672" t="str">
        <f>IF(ISBLANK('Step 3-Stand-Alone Freezers'!F19),"BLANK",'Step 3-Stand-Alone Freezers'!F19)</f>
        <v>BLANK</v>
      </c>
    </row>
    <row r="220" spans="3:4" ht="13.5" customHeight="1">
      <c r="C220" s="428" t="str">
        <f t="shared" si="3"/>
        <v>HFC-245fa Blowing Agent</v>
      </c>
      <c r="D220" s="672" t="str">
        <f>IF(ISBLANK('Step 3-Stand-Alone Freezers'!F20),"BLANK",'Step 3-Stand-Alone Freezers'!F20)</f>
        <v>BLANK</v>
      </c>
    </row>
    <row r="221" spans="3:4" ht="12.75" customHeight="1">
      <c r="C221" s="428" t="str">
        <f t="shared" si="3"/>
        <v>Cyclopentane  Blowing Agent</v>
      </c>
      <c r="D221" s="672"/>
    </row>
    <row r="222" spans="3:4" ht="12.75" customHeight="1">
      <c r="C222" s="428" t="str">
        <f t="shared" si="3"/>
        <v>Fiberglass</v>
      </c>
      <c r="D222" s="672"/>
    </row>
    <row r="223" spans="3:4" ht="12.75" customHeight="1">
      <c r="C223" s="428" t="str">
        <f t="shared" si="3"/>
        <v>Other</v>
      </c>
      <c r="D223" s="672"/>
    </row>
    <row r="224" spans="3:4" ht="13" thickBot="1">
      <c r="C224" s="409"/>
    </row>
    <row r="225" spans="2:4" ht="12.75" customHeight="1">
      <c r="B225" s="1582" t="s">
        <v>141</v>
      </c>
      <c r="C225" s="417" t="str">
        <f>'Step 3-Stand-Alone Freezers'!D31</f>
        <v>CFC-12</v>
      </c>
      <c r="D225" s="690"/>
    </row>
    <row r="226" spans="2:4" ht="13">
      <c r="B226" s="1583"/>
      <c r="C226" s="430" t="str">
        <f>'Step 3-Stand-Alone Freezers'!D32</f>
        <v>Reclaimed</v>
      </c>
      <c r="D226" s="889" t="str">
        <f>IF(ISBLANK('Step 3-Stand-Alone Freezers'!F32),"BLANK",'Step 3-Stand-Alone Freezers'!F32)</f>
        <v>BLANK</v>
      </c>
    </row>
    <row r="227" spans="2:4" ht="13">
      <c r="B227" s="1583"/>
      <c r="C227" s="430" t="s">
        <v>145</v>
      </c>
      <c r="D227" s="889" t="str">
        <f>IF(ISBLANK('Step 3-Stand-Alone Freezers'!F33),"BLANK",'Step 3-Stand-Alone Freezers'!F33)</f>
        <v>BLANK</v>
      </c>
    </row>
    <row r="228" spans="2:4" ht="13">
      <c r="B228" s="1583"/>
      <c r="C228" s="430" t="str">
        <f>'Step 3-Stand-Alone Freezers'!D34</f>
        <v>Destroyed</v>
      </c>
      <c r="D228" s="889" t="str">
        <f>IF(ISBLANK('Step 3-Stand-Alone Freezers'!F34),"BLANK",'Step 3-Stand-Alone Freezers'!F34)</f>
        <v>BLANK</v>
      </c>
    </row>
    <row r="229" spans="2:4" ht="13">
      <c r="B229" s="1583"/>
      <c r="C229" s="430" t="s">
        <v>147</v>
      </c>
      <c r="D229" s="889" t="str">
        <f>IF(ISBLANK('Step 3-Stand-Alone Freezers'!F35),"BLANK",'Step 3-Stand-Alone Freezers'!F35)</f>
        <v>BLANK</v>
      </c>
    </row>
    <row r="230" spans="2:4" ht="13">
      <c r="B230" s="1583"/>
      <c r="C230" s="429" t="str">
        <f>'Step 3-Stand-Alone Freezers'!D36</f>
        <v>HCFC-22</v>
      </c>
      <c r="D230" s="692"/>
    </row>
    <row r="231" spans="2:4" ht="13">
      <c r="B231" s="1583"/>
      <c r="C231" s="430" t="str">
        <f>'Step 3-Stand-Alone Freezers'!D37</f>
        <v>Reclaimed</v>
      </c>
      <c r="D231" s="889" t="str">
        <f>IF(ISBLANK('Step 3-Stand-Alone Freezers'!F37),"BLANK",'Step 3-Stand-Alone Freezers'!F37)</f>
        <v>BLANK</v>
      </c>
    </row>
    <row r="232" spans="2:4" ht="13">
      <c r="B232" s="1583"/>
      <c r="C232" s="430" t="s">
        <v>145</v>
      </c>
      <c r="D232" s="889" t="str">
        <f>IF(ISBLANK('Step 3-Stand-Alone Freezers'!F38),"BLANK",'Step 3-Stand-Alone Freezers'!F38)</f>
        <v>BLANK</v>
      </c>
    </row>
    <row r="233" spans="2:4" ht="13">
      <c r="B233" s="1583"/>
      <c r="C233" s="430" t="str">
        <f>'Step 3-Stand-Alone Freezers'!D39</f>
        <v>Destroyed</v>
      </c>
      <c r="D233" s="889" t="str">
        <f>IF(ISBLANK('Step 3-Stand-Alone Freezers'!F39),"BLANK",'Step 3-Stand-Alone Freezers'!F39)</f>
        <v>BLANK</v>
      </c>
    </row>
    <row r="234" spans="2:4" ht="13">
      <c r="B234" s="1583"/>
      <c r="C234" s="430" t="s">
        <v>147</v>
      </c>
      <c r="D234" s="889" t="str">
        <f>IF(ISBLANK('Step 3-Stand-Alone Freezers'!F40),"BLANK",'Step 3-Stand-Alone Freezers'!F40)</f>
        <v>BLANK</v>
      </c>
    </row>
    <row r="235" spans="2:4" ht="13">
      <c r="B235" s="1583"/>
      <c r="C235" s="429" t="str">
        <f>'Step 3-Stand-Alone Freezers'!D41</f>
        <v>HFC-134a</v>
      </c>
      <c r="D235" s="692"/>
    </row>
    <row r="236" spans="2:4" ht="13">
      <c r="B236" s="1583"/>
      <c r="C236" s="430" t="str">
        <f>'Step 3-Stand-Alone Freezers'!D42</f>
        <v>Reclaimed</v>
      </c>
      <c r="D236" s="889" t="str">
        <f>IF(ISBLANK('Step 3-Stand-Alone Freezers'!F42),"BLANK",'Step 3-Stand-Alone Freezers'!F42)</f>
        <v>BLANK</v>
      </c>
    </row>
    <row r="237" spans="2:4" ht="13">
      <c r="B237" s="1583"/>
      <c r="C237" s="430" t="s">
        <v>145</v>
      </c>
      <c r="D237" s="889" t="str">
        <f>IF(ISBLANK('Step 3-Stand-Alone Freezers'!F43),"BLANK",'Step 3-Stand-Alone Freezers'!F43)</f>
        <v>BLANK</v>
      </c>
    </row>
    <row r="238" spans="2:4" ht="13">
      <c r="B238" s="1583"/>
      <c r="C238" s="430" t="str">
        <f>'Step 3-Stand-Alone Freezers'!D44</f>
        <v>Destroyed</v>
      </c>
      <c r="D238" s="889" t="str">
        <f>IF(ISBLANK('Step 3-Stand-Alone Freezers'!F44),"BLANK",'Step 3-Stand-Alone Freezers'!F44)</f>
        <v>BLANK</v>
      </c>
    </row>
    <row r="239" spans="2:4" ht="13.5" thickBot="1">
      <c r="B239" s="1584"/>
      <c r="C239" s="890" t="s">
        <v>147</v>
      </c>
      <c r="D239" s="721" t="str">
        <f>IF(ISBLANK('Step 3-Stand-Alone Freezers'!F45),"BLANK",'Step 3-Stand-Alone Freezers'!F45)</f>
        <v>BLANK</v>
      </c>
    </row>
    <row r="240" spans="2:4" ht="13">
      <c r="B240" s="1596" t="s">
        <v>378</v>
      </c>
      <c r="C240" s="417" t="str">
        <f>'Step 3-Stand-Alone Freezers'!D46</f>
        <v>CFC-11</v>
      </c>
      <c r="D240" s="690"/>
    </row>
    <row r="241" spans="2:4" ht="13">
      <c r="B241" s="1898"/>
      <c r="C241" s="430" t="str">
        <f>'Step 3-Stand-Alone Freezers'!D47</f>
        <v>Reclaimed</v>
      </c>
      <c r="D241" s="691" t="str">
        <f>IF(ISBLANK('Step 3-Stand-Alone Freezers'!F47),"BLANK",'Step 3-Stand-Alone Freezers'!F47)</f>
        <v>BLANK</v>
      </c>
    </row>
    <row r="242" spans="2:4" ht="13">
      <c r="B242" s="1898"/>
      <c r="C242" s="430" t="s">
        <v>145</v>
      </c>
      <c r="D242" s="691" t="str">
        <f>IF(ISBLANK('Step 3-Stand-Alone Freezers'!F48),"BLANK",'Step 3-Stand-Alone Freezers'!F48)</f>
        <v>BLANK</v>
      </c>
    </row>
    <row r="243" spans="2:4" ht="13">
      <c r="B243" s="1898"/>
      <c r="C243" s="430" t="str">
        <f>'Step 3-Stand-Alone Freezers'!D49</f>
        <v>Destroyed</v>
      </c>
      <c r="D243" s="691" t="str">
        <f>IF(ISBLANK('Step 3-Stand-Alone Freezers'!F49),"BLANK",'Step 3-Stand-Alone Freezers'!F49)</f>
        <v>BLANK</v>
      </c>
    </row>
    <row r="244" spans="2:4" ht="13">
      <c r="B244" s="1898"/>
      <c r="C244" s="430" t="s">
        <v>147</v>
      </c>
      <c r="D244" s="691" t="str">
        <f>IF(ISBLANK('Step 3-Stand-Alone Freezers'!F50),"BLANK",'Step 3-Stand-Alone Freezers'!F50)</f>
        <v>BLANK</v>
      </c>
    </row>
    <row r="245" spans="2:4" ht="13">
      <c r="B245" s="1898"/>
      <c r="C245" s="429" t="str">
        <f>'Step 3-Stand-Alone Freezers'!D51</f>
        <v>HCFC-141b</v>
      </c>
      <c r="D245" s="692"/>
    </row>
    <row r="246" spans="2:4" ht="13">
      <c r="B246" s="1898"/>
      <c r="C246" s="430" t="str">
        <f>'Step 3-Stand-Alone Freezers'!D52</f>
        <v>Reclaimed</v>
      </c>
      <c r="D246" s="691" t="str">
        <f>IF(ISBLANK('Step 3-Stand-Alone Freezers'!F52),"BLANK",'Step 3-Stand-Alone Freezers'!F52)</f>
        <v>BLANK</v>
      </c>
    </row>
    <row r="247" spans="2:4" ht="13">
      <c r="B247" s="1898"/>
      <c r="C247" s="430" t="s">
        <v>145</v>
      </c>
      <c r="D247" s="691" t="str">
        <f>IF(ISBLANK('Step 3-Stand-Alone Freezers'!F53),"BLANK",'Step 3-Stand-Alone Freezers'!F53)</f>
        <v>BLANK</v>
      </c>
    </row>
    <row r="248" spans="2:4" ht="13">
      <c r="B248" s="1898"/>
      <c r="C248" s="430" t="str">
        <f>'Step 3-Stand-Alone Freezers'!D54</f>
        <v>Destroyed</v>
      </c>
      <c r="D248" s="691" t="str">
        <f>IF(ISBLANK('Step 3-Stand-Alone Freezers'!F54),"BLANK",'Step 3-Stand-Alone Freezers'!F54)</f>
        <v>BLANK</v>
      </c>
    </row>
    <row r="249" spans="2:4" ht="13">
      <c r="B249" s="1898"/>
      <c r="C249" s="430" t="s">
        <v>147</v>
      </c>
      <c r="D249" s="691" t="str">
        <f>IF(ISBLANK('Step 3-Stand-Alone Freezers'!F55),"BLANK",'Step 3-Stand-Alone Freezers'!F55)</f>
        <v>BLANK</v>
      </c>
    </row>
    <row r="250" spans="2:4" ht="13">
      <c r="B250" s="1898"/>
      <c r="C250" s="429" t="str">
        <f>'Step 3-Stand-Alone Freezers'!D56</f>
        <v>HFC-134a</v>
      </c>
      <c r="D250" s="693"/>
    </row>
    <row r="251" spans="2:4" ht="13">
      <c r="B251" s="1898"/>
      <c r="C251" s="430" t="str">
        <f>'Step 3-Stand-Alone Freezers'!D57</f>
        <v>Reclaimed</v>
      </c>
      <c r="D251" s="691" t="str">
        <f>IF(ISBLANK('Step 3-Stand-Alone Freezers'!F57),"BLANK",'Step 3-Stand-Alone Freezers'!F57)</f>
        <v>BLANK</v>
      </c>
    </row>
    <row r="252" spans="2:4" ht="13">
      <c r="B252" s="1898"/>
      <c r="C252" s="430" t="s">
        <v>145</v>
      </c>
      <c r="D252" s="691" t="str">
        <f>IF(ISBLANK('Step 3-Stand-Alone Freezers'!F58),"BLANK",'Step 3-Stand-Alone Freezers'!F58)</f>
        <v>BLANK</v>
      </c>
    </row>
    <row r="253" spans="2:4" ht="13">
      <c r="B253" s="1898"/>
      <c r="C253" s="430" t="str">
        <f>'Step 3-Stand-Alone Freezers'!D59</f>
        <v>Destroyed</v>
      </c>
      <c r="D253" s="691" t="str">
        <f>IF(ISBLANK('Step 3-Stand-Alone Freezers'!F59),"BLANK",'Step 3-Stand-Alone Freezers'!F59)</f>
        <v>BLANK</v>
      </c>
    </row>
    <row r="254" spans="2:4" ht="13">
      <c r="B254" s="1898"/>
      <c r="C254" s="430" t="s">
        <v>147</v>
      </c>
      <c r="D254" s="691" t="str">
        <f>IF(ISBLANK('Step 3-Stand-Alone Freezers'!F60),"BLANK",'Step 3-Stand-Alone Freezers'!F60)</f>
        <v>BLANK</v>
      </c>
    </row>
    <row r="255" spans="2:4" ht="13">
      <c r="B255" s="1898"/>
      <c r="C255" s="429" t="str">
        <f>'Step 3-Stand-Alone Freezers'!D61</f>
        <v>HFC-245fa</v>
      </c>
      <c r="D255" s="693"/>
    </row>
    <row r="256" spans="2:4" ht="13">
      <c r="B256" s="1898"/>
      <c r="C256" s="430" t="str">
        <f>'Step 3-Stand-Alone Freezers'!D62</f>
        <v>Reclaimed</v>
      </c>
      <c r="D256" s="691" t="str">
        <f>IF(ISBLANK('Step 3-Stand-Alone Freezers'!F62),"BLANK",'Step 3-Stand-Alone Freezers'!F62)</f>
        <v>BLANK</v>
      </c>
    </row>
    <row r="257" spans="1:4" ht="13">
      <c r="B257" s="1898"/>
      <c r="C257" s="430" t="s">
        <v>145</v>
      </c>
      <c r="D257" s="691" t="str">
        <f>IF(ISBLANK('Step 3-Stand-Alone Freezers'!F63),"BLANK",'Step 3-Stand-Alone Freezers'!F63)</f>
        <v>BLANK</v>
      </c>
    </row>
    <row r="258" spans="1:4" ht="13">
      <c r="B258" s="1898"/>
      <c r="C258" s="430" t="str">
        <f>'Step 3-Stand-Alone Freezers'!D64</f>
        <v>Destroyed</v>
      </c>
      <c r="D258" s="691" t="str">
        <f>IF(ISBLANK('Step 3-Stand-Alone Freezers'!F64),"BLANK",'Step 3-Stand-Alone Freezers'!F64)</f>
        <v>BLANK</v>
      </c>
    </row>
    <row r="259" spans="1:4" ht="13.5" thickBot="1">
      <c r="B259" s="1953"/>
      <c r="C259" s="430" t="s">
        <v>147</v>
      </c>
      <c r="D259" s="691" t="str">
        <f>IF(ISBLANK('Step 3-Stand-Alone Freezers'!F65),"BLANK",'Step 3-Stand-Alone Freezers'!F65)</f>
        <v>BLANK</v>
      </c>
    </row>
    <row r="260" spans="1:4" ht="13">
      <c r="B260" s="1568" t="s">
        <v>153</v>
      </c>
      <c r="C260" s="418" t="str">
        <f>'Step 3-Stand-Alone Freezers'!D66</f>
        <v>Recycled</v>
      </c>
      <c r="D260" s="716" t="str">
        <f>IF(ISBLANK('Step 3-Stand-Alone Freezers'!F66),"BLANK",'Step 3-Stand-Alone Freezers'!F66)</f>
        <v>BLANK</v>
      </c>
    </row>
    <row r="261" spans="1:4" ht="13.5" thickBot="1">
      <c r="B261" s="1569">
        <v>0</v>
      </c>
      <c r="C261" s="432" t="str">
        <f>'Step 3-Stand-Alone Freezers'!D67</f>
        <v>Disposed</v>
      </c>
      <c r="D261" s="717" t="str">
        <f>IF(ISBLANK('Step 3-Stand-Alone Freezers'!F67),"BLANK",'Step 3-Stand-Alone Freezers'!F67)</f>
        <v>BLANK</v>
      </c>
    </row>
    <row r="262" spans="1:4" ht="13">
      <c r="B262" s="1570" t="s">
        <v>157</v>
      </c>
      <c r="C262" s="430" t="str">
        <f>'Step 3-Stand-Alone Freezers'!D68</f>
        <v>Ferrous Metal Recycled</v>
      </c>
      <c r="D262" s="716" t="str">
        <f>IF(ISBLANK('Step 3-Stand-Alone Freezers'!F68),"BLANK",'Step 3-Stand-Alone Freezers'!F68)</f>
        <v>BLANK</v>
      </c>
    </row>
    <row r="263" spans="1:4" ht="13.5" thickBot="1">
      <c r="B263" s="1571">
        <v>0</v>
      </c>
      <c r="C263" s="433" t="str">
        <f>'Step 3-Stand-Alone Freezers'!D69</f>
        <v>Non-Ferrous Metal Recycled</v>
      </c>
      <c r="D263" s="717" t="str">
        <f>IF(ISBLANK('Step 3-Stand-Alone Freezers'!F69),"BLANK",'Step 3-Stand-Alone Freezers'!F69)</f>
        <v>BLANK</v>
      </c>
    </row>
    <row r="264" spans="1:4" ht="13.5" customHeight="1" thickBot="1">
      <c r="B264" s="39" t="s">
        <v>160</v>
      </c>
      <c r="C264" s="434" t="str">
        <f>'Step 3-Stand-Alone Freezers'!D70</f>
        <v>Recycled</v>
      </c>
      <c r="D264" s="718" t="str">
        <f>IF(ISBLANK('Step 3-Stand-Alone Freezers'!F70),"BLANK",'Step 3-Stand-Alone Freezers'!F70)</f>
        <v>BLANK</v>
      </c>
    </row>
    <row r="265" spans="1:4" ht="13.5" thickBot="1">
      <c r="B265" s="435" t="s">
        <v>379</v>
      </c>
      <c r="C265" s="436" t="str">
        <f>'Step 3-Stand-Alone Freezers'!D71</f>
        <v>Destroyed</v>
      </c>
      <c r="D265" s="719" t="str">
        <f>IF(ISBLANK('Step 3-Stand-Alone Freezers'!F71),"BLANK",'Step 3-Stand-Alone Freezers'!F71)</f>
        <v>BLANK</v>
      </c>
    </row>
    <row r="266" spans="1:4" ht="13">
      <c r="B266" s="1954" t="s">
        <v>186</v>
      </c>
      <c r="C266" s="418" t="str">
        <f>'Step 3-Stand-Alone Freezers'!D72</f>
        <v>Recycled</v>
      </c>
      <c r="D266" s="720" t="str">
        <f>IF(ISBLANK('Step 3-Stand-Alone Freezers'!F72),"BLANK",'Step 3-Stand-Alone Freezers'!F72)</f>
        <v>BLANK</v>
      </c>
    </row>
    <row r="267" spans="1:4" ht="13.5" thickBot="1">
      <c r="B267" s="1955">
        <v>0</v>
      </c>
      <c r="C267" s="432" t="str">
        <f>'Step 3-Stand-Alone Freezers'!D73</f>
        <v>Disposed</v>
      </c>
      <c r="D267" s="721" t="str">
        <f>IF(ISBLANK('Step 3-Stand-Alone Freezers'!F73),"BLANK",'Step 3-Stand-Alone Freezers'!F73)</f>
        <v>BLANK</v>
      </c>
    </row>
    <row r="268" spans="1:4">
      <c r="C268" s="409"/>
    </row>
    <row r="269" spans="1:4">
      <c r="A269" s="411"/>
      <c r="B269" s="1457" t="s">
        <v>375</v>
      </c>
      <c r="C269" s="419"/>
      <c r="D269" s="411"/>
    </row>
    <row r="270" spans="1:4" ht="12.75" customHeight="1">
      <c r="C270" s="412" t="str">
        <f>'Step 3-Stand-Alone Freezers'!C10</f>
        <v>Refrigerant Type</v>
      </c>
      <c r="D270" s="921"/>
    </row>
    <row r="271" spans="1:4" ht="12.75" customHeight="1">
      <c r="C271" s="412" t="str">
        <f>'Step 3-Stand-Alone Freezers'!C11</f>
        <v>CFC-12</v>
      </c>
      <c r="D271" s="672" t="str">
        <f>IF(ISBLANK('Step 3-Stand-Alone Freezers'!F11),"BLANK",'Step 3-Stand-Alone Freezers'!F11)</f>
        <v>BLANK</v>
      </c>
    </row>
    <row r="272" spans="1:4" ht="12.75" customHeight="1">
      <c r="C272" s="412" t="str">
        <f>'Step 3-Stand-Alone Freezers'!C12</f>
        <v>HCFC-22</v>
      </c>
      <c r="D272" s="672" t="str">
        <f>IF(ISBLANK('Step 3-Stand-Alone Freezers'!F12),"BLANK",'Step 3-Stand-Alone Freezers'!F12)</f>
        <v>BLANK</v>
      </c>
    </row>
    <row r="273" spans="2:4" ht="12.75" customHeight="1">
      <c r="C273" s="412" t="str">
        <f>'Step 3-Stand-Alone Freezers'!C13</f>
        <v>HFC-134a</v>
      </c>
      <c r="D273" s="672" t="str">
        <f>IF(ISBLANK('Step 3-Stand-Alone Freezers'!F13),"BLANK",'Step 3-Stand-Alone Freezers'!F13)</f>
        <v>BLANK</v>
      </c>
    </row>
    <row r="274" spans="2:4" ht="12.75" customHeight="1" thickBot="1">
      <c r="C274" s="412" t="str">
        <f>'Step 3-Stand-Alone Freezers'!C14</f>
        <v>Other</v>
      </c>
      <c r="D274" s="672" t="str">
        <f>IF(ISBLANK('Step 3-Stand-Alone Freezers'!F14),"BLANK",'Step 3-Stand-Alone Freezers'!F14)</f>
        <v>BLANK</v>
      </c>
    </row>
    <row r="275" spans="2:4" ht="12.75" customHeight="1" thickBot="1">
      <c r="C275" s="978" t="s">
        <v>120</v>
      </c>
      <c r="D275" s="585" t="str">
        <f>IF(ISBLANK('Step 3-Stand-Alone Freezers'!G11),"BLANK",('Step 3-Stand-Alone Freezers'!G11))</f>
        <v>BLANK</v>
      </c>
    </row>
    <row r="276" spans="2:4" ht="12.75" customHeight="1">
      <c r="C276" s="412" t="str">
        <f>'Step 3-Stand-Alone Freezers'!C16</f>
        <v>Insulating Material Type</v>
      </c>
    </row>
    <row r="277" spans="2:4" ht="12.75" customHeight="1">
      <c r="C277" s="412" t="str">
        <f>'Step 3-Stand-Alone Freezers'!C17</f>
        <v>CFC-11 Blowing Agent</v>
      </c>
      <c r="D277" s="672" t="str">
        <f>IF(ISBLANK('Step 3-Stand-Alone Freezers'!G17),"BLANK",'Step 3-Stand-Alone Freezers'!G17)</f>
        <v>BLANK</v>
      </c>
    </row>
    <row r="278" spans="2:4" ht="12.75" customHeight="1">
      <c r="C278" s="412" t="str">
        <f>'Step 3-Stand-Alone Freezers'!C18</f>
        <v>HCFC-141b Blowing Agent</v>
      </c>
      <c r="D278" s="672" t="str">
        <f>IF(ISBLANK('Step 3-Stand-Alone Freezers'!G18),"BLANK",'Step 3-Stand-Alone Freezers'!G18)</f>
        <v>BLANK</v>
      </c>
    </row>
    <row r="279" spans="2:4" ht="13">
      <c r="C279" s="412" t="str">
        <f>'Step 3-Stand-Alone Freezers'!C19</f>
        <v>HFC-134a Blowing Agent</v>
      </c>
      <c r="D279" s="672" t="str">
        <f>IF(ISBLANK('Step 3-Stand-Alone Freezers'!G19),"BLANK",'Step 3-Stand-Alone Freezers'!G19)</f>
        <v>BLANK</v>
      </c>
    </row>
    <row r="280" spans="2:4" ht="13">
      <c r="C280" s="412" t="str">
        <f>'Step 3-Stand-Alone Freezers'!C20</f>
        <v>HFC-245fa Blowing Agent</v>
      </c>
      <c r="D280" s="672" t="str">
        <f>IF(ISBLANK('Step 3-Stand-Alone Freezers'!G20),"BLANK",'Step 3-Stand-Alone Freezers'!G20)</f>
        <v>BLANK</v>
      </c>
    </row>
    <row r="281" spans="2:4" ht="13">
      <c r="C281" s="412" t="str">
        <f>'Step 3-Stand-Alone Freezers'!C21</f>
        <v>Cyclopentane  Blowing Agent</v>
      </c>
      <c r="D281" s="672" t="str">
        <f>IF(ISBLANK('Step 3-Stand-Alone Freezers'!G21),"BLANK",'Step 3-Stand-Alone Freezers'!G21)</f>
        <v>BLANK</v>
      </c>
    </row>
    <row r="282" spans="2:4" ht="12.75" customHeight="1">
      <c r="C282" s="412" t="str">
        <f>'Step 3-Stand-Alone Freezers'!C22</f>
        <v>Fiberglass</v>
      </c>
      <c r="D282" s="672" t="str">
        <f>IF(ISBLANK('Step 3-Stand-Alone Freezers'!G22),"BLANK",'Step 3-Stand-Alone Freezers'!G22)</f>
        <v>BLANK</v>
      </c>
    </row>
    <row r="283" spans="2:4" ht="12.75" customHeight="1" thickBot="1">
      <c r="C283" s="412" t="str">
        <f>'Step 3-Stand-Alone Freezers'!C23</f>
        <v>Other</v>
      </c>
      <c r="D283" s="672" t="str">
        <f>IF(ISBLANK('Step 3-Stand-Alone Freezers'!G23),"BLANK",'Step 3-Stand-Alone Freezers'!G23)</f>
        <v>BLANK</v>
      </c>
    </row>
    <row r="284" spans="2:4" ht="12.75" customHeight="1" thickBot="1">
      <c r="C284" s="978" t="s">
        <v>120</v>
      </c>
      <c r="D284" s="585" t="str">
        <f>IF(ISBLANK('Step 3-Stand-Alone Freezers'!H17),"BLANK",('Step 3-Stand-Alone Freezers'!H17))</f>
        <v>BLANK</v>
      </c>
    </row>
    <row r="285" spans="2:4" ht="12.75" customHeight="1" thickBot="1">
      <c r="C285" s="409"/>
    </row>
    <row r="286" spans="2:4" ht="12.75" customHeight="1">
      <c r="B286" s="1582" t="s">
        <v>141</v>
      </c>
      <c r="C286" s="417" t="s">
        <v>121</v>
      </c>
      <c r="D286" s="988"/>
    </row>
    <row r="287" spans="2:4" ht="13">
      <c r="B287" s="1583"/>
      <c r="C287" s="437" t="s">
        <v>143</v>
      </c>
      <c r="D287" s="989" t="str">
        <f>IF(ISBLANK('Step 3-Stand-Alone Freezers'!H32),"BLANK",'Step 3-Stand-Alone Freezers'!H32)</f>
        <v>BLANK</v>
      </c>
    </row>
    <row r="288" spans="2:4" ht="13">
      <c r="B288" s="1583"/>
      <c r="C288" s="430" t="s">
        <v>145</v>
      </c>
      <c r="D288" s="989" t="str">
        <f>IF(ISBLANK('Step 3-Stand-Alone Freezers'!H33),"BLANK",'Step 3-Stand-Alone Freezers'!H33)</f>
        <v>BLANK</v>
      </c>
    </row>
    <row r="289" spans="2:4" ht="13">
      <c r="B289" s="1583"/>
      <c r="C289" s="437" t="s">
        <v>146</v>
      </c>
      <c r="D289" s="989" t="str">
        <f>IF(ISBLANK('Step 3-Stand-Alone Freezers'!H34),"BLANK",'Step 3-Stand-Alone Freezers'!H34)</f>
        <v>BLANK</v>
      </c>
    </row>
    <row r="290" spans="2:4" ht="13">
      <c r="B290" s="1583"/>
      <c r="C290" s="430" t="s">
        <v>147</v>
      </c>
      <c r="D290" s="989" t="str">
        <f>IF(ISBLANK('Step 3-Stand-Alone Freezers'!H35),"BLANK",'Step 3-Stand-Alone Freezers'!H35)</f>
        <v>BLANK</v>
      </c>
    </row>
    <row r="291" spans="2:4" ht="13">
      <c r="B291" s="1583"/>
      <c r="C291" s="438" t="s">
        <v>184</v>
      </c>
      <c r="D291" s="990"/>
    </row>
    <row r="292" spans="2:4" ht="13">
      <c r="B292" s="1583"/>
      <c r="C292" s="437" t="s">
        <v>143</v>
      </c>
      <c r="D292" s="989" t="str">
        <f>IF(ISBLANK('Step 3-Stand-Alone Freezers'!H37),"BLANK",'Step 3-Stand-Alone Freezers'!H37)</f>
        <v>BLANK</v>
      </c>
    </row>
    <row r="293" spans="2:4" ht="13">
      <c r="B293" s="1583"/>
      <c r="C293" s="430" t="s">
        <v>145</v>
      </c>
      <c r="D293" s="989" t="str">
        <f>IF(ISBLANK('Step 3-Stand-Alone Freezers'!H38),"BLANK",'Step 3-Stand-Alone Freezers'!H38)</f>
        <v>BLANK</v>
      </c>
    </row>
    <row r="294" spans="2:4" ht="13">
      <c r="B294" s="1583"/>
      <c r="C294" s="437" t="s">
        <v>146</v>
      </c>
      <c r="D294" s="989" t="str">
        <f>IF(ISBLANK('Step 3-Stand-Alone Freezers'!H39),"BLANK",'Step 3-Stand-Alone Freezers'!H39)</f>
        <v>BLANK</v>
      </c>
    </row>
    <row r="295" spans="2:4" ht="13">
      <c r="B295" s="1583"/>
      <c r="C295" s="430" t="s">
        <v>147</v>
      </c>
      <c r="D295" s="989" t="str">
        <f>IF(ISBLANK('Step 3-Stand-Alone Freezers'!H40),"BLANK",'Step 3-Stand-Alone Freezers'!H40)</f>
        <v>BLANK</v>
      </c>
    </row>
    <row r="296" spans="2:4" ht="13">
      <c r="B296" s="1583"/>
      <c r="C296" s="438" t="s">
        <v>122</v>
      </c>
      <c r="D296" s="990"/>
    </row>
    <row r="297" spans="2:4" ht="13">
      <c r="B297" s="1583"/>
      <c r="C297" s="437" t="s">
        <v>143</v>
      </c>
      <c r="D297" s="989" t="str">
        <f>IF(ISBLANK('Step 3-Stand-Alone Freezers'!H42),"BLANK",'Step 3-Stand-Alone Freezers'!H42)</f>
        <v>BLANK</v>
      </c>
    </row>
    <row r="298" spans="2:4" ht="13">
      <c r="B298" s="1583"/>
      <c r="C298" s="430" t="s">
        <v>145</v>
      </c>
      <c r="D298" s="989" t="str">
        <f>IF(ISBLANK('Step 3-Stand-Alone Freezers'!H43),"BLANK",'Step 3-Stand-Alone Freezers'!H43)</f>
        <v>BLANK</v>
      </c>
    </row>
    <row r="299" spans="2:4" ht="13">
      <c r="B299" s="1583"/>
      <c r="C299" s="430" t="s">
        <v>146</v>
      </c>
      <c r="D299" s="989" t="str">
        <f>IF(ISBLANK('Step 3-Stand-Alone Freezers'!H44),"BLANK",'Step 3-Stand-Alone Freezers'!H44)</f>
        <v>BLANK</v>
      </c>
    </row>
    <row r="300" spans="2:4" ht="13.5" thickBot="1">
      <c r="B300" s="1584"/>
      <c r="C300" s="437" t="s">
        <v>147</v>
      </c>
      <c r="D300" s="989" t="str">
        <f>IF(ISBLANK('Step 3-Stand-Alone Freezers'!H45),"BLANK",'Step 3-Stand-Alone Freezers'!H45)</f>
        <v>BLANK</v>
      </c>
    </row>
    <row r="301" spans="2:4" ht="13">
      <c r="B301" s="1596" t="s">
        <v>378</v>
      </c>
      <c r="C301" s="417" t="s">
        <v>150</v>
      </c>
      <c r="D301" s="990"/>
    </row>
    <row r="302" spans="2:4" ht="13">
      <c r="B302" s="1898"/>
      <c r="C302" s="437" t="s">
        <v>143</v>
      </c>
      <c r="D302" s="989" t="str">
        <f>IF(ISBLANK('Step 3-Stand-Alone Freezers'!H47),"BLANK",'Step 3-Stand-Alone Freezers'!H47)</f>
        <v>BLANK</v>
      </c>
    </row>
    <row r="303" spans="2:4" ht="13">
      <c r="B303" s="1898"/>
      <c r="C303" s="979" t="s">
        <v>145</v>
      </c>
      <c r="D303" s="989" t="str">
        <f>IF(ISBLANK('Step 3-Stand-Alone Freezers'!H48),"BLANK",'Step 3-Stand-Alone Freezers'!H48)</f>
        <v>BLANK</v>
      </c>
    </row>
    <row r="304" spans="2:4" ht="13">
      <c r="B304" s="1898"/>
      <c r="C304" s="437" t="s">
        <v>146</v>
      </c>
      <c r="D304" s="989" t="str">
        <f>IF(ISBLANK('Step 3-Stand-Alone Freezers'!H49),"BLANK",'Step 3-Stand-Alone Freezers'!H49)</f>
        <v>BLANK</v>
      </c>
    </row>
    <row r="305" spans="2:4" ht="13">
      <c r="B305" s="1898"/>
      <c r="C305" s="437" t="s">
        <v>147</v>
      </c>
      <c r="D305" s="989" t="str">
        <f>IF(ISBLANK('Step 3-Stand-Alone Freezers'!H50),"BLANK",'Step 3-Stand-Alone Freezers'!H50)</f>
        <v>BLANK</v>
      </c>
    </row>
    <row r="306" spans="2:4" ht="13">
      <c r="B306" s="1898"/>
      <c r="C306" s="438" t="s">
        <v>151</v>
      </c>
      <c r="D306" s="990"/>
    </row>
    <row r="307" spans="2:4" ht="13">
      <c r="B307" s="1898"/>
      <c r="C307" s="437" t="s">
        <v>143</v>
      </c>
      <c r="D307" s="989" t="str">
        <f>IF(ISBLANK('Step 3-Stand-Alone Freezers'!H52),"BLANK",'Step 3-Stand-Alone Freezers'!H52)</f>
        <v>BLANK</v>
      </c>
    </row>
    <row r="308" spans="2:4" ht="13">
      <c r="B308" s="1898"/>
      <c r="C308" s="979" t="s">
        <v>145</v>
      </c>
      <c r="D308" s="989" t="str">
        <f>IF(ISBLANK('Step 3-Stand-Alone Freezers'!H53),"BLANK",'Step 3-Stand-Alone Freezers'!H53)</f>
        <v>BLANK</v>
      </c>
    </row>
    <row r="309" spans="2:4" ht="13">
      <c r="B309" s="1898"/>
      <c r="C309" s="437" t="s">
        <v>146</v>
      </c>
      <c r="D309" s="989" t="str">
        <f>IF(ISBLANK('Step 3-Stand-Alone Freezers'!H54),"BLANK",'Step 3-Stand-Alone Freezers'!H54)</f>
        <v>BLANK</v>
      </c>
    </row>
    <row r="310" spans="2:4" ht="13">
      <c r="B310" s="1898"/>
      <c r="C310" s="437" t="s">
        <v>147</v>
      </c>
      <c r="D310" s="989" t="str">
        <f>IF(ISBLANK('Step 3-Stand-Alone Freezers'!H55),"BLANK",'Step 3-Stand-Alone Freezers'!H55)</f>
        <v>BLANK</v>
      </c>
    </row>
    <row r="311" spans="2:4" ht="13">
      <c r="B311" s="1898"/>
      <c r="C311" s="429" t="s">
        <v>122</v>
      </c>
      <c r="D311" s="990"/>
    </row>
    <row r="312" spans="2:4" ht="13">
      <c r="B312" s="1898"/>
      <c r="C312" s="430" t="s">
        <v>143</v>
      </c>
      <c r="D312" s="989" t="str">
        <f>IF(ISBLANK('Step 3-Stand-Alone Freezers'!H57),"BLANK",'Step 3-Stand-Alone Freezers'!H57)</f>
        <v>BLANK</v>
      </c>
    </row>
    <row r="313" spans="2:4" ht="13">
      <c r="B313" s="1898"/>
      <c r="C313" s="979" t="s">
        <v>145</v>
      </c>
      <c r="D313" s="989" t="str">
        <f>IF(ISBLANK('Step 3-Stand-Alone Freezers'!H58),"BLANK",'Step 3-Stand-Alone Freezers'!H58)</f>
        <v>BLANK</v>
      </c>
    </row>
    <row r="314" spans="2:4" ht="13">
      <c r="B314" s="1898"/>
      <c r="C314" s="430" t="s">
        <v>146</v>
      </c>
      <c r="D314" s="989" t="str">
        <f>IF(ISBLANK('Step 3-Stand-Alone Freezers'!H59),"BLANK",'Step 3-Stand-Alone Freezers'!H59)</f>
        <v>BLANK</v>
      </c>
    </row>
    <row r="315" spans="2:4" ht="13">
      <c r="B315" s="1898"/>
      <c r="C315" s="437" t="s">
        <v>147</v>
      </c>
      <c r="D315" s="989" t="str">
        <f>IF(ISBLANK('Step 3-Stand-Alone Freezers'!H60),"BLANK",'Step 3-Stand-Alone Freezers'!H60)</f>
        <v>BLANK</v>
      </c>
    </row>
    <row r="316" spans="2:4" ht="13">
      <c r="B316" s="1898"/>
      <c r="C316" s="429" t="s">
        <v>152</v>
      </c>
      <c r="D316" s="990"/>
    </row>
    <row r="317" spans="2:4" ht="13">
      <c r="B317" s="1898"/>
      <c r="C317" s="430" t="s">
        <v>143</v>
      </c>
      <c r="D317" s="989" t="str">
        <f>IF(ISBLANK('Step 3-Stand-Alone Freezers'!H62),"BLANK",'Step 3-Stand-Alone Freezers'!H62)</f>
        <v>BLANK</v>
      </c>
    </row>
    <row r="318" spans="2:4" ht="13">
      <c r="B318" s="1898"/>
      <c r="C318" s="979" t="s">
        <v>145</v>
      </c>
      <c r="D318" s="989" t="str">
        <f>IF(ISBLANK('Step 3-Stand-Alone Freezers'!H63),"BLANK",'Step 3-Stand-Alone Freezers'!H63)</f>
        <v>BLANK</v>
      </c>
    </row>
    <row r="319" spans="2:4" ht="13">
      <c r="B319" s="1898"/>
      <c r="C319" s="430" t="s">
        <v>146</v>
      </c>
      <c r="D319" s="989" t="str">
        <f>IF(ISBLANK('Step 3-Stand-Alone Freezers'!H64),"BLANK",'Step 3-Stand-Alone Freezers'!H64)</f>
        <v>BLANK</v>
      </c>
    </row>
    <row r="320" spans="2:4" ht="13.5" thickBot="1">
      <c r="B320" s="1953"/>
      <c r="C320" s="979" t="s">
        <v>147</v>
      </c>
      <c r="D320" s="989" t="str">
        <f>IF(ISBLANK('Step 3-Stand-Alone Freezers'!H65),"BLANK",'Step 3-Stand-Alone Freezers'!H65)</f>
        <v>BLANK</v>
      </c>
    </row>
    <row r="321" spans="1:4" ht="13">
      <c r="B321" s="1568" t="s">
        <v>153</v>
      </c>
      <c r="C321" s="440" t="s">
        <v>154</v>
      </c>
      <c r="D321" s="989" t="str">
        <f>IF(ISBLANK('Step 3-Stand-Alone Freezers'!H66),"BLANK",'Step 3-Stand-Alone Freezers'!H66)</f>
        <v>BLANK</v>
      </c>
    </row>
    <row r="322" spans="1:4" ht="13.5" thickBot="1">
      <c r="B322" s="1569">
        <v>0</v>
      </c>
      <c r="C322" s="439" t="s">
        <v>156</v>
      </c>
      <c r="D322" s="989" t="str">
        <f>IF(ISBLANK('Step 3-Stand-Alone Freezers'!H67),"BLANK",'Step 3-Stand-Alone Freezers'!H67)</f>
        <v>BLANK</v>
      </c>
    </row>
    <row r="323" spans="1:4" ht="13">
      <c r="B323" s="1570" t="s">
        <v>157</v>
      </c>
      <c r="C323" s="440" t="s">
        <v>158</v>
      </c>
      <c r="D323" s="989" t="str">
        <f>IF(ISBLANK('Step 3-Stand-Alone Freezers'!H68),"BLANK",'Step 3-Stand-Alone Freezers'!H68)</f>
        <v>BLANK</v>
      </c>
    </row>
    <row r="324" spans="1:4" ht="13.5" thickBot="1">
      <c r="B324" s="1571">
        <v>0</v>
      </c>
      <c r="C324" s="439" t="s">
        <v>159</v>
      </c>
      <c r="D324" s="989" t="str">
        <f>IF(ISBLANK('Step 3-Stand-Alone Freezers'!H69),"BLANK",'Step 3-Stand-Alone Freezers'!H69)</f>
        <v>BLANK</v>
      </c>
    </row>
    <row r="325" spans="1:4" ht="13.5" thickBot="1">
      <c r="B325" s="39" t="s">
        <v>160</v>
      </c>
      <c r="C325" s="441" t="s">
        <v>154</v>
      </c>
      <c r="D325" s="989" t="str">
        <f>IF(ISBLANK('Step 3-Stand-Alone Freezers'!H70),"BLANK",'Step 3-Stand-Alone Freezers'!H70)</f>
        <v>BLANK</v>
      </c>
    </row>
    <row r="326" spans="1:4" ht="13.5" thickBot="1">
      <c r="B326" s="435" t="s">
        <v>379</v>
      </c>
      <c r="C326" s="442" t="s">
        <v>146</v>
      </c>
      <c r="D326" s="989" t="str">
        <f>IF(ISBLANK('Step 3-Stand-Alone Freezers'!H71),"BLANK",'Step 3-Stand-Alone Freezers'!H71)</f>
        <v>BLANK</v>
      </c>
    </row>
    <row r="327" spans="1:4" ht="13">
      <c r="B327" s="1954" t="s">
        <v>186</v>
      </c>
      <c r="C327" s="440" t="s">
        <v>154</v>
      </c>
      <c r="D327" s="989" t="str">
        <f>IF(ISBLANK('Step 3-Stand-Alone Freezers'!H72),"BLANK",'Step 3-Stand-Alone Freezers'!H72)</f>
        <v>BLANK</v>
      </c>
    </row>
    <row r="328" spans="1:4" ht="13.5" thickBot="1">
      <c r="B328" s="1955">
        <v>0</v>
      </c>
      <c r="C328" s="439" t="s">
        <v>156</v>
      </c>
      <c r="D328" s="991" t="str">
        <f>IF(ISBLANK('Step 3-Stand-Alone Freezers'!H73),"BLANK",'Step 3-Stand-Alone Freezers'!H73)</f>
        <v>BLANK</v>
      </c>
    </row>
    <row r="329" spans="1:4" ht="13" thickBot="1">
      <c r="C329" s="409"/>
      <c r="D329" s="421"/>
    </row>
    <row r="330" spans="1:4" ht="13">
      <c r="C330" s="422" t="str">
        <f>'Step 3-Stand-Alone Freezers'!C78</f>
        <v>Average Number of Remaining Years of Useful Life</v>
      </c>
      <c r="D330" s="1314" t="str">
        <f>IF(ISBLANK('Step 3-Stand-Alone Freezers'!E78),"BLANK",'Step 3-Stand-Alone Freezers'!E78)</f>
        <v/>
      </c>
    </row>
    <row r="331" spans="1:4" ht="13">
      <c r="C331" s="423" t="str">
        <f>'Step 3-Stand-Alone Freezers'!C79</f>
        <v>Average Energy Consumed/Year/Unit (kWh)</v>
      </c>
      <c r="D331" s="444" t="str">
        <f>IF(ISBLANK('Step 3-Stand-Alone Freezers'!E79),"BLANK",'Step 3-Stand-Alone Freezers'!E79)</f>
        <v>BLANK</v>
      </c>
    </row>
    <row r="332" spans="1:4" ht="26.5" thickBot="1">
      <c r="C332" s="425" t="str">
        <f>'Step 3-Stand-Alone Freezers'!C80</f>
        <v>Average Energy Cost for Residential Consumers ($/kWh)  
[please provide the average cost during the current program period]</v>
      </c>
      <c r="D332" s="426" t="str">
        <f>IF(ISBLANK('Step 3-Stand-Alone Freezers'!E80),"BLANK",'Step 3-Stand-Alone Freezers'!E80)</f>
        <v>BLANK</v>
      </c>
    </row>
    <row r="333" spans="1:4" ht="13.5" thickBot="1">
      <c r="C333" s="445"/>
      <c r="D333" s="446"/>
    </row>
    <row r="334" spans="1:4" ht="13.5" thickBot="1">
      <c r="C334" s="447" t="str">
        <f>'Step 3-Stand-Alone Freezers'!C82</f>
        <v>Additional Comments:</v>
      </c>
      <c r="D334" s="426" t="str">
        <f>IF(ISBLANK('Step 3-Stand-Alone Freezers'!D82),"BLANK",'Step 3-Stand-Alone Freezers'!D82)</f>
        <v>BLANK</v>
      </c>
    </row>
    <row r="335" spans="1:4">
      <c r="C335" s="409"/>
    </row>
    <row r="336" spans="1:4">
      <c r="A336" s="407"/>
      <c r="B336" s="407"/>
      <c r="C336" s="408"/>
      <c r="D336" s="407"/>
    </row>
    <row r="337" spans="1:4">
      <c r="C337" s="409"/>
    </row>
    <row r="338" spans="1:4">
      <c r="A338" s="401"/>
      <c r="B338" s="401" t="s">
        <v>380</v>
      </c>
      <c r="C338" s="410"/>
      <c r="D338" s="401"/>
    </row>
    <row r="339" spans="1:4">
      <c r="C339" s="409"/>
    </row>
    <row r="340" spans="1:4">
      <c r="A340" s="411"/>
      <c r="B340" s="411"/>
      <c r="C340" s="419" t="s">
        <v>172</v>
      </c>
      <c r="D340" s="411"/>
    </row>
    <row r="341" spans="1:4" ht="13">
      <c r="C341" s="448" t="str">
        <f>'Step 3-Air-Conditioning Units'!C8</f>
        <v>Total Number of Units Processed</v>
      </c>
      <c r="D341" s="431" t="str">
        <f>IF(ISBLANK('Step 3-Air-Conditioning Units'!D8),"BLANK",'Step 3-Air-Conditioning Units'!D8)</f>
        <v>BLANK</v>
      </c>
    </row>
    <row r="342" spans="1:4" ht="13">
      <c r="C342" s="448" t="str">
        <f>'Step 3-Air-Conditioning Units'!C9</f>
        <v>Average Age of Appliances Collected (yrs)</v>
      </c>
      <c r="D342" s="431" t="str">
        <f>IF(ISBLANK('Step 3-Air-Conditioning Units'!D9),"BLANK",'Step 3-Air-Conditioning Units'!D9)</f>
        <v>BLANK</v>
      </c>
    </row>
    <row r="343" spans="1:4" ht="13">
      <c r="C343" s="412" t="str">
        <f>'Step 3-Air-Conditioning Units'!C10</f>
        <v>Refrigerant Type</v>
      </c>
      <c r="D343" s="917"/>
    </row>
    <row r="344" spans="1:4" ht="13">
      <c r="C344" s="412" t="str">
        <f>'Step 3-Air-Conditioning Units'!C11</f>
        <v>HCFC-22</v>
      </c>
      <c r="D344" s="431" t="str">
        <f>IF(ISBLANK('Step 3-Air-Conditioning Units'!D11),"BLANK",'Step 3-Air-Conditioning Units'!D11)</f>
        <v>BLANK</v>
      </c>
    </row>
    <row r="345" spans="1:4" ht="13">
      <c r="C345" s="412" t="str">
        <f>'Step 3-Air-Conditioning Units'!C12</f>
        <v>R-407C</v>
      </c>
      <c r="D345" s="431" t="str">
        <f>IF(ISBLANK('Step 3-Air-Conditioning Units'!D12),"BLANK",'Step 3-Air-Conditioning Units'!D12)</f>
        <v>BLANK</v>
      </c>
    </row>
    <row r="346" spans="1:4" ht="13">
      <c r="C346" s="428" t="str">
        <f>'Step 3-Air-Conditioning Units'!C13</f>
        <v>R-410A</v>
      </c>
      <c r="D346" s="431" t="str">
        <f>IF(ISBLANK('Step 3-Air-Conditioning Units'!D13),"BLANK",'Step 3-Air-Conditioning Units'!D13)</f>
        <v>BLANK</v>
      </c>
    </row>
    <row r="347" spans="1:4" ht="13">
      <c r="C347" s="428" t="s">
        <v>123</v>
      </c>
      <c r="D347" s="431" t="str">
        <f>IF(ISBLANK('Step 3-Air-Conditioning Units'!D14),"BLANK",'Step 3-Air-Conditioning Units'!D14)</f>
        <v>BLANK</v>
      </c>
    </row>
    <row r="348" spans="1:4" ht="13">
      <c r="C348" s="977"/>
      <c r="D348" s="420"/>
    </row>
    <row r="349" spans="1:4" ht="13">
      <c r="C349" s="977" t="s">
        <v>381</v>
      </c>
      <c r="D349" s="420"/>
    </row>
    <row r="350" spans="1:4" ht="13">
      <c r="C350" s="977" t="str">
        <f>C344</f>
        <v>HCFC-22</v>
      </c>
      <c r="D350" s="420" t="str">
        <f>IF(ISBLANK('Step 3-Air-Conditioning Units'!E11),"BLANK",'Step 3-Air-Conditioning Units'!E11)</f>
        <v>BLANK</v>
      </c>
    </row>
    <row r="351" spans="1:4" ht="13">
      <c r="C351" s="977" t="str">
        <f>C345</f>
        <v>R-407C</v>
      </c>
      <c r="D351" s="420" t="str">
        <f>IF(ISBLANK('Step 3-Air-Conditioning Units'!E12),"BLANK",'Step 3-Air-Conditioning Units'!E12)</f>
        <v>BLANK</v>
      </c>
    </row>
    <row r="352" spans="1:4" ht="13">
      <c r="C352" s="977" t="str">
        <f>C346</f>
        <v>R-410A</v>
      </c>
      <c r="D352" s="420" t="str">
        <f>IF(ISBLANK('Step 3-Air-Conditioning Units'!E13),"BLANK",'Step 3-Air-Conditioning Units'!E13)</f>
        <v>BLANK</v>
      </c>
    </row>
    <row r="353" spans="2:4" ht="13">
      <c r="C353" s="977" t="str">
        <f>C347</f>
        <v>Other</v>
      </c>
      <c r="D353" s="420" t="str">
        <f>IF(ISBLANK('Step 3-Air-Conditioning Units'!E14),"BLANK",'Step 3-Air-Conditioning Units'!E14)</f>
        <v>BLANK</v>
      </c>
    </row>
    <row r="354" spans="2:4" ht="13" thickBot="1">
      <c r="C354" s="409"/>
    </row>
    <row r="355" spans="2:4" ht="12.75" customHeight="1">
      <c r="B355" s="1582" t="s">
        <v>141</v>
      </c>
      <c r="C355" s="417" t="s">
        <v>184</v>
      </c>
      <c r="D355" s="690"/>
    </row>
    <row r="356" spans="2:4" ht="13">
      <c r="B356" s="1583"/>
      <c r="C356" s="437" t="s">
        <v>143</v>
      </c>
      <c r="D356" s="691" t="str">
        <f>IF(ISBLANK('Step 3-Air-Conditioning Units'!F23),"BLANK",'Step 3-Air-Conditioning Units'!F23)</f>
        <v>BLANK</v>
      </c>
    </row>
    <row r="357" spans="2:4" ht="13">
      <c r="B357" s="1583"/>
      <c r="C357" s="430" t="s">
        <v>145</v>
      </c>
      <c r="D357" s="691" t="str">
        <f>IF(ISBLANK('Step 3-Air-Conditioning Units'!F24),"BLANK",'Step 3-Air-Conditioning Units'!F24)</f>
        <v>BLANK</v>
      </c>
    </row>
    <row r="358" spans="2:4" ht="13">
      <c r="B358" s="1583"/>
      <c r="C358" s="430" t="s">
        <v>146</v>
      </c>
      <c r="D358" s="691" t="str">
        <f>IF(ISBLANK('Step 3-Air-Conditioning Units'!F25),"BLANK",'Step 3-Air-Conditioning Units'!F25)</f>
        <v>BLANK</v>
      </c>
    </row>
    <row r="359" spans="2:4" ht="13.5" thickBot="1">
      <c r="B359" s="1583"/>
      <c r="C359" s="430" t="s">
        <v>147</v>
      </c>
      <c r="D359" s="691" t="str">
        <f>IF(ISBLANK('Step 3-Air-Conditioning Units'!F26),"BLANK",'Step 3-Air-Conditioning Units'!F26)</f>
        <v>BLANK</v>
      </c>
    </row>
    <row r="360" spans="2:4" ht="13">
      <c r="B360" s="1583"/>
      <c r="C360" s="417" t="s">
        <v>197</v>
      </c>
      <c r="D360" s="992"/>
    </row>
    <row r="361" spans="2:4" ht="13">
      <c r="B361" s="1583"/>
      <c r="C361" s="437" t="s">
        <v>143</v>
      </c>
      <c r="D361" s="691" t="str">
        <f>IF(ISBLANK('Step 3-Air-Conditioning Units'!F28),"BLANK",'Step 3-Air-Conditioning Units'!F28)</f>
        <v>BLANK</v>
      </c>
    </row>
    <row r="362" spans="2:4" ht="13">
      <c r="B362" s="1583"/>
      <c r="C362" s="430" t="s">
        <v>145</v>
      </c>
      <c r="D362" s="691" t="str">
        <f>IF(ISBLANK('Step 3-Air-Conditioning Units'!F29),"BLANK",'Step 3-Air-Conditioning Units'!F29)</f>
        <v>BLANK</v>
      </c>
    </row>
    <row r="363" spans="2:4" ht="13">
      <c r="B363" s="1583"/>
      <c r="C363" s="430" t="s">
        <v>146</v>
      </c>
      <c r="D363" s="691" t="str">
        <f>IF(ISBLANK('Step 3-Air-Conditioning Units'!F30),"BLANK",'Step 3-Air-Conditioning Units'!F30)</f>
        <v>BLANK</v>
      </c>
    </row>
    <row r="364" spans="2:4" ht="13.5" thickBot="1">
      <c r="B364" s="1583"/>
      <c r="C364" s="430" t="s">
        <v>147</v>
      </c>
      <c r="D364" s="691" t="str">
        <f>IF(ISBLANK('Step 3-Air-Conditioning Units'!F31),"BLANK",'Step 3-Air-Conditioning Units'!F31)</f>
        <v>BLANK</v>
      </c>
    </row>
    <row r="365" spans="2:4" ht="13">
      <c r="B365" s="1583"/>
      <c r="C365" s="417" t="s">
        <v>198</v>
      </c>
      <c r="D365" s="690"/>
    </row>
    <row r="366" spans="2:4" ht="13">
      <c r="B366" s="1583"/>
      <c r="C366" s="437" t="s">
        <v>143</v>
      </c>
      <c r="D366" s="691" t="str">
        <f>IF(ISBLANK('Step 3-Air-Conditioning Units'!F33),"BLANK",'Step 3-Air-Conditioning Units'!F33)</f>
        <v>BLANK</v>
      </c>
    </row>
    <row r="367" spans="2:4" ht="13">
      <c r="B367" s="1583"/>
      <c r="C367" s="430" t="s">
        <v>145</v>
      </c>
      <c r="D367" s="691" t="str">
        <f>IF(ISBLANK('Step 3-Air-Conditioning Units'!F34),"BLANK",'Step 3-Air-Conditioning Units'!F34)</f>
        <v>BLANK</v>
      </c>
    </row>
    <row r="368" spans="2:4" ht="13">
      <c r="B368" s="1583"/>
      <c r="C368" s="430" t="s">
        <v>146</v>
      </c>
      <c r="D368" s="691" t="str">
        <f>IF(ISBLANK('Step 3-Air-Conditioning Units'!F35),"BLANK",'Step 3-Air-Conditioning Units'!F35)</f>
        <v>BLANK</v>
      </c>
    </row>
    <row r="369" spans="1:4" ht="13.5" thickBot="1">
      <c r="B369" s="1584"/>
      <c r="C369" s="430" t="s">
        <v>147</v>
      </c>
      <c r="D369" s="691" t="str">
        <f>IF(ISBLANK('Step 3-Air-Conditioning Units'!F36),"BLANK",'Step 3-Air-Conditioning Units'!F36)</f>
        <v>BLANK</v>
      </c>
    </row>
    <row r="370" spans="1:4" ht="13">
      <c r="B370" s="1960" t="s">
        <v>153</v>
      </c>
      <c r="C370" s="440" t="s">
        <v>154</v>
      </c>
      <c r="D370" s="720" t="str">
        <f>IF(ISBLANK('Step 3-Air-Conditioning Units'!F37),"BLANK",'Step 3-Air-Conditioning Units'!F37)</f>
        <v>BLANK</v>
      </c>
    </row>
    <row r="371" spans="1:4" ht="13.5" thickBot="1">
      <c r="B371" s="1776">
        <v>0</v>
      </c>
      <c r="C371" s="439" t="s">
        <v>156</v>
      </c>
      <c r="D371" s="717" t="str">
        <f>IF(ISBLANK('Step 3-Air-Conditioning Units'!F38),"BLANK",'Step 3-Air-Conditioning Units'!F38)</f>
        <v>BLANK</v>
      </c>
    </row>
    <row r="372" spans="1:4" ht="13">
      <c r="B372" s="1779" t="s">
        <v>157</v>
      </c>
      <c r="C372" s="440" t="s">
        <v>158</v>
      </c>
      <c r="D372" s="720" t="str">
        <f>IF(ISBLANK('Step 3-Air-Conditioning Units'!F39),"BLANK",'Step 3-Air-Conditioning Units'!F39)</f>
        <v>BLANK</v>
      </c>
    </row>
    <row r="373" spans="1:4" ht="13.5" thickBot="1">
      <c r="B373" s="1780">
        <v>0</v>
      </c>
      <c r="C373" s="439" t="s">
        <v>159</v>
      </c>
      <c r="D373" s="717" t="str">
        <f>IF(ISBLANK('Step 3-Air-Conditioning Units'!F40),"BLANK",'Step 3-Air-Conditioning Units'!F40)</f>
        <v>BLANK</v>
      </c>
    </row>
    <row r="374" spans="1:4" ht="13.5" thickBot="1">
      <c r="B374" s="388" t="s">
        <v>160</v>
      </c>
      <c r="C374" s="441" t="s">
        <v>154</v>
      </c>
      <c r="D374" s="719" t="str">
        <f>IF(ISBLANK('Step 3-Air-Conditioning Units'!F41),"BLANK",'Step 3-Air-Conditioning Units'!F41)</f>
        <v>BLANK</v>
      </c>
    </row>
    <row r="375" spans="1:4" ht="13.5" thickBot="1">
      <c r="B375" s="450" t="s">
        <v>379</v>
      </c>
      <c r="C375" s="441" t="s">
        <v>146</v>
      </c>
      <c r="D375" s="719" t="str">
        <f>IF(ISBLANK('Step 3-Air-Conditioning Units'!F42),"BLANK",'Step 3-Air-Conditioning Units'!F42)</f>
        <v>BLANK</v>
      </c>
    </row>
    <row r="376" spans="1:4">
      <c r="C376" s="409"/>
    </row>
    <row r="377" spans="1:4">
      <c r="A377" s="411"/>
      <c r="B377" s="1457" t="s">
        <v>375</v>
      </c>
      <c r="C377" s="419"/>
      <c r="D377" s="411"/>
    </row>
    <row r="378" spans="1:4" ht="13">
      <c r="C378" s="412" t="str">
        <f>'Step 3-Air-Conditioning Units'!C10</f>
        <v>Refrigerant Type</v>
      </c>
      <c r="D378" s="917"/>
    </row>
    <row r="379" spans="1:4" ht="13">
      <c r="C379" s="412" t="str">
        <f>'Step 3-Air-Conditioning Units'!C11</f>
        <v>HCFC-22</v>
      </c>
      <c r="D379" s="431" t="str">
        <f>IF(ISBLANK('Step 3-Air-Conditioning Units'!F11),"BLANK",'Step 3-Air-Conditioning Units'!F11)</f>
        <v>BLANK</v>
      </c>
    </row>
    <row r="380" spans="1:4" ht="13">
      <c r="C380" s="412" t="str">
        <f>'Step 3-Air-Conditioning Units'!C12</f>
        <v>R-407C</v>
      </c>
      <c r="D380" s="431" t="str">
        <f>IF(ISBLANK('Step 3-Air-Conditioning Units'!F12),"BLANK",'Step 3-Air-Conditioning Units'!F12)</f>
        <v>BLANK</v>
      </c>
    </row>
    <row r="381" spans="1:4" ht="13">
      <c r="C381" s="412" t="str">
        <f>'Step 3-Air-Conditioning Units'!C13</f>
        <v>R-410A</v>
      </c>
      <c r="D381" s="431" t="str">
        <f>IF(ISBLANK('Step 3-Air-Conditioning Units'!F13),"BLANK",'Step 3-Air-Conditioning Units'!F13)</f>
        <v>BLANK</v>
      </c>
    </row>
    <row r="382" spans="1:4" ht="13.5" thickBot="1">
      <c r="C382" s="412" t="str">
        <f>'Step 3-Air-Conditioning Units'!C14</f>
        <v>Other</v>
      </c>
      <c r="D382" s="431" t="str">
        <f>IF(ISBLANK('Step 3-Air-Conditioning Units'!F14),"BLANK",'Step 3-Air-Conditioning Units'!F14)</f>
        <v>BLANK</v>
      </c>
    </row>
    <row r="383" spans="1:4" ht="13">
      <c r="C383" s="587" t="s">
        <v>382</v>
      </c>
      <c r="D383" s="431" t="str">
        <f>IF(ISBLANK('Step 3-Air-Conditioning Units'!G11),"BLANK",'Step 3-Air-Conditioning Units'!G11)</f>
        <v>BLANK</v>
      </c>
    </row>
    <row r="384" spans="1:4" ht="13.5" thickBot="1">
      <c r="C384" s="894"/>
    </row>
    <row r="385" spans="2:4" ht="12.75" customHeight="1">
      <c r="B385" s="1582" t="s">
        <v>141</v>
      </c>
      <c r="C385" s="417" t="s">
        <v>184</v>
      </c>
      <c r="D385" s="993"/>
    </row>
    <row r="386" spans="2:4" ht="13">
      <c r="B386" s="1583"/>
      <c r="C386" s="437" t="s">
        <v>143</v>
      </c>
      <c r="D386" s="989" t="str">
        <f>IF(ISBLANK('Step 3-Air-Conditioning Units'!H23),"BLANK",'Step 3-Air-Conditioning Units'!H23)</f>
        <v>BLANK</v>
      </c>
    </row>
    <row r="387" spans="2:4" ht="13">
      <c r="B387" s="1583"/>
      <c r="C387" s="430" t="s">
        <v>145</v>
      </c>
      <c r="D387" s="989" t="str">
        <f>IF(ISBLANK('Step 3-Air-Conditioning Units'!H24),"BLANK",'Step 3-Air-Conditioning Units'!H24)</f>
        <v>BLANK</v>
      </c>
    </row>
    <row r="388" spans="2:4" ht="13">
      <c r="B388" s="1583"/>
      <c r="C388" s="430" t="s">
        <v>146</v>
      </c>
      <c r="D388" s="989" t="str">
        <f>IF(ISBLANK('Step 3-Air-Conditioning Units'!H25),"BLANK",'Step 3-Air-Conditioning Units'!H25)</f>
        <v>BLANK</v>
      </c>
    </row>
    <row r="389" spans="2:4" ht="13.5" thickBot="1">
      <c r="B389" s="1583"/>
      <c r="C389" s="430" t="s">
        <v>147</v>
      </c>
      <c r="D389" s="989" t="str">
        <f>IF(ISBLANK('Step 3-Air-Conditioning Units'!H26),"BLANK",'Step 3-Air-Conditioning Units'!H26)</f>
        <v>BLANK</v>
      </c>
    </row>
    <row r="390" spans="2:4" ht="13">
      <c r="B390" s="1583"/>
      <c r="C390" s="417" t="s">
        <v>197</v>
      </c>
      <c r="D390" s="897"/>
    </row>
    <row r="391" spans="2:4" ht="13">
      <c r="B391" s="1583"/>
      <c r="C391" s="437" t="s">
        <v>143</v>
      </c>
      <c r="D391" s="989" t="str">
        <f>IF(ISBLANK('Step 3-Air-Conditioning Units'!H28),"BLANK",'Step 3-Air-Conditioning Units'!H28)</f>
        <v>BLANK</v>
      </c>
    </row>
    <row r="392" spans="2:4" ht="13">
      <c r="B392" s="1583"/>
      <c r="C392" s="430" t="s">
        <v>145</v>
      </c>
      <c r="D392" s="989" t="str">
        <f>IF(ISBLANK('Step 3-Air-Conditioning Units'!H29),"BLANK",'Step 3-Air-Conditioning Units'!H29)</f>
        <v>BLANK</v>
      </c>
    </row>
    <row r="393" spans="2:4" ht="13">
      <c r="B393" s="1583"/>
      <c r="C393" s="430" t="s">
        <v>146</v>
      </c>
      <c r="D393" s="989" t="str">
        <f>IF(ISBLANK('Step 3-Air-Conditioning Units'!H30),"BLANK",'Step 3-Air-Conditioning Units'!H30)</f>
        <v>BLANK</v>
      </c>
    </row>
    <row r="394" spans="2:4" ht="13.5" thickBot="1">
      <c r="B394" s="1583"/>
      <c r="C394" s="430" t="s">
        <v>147</v>
      </c>
      <c r="D394" s="989" t="str">
        <f>IF(ISBLANK('Step 3-Air-Conditioning Units'!H31),"BLANK",'Step 3-Air-Conditioning Units'!H31)</f>
        <v>BLANK</v>
      </c>
    </row>
    <row r="395" spans="2:4" ht="13">
      <c r="B395" s="1583"/>
      <c r="C395" s="417" t="s">
        <v>198</v>
      </c>
      <c r="D395" s="897"/>
    </row>
    <row r="396" spans="2:4" ht="13">
      <c r="B396" s="1583"/>
      <c r="C396" s="437" t="s">
        <v>143</v>
      </c>
      <c r="D396" s="989" t="str">
        <f>IF(ISBLANK('Step 3-Air-Conditioning Units'!H33),"BLANK",'Step 3-Air-Conditioning Units'!H33)</f>
        <v>BLANK</v>
      </c>
    </row>
    <row r="397" spans="2:4" ht="13">
      <c r="B397" s="1583"/>
      <c r="C397" s="430" t="s">
        <v>145</v>
      </c>
      <c r="D397" s="989" t="str">
        <f>IF(ISBLANK('Step 3-Air-Conditioning Units'!H34),"BLANK",'Step 3-Air-Conditioning Units'!H34)</f>
        <v>BLANK</v>
      </c>
    </row>
    <row r="398" spans="2:4" ht="13">
      <c r="B398" s="1583"/>
      <c r="C398" s="430" t="s">
        <v>146</v>
      </c>
      <c r="D398" s="989" t="str">
        <f>IF(ISBLANK('Step 3-Air-Conditioning Units'!H35),"BLANK",'Step 3-Air-Conditioning Units'!H35)</f>
        <v>BLANK</v>
      </c>
    </row>
    <row r="399" spans="2:4" ht="13.5" thickBot="1">
      <c r="B399" s="1584"/>
      <c r="C399" s="430" t="s">
        <v>147</v>
      </c>
      <c r="D399" s="989" t="str">
        <f>IF(ISBLANK('Step 3-Air-Conditioning Units'!H36),"BLANK",'Step 3-Air-Conditioning Units'!H36)</f>
        <v>BLANK</v>
      </c>
    </row>
    <row r="400" spans="2:4" ht="13">
      <c r="B400" s="1960" t="s">
        <v>153</v>
      </c>
      <c r="C400" s="440" t="s">
        <v>154</v>
      </c>
      <c r="D400" s="989" t="str">
        <f>IF(ISBLANK('Step 3-Air-Conditioning Units'!H37),"BLANK",'Step 3-Air-Conditioning Units'!H37)</f>
        <v>BLANK</v>
      </c>
    </row>
    <row r="401" spans="1:4" ht="13.5" thickBot="1">
      <c r="B401" s="1776">
        <v>0</v>
      </c>
      <c r="C401" s="439" t="s">
        <v>156</v>
      </c>
      <c r="D401" s="989" t="str">
        <f>IF(ISBLANK('Step 3-Air-Conditioning Units'!H38),"BLANK",'Step 3-Air-Conditioning Units'!H38)</f>
        <v>BLANK</v>
      </c>
    </row>
    <row r="402" spans="1:4" ht="13">
      <c r="B402" s="1779" t="s">
        <v>157</v>
      </c>
      <c r="C402" s="440" t="s">
        <v>158</v>
      </c>
      <c r="D402" s="989" t="str">
        <f>IF(ISBLANK('Step 3-Air-Conditioning Units'!H39),"BLANK",'Step 3-Air-Conditioning Units'!H39)</f>
        <v>BLANK</v>
      </c>
    </row>
    <row r="403" spans="1:4" ht="13.5" thickBot="1">
      <c r="B403" s="1780">
        <v>0</v>
      </c>
      <c r="C403" s="439" t="s">
        <v>159</v>
      </c>
      <c r="D403" s="989" t="str">
        <f>IF(ISBLANK('Step 3-Air-Conditioning Units'!H40),"BLANK",'Step 3-Air-Conditioning Units'!H40)</f>
        <v>BLANK</v>
      </c>
    </row>
    <row r="404" spans="1:4" ht="13.5" thickBot="1">
      <c r="B404" s="388" t="s">
        <v>160</v>
      </c>
      <c r="C404" s="441" t="s">
        <v>154</v>
      </c>
      <c r="D404" s="989" t="str">
        <f>IF(ISBLANK('Step 3-Air-Conditioning Units'!H41),"BLANK",'Step 3-Air-Conditioning Units'!H41)</f>
        <v>BLANK</v>
      </c>
    </row>
    <row r="405" spans="1:4" ht="13.5" thickBot="1">
      <c r="B405" s="450" t="s">
        <v>379</v>
      </c>
      <c r="C405" s="441" t="s">
        <v>146</v>
      </c>
      <c r="D405" s="991" t="str">
        <f>IF(ISBLANK('Step 3-Air-Conditioning Units'!H42),"BLANK",'Step 3-Air-Conditioning Units'!H42)</f>
        <v>BLANK</v>
      </c>
    </row>
    <row r="406" spans="1:4" ht="13" thickBot="1">
      <c r="C406" s="409"/>
      <c r="D406" s="75"/>
    </row>
    <row r="407" spans="1:4" ht="13">
      <c r="C407" s="422" t="str">
        <f>'Step 3-Air-Conditioning Units'!C47</f>
        <v>Average Number of Remaining Years of Useful Life</v>
      </c>
      <c r="D407" s="443" t="str">
        <f>IF(ISBLANK('Step 3-Air-Conditioning Units'!E47),"BLANK",'Step 3-Air-Conditioning Units'!E47)</f>
        <v>BLANK</v>
      </c>
    </row>
    <row r="408" spans="1:4" ht="13">
      <c r="C408" s="423" t="str">
        <f>'Step 3-Air-Conditioning Units'!C48</f>
        <v>Average Energy Consumed/Year/Unit (kWh)</v>
      </c>
      <c r="D408" s="444" t="str">
        <f>IF(ISBLANK('Step 3-Air-Conditioning Units'!E48),"BLANK",'Step 3-Air-Conditioning Units'!E48)</f>
        <v>BLANK</v>
      </c>
    </row>
    <row r="409" spans="1:4" ht="26.5" thickBot="1">
      <c r="C409" s="425" t="str">
        <f>'Step 3-Air-Conditioning Units'!C49</f>
        <v>Average Energy Cost for Residential Consumers ($/kWh) 
[please provide the average cost during the current program period]</v>
      </c>
      <c r="D409" s="426" t="str">
        <f>IF(ISBLANK('Step 3-Air-Conditioning Units'!E49),"BLANK",'Step 3-Air-Conditioning Units'!E49)</f>
        <v>BLANK</v>
      </c>
    </row>
    <row r="410" spans="1:4" ht="13" thickBot="1">
      <c r="C410" s="409"/>
      <c r="D410" s="421"/>
    </row>
    <row r="411" spans="1:4" ht="13.5" thickBot="1">
      <c r="C411" s="447" t="str">
        <f>'Step 3-Air-Conditioning Units'!C51</f>
        <v>Additional Comments:</v>
      </c>
      <c r="D411" s="426" t="str">
        <f>IF(ISBLANK('Step 3-Air-Conditioning Units'!D51),"BLANK",'Step 3-Air-Conditioning Units'!D51)</f>
        <v>BLANK</v>
      </c>
    </row>
    <row r="412" spans="1:4">
      <c r="C412" s="409"/>
    </row>
    <row r="413" spans="1:4">
      <c r="A413" s="407"/>
      <c r="B413" s="407"/>
      <c r="C413" s="408"/>
      <c r="D413" s="407"/>
    </row>
    <row r="414" spans="1:4">
      <c r="C414" s="409"/>
    </row>
    <row r="415" spans="1:4">
      <c r="A415" s="401"/>
      <c r="B415" s="401" t="s">
        <v>383</v>
      </c>
      <c r="C415" s="410"/>
      <c r="D415" s="401"/>
    </row>
    <row r="416" spans="1:4">
      <c r="C416" s="409"/>
    </row>
    <row r="417" spans="1:4">
      <c r="A417" s="411"/>
      <c r="B417" s="411"/>
      <c r="C417" s="419" t="s">
        <v>172</v>
      </c>
      <c r="D417" s="411"/>
    </row>
    <row r="418" spans="1:4" ht="12" customHeight="1">
      <c r="C418" s="448" t="str">
        <f>'Step 3-Dehumidifiers'!C8</f>
        <v>Total Number of Units Processed</v>
      </c>
      <c r="D418" s="672" t="str">
        <f>IF(ISBLANK('Step 3-Dehumidifiers'!D8),"BLANK",'Step 3-Dehumidifiers'!D8)</f>
        <v>BLANK</v>
      </c>
    </row>
    <row r="419" spans="1:4" ht="12" customHeight="1">
      <c r="C419" s="448" t="str">
        <f>'Step 3-Dehumidifiers'!C9</f>
        <v>Average Age of Appliances Collected (yrs)</v>
      </c>
      <c r="D419" s="672" t="str">
        <f>IF(ISBLANK('Step 3-Dehumidifiers'!D9),"BLANK",'Step 3-Dehumidifiers'!D9)</f>
        <v>BLANK</v>
      </c>
    </row>
    <row r="420" spans="1:4" ht="12" customHeight="1">
      <c r="C420" s="448" t="str">
        <f>'Step 3-Dehumidifiers'!C10</f>
        <v>Refrigerant Type</v>
      </c>
      <c r="D420" s="921"/>
    </row>
    <row r="421" spans="1:4" ht="12" customHeight="1">
      <c r="C421" s="412" t="s">
        <v>121</v>
      </c>
      <c r="D421" s="672" t="str">
        <f>IF(ISBLANK('Step 3-Dehumidifiers'!D11),"BLANK",'Step 3-Dehumidifiers'!D11)</f>
        <v>BLANK</v>
      </c>
    </row>
    <row r="422" spans="1:4" ht="12" customHeight="1">
      <c r="C422" s="412" t="str">
        <f>'Step 3-Dehumidifiers'!C12</f>
        <v>HCFC-22</v>
      </c>
      <c r="D422" s="672" t="str">
        <f>IF(ISBLANK('Step 3-Dehumidifiers'!D12),"BLANK",'Step 3-Dehumidifiers'!D12)</f>
        <v>BLANK</v>
      </c>
    </row>
    <row r="423" spans="1:4" ht="12" customHeight="1">
      <c r="C423" s="412" t="str">
        <f>'Step 3-Dehumidifiers'!C13</f>
        <v>HFC-134a</v>
      </c>
      <c r="D423" s="672" t="str">
        <f>IF(ISBLANK('Step 3-Dehumidifiers'!D13),"BLANK",'Step 3-Dehumidifiers'!D13)</f>
        <v>BLANK</v>
      </c>
    </row>
    <row r="424" spans="1:4" ht="12" customHeight="1">
      <c r="C424" s="412" t="s">
        <v>205</v>
      </c>
      <c r="D424" s="672" t="str">
        <f>IF(ISBLANK('Step 3-Dehumidifiers'!D14),"BLANK",'Step 3-Dehumidifiers'!D14)</f>
        <v>BLANK</v>
      </c>
    </row>
    <row r="425" spans="1:4" ht="12" customHeight="1">
      <c r="C425" s="412" t="str">
        <f>'Step 3-Dehumidifiers'!C15</f>
        <v>R-410A</v>
      </c>
      <c r="D425" s="672" t="str">
        <f>IF(ISBLANK('Step 3-Dehumidifiers'!D15),"BLANK",'Step 3-Dehumidifiers'!D15)</f>
        <v>BLANK</v>
      </c>
    </row>
    <row r="426" spans="1:4" ht="12" customHeight="1">
      <c r="C426" s="428" t="s">
        <v>123</v>
      </c>
      <c r="D426" s="672" t="str">
        <f>IF(ISBLANK('Step 3-Dehumidifiers'!D16),"BLANK",'Step 3-Dehumidifiers'!D16)</f>
        <v>BLANK</v>
      </c>
    </row>
    <row r="427" spans="1:4">
      <c r="C427" s="409"/>
    </row>
    <row r="428" spans="1:4" ht="12" customHeight="1">
      <c r="C428" s="448" t="s">
        <v>381</v>
      </c>
      <c r="D428" s="921"/>
    </row>
    <row r="429" spans="1:4" ht="12" customHeight="1">
      <c r="C429" s="412" t="str">
        <f t="shared" ref="C429:C434" si="4">C421</f>
        <v>CFC-12</v>
      </c>
      <c r="D429" s="672" t="str">
        <f>IF(ISBLANK('Step 3-Dehumidifiers'!E11),"BLANK",'Step 3-Dehumidifiers'!E11)</f>
        <v>BLANK</v>
      </c>
    </row>
    <row r="430" spans="1:4" ht="12" customHeight="1">
      <c r="C430" s="412" t="str">
        <f t="shared" si="4"/>
        <v>HCFC-22</v>
      </c>
      <c r="D430" s="672" t="str">
        <f>IF(ISBLANK('Step 3-Dehumidifiers'!E12),"BLANK",'Step 3-Dehumidifiers'!E12)</f>
        <v>BLANK</v>
      </c>
    </row>
    <row r="431" spans="1:4" ht="12" customHeight="1">
      <c r="C431" s="412" t="str">
        <f t="shared" si="4"/>
        <v>HFC-134a</v>
      </c>
      <c r="D431" s="672" t="str">
        <f>IF(ISBLANK('Step 3-Dehumidifiers'!E13),"BLANK",'Step 3-Dehumidifiers'!E13)</f>
        <v>BLANK</v>
      </c>
    </row>
    <row r="432" spans="1:4" ht="12" customHeight="1">
      <c r="C432" s="412" t="str">
        <f t="shared" si="4"/>
        <v>R-500</v>
      </c>
      <c r="D432" s="672" t="str">
        <f>IF(ISBLANK('Step 3-Dehumidifiers'!E14),"BLANK",'Step 3-Dehumidifiers'!E14)</f>
        <v>BLANK</v>
      </c>
    </row>
    <row r="433" spans="2:4" ht="12" customHeight="1">
      <c r="C433" s="412" t="str">
        <f t="shared" si="4"/>
        <v>R-410A</v>
      </c>
      <c r="D433" s="672" t="str">
        <f>IF(ISBLANK('Step 3-Dehumidifiers'!E15),"BLANK",'Step 3-Dehumidifiers'!E15)</f>
        <v>BLANK</v>
      </c>
    </row>
    <row r="434" spans="2:4" ht="12" customHeight="1">
      <c r="C434" s="428" t="str">
        <f t="shared" si="4"/>
        <v>Other</v>
      </c>
      <c r="D434" s="672" t="str">
        <f>IF(ISBLANK('Step 3-Dehumidifiers'!E16),"BLANK",'Step 3-Dehumidifiers'!E16)</f>
        <v>BLANK</v>
      </c>
    </row>
    <row r="435" spans="2:4" ht="12" customHeight="1" thickBot="1">
      <c r="C435" s="980"/>
      <c r="D435" s="892"/>
    </row>
    <row r="436" spans="2:4" ht="12.75" customHeight="1">
      <c r="B436" s="1582" t="s">
        <v>141</v>
      </c>
      <c r="C436" s="689" t="str">
        <f>'Step 3-Dehumidifiers'!D24</f>
        <v>CFC-12</v>
      </c>
      <c r="D436" s="893" t="str">
        <f>IF(ISBLANK('Step 3-Dehumidifiers'!F24),"BLANK",'Step 3-Dehumidifiers'!F24)</f>
        <v>BLANK</v>
      </c>
    </row>
    <row r="437" spans="2:4" ht="13">
      <c r="B437" s="1583"/>
      <c r="C437" s="437" t="str">
        <f>'Step 3-Dehumidifiers'!D25</f>
        <v>Reclaimed</v>
      </c>
      <c r="D437" s="691" t="str">
        <f>IF(ISBLANK('Step 3-Dehumidifiers'!F25),"BLANK",'Step 3-Dehumidifiers'!F25)</f>
        <v>BLANK</v>
      </c>
    </row>
    <row r="438" spans="2:4" ht="13">
      <c r="B438" s="1583"/>
      <c r="C438" s="430" t="s">
        <v>145</v>
      </c>
      <c r="D438" s="691" t="str">
        <f>IF(ISBLANK('Step 3-Dehumidifiers'!F26),"BLANK",'Step 3-Dehumidifiers'!F26)</f>
        <v>BLANK</v>
      </c>
    </row>
    <row r="439" spans="2:4" ht="13">
      <c r="B439" s="1583"/>
      <c r="C439" s="437" t="str">
        <f>'Step 3-Dehumidifiers'!D27</f>
        <v>Destroyed</v>
      </c>
      <c r="D439" s="691" t="str">
        <f>IF(ISBLANK('Step 3-Dehumidifiers'!F27),"BLANK",'Step 3-Dehumidifiers'!F27)</f>
        <v>BLANK</v>
      </c>
    </row>
    <row r="440" spans="2:4" ht="13">
      <c r="B440" s="1583"/>
      <c r="C440" s="430" t="s">
        <v>147</v>
      </c>
      <c r="D440" s="691" t="str">
        <f>IF(ISBLANK('Step 3-Dehumidifiers'!F28),"BLANK",'Step 3-Dehumidifiers'!F28)</f>
        <v>BLANK</v>
      </c>
    </row>
    <row r="441" spans="2:4" ht="12.75" customHeight="1">
      <c r="B441" s="1583"/>
      <c r="C441" s="981" t="str">
        <f>'Step 3-Dehumidifiers'!D29</f>
        <v xml:space="preserve">HCFC-22 </v>
      </c>
      <c r="D441" s="693" t="str">
        <f>IF(ISBLANK('Step 3-Dehumidifiers'!F29),"BLANK",'Step 3-Dehumidifiers'!F29)</f>
        <v>BLANK</v>
      </c>
    </row>
    <row r="442" spans="2:4" ht="13">
      <c r="B442" s="1583"/>
      <c r="C442" s="437" t="str">
        <f>'Step 3-Dehumidifiers'!D30</f>
        <v>Reclaimed</v>
      </c>
      <c r="D442" s="691" t="str">
        <f>IF(ISBLANK('Step 3-Dehumidifiers'!F30),"BLANK",'Step 3-Dehumidifiers'!F30)</f>
        <v>BLANK</v>
      </c>
    </row>
    <row r="443" spans="2:4" ht="13">
      <c r="B443" s="1583"/>
      <c r="C443" s="430" t="s">
        <v>145</v>
      </c>
      <c r="D443" s="691" t="str">
        <f>IF(ISBLANK('Step 3-Dehumidifiers'!F31),"BLANK",'Step 3-Dehumidifiers'!F31)</f>
        <v>BLANK</v>
      </c>
    </row>
    <row r="444" spans="2:4" ht="13">
      <c r="B444" s="1583"/>
      <c r="C444" s="437" t="str">
        <f>'Step 3-Dehumidifiers'!D32</f>
        <v>Destroyed</v>
      </c>
      <c r="D444" s="691" t="str">
        <f>IF(ISBLANK('Step 3-Dehumidifiers'!F32),"BLANK",'Step 3-Dehumidifiers'!F32)</f>
        <v>BLANK</v>
      </c>
    </row>
    <row r="445" spans="2:4" ht="13">
      <c r="B445" s="1583"/>
      <c r="C445" s="430" t="s">
        <v>147</v>
      </c>
      <c r="D445" s="691" t="str">
        <f>IF(ISBLANK('Step 3-Dehumidifiers'!F33),"BLANK",'Step 3-Dehumidifiers'!F33)</f>
        <v>BLANK</v>
      </c>
    </row>
    <row r="446" spans="2:4" ht="13">
      <c r="B446" s="1583"/>
      <c r="C446" s="981" t="str">
        <f>'Step 3-Dehumidifiers'!D34</f>
        <v>HFC-134a</v>
      </c>
      <c r="D446" s="692"/>
    </row>
    <row r="447" spans="2:4" ht="13">
      <c r="B447" s="1583"/>
      <c r="C447" s="437" t="str">
        <f>'Step 3-Dehumidifiers'!D35</f>
        <v>Reclaimed</v>
      </c>
      <c r="D447" s="691" t="str">
        <f>IF(ISBLANK('Step 3-Dehumidifiers'!F35),"BLANK",'Step 3-Dehumidifiers'!F35)</f>
        <v>BLANK</v>
      </c>
    </row>
    <row r="448" spans="2:4" ht="13">
      <c r="B448" s="1583"/>
      <c r="C448" s="430" t="s">
        <v>145</v>
      </c>
      <c r="D448" s="691" t="str">
        <f>IF(ISBLANK('Step 3-Dehumidifiers'!F36),"BLANK",'Step 3-Dehumidifiers'!F36)</f>
        <v>BLANK</v>
      </c>
    </row>
    <row r="449" spans="2:4" ht="13">
      <c r="B449" s="1583"/>
      <c r="C449" s="437" t="str">
        <f>'Step 3-Dehumidifiers'!D37</f>
        <v>Destroyed</v>
      </c>
      <c r="D449" s="691" t="str">
        <f>IF(ISBLANK('Step 3-Dehumidifiers'!F37),"BLANK",'Step 3-Dehumidifiers'!F37)</f>
        <v>BLANK</v>
      </c>
    </row>
    <row r="450" spans="2:4" ht="13">
      <c r="B450" s="1583"/>
      <c r="C450" s="430" t="s">
        <v>147</v>
      </c>
      <c r="D450" s="691" t="str">
        <f>IF(ISBLANK('Step 3-Dehumidifiers'!F38),"BLANK",'Step 3-Dehumidifiers'!F38)</f>
        <v>BLANK</v>
      </c>
    </row>
    <row r="451" spans="2:4" ht="13">
      <c r="B451" s="1583"/>
      <c r="C451" s="981" t="str">
        <f>'Step 3-Dehumidifiers'!D39</f>
        <v>R-500</v>
      </c>
      <c r="D451" s="693" t="str">
        <f>IF(ISBLANK('Step 3-Dehumidifiers'!F39),"BLANK",'Step 3-Dehumidifiers'!F39)</f>
        <v>BLANK</v>
      </c>
    </row>
    <row r="452" spans="2:4" ht="13">
      <c r="B452" s="1583"/>
      <c r="C452" s="437" t="str">
        <f>'Step 3-Dehumidifiers'!D40</f>
        <v>Reclaimed</v>
      </c>
      <c r="D452" s="691" t="str">
        <f>IF(ISBLANK('Step 3-Dehumidifiers'!F40),"BLANK",'Step 3-Dehumidifiers'!F40)</f>
        <v>BLANK</v>
      </c>
    </row>
    <row r="453" spans="2:4" ht="13">
      <c r="B453" s="1583"/>
      <c r="C453" s="430" t="s">
        <v>145</v>
      </c>
      <c r="D453" s="691" t="str">
        <f>IF(ISBLANK('Step 3-Dehumidifiers'!F41),"BLANK",'Step 3-Dehumidifiers'!F41)</f>
        <v>BLANK</v>
      </c>
    </row>
    <row r="454" spans="2:4" ht="13">
      <c r="B454" s="1583"/>
      <c r="C454" s="437" t="str">
        <f>'Step 3-Dehumidifiers'!D42</f>
        <v>Destroyed</v>
      </c>
      <c r="D454" s="691" t="str">
        <f>IF(ISBLANK('Step 3-Dehumidifiers'!F42),"BLANK",'Step 3-Dehumidifiers'!F42)</f>
        <v>BLANK</v>
      </c>
    </row>
    <row r="455" spans="2:4" ht="13">
      <c r="B455" s="1583"/>
      <c r="C455" s="430" t="s">
        <v>147</v>
      </c>
      <c r="D455" s="691" t="str">
        <f>IF(ISBLANK('Step 3-Dehumidifiers'!F43),"BLANK",'Step 3-Dehumidifiers'!F43)</f>
        <v>BLANK</v>
      </c>
    </row>
    <row r="456" spans="2:4" ht="13">
      <c r="B456" s="1583"/>
      <c r="C456" s="981" t="str">
        <f>'Step 3-Dehumidifiers'!D44</f>
        <v xml:space="preserve">R-410A </v>
      </c>
      <c r="D456" s="692"/>
    </row>
    <row r="457" spans="2:4" ht="13">
      <c r="B457" s="1583"/>
      <c r="C457" s="437" t="str">
        <f>'Step 3-Dehumidifiers'!D45</f>
        <v>Reclaimed</v>
      </c>
      <c r="D457" s="691" t="str">
        <f>IF(ISBLANK('Step 3-Dehumidifiers'!F45),"BLANK",'Step 3-Dehumidifiers'!F45)</f>
        <v>BLANK</v>
      </c>
    </row>
    <row r="458" spans="2:4" ht="13">
      <c r="B458" s="1583"/>
      <c r="C458" s="430" t="s">
        <v>145</v>
      </c>
      <c r="D458" s="691" t="str">
        <f>IF(ISBLANK('Step 3-Dehumidifiers'!F46),"BLANK",'Step 3-Dehumidifiers'!F46)</f>
        <v>BLANK</v>
      </c>
    </row>
    <row r="459" spans="2:4" ht="13">
      <c r="B459" s="1583"/>
      <c r="C459" s="437" t="str">
        <f>'Step 3-Dehumidifiers'!D47</f>
        <v>Destroyed</v>
      </c>
      <c r="D459" s="691" t="str">
        <f>IF(ISBLANK('Step 3-Dehumidifiers'!F47),"BLANK",'Step 3-Dehumidifiers'!F47)</f>
        <v>BLANK</v>
      </c>
    </row>
    <row r="460" spans="2:4" ht="13.5" thickBot="1">
      <c r="B460" s="1584"/>
      <c r="C460" s="890" t="s">
        <v>147</v>
      </c>
      <c r="D460" s="717" t="str">
        <f>IF(ISBLANK('Step 3-Dehumidifiers'!F48),"BLANK",'Step 3-Dehumidifiers'!F48)</f>
        <v>BLANK</v>
      </c>
    </row>
    <row r="461" spans="2:4" ht="13">
      <c r="B461" s="1775" t="s">
        <v>153</v>
      </c>
      <c r="C461" s="655" t="s">
        <v>154</v>
      </c>
      <c r="D461" s="994" t="str">
        <f>IF(ISBLANK('Step 3-Dehumidifiers'!F49),"BLANK",'Step 3-Dehumidifiers'!F49)</f>
        <v>BLANK</v>
      </c>
    </row>
    <row r="462" spans="2:4" ht="13.5" thickBot="1">
      <c r="B462" s="1776">
        <v>0</v>
      </c>
      <c r="C462" s="439" t="s">
        <v>156</v>
      </c>
      <c r="D462" s="717" t="str">
        <f>IF(ISBLANK('Step 3-Dehumidifiers'!F50),"BLANK",'Step 3-Dehumidifiers'!F50)</f>
        <v>BLANK</v>
      </c>
    </row>
    <row r="463" spans="2:4" ht="13">
      <c r="B463" s="1779" t="s">
        <v>157</v>
      </c>
      <c r="C463" s="440" t="s">
        <v>158</v>
      </c>
      <c r="D463" s="716" t="str">
        <f>IF(ISBLANK('Step 3-Dehumidifiers'!F51),"BLANK",'Step 3-Dehumidifiers'!F51)</f>
        <v>BLANK</v>
      </c>
    </row>
    <row r="464" spans="2:4" ht="13.5" thickBot="1">
      <c r="B464" s="1780">
        <v>0</v>
      </c>
      <c r="C464" s="439" t="s">
        <v>159</v>
      </c>
      <c r="D464" s="717" t="str">
        <f>IF(ISBLANK('Step 3-Dehumidifiers'!F52),"BLANK",'Step 3-Dehumidifiers'!F52)</f>
        <v>BLANK</v>
      </c>
    </row>
    <row r="465" spans="1:4" ht="13.5" thickBot="1">
      <c r="B465" s="388" t="s">
        <v>160</v>
      </c>
      <c r="C465" s="441" t="s">
        <v>154</v>
      </c>
      <c r="D465" s="718" t="str">
        <f>IF(ISBLANK('Step 3-Dehumidifiers'!F53),"BLANK",'Step 3-Dehumidifiers'!F53)</f>
        <v>BLANK</v>
      </c>
    </row>
    <row r="466" spans="1:4" ht="13.5" thickBot="1">
      <c r="B466" s="450" t="s">
        <v>379</v>
      </c>
      <c r="C466" s="441" t="s">
        <v>146</v>
      </c>
      <c r="D466" s="719" t="str">
        <f>IF(ISBLANK('Step 3-Dehumidifiers'!F54),"BLANK",'Step 3-Dehumidifiers'!F54)</f>
        <v>BLANK</v>
      </c>
    </row>
    <row r="467" spans="1:4">
      <c r="C467" s="409"/>
    </row>
    <row r="468" spans="1:4">
      <c r="A468" s="411"/>
      <c r="B468" s="1457" t="s">
        <v>375</v>
      </c>
      <c r="C468" s="419"/>
      <c r="D468" s="411"/>
    </row>
    <row r="469" spans="1:4" ht="12" customHeight="1">
      <c r="C469" s="412" t="str">
        <f>'Step 3-Dehumidifiers'!C10</f>
        <v>Refrigerant Type</v>
      </c>
      <c r="D469" s="921"/>
    </row>
    <row r="470" spans="1:4" ht="12" customHeight="1">
      <c r="C470" s="412" t="s">
        <v>121</v>
      </c>
      <c r="D470" s="672" t="str">
        <f>IF(ISBLANK('Step 3-Dehumidifiers'!F11),"BLANK",'Step 3-Dehumidifiers'!F11)</f>
        <v>BLANK</v>
      </c>
    </row>
    <row r="471" spans="1:4" ht="12" customHeight="1">
      <c r="C471" s="412" t="str">
        <f>'Step 3-Dehumidifiers'!C12</f>
        <v>HCFC-22</v>
      </c>
      <c r="D471" s="672" t="str">
        <f>IF(ISBLANK('Step 3-Dehumidifiers'!F12),"BLANK",'Step 3-Dehumidifiers'!F12)</f>
        <v>BLANK</v>
      </c>
    </row>
    <row r="472" spans="1:4" ht="12" customHeight="1">
      <c r="C472" s="412" t="str">
        <f>'Step 3-Dehumidifiers'!C13</f>
        <v>HFC-134a</v>
      </c>
      <c r="D472" s="672" t="str">
        <f>IF(ISBLANK('Step 3-Dehumidifiers'!F13),"BLANK",'Step 3-Dehumidifiers'!F13)</f>
        <v>BLANK</v>
      </c>
    </row>
    <row r="473" spans="1:4" ht="12" customHeight="1">
      <c r="C473" s="412" t="s">
        <v>205</v>
      </c>
      <c r="D473" s="672" t="str">
        <f>IF(ISBLANK('Step 3-Dehumidifiers'!F14),"BLANK",'Step 3-Dehumidifiers'!F14)</f>
        <v>BLANK</v>
      </c>
    </row>
    <row r="474" spans="1:4" ht="12" customHeight="1">
      <c r="C474" s="412" t="str">
        <f>'Step 3-Dehumidifiers'!C15</f>
        <v>R-410A</v>
      </c>
      <c r="D474" s="672" t="str">
        <f>IF(ISBLANK('Step 3-Dehumidifiers'!F15),"BLANK",'Step 3-Dehumidifiers'!F15)</f>
        <v>BLANK</v>
      </c>
    </row>
    <row r="475" spans="1:4" ht="12" customHeight="1" thickBot="1">
      <c r="C475" s="412" t="str">
        <f>'Step 3-Dehumidifiers'!C16</f>
        <v>Other</v>
      </c>
      <c r="D475" s="672" t="str">
        <f>IF(ISBLANK('Step 3-Dehumidifiers'!F16),"BLANK",'Step 3-Dehumidifiers'!F16)</f>
        <v>BLANK</v>
      </c>
    </row>
    <row r="476" spans="1:4" ht="12" customHeight="1">
      <c r="C476" s="587" t="s">
        <v>382</v>
      </c>
      <c r="D476" s="672" t="str">
        <f>IF(ISBLANK('Step 3-Dehumidifiers'!G11),"BLANK",'Step 3-Dehumidifiers'!G11)</f>
        <v>BLANK</v>
      </c>
    </row>
    <row r="477" spans="1:4" ht="12" customHeight="1" thickBot="1">
      <c r="C477" s="894"/>
    </row>
    <row r="478" spans="1:4" ht="12" customHeight="1">
      <c r="B478" s="1582" t="s">
        <v>141</v>
      </c>
      <c r="C478" s="689" t="str">
        <f>C436</f>
        <v>CFC-12</v>
      </c>
      <c r="D478" s="895" t="str">
        <f>IF(ISBLANK('Step 3-Dehumidifiers'!H24),"BLANK",'Step 3-Dehumidifiers'!H24)</f>
        <v>BLANK</v>
      </c>
    </row>
    <row r="479" spans="1:4" ht="12" customHeight="1">
      <c r="B479" s="1583"/>
      <c r="C479" s="437" t="str">
        <f>C437</f>
        <v>Reclaimed</v>
      </c>
      <c r="D479" s="898" t="str">
        <f>IF(ISBLANK('Step 3-Dehumidifiers'!H25),"BLANK",'Step 3-Dehumidifiers'!H25)</f>
        <v>BLANK</v>
      </c>
    </row>
    <row r="480" spans="1:4" ht="12" customHeight="1">
      <c r="B480" s="1583"/>
      <c r="C480" s="430" t="s">
        <v>145</v>
      </c>
      <c r="D480" s="898" t="str">
        <f>IF(ISBLANK('Step 3-Dehumidifiers'!H26),"BLANK",'Step 3-Dehumidifiers'!H26)</f>
        <v>BLANK</v>
      </c>
    </row>
    <row r="481" spans="2:4" ht="12" customHeight="1">
      <c r="B481" s="1583"/>
      <c r="C481" s="437" t="str">
        <f>C439</f>
        <v>Destroyed</v>
      </c>
      <c r="D481" s="898" t="str">
        <f>IF(ISBLANK('Step 3-Dehumidifiers'!H27),"BLANK",'Step 3-Dehumidifiers'!H27)</f>
        <v>BLANK</v>
      </c>
    </row>
    <row r="482" spans="2:4" ht="12" customHeight="1" thickBot="1">
      <c r="B482" s="1583"/>
      <c r="C482" s="890" t="s">
        <v>147</v>
      </c>
      <c r="D482" s="898" t="str">
        <f>IF(ISBLANK('Step 3-Dehumidifiers'!H28),"BLANK",'Step 3-Dehumidifiers'!H28)</f>
        <v>BLANK</v>
      </c>
    </row>
    <row r="483" spans="2:4" ht="12.75" customHeight="1">
      <c r="B483" s="1583"/>
      <c r="C483" s="981" t="str">
        <f>C441</f>
        <v xml:space="preserve">HCFC-22 </v>
      </c>
      <c r="D483" s="896" t="str">
        <f>IF(ISBLANK('Step 3-Dehumidifiers'!H29),"BLANK",'Step 3-Dehumidifiers'!H29)</f>
        <v>BLANK</v>
      </c>
    </row>
    <row r="484" spans="2:4" ht="13">
      <c r="B484" s="1583"/>
      <c r="C484" s="437" t="str">
        <f>C442</f>
        <v>Reclaimed</v>
      </c>
      <c r="D484" s="898" t="str">
        <f>IF(ISBLANK('Step 3-Dehumidifiers'!H30),"BLANK",'Step 3-Dehumidifiers'!H30)</f>
        <v>BLANK</v>
      </c>
    </row>
    <row r="485" spans="2:4" ht="13">
      <c r="B485" s="1583"/>
      <c r="C485" s="430" t="s">
        <v>145</v>
      </c>
      <c r="D485" s="898" t="str">
        <f>IF(ISBLANK('Step 3-Dehumidifiers'!H31),"BLANK",'Step 3-Dehumidifiers'!H31)</f>
        <v>BLANK</v>
      </c>
    </row>
    <row r="486" spans="2:4" ht="13">
      <c r="B486" s="1583"/>
      <c r="C486" s="437" t="str">
        <f>C444</f>
        <v>Destroyed</v>
      </c>
      <c r="D486" s="898" t="str">
        <f>IF(ISBLANK('Step 3-Dehumidifiers'!H32),"BLANK",'Step 3-Dehumidifiers'!H32)</f>
        <v>BLANK</v>
      </c>
    </row>
    <row r="487" spans="2:4" ht="13.5" thickBot="1">
      <c r="B487" s="1583"/>
      <c r="C487" s="890" t="s">
        <v>147</v>
      </c>
      <c r="D487" s="898" t="str">
        <f>IF(ISBLANK('Step 3-Dehumidifiers'!H33),"BLANK",'Step 3-Dehumidifiers'!H33)</f>
        <v>BLANK</v>
      </c>
    </row>
    <row r="488" spans="2:4" ht="13">
      <c r="B488" s="1583"/>
      <c r="C488" s="981" t="str">
        <f>C446</f>
        <v>HFC-134a</v>
      </c>
      <c r="D488" s="897"/>
    </row>
    <row r="489" spans="2:4" ht="13">
      <c r="B489" s="1583"/>
      <c r="C489" s="437" t="str">
        <f>C447</f>
        <v>Reclaimed</v>
      </c>
      <c r="D489" s="898" t="str">
        <f>IF(ISBLANK('Step 3-Dehumidifiers'!H35),"BLANK",'Step 3-Dehumidifiers'!H35)</f>
        <v>BLANK</v>
      </c>
    </row>
    <row r="490" spans="2:4" ht="13">
      <c r="B490" s="1583"/>
      <c r="C490" s="430" t="s">
        <v>145</v>
      </c>
      <c r="D490" s="898" t="str">
        <f>IF(ISBLANK('Step 3-Dehumidifiers'!H36),"BLANK",'Step 3-Dehumidifiers'!H36)</f>
        <v>BLANK</v>
      </c>
    </row>
    <row r="491" spans="2:4" ht="13">
      <c r="B491" s="1583"/>
      <c r="C491" s="437" t="str">
        <f>C449</f>
        <v>Destroyed</v>
      </c>
      <c r="D491" s="898" t="str">
        <f>IF(ISBLANK('Step 3-Dehumidifiers'!H37),"BLANK",'Step 3-Dehumidifiers'!H37)</f>
        <v>BLANK</v>
      </c>
    </row>
    <row r="492" spans="2:4" ht="13.5" thickBot="1">
      <c r="B492" s="1583"/>
      <c r="C492" s="890" t="s">
        <v>147</v>
      </c>
      <c r="D492" s="898" t="str">
        <f>IF(ISBLANK('Step 3-Dehumidifiers'!H38),"BLANK",'Step 3-Dehumidifiers'!H38)</f>
        <v>BLANK</v>
      </c>
    </row>
    <row r="493" spans="2:4" ht="13">
      <c r="B493" s="1583"/>
      <c r="C493" s="981" t="str">
        <f>C451</f>
        <v>R-500</v>
      </c>
      <c r="D493" s="896" t="str">
        <f>IF(ISBLANK('Step 3-Dehumidifiers'!H39),"BLANK",'Step 3-Dehumidifiers'!H39)</f>
        <v>BLANK</v>
      </c>
    </row>
    <row r="494" spans="2:4" ht="13">
      <c r="B494" s="1583"/>
      <c r="C494" s="437" t="str">
        <f>C452</f>
        <v>Reclaimed</v>
      </c>
      <c r="D494" s="898" t="str">
        <f>IF(ISBLANK('Step 3-Dehumidifiers'!H40),"BLANK",'Step 3-Dehumidifiers'!H40)</f>
        <v>BLANK</v>
      </c>
    </row>
    <row r="495" spans="2:4" ht="13">
      <c r="B495" s="1583"/>
      <c r="C495" s="430" t="s">
        <v>145</v>
      </c>
      <c r="D495" s="898" t="str">
        <f>IF(ISBLANK('Step 3-Dehumidifiers'!H41),"BLANK",'Step 3-Dehumidifiers'!H41)</f>
        <v>BLANK</v>
      </c>
    </row>
    <row r="496" spans="2:4" ht="13">
      <c r="B496" s="1583"/>
      <c r="C496" s="437" t="str">
        <f>C454</f>
        <v>Destroyed</v>
      </c>
      <c r="D496" s="898" t="str">
        <f>IF(ISBLANK('Step 3-Dehumidifiers'!H42),"BLANK",'Step 3-Dehumidifiers'!H42)</f>
        <v>BLANK</v>
      </c>
    </row>
    <row r="497" spans="2:4" ht="13.5" thickBot="1">
      <c r="B497" s="1583"/>
      <c r="C497" s="890" t="s">
        <v>147</v>
      </c>
      <c r="D497" s="898" t="str">
        <f>IF(ISBLANK('Step 3-Dehumidifiers'!H43),"BLANK",'Step 3-Dehumidifiers'!H43)</f>
        <v>BLANK</v>
      </c>
    </row>
    <row r="498" spans="2:4" ht="13">
      <c r="B498" s="1583"/>
      <c r="C498" s="981" t="str">
        <f>C456</f>
        <v xml:space="preserve">R-410A </v>
      </c>
      <c r="D498" s="897"/>
    </row>
    <row r="499" spans="2:4" ht="13">
      <c r="B499" s="1583"/>
      <c r="C499" s="437" t="str">
        <f>C457</f>
        <v>Reclaimed</v>
      </c>
      <c r="D499" s="898" t="str">
        <f>IF(ISBLANK('Step 3-Dehumidifiers'!H45),"BLANK",'Step 3-Dehumidifiers'!H45)</f>
        <v>BLANK</v>
      </c>
    </row>
    <row r="500" spans="2:4" ht="13">
      <c r="B500" s="1583"/>
      <c r="C500" s="430" t="s">
        <v>145</v>
      </c>
      <c r="D500" s="898" t="str">
        <f>IF(ISBLANK('Step 3-Dehumidifiers'!H46),"BLANK",'Step 3-Dehumidifiers'!H46)</f>
        <v>BLANK</v>
      </c>
    </row>
    <row r="501" spans="2:4" ht="13">
      <c r="B501" s="1583"/>
      <c r="C501" s="430" t="str">
        <f>C459</f>
        <v>Destroyed</v>
      </c>
      <c r="D501" s="898" t="str">
        <f>IF(ISBLANK('Step 3-Dehumidifiers'!H47),"BLANK",'Step 3-Dehumidifiers'!H47)</f>
        <v>BLANK</v>
      </c>
    </row>
    <row r="502" spans="2:4" ht="13.5" thickBot="1">
      <c r="B502" s="1584"/>
      <c r="C502" s="890" t="s">
        <v>147</v>
      </c>
      <c r="D502" s="922" t="str">
        <f>IF(ISBLANK('Step 3-Dehumidifiers'!H48),"BLANK",'Step 3-Dehumidifiers'!H48)</f>
        <v>BLANK</v>
      </c>
    </row>
    <row r="503" spans="2:4" ht="13">
      <c r="B503" s="1775" t="s">
        <v>153</v>
      </c>
      <c r="C503" s="655" t="s">
        <v>154</v>
      </c>
      <c r="D503" s="995" t="str">
        <f>IF(ISBLANK('Step 3-Dehumidifiers'!H49),"BLANK",'Step 3-Dehumidifiers'!H49)</f>
        <v>BLANK</v>
      </c>
    </row>
    <row r="504" spans="2:4" ht="13.5" thickBot="1">
      <c r="B504" s="1776">
        <v>0</v>
      </c>
      <c r="C504" s="439" t="s">
        <v>156</v>
      </c>
      <c r="D504" s="898" t="str">
        <f>IF(ISBLANK('Step 3-Dehumidifiers'!H50),"BLANK",'Step 3-Dehumidifiers'!H50)</f>
        <v>BLANK</v>
      </c>
    </row>
    <row r="505" spans="2:4" ht="13">
      <c r="B505" s="1779" t="s">
        <v>157</v>
      </c>
      <c r="C505" s="440" t="s">
        <v>158</v>
      </c>
      <c r="D505" s="898" t="str">
        <f>IF(ISBLANK('Step 3-Dehumidifiers'!H51),"BLANK",'Step 3-Dehumidifiers'!H51)</f>
        <v>BLANK</v>
      </c>
    </row>
    <row r="506" spans="2:4" ht="13.5" thickBot="1">
      <c r="B506" s="1780">
        <v>0</v>
      </c>
      <c r="C506" s="439" t="s">
        <v>159</v>
      </c>
      <c r="D506" s="898" t="str">
        <f>IF(ISBLANK('Step 3-Dehumidifiers'!H52),"BLANK",'Step 3-Dehumidifiers'!H52)</f>
        <v>BLANK</v>
      </c>
    </row>
    <row r="507" spans="2:4" ht="13.5" thickBot="1">
      <c r="B507" s="388" t="s">
        <v>160</v>
      </c>
      <c r="C507" s="441" t="s">
        <v>154</v>
      </c>
      <c r="D507" s="898" t="str">
        <f>IF(ISBLANK('Step 3-Dehumidifiers'!H53),"BLANK",'Step 3-Dehumidifiers'!H53)</f>
        <v>BLANK</v>
      </c>
    </row>
    <row r="508" spans="2:4" ht="13.5" thickBot="1">
      <c r="B508" s="450" t="s">
        <v>379</v>
      </c>
      <c r="C508" s="441" t="s">
        <v>146</v>
      </c>
      <c r="D508" s="922" t="str">
        <f>IF(ISBLANK('Step 3-Dehumidifiers'!H54),"BLANK",'Step 3-Dehumidifiers'!H54)</f>
        <v>BLANK</v>
      </c>
    </row>
    <row r="509" spans="2:4" ht="13" thickBot="1">
      <c r="C509" s="409"/>
      <c r="D509" s="75"/>
    </row>
    <row r="510" spans="2:4" ht="13">
      <c r="C510" s="422" t="str">
        <f>'Step 3-Dehumidifiers'!C59</f>
        <v>Average Number of Remaining Years of Useful Life</v>
      </c>
      <c r="D510" s="443" t="str">
        <f>IF(ISBLANK('Step 3-Dehumidifiers'!E59),"BLANK",'Step 3-Dehumidifiers'!E59)</f>
        <v>BLANK</v>
      </c>
    </row>
    <row r="511" spans="2:4" ht="13">
      <c r="C511" s="423" t="str">
        <f>'Step 3-Dehumidifiers'!C60</f>
        <v>Average Energy Consumed/Year/Unit (kWh)</v>
      </c>
      <c r="D511" s="444" t="str">
        <f>IF(ISBLANK('Step 3-Dehumidifiers'!E60),"BLANK",'Step 3-Dehumidifiers'!E60)</f>
        <v>BLANK</v>
      </c>
    </row>
    <row r="512" spans="2:4" ht="26.5" thickBot="1">
      <c r="C512" s="425" t="str">
        <f>'Step 3-Dehumidifiers'!C61</f>
        <v>Average Energy Cost for Residential Consumers ($/kWh) 
[please provide the average cost during the current program period]</v>
      </c>
      <c r="D512" s="426" t="str">
        <f>IF(ISBLANK('Step 3-Dehumidifiers'!E61),"BLANK",'Step 3-Dehumidifiers'!E61)</f>
        <v>BLANK</v>
      </c>
    </row>
    <row r="513" spans="1:4" ht="13.5" thickBot="1">
      <c r="C513" s="451"/>
      <c r="D513" s="452"/>
    </row>
    <row r="514" spans="1:4" ht="13.5" thickBot="1">
      <c r="C514" s="447" t="str">
        <f>'Step 3-Dehumidifiers'!C63</f>
        <v>Additional Comments:</v>
      </c>
      <c r="D514" s="426" t="str">
        <f>IF(ISBLANK('Step 3-Dehumidifiers'!D63),"BLANK",'Step 3-Dehumidifiers'!D63)</f>
        <v>BLANK</v>
      </c>
    </row>
    <row r="515" spans="1:4">
      <c r="C515" s="409"/>
    </row>
    <row r="516" spans="1:4">
      <c r="A516" s="407"/>
      <c r="B516" s="407"/>
      <c r="C516" s="408"/>
      <c r="D516" s="407"/>
    </row>
    <row r="517" spans="1:4">
      <c r="C517" s="409"/>
    </row>
    <row r="518" spans="1:4">
      <c r="A518" s="401"/>
      <c r="B518" s="401" t="s">
        <v>384</v>
      </c>
      <c r="C518" s="410"/>
      <c r="D518" s="401"/>
    </row>
    <row r="519" spans="1:4" ht="13" thickBot="1">
      <c r="C519" s="409"/>
    </row>
    <row r="520" spans="1:4" ht="13.5" thickBot="1">
      <c r="C520" s="453" t="str">
        <f>'Step 5-Energy Impacts '!C9</f>
        <v>Appliance Type</v>
      </c>
      <c r="D520" s="923" t="str">
        <f>'Step 5-Energy Impacts '!D9</f>
        <v>Total # of Units Processed</v>
      </c>
    </row>
    <row r="521" spans="1:4" ht="13">
      <c r="C521" s="454" t="str">
        <f>'Step 5-Energy Impacts '!C10</f>
        <v xml:space="preserve">Refrigerators </v>
      </c>
      <c r="D521" s="924">
        <f>IF(ISBLANK('Step 5-Energy Impacts '!D10),"BLANK",'Step 5-Energy Impacts '!D10)</f>
        <v>0</v>
      </c>
    </row>
    <row r="522" spans="1:4" ht="13">
      <c r="C522" s="454" t="str">
        <f>'Step 5-Energy Impacts '!C11</f>
        <v>Stand Alone Freezers</v>
      </c>
      <c r="D522" s="925">
        <f>IF(ISBLANK('Step 5-Energy Impacts '!D11),"BLANK",'Step 5-Energy Impacts '!D11)</f>
        <v>0</v>
      </c>
    </row>
    <row r="523" spans="1:4" ht="13">
      <c r="C523" s="454" t="str">
        <f>'Step 5-Energy Impacts '!C12</f>
        <v>Air-Conditioning Units</v>
      </c>
      <c r="D523" s="925">
        <f>IF(ISBLANK('Step 5-Energy Impacts '!D12),"BLANK",'Step 5-Energy Impacts '!D12)</f>
        <v>0</v>
      </c>
    </row>
    <row r="524" spans="1:4" ht="13.5" thickBot="1">
      <c r="C524" s="455" t="str">
        <f>'Step 5-Energy Impacts '!C13</f>
        <v>Dehumidifiers</v>
      </c>
      <c r="D524" s="926">
        <f>IF(ISBLANK('Step 5-Energy Impacts '!D13),"BLANK",'Step 5-Energy Impacts '!D13)</f>
        <v>0</v>
      </c>
    </row>
    <row r="525" spans="1:4" ht="13.5" thickBot="1">
      <c r="C525" s="456" t="str">
        <f>'Step 5-Energy Impacts '!C14</f>
        <v>Total</v>
      </c>
      <c r="D525" s="927">
        <f>IF(ISBLANK('Step 5-Energy Impacts '!D14),"BLANK",'Step 5-Energy Impacts '!D14)</f>
        <v>0</v>
      </c>
    </row>
    <row r="526" spans="1:4" ht="13.5" thickBot="1">
      <c r="C526" s="1458"/>
      <c r="D526" s="923" t="str">
        <f>'Step 5-Energy Impacts '!F9</f>
        <v>Total Saved Energy (kWh)</v>
      </c>
    </row>
    <row r="527" spans="1:4" ht="13">
      <c r="C527" s="454" t="s">
        <v>385</v>
      </c>
      <c r="D527" s="928">
        <f>IF(ISBLANK('Step 5-Energy Impacts '!F10),"BLANK",'Step 5-Energy Impacts '!F10)</f>
        <v>0</v>
      </c>
    </row>
    <row r="528" spans="1:4" ht="13">
      <c r="C528" s="454" t="s">
        <v>342</v>
      </c>
      <c r="D528" s="928">
        <f>IF(ISBLANK('Step 5-Energy Impacts '!F11),"BLANK",'Step 5-Energy Impacts '!F11)</f>
        <v>0</v>
      </c>
    </row>
    <row r="529" spans="1:4" ht="13">
      <c r="C529" s="454" t="s">
        <v>386</v>
      </c>
      <c r="D529" s="928">
        <f>IF(ISBLANK('Step 5-Energy Impacts '!F12),"BLANK",'Step 5-Energy Impacts '!F12)</f>
        <v>0</v>
      </c>
    </row>
    <row r="530" spans="1:4" ht="13.5" thickBot="1">
      <c r="C530" s="455" t="s">
        <v>60</v>
      </c>
      <c r="D530" s="929">
        <f>IF(ISBLANK('Step 5-Energy Impacts '!F13),"BLANK",'Step 5-Energy Impacts '!F13)</f>
        <v>0</v>
      </c>
    </row>
    <row r="531" spans="1:4" ht="13.5" thickBot="1">
      <c r="C531" s="456" t="s">
        <v>124</v>
      </c>
      <c r="D531" s="930">
        <f>IF(ISBLANK('Step 5-Energy Impacts '!F14),"BLANK",'Step 5-Energy Impacts '!F14)</f>
        <v>0</v>
      </c>
    </row>
    <row r="532" spans="1:4" ht="13.5" thickBot="1">
      <c r="C532" s="1458"/>
      <c r="D532" s="923" t="str">
        <f>'Step 5-Energy Impacts '!G9</f>
        <v>Total Savings to Residential Consumers ($)</v>
      </c>
    </row>
    <row r="533" spans="1:4" ht="13">
      <c r="C533" s="454" t="s">
        <v>385</v>
      </c>
      <c r="D533" s="457">
        <f>IF(ISBLANK('Step 5-Energy Impacts '!G10),"BLANK",'Step 5-Energy Impacts '!G10)</f>
        <v>0</v>
      </c>
    </row>
    <row r="534" spans="1:4" ht="13">
      <c r="C534" s="454" t="s">
        <v>342</v>
      </c>
      <c r="D534" s="457">
        <f>IF(ISBLANK('Step 5-Energy Impacts '!G11),"BLANK",'Step 5-Energy Impacts '!G11)</f>
        <v>0</v>
      </c>
    </row>
    <row r="535" spans="1:4" ht="13">
      <c r="C535" s="454" t="s">
        <v>386</v>
      </c>
      <c r="D535" s="457">
        <f>IF(ISBLANK('Step 5-Energy Impacts '!G12),"BLANK",'Step 5-Energy Impacts '!G12)</f>
        <v>0</v>
      </c>
    </row>
    <row r="536" spans="1:4" ht="13.5" thickBot="1">
      <c r="C536" s="455" t="s">
        <v>60</v>
      </c>
      <c r="D536" s="458">
        <f>IF(ISBLANK('Step 5-Energy Impacts '!G13),"BLANK",'Step 5-Energy Impacts '!G13)</f>
        <v>0</v>
      </c>
    </row>
    <row r="537" spans="1:4" ht="13.5" thickBot="1">
      <c r="C537" s="456" t="s">
        <v>124</v>
      </c>
      <c r="D537" s="459">
        <f>IF(ISBLANK('Step 5-Energy Impacts '!G14),"BLANK",'Step 5-Energy Impacts '!G14)</f>
        <v>0</v>
      </c>
    </row>
    <row r="538" spans="1:4" ht="13">
      <c r="C538" s="460"/>
      <c r="D538" s="461"/>
    </row>
    <row r="539" spans="1:4">
      <c r="A539" s="407"/>
      <c r="B539" s="407"/>
      <c r="C539" s="408"/>
      <c r="D539" s="407"/>
    </row>
    <row r="540" spans="1:4">
      <c r="C540" s="409"/>
    </row>
    <row r="541" spans="1:4">
      <c r="A541" s="401"/>
      <c r="B541" s="401" t="s">
        <v>387</v>
      </c>
      <c r="C541" s="410"/>
      <c r="D541" s="401"/>
    </row>
    <row r="542" spans="1:4">
      <c r="C542" s="409"/>
    </row>
    <row r="543" spans="1:4" ht="13" thickBot="1">
      <c r="A543" s="411"/>
      <c r="B543" s="411"/>
      <c r="C543" s="419" t="s">
        <v>388</v>
      </c>
      <c r="D543" s="411"/>
    </row>
    <row r="544" spans="1:4" ht="13">
      <c r="C544" s="1958" t="str">
        <f>'Step 5-Env Benefits'!C7</f>
        <v>Appliance Component</v>
      </c>
      <c r="D544" s="462" t="str">
        <f>'Step 5-Env Benefits'!D7:E7</f>
        <v>Total Amount Prevented from Being Emitted</v>
      </c>
    </row>
    <row r="545" spans="3:4" ht="13">
      <c r="C545" s="1959"/>
      <c r="D545" s="463" t="str">
        <f>'Step 5-Env Benefits'!D8</f>
        <v>(lb)</v>
      </c>
    </row>
    <row r="546" spans="3:4" ht="13.5" thickBot="1">
      <c r="C546" s="931" t="str">
        <f>'Step 5-Env Benefits'!C9</f>
        <v>Refrigerantc</v>
      </c>
      <c r="D546" s="1459">
        <f>'Step 5-Env Benefits'!D61</f>
        <v>0</v>
      </c>
    </row>
    <row r="547" spans="3:4" ht="13">
      <c r="C547" s="932" t="str">
        <f>'Step 5-Env Benefits'!C10</f>
        <v>CFC-12 Reclaimed</v>
      </c>
      <c r="D547" s="465">
        <f>IF(ISBLANK('Step 5-Env Benefits'!D10),"BLANK",'Step 5-Env Benefits'!D10)</f>
        <v>0</v>
      </c>
    </row>
    <row r="548" spans="3:4" ht="13">
      <c r="C548" s="933" t="str">
        <f>'Step 5-Env Benefits'!C11</f>
        <v>HCFC-22 Reclaimed</v>
      </c>
      <c r="D548" s="465">
        <f>IF(ISBLANK('Step 5-Env Benefits'!D11),"BLANK",'Step 5-Env Benefits'!D11)</f>
        <v>0</v>
      </c>
    </row>
    <row r="549" spans="3:4" ht="13">
      <c r="C549" s="933" t="str">
        <f>'Step 5-Env Benefits'!C12</f>
        <v>HFC-134a Reclaimed</v>
      </c>
      <c r="D549" s="465">
        <f>IF(ISBLANK('Step 5-Env Benefits'!D12),"BLANK",'Step 5-Env Benefits'!D12)</f>
        <v>0</v>
      </c>
    </row>
    <row r="550" spans="3:4" ht="13">
      <c r="C550" s="933" t="str">
        <f>'Step 5-Env Benefits'!C13</f>
        <v>R-500 Reclaimed</v>
      </c>
      <c r="D550" s="465">
        <f>IF(ISBLANK('Step 5-Env Benefits'!D13),"BLANK",'Step 5-Env Benefits'!D13)</f>
        <v>0</v>
      </c>
    </row>
    <row r="551" spans="3:4" ht="13">
      <c r="C551" s="933" t="str">
        <f>'Step 5-Env Benefits'!C14</f>
        <v>R-407C Reclaimed</v>
      </c>
      <c r="D551" s="465">
        <f>IF(ISBLANK('Step 5-Env Benefits'!D14),"BLANK",'Step 5-Env Benefits'!D14)</f>
        <v>0</v>
      </c>
    </row>
    <row r="552" spans="3:4" ht="13">
      <c r="C552" s="933" t="str">
        <f>'Step 5-Env Benefits'!C15</f>
        <v>R-410A Reclaimed</v>
      </c>
      <c r="D552" s="465">
        <f>IF(ISBLANK('Step 5-Env Benefits'!D15),"BLANK",'Step 5-Env Benefits'!D15)</f>
        <v>0</v>
      </c>
    </row>
    <row r="553" spans="3:4" ht="13.5" thickBot="1">
      <c r="C553" s="934" t="str">
        <f>'Step 5-Env Benefits'!C16</f>
        <v>Reclaimed</v>
      </c>
      <c r="D553" s="725">
        <f>IF(ISBLANK('Step 5-Env Benefits'!D16),"BLANK",'Step 5-Env Benefits'!D16)</f>
        <v>0</v>
      </c>
    </row>
    <row r="554" spans="3:4" ht="13.5" thickTop="1">
      <c r="C554" s="932" t="str">
        <f>'Step 5-Env Benefits'!C17</f>
        <v>CFC-12 Stockpiling with Intent to Reclaim</v>
      </c>
      <c r="D554" s="465">
        <f>IF(ISBLANK('Step 5-Env Benefits'!D17),"BLANK",'Step 5-Env Benefits'!D17)</f>
        <v>0</v>
      </c>
    </row>
    <row r="555" spans="3:4" ht="13">
      <c r="C555" s="933" t="str">
        <f>'Step 5-Env Benefits'!C18</f>
        <v>HCFC-22 Stockpiling with Intent to Reclaim</v>
      </c>
      <c r="D555" s="465">
        <f>IF(ISBLANK('Step 5-Env Benefits'!D18),"BLANK",'Step 5-Env Benefits'!D18)</f>
        <v>0</v>
      </c>
    </row>
    <row r="556" spans="3:4" ht="13">
      <c r="C556" s="933" t="str">
        <f>'Step 5-Env Benefits'!C19</f>
        <v>HFC-134a Stockpiling with Intent to Reclaim</v>
      </c>
      <c r="D556" s="465">
        <f>IF(ISBLANK('Step 5-Env Benefits'!D19),"BLANK",'Step 5-Env Benefits'!D19)</f>
        <v>0</v>
      </c>
    </row>
    <row r="557" spans="3:4" ht="13">
      <c r="C557" s="933" t="str">
        <f>'Step 5-Env Benefits'!C20</f>
        <v>R-500 Stockpiling with Intent to Reclaim</v>
      </c>
      <c r="D557" s="465">
        <f>IF(ISBLANK('Step 5-Env Benefits'!D20),"BLANK",'Step 5-Env Benefits'!D20)</f>
        <v>0</v>
      </c>
    </row>
    <row r="558" spans="3:4" ht="13">
      <c r="C558" s="933" t="str">
        <f>'Step 5-Env Benefits'!C21</f>
        <v>R-407C Stockpiling with Intent to Reclaim</v>
      </c>
      <c r="D558" s="465">
        <f>IF(ISBLANK('Step 5-Env Benefits'!D21),"BLANK",'Step 5-Env Benefits'!D21)</f>
        <v>0</v>
      </c>
    </row>
    <row r="559" spans="3:4" ht="13">
      <c r="C559" s="933" t="str">
        <f>'Step 5-Env Benefits'!C22</f>
        <v>R-410A Stockpiling with Intent to Reclaim</v>
      </c>
      <c r="D559" s="465">
        <f>IF(ISBLANK('Step 5-Env Benefits'!D22),"BLANK",'Step 5-Env Benefits'!D22)</f>
        <v>0</v>
      </c>
    </row>
    <row r="560" spans="3:4" ht="13.5" thickBot="1">
      <c r="C560" s="934" t="str">
        <f>'Step 5-Env Benefits'!C23</f>
        <v>Stockpiling with Intent to Reclaim</v>
      </c>
      <c r="D560" s="725">
        <f>IF(ISBLANK('Step 5-Env Benefits'!D23),"BLANK",'Step 5-Env Benefits'!D23)</f>
        <v>0</v>
      </c>
    </row>
    <row r="561" spans="3:4" ht="13.5" thickTop="1">
      <c r="C561" s="933" t="str">
        <f>'Step 5-Env Benefits'!C24</f>
        <v>CFC-12 Destroyed</v>
      </c>
      <c r="D561" s="465">
        <f>IF(ISBLANK('Step 5-Env Benefits'!D24),"BLANK",'Step 5-Env Benefits'!D24)</f>
        <v>0</v>
      </c>
    </row>
    <row r="562" spans="3:4" ht="13">
      <c r="C562" s="933" t="str">
        <f>'Step 5-Env Benefits'!C25</f>
        <v>HCFC-22 Destroyed</v>
      </c>
      <c r="D562" s="465">
        <f>IF(ISBLANK('Step 5-Env Benefits'!D25),"BLANK",'Step 5-Env Benefits'!D25)</f>
        <v>0</v>
      </c>
    </row>
    <row r="563" spans="3:4" ht="13">
      <c r="C563" s="933" t="str">
        <f>'Step 5-Env Benefits'!C26</f>
        <v>HFC-134a Destroyed</v>
      </c>
      <c r="D563" s="465">
        <f>IF(ISBLANK('Step 5-Env Benefits'!D26),"BLANK",'Step 5-Env Benefits'!D26)</f>
        <v>0</v>
      </c>
    </row>
    <row r="564" spans="3:4" ht="13">
      <c r="C564" s="933" t="str">
        <f>'Step 5-Env Benefits'!C27</f>
        <v>R-500 Destroyed</v>
      </c>
      <c r="D564" s="465">
        <f>IF(ISBLANK('Step 5-Env Benefits'!D27),"BLANK",'Step 5-Env Benefits'!D27)</f>
        <v>0</v>
      </c>
    </row>
    <row r="565" spans="3:4" ht="13">
      <c r="C565" s="933" t="str">
        <f>'Step 5-Env Benefits'!C28</f>
        <v>R-407C Destroyed</v>
      </c>
      <c r="D565" s="465">
        <f>IF(ISBLANK('Step 5-Env Benefits'!D28),"BLANK",'Step 5-Env Benefits'!D28)</f>
        <v>0</v>
      </c>
    </row>
    <row r="566" spans="3:4" ht="13">
      <c r="C566" s="933" t="str">
        <f>'Step 5-Env Benefits'!C29</f>
        <v>R-410A Destroyed</v>
      </c>
      <c r="D566" s="465">
        <f>IF(ISBLANK('Step 5-Env Benefits'!D29),"BLANK",'Step 5-Env Benefits'!D29)</f>
        <v>0</v>
      </c>
    </row>
    <row r="567" spans="3:4" ht="13.5" thickBot="1">
      <c r="C567" s="934" t="str">
        <f>'Step 5-Env Benefits'!C30</f>
        <v>Destroyed</v>
      </c>
      <c r="D567" s="725">
        <f>IF(ISBLANK('Step 5-Env Benefits'!D30),"BLANK",'Step 5-Env Benefits'!D30)</f>
        <v>0</v>
      </c>
    </row>
    <row r="568" spans="3:4" ht="13.5" thickTop="1">
      <c r="C568" s="933" t="str">
        <f>'Step 5-Env Benefits'!C31</f>
        <v>CFC-12 Stockpiling with Intent to Destroy</v>
      </c>
      <c r="D568" s="465">
        <f>IF(ISBLANK('Step 5-Env Benefits'!D31),"BLANK",'Step 5-Env Benefits'!D31)</f>
        <v>0</v>
      </c>
    </row>
    <row r="569" spans="3:4" ht="13">
      <c r="C569" s="933" t="str">
        <f>'Step 5-Env Benefits'!C32</f>
        <v>HCFC-22 Stockpiling with Intent to Destroy</v>
      </c>
      <c r="D569" s="465">
        <f>IF(ISBLANK('Step 5-Env Benefits'!D32),"BLANK",'Step 5-Env Benefits'!D32)</f>
        <v>0</v>
      </c>
    </row>
    <row r="570" spans="3:4" ht="13">
      <c r="C570" s="933" t="str">
        <f>'Step 5-Env Benefits'!C33</f>
        <v>HFC-134a Stockpiling with Intent to Destroy</v>
      </c>
      <c r="D570" s="465">
        <f>IF(ISBLANK('Step 5-Env Benefits'!D33),"BLANK",'Step 5-Env Benefits'!D33)</f>
        <v>0</v>
      </c>
    </row>
    <row r="571" spans="3:4" ht="13">
      <c r="C571" s="933" t="str">
        <f>'Step 5-Env Benefits'!C34</f>
        <v>R-500 Stockpiling with Intent to Destroy</v>
      </c>
      <c r="D571" s="465">
        <f>IF(ISBLANK('Step 5-Env Benefits'!D34),"BLANK",'Step 5-Env Benefits'!D34)</f>
        <v>0</v>
      </c>
    </row>
    <row r="572" spans="3:4" ht="13">
      <c r="C572" s="933" t="str">
        <f>'Step 5-Env Benefits'!C35</f>
        <v>R-407C Stockpiling with Intent to Destroy</v>
      </c>
      <c r="D572" s="465">
        <f>IF(ISBLANK('Step 5-Env Benefits'!D35),"BLANK",'Step 5-Env Benefits'!D35)</f>
        <v>0</v>
      </c>
    </row>
    <row r="573" spans="3:4" ht="13">
      <c r="C573" s="933" t="str">
        <f>'Step 5-Env Benefits'!C36</f>
        <v>R-410A Stockpiling with Intent to Destroy</v>
      </c>
      <c r="D573" s="465">
        <f>IF(ISBLANK('Step 5-Env Benefits'!D36),"BLANK",'Step 5-Env Benefits'!D36)</f>
        <v>0</v>
      </c>
    </row>
    <row r="574" spans="3:4" ht="13.5" thickBot="1">
      <c r="C574" s="934" t="str">
        <f>'Step 5-Env Benefits'!C37</f>
        <v>Stockpiling with Intent to Destroy</v>
      </c>
      <c r="D574" s="725">
        <f>IF(ISBLANK('Step 5-Env Benefits'!D37),"BLANK",'Step 5-Env Benefits'!D37)</f>
        <v>0</v>
      </c>
    </row>
    <row r="575" spans="3:4" ht="13.5" thickTop="1">
      <c r="C575" s="935" t="str">
        <f>'Step 5-Env Benefits'!C38</f>
        <v>Subtotal</v>
      </c>
      <c r="D575" s="466">
        <f>IF(ISBLANK('Step 5-Env Benefits'!D38),"BLANK",'Step 5-Env Benefits'!D38)</f>
        <v>0</v>
      </c>
    </row>
    <row r="576" spans="3:4" ht="13.5" thickBot="1">
      <c r="C576" s="931" t="str">
        <f>'Step 5-Env Benefits'!C39</f>
        <v>Foam-Blowing Agentd</v>
      </c>
      <c r="D576" s="467" t="str">
        <f>IF(ISBLANK('Step 5-Env Benefits'!D39),"BLANK",'Step 5-Env Benefits'!D39)</f>
        <v>BLANK</v>
      </c>
    </row>
    <row r="577" spans="3:4" ht="13">
      <c r="C577" s="932" t="str">
        <f>'Step 5-Env Benefits'!C40</f>
        <v>CFC-11 Reclaimed</v>
      </c>
      <c r="D577" s="465">
        <f>IF(ISBLANK('Step 5-Env Benefits'!D40),"BLANK",'Step 5-Env Benefits'!D40)</f>
        <v>0</v>
      </c>
    </row>
    <row r="578" spans="3:4" ht="13">
      <c r="C578" s="933" t="str">
        <f>'Step 5-Env Benefits'!C41</f>
        <v>HCFC-141b Reclaimed</v>
      </c>
      <c r="D578" s="465">
        <f>IF(ISBLANK('Step 5-Env Benefits'!D41),"BLANK",'Step 5-Env Benefits'!D41)</f>
        <v>0</v>
      </c>
    </row>
    <row r="579" spans="3:4" ht="13">
      <c r="C579" s="933" t="str">
        <f>'Step 5-Env Benefits'!C42</f>
        <v>HFC-134a Reclaimed</v>
      </c>
      <c r="D579" s="465">
        <f>IF(ISBLANK('Step 5-Env Benefits'!D42),"BLANK",'Step 5-Env Benefits'!D42)</f>
        <v>0</v>
      </c>
    </row>
    <row r="580" spans="3:4" ht="13">
      <c r="C580" s="933" t="str">
        <f>'Step 5-Env Benefits'!C43</f>
        <v>HFC-245fa Reclaimed</v>
      </c>
      <c r="D580" s="465">
        <f>IF(ISBLANK('Step 5-Env Benefits'!D43),"BLANK",'Step 5-Env Benefits'!D43)</f>
        <v>0</v>
      </c>
    </row>
    <row r="581" spans="3:4" ht="13.5" thickBot="1">
      <c r="C581" s="936" t="str">
        <f>'Step 5-Env Benefits'!C44</f>
        <v>Reclaimed</v>
      </c>
      <c r="D581" s="725">
        <f>IF(ISBLANK('Step 5-Env Benefits'!D44),"BLANK",'Step 5-Env Benefits'!D44)</f>
        <v>0</v>
      </c>
    </row>
    <row r="582" spans="3:4" ht="13.5" thickTop="1">
      <c r="C582" s="933" t="str">
        <f>'Step 5-Env Benefits'!C45</f>
        <v>CFC-11 Stockpiling with Intent to Reclaim</v>
      </c>
      <c r="D582" s="465">
        <f>IF(ISBLANK('Step 5-Env Benefits'!D45),"BLANK",'Step 5-Env Benefits'!D45)</f>
        <v>0</v>
      </c>
    </row>
    <row r="583" spans="3:4" ht="13">
      <c r="C583" s="933" t="str">
        <f>'Step 5-Env Benefits'!C46</f>
        <v>HCFC-141b Stockpiling with Intent to Reclaim</v>
      </c>
      <c r="D583" s="465">
        <f>IF(ISBLANK('Step 5-Env Benefits'!D46),"BLANK",'Step 5-Env Benefits'!D46)</f>
        <v>0</v>
      </c>
    </row>
    <row r="584" spans="3:4" ht="13">
      <c r="C584" s="933" t="str">
        <f>'Step 5-Env Benefits'!C47</f>
        <v>HFC-134a Stockpiling with Intent to Reclaim</v>
      </c>
      <c r="D584" s="465">
        <f>IF(ISBLANK('Step 5-Env Benefits'!D47),"BLANK",'Step 5-Env Benefits'!D47)</f>
        <v>0</v>
      </c>
    </row>
    <row r="585" spans="3:4" ht="13">
      <c r="C585" s="933" t="str">
        <f>'Step 5-Env Benefits'!C48</f>
        <v>HFC-245fa Stockpiling with Intent to Reclaim</v>
      </c>
      <c r="D585" s="465">
        <f>IF(ISBLANK('Step 5-Env Benefits'!D48),"BLANK",'Step 5-Env Benefits'!D48)</f>
        <v>0</v>
      </c>
    </row>
    <row r="586" spans="3:4" ht="13.5" thickBot="1">
      <c r="C586" s="936" t="str">
        <f>'Step 5-Env Benefits'!C49</f>
        <v>Stockpiling with Intent to Reclaim</v>
      </c>
      <c r="D586" s="725">
        <f>IF(ISBLANK('Step 5-Env Benefits'!D49),"BLANK",'Step 5-Env Benefits'!D49)</f>
        <v>0</v>
      </c>
    </row>
    <row r="587" spans="3:4" ht="13.5" thickTop="1">
      <c r="C587" s="933" t="str">
        <f>'Step 5-Env Benefits'!C50</f>
        <v>CFC-11 Destroyed</v>
      </c>
      <c r="D587" s="465">
        <f>IF(ISBLANK('Step 5-Env Benefits'!D50),"BLANK",'Step 5-Env Benefits'!D50)</f>
        <v>0</v>
      </c>
    </row>
    <row r="588" spans="3:4" ht="13">
      <c r="C588" s="933" t="str">
        <f>'Step 5-Env Benefits'!C51</f>
        <v>HCFC-141b Destroyed</v>
      </c>
      <c r="D588" s="465">
        <f>IF(ISBLANK('Step 5-Env Benefits'!D51),"BLANK",'Step 5-Env Benefits'!D51)</f>
        <v>0</v>
      </c>
    </row>
    <row r="589" spans="3:4" ht="13">
      <c r="C589" s="933" t="str">
        <f>'Step 5-Env Benefits'!C52</f>
        <v>HFC-134a Destroyed</v>
      </c>
      <c r="D589" s="465">
        <f>IF(ISBLANK('Step 5-Env Benefits'!D52),"BLANK",'Step 5-Env Benefits'!D52)</f>
        <v>0</v>
      </c>
    </row>
    <row r="590" spans="3:4" ht="13">
      <c r="C590" s="933" t="str">
        <f>'Step 5-Env Benefits'!C53</f>
        <v>HFC-245fa Destroyed</v>
      </c>
      <c r="D590" s="465">
        <f>IF(ISBLANK('Step 5-Env Benefits'!D53),"BLANK",'Step 5-Env Benefits'!D53)</f>
        <v>0</v>
      </c>
    </row>
    <row r="591" spans="3:4" ht="13.5" thickBot="1">
      <c r="C591" s="936" t="str">
        <f>'Step 5-Env Benefits'!C54</f>
        <v>Destroyed</v>
      </c>
      <c r="D591" s="725">
        <f>IF(ISBLANK('Step 5-Env Benefits'!D54),"BLANK",'Step 5-Env Benefits'!D54)</f>
        <v>0</v>
      </c>
    </row>
    <row r="592" spans="3:4" ht="13.5" thickTop="1">
      <c r="C592" s="933" t="str">
        <f>'Step 5-Env Benefits'!C55</f>
        <v>CFC-11 Stockpiling with Intent to Destroy</v>
      </c>
      <c r="D592" s="465">
        <f>IF(ISBLANK('Step 5-Env Benefits'!D55),"BLANK",'Step 5-Env Benefits'!D55)</f>
        <v>0</v>
      </c>
    </row>
    <row r="593" spans="3:4" ht="13">
      <c r="C593" s="933" t="str">
        <f>'Step 5-Env Benefits'!C56</f>
        <v>HCFC-141b Stockpiling with Intent to Destroy</v>
      </c>
      <c r="D593" s="465">
        <f>IF(ISBLANK('Step 5-Env Benefits'!D56),"BLANK",'Step 5-Env Benefits'!D56)</f>
        <v>0</v>
      </c>
    </row>
    <row r="594" spans="3:4" ht="13">
      <c r="C594" s="933" t="str">
        <f>'Step 5-Env Benefits'!C57</f>
        <v>HFC-134a Stockpiling with Intent to Destroy</v>
      </c>
      <c r="D594" s="465">
        <f>IF(ISBLANK('Step 5-Env Benefits'!D57),"BLANK",'Step 5-Env Benefits'!D57)</f>
        <v>0</v>
      </c>
    </row>
    <row r="595" spans="3:4" ht="13">
      <c r="C595" s="933" t="str">
        <f>'Step 5-Env Benefits'!C58</f>
        <v>HFC-245fa Stockpiling with Intent to Destroy</v>
      </c>
      <c r="D595" s="465">
        <f>IF(ISBLANK('Step 5-Env Benefits'!D58),"BLANK",'Step 5-Env Benefits'!D58)</f>
        <v>0</v>
      </c>
    </row>
    <row r="596" spans="3:4" ht="13.5" thickBot="1">
      <c r="C596" s="936" t="str">
        <f>'Step 5-Env Benefits'!C59</f>
        <v>Stockpiling with Intent to Destroy</v>
      </c>
      <c r="D596" s="725">
        <f>IF(ISBLANK('Step 5-Env Benefits'!D59),"BLANK",'Step 5-Env Benefits'!D59)</f>
        <v>0</v>
      </c>
    </row>
    <row r="597" spans="3:4" ht="14" thickTop="1" thickBot="1">
      <c r="C597" s="937" t="s">
        <v>302</v>
      </c>
      <c r="D597" s="483">
        <f>IF(ISBLANK('Step 5-Env Benefits'!D60),"BLANK",'Step 5-Env Benefits'!D60)</f>
        <v>0</v>
      </c>
    </row>
    <row r="598" spans="3:4" ht="13">
      <c r="C598" s="938"/>
      <c r="D598" s="722" t="s">
        <v>389</v>
      </c>
    </row>
    <row r="599" spans="3:4" ht="13">
      <c r="C599" s="501" t="str">
        <f>'Step 5-Env Benefits'!C9</f>
        <v>Refrigerantc</v>
      </c>
      <c r="D599" s="471"/>
    </row>
    <row r="600" spans="3:4" ht="13">
      <c r="C600" s="939" t="str">
        <f>'Step 5-Env Benefits'!C10</f>
        <v>CFC-12 Reclaimed</v>
      </c>
      <c r="D600" s="472">
        <f>IF(ISBLANK('Step 5-Env Benefits'!E10),"BLANK",'Step 5-Env Benefits'!E10)</f>
        <v>0</v>
      </c>
    </row>
    <row r="601" spans="3:4" ht="13">
      <c r="C601" s="939" t="str">
        <f>'Step 5-Env Benefits'!C11</f>
        <v>HCFC-22 Reclaimed</v>
      </c>
      <c r="D601" s="472">
        <f>IF(ISBLANK('Step 5-Env Benefits'!E11),"BLANK",'Step 5-Env Benefits'!E11)</f>
        <v>0</v>
      </c>
    </row>
    <row r="602" spans="3:4" ht="13">
      <c r="C602" s="939" t="str">
        <f>'Step 5-Env Benefits'!C12</f>
        <v>HFC-134a Reclaimed</v>
      </c>
      <c r="D602" s="472">
        <f>IF(ISBLANK('Step 5-Env Benefits'!E12),"BLANK",'Step 5-Env Benefits'!E12)</f>
        <v>0</v>
      </c>
    </row>
    <row r="603" spans="3:4" ht="13">
      <c r="C603" s="939" t="str">
        <f>'Step 5-Env Benefits'!C13</f>
        <v>R-500 Reclaimed</v>
      </c>
      <c r="D603" s="472">
        <f>IF(ISBLANK('Step 5-Env Benefits'!E13),"BLANK",'Step 5-Env Benefits'!E13)</f>
        <v>0</v>
      </c>
    </row>
    <row r="604" spans="3:4" ht="13">
      <c r="C604" s="939" t="str">
        <f>'Step 5-Env Benefits'!C14</f>
        <v>R-407C Reclaimed</v>
      </c>
      <c r="D604" s="472">
        <f>IF(ISBLANK('Step 5-Env Benefits'!E14),"BLANK",'Step 5-Env Benefits'!E14)</f>
        <v>0</v>
      </c>
    </row>
    <row r="605" spans="3:4" ht="13">
      <c r="C605" s="939" t="str">
        <f>'Step 5-Env Benefits'!C15</f>
        <v>R-410A Reclaimed</v>
      </c>
      <c r="D605" s="472">
        <f>IF(ISBLANK('Step 5-Env Benefits'!E15),"BLANK",'Step 5-Env Benefits'!E15)</f>
        <v>0</v>
      </c>
    </row>
    <row r="606" spans="3:4" ht="13.5" thickBot="1">
      <c r="C606" s="940" t="str">
        <f>'Step 5-Env Benefits'!C16</f>
        <v>Reclaimed</v>
      </c>
      <c r="D606" s="473">
        <f>IF(ISBLANK('Step 5-Env Benefits'!E16),"BLANK",'Step 5-Env Benefits'!E16)</f>
        <v>0</v>
      </c>
    </row>
    <row r="607" spans="3:4" ht="13.5" thickTop="1">
      <c r="C607" s="939" t="str">
        <f>'Step 5-Env Benefits'!C17</f>
        <v>CFC-12 Stockpiling with Intent to Reclaim</v>
      </c>
      <c r="D607" s="472">
        <f>IF(ISBLANK('Step 5-Env Benefits'!E17),"BLANK",'Step 5-Env Benefits'!E17)</f>
        <v>0</v>
      </c>
    </row>
    <row r="608" spans="3:4" ht="13">
      <c r="C608" s="939" t="str">
        <f>'Step 5-Env Benefits'!C18</f>
        <v>HCFC-22 Stockpiling with Intent to Reclaim</v>
      </c>
      <c r="D608" s="472">
        <f>IF(ISBLANK('Step 5-Env Benefits'!E18),"BLANK",'Step 5-Env Benefits'!E18)</f>
        <v>0</v>
      </c>
    </row>
    <row r="609" spans="3:4" ht="13">
      <c r="C609" s="939" t="str">
        <f>'Step 5-Env Benefits'!C19</f>
        <v>HFC-134a Stockpiling with Intent to Reclaim</v>
      </c>
      <c r="D609" s="472">
        <f>IF(ISBLANK('Step 5-Env Benefits'!E19),"BLANK",'Step 5-Env Benefits'!E19)</f>
        <v>0</v>
      </c>
    </row>
    <row r="610" spans="3:4" ht="13">
      <c r="C610" s="939" t="str">
        <f>'Step 5-Env Benefits'!C20</f>
        <v>R-500 Stockpiling with Intent to Reclaim</v>
      </c>
      <c r="D610" s="472">
        <f>IF(ISBLANK('Step 5-Env Benefits'!E20),"BLANK",'Step 5-Env Benefits'!E20)</f>
        <v>0</v>
      </c>
    </row>
    <row r="611" spans="3:4" ht="13">
      <c r="C611" s="939" t="str">
        <f>'Step 5-Env Benefits'!C21</f>
        <v>R-407C Stockpiling with Intent to Reclaim</v>
      </c>
      <c r="D611" s="472">
        <f>IF(ISBLANK('Step 5-Env Benefits'!E21),"BLANK",'Step 5-Env Benefits'!E21)</f>
        <v>0</v>
      </c>
    </row>
    <row r="612" spans="3:4" ht="13">
      <c r="C612" s="939" t="str">
        <f>'Step 5-Env Benefits'!C22</f>
        <v>R-410A Stockpiling with Intent to Reclaim</v>
      </c>
      <c r="D612" s="472">
        <f>IF(ISBLANK('Step 5-Env Benefits'!E22),"BLANK",'Step 5-Env Benefits'!E22)</f>
        <v>0</v>
      </c>
    </row>
    <row r="613" spans="3:4" ht="13.5" thickBot="1">
      <c r="C613" s="940" t="str">
        <f>'Step 5-Env Benefits'!C23</f>
        <v>Stockpiling with Intent to Reclaim</v>
      </c>
      <c r="D613" s="473">
        <f>IF(ISBLANK('Step 5-Env Benefits'!E23),"BLANK",'Step 5-Env Benefits'!E23)</f>
        <v>0</v>
      </c>
    </row>
    <row r="614" spans="3:4" ht="13.5" thickTop="1">
      <c r="C614" s="939" t="str">
        <f>'Step 5-Env Benefits'!C24</f>
        <v>CFC-12 Destroyed</v>
      </c>
      <c r="D614" s="723">
        <f>IF(ISBLANK('Step 5-Env Benefits'!E24),"BLANK",'Step 5-Env Benefits'!E24)</f>
        <v>0</v>
      </c>
    </row>
    <row r="615" spans="3:4" ht="13">
      <c r="C615" s="939" t="str">
        <f>'Step 5-Env Benefits'!C25</f>
        <v>HCFC-22 Destroyed</v>
      </c>
      <c r="D615" s="472">
        <f>IF(ISBLANK('Step 5-Env Benefits'!E25),"BLANK",'Step 5-Env Benefits'!E25)</f>
        <v>0</v>
      </c>
    </row>
    <row r="616" spans="3:4" ht="13">
      <c r="C616" s="939" t="str">
        <f>'Step 5-Env Benefits'!C26</f>
        <v>HFC-134a Destroyed</v>
      </c>
      <c r="D616" s="472">
        <f>IF(ISBLANK('Step 5-Env Benefits'!E26),"BLANK",'Step 5-Env Benefits'!E26)</f>
        <v>0</v>
      </c>
    </row>
    <row r="617" spans="3:4" ht="13">
      <c r="C617" s="939" t="str">
        <f>'Step 5-Env Benefits'!C27</f>
        <v>R-500 Destroyed</v>
      </c>
      <c r="D617" s="472">
        <f>IF(ISBLANK('Step 5-Env Benefits'!E27),"BLANK",'Step 5-Env Benefits'!E27)</f>
        <v>0</v>
      </c>
    </row>
    <row r="618" spans="3:4" ht="13">
      <c r="C618" s="939" t="str">
        <f>'Step 5-Env Benefits'!C28</f>
        <v>R-407C Destroyed</v>
      </c>
      <c r="D618" s="472">
        <f>IF(ISBLANK('Step 5-Env Benefits'!E28),"BLANK",'Step 5-Env Benefits'!E28)</f>
        <v>0</v>
      </c>
    </row>
    <row r="619" spans="3:4" ht="13">
      <c r="C619" s="939" t="str">
        <f>'Step 5-Env Benefits'!C29</f>
        <v>R-410A Destroyed</v>
      </c>
      <c r="D619" s="472">
        <f>IF(ISBLANK('Step 5-Env Benefits'!E29),"BLANK",'Step 5-Env Benefits'!E29)</f>
        <v>0</v>
      </c>
    </row>
    <row r="620" spans="3:4" ht="13.5" thickBot="1">
      <c r="C620" s="940" t="str">
        <f>'Step 5-Env Benefits'!C30</f>
        <v>Destroyed</v>
      </c>
      <c r="D620" s="473">
        <f>IF(ISBLANK('Step 5-Env Benefits'!E30),"BLANK",'Step 5-Env Benefits'!E30)</f>
        <v>0</v>
      </c>
    </row>
    <row r="621" spans="3:4" ht="13.5" thickTop="1">
      <c r="C621" s="939" t="str">
        <f>'Step 5-Env Benefits'!C31</f>
        <v>CFC-12 Stockpiling with Intent to Destroy</v>
      </c>
      <c r="D621" s="723">
        <f>IF(ISBLANK('Step 5-Env Benefits'!E31),"BLANK",'Step 5-Env Benefits'!E31)</f>
        <v>0</v>
      </c>
    </row>
    <row r="622" spans="3:4" ht="13">
      <c r="C622" s="939" t="str">
        <f>'Step 5-Env Benefits'!C32</f>
        <v>HCFC-22 Stockpiling with Intent to Destroy</v>
      </c>
      <c r="D622" s="472">
        <f>IF(ISBLANK('Step 5-Env Benefits'!E32),"BLANK",'Step 5-Env Benefits'!E32)</f>
        <v>0</v>
      </c>
    </row>
    <row r="623" spans="3:4" ht="13">
      <c r="C623" s="939" t="str">
        <f>'Step 5-Env Benefits'!C33</f>
        <v>HFC-134a Stockpiling with Intent to Destroy</v>
      </c>
      <c r="D623" s="472">
        <f>IF(ISBLANK('Step 5-Env Benefits'!E33),"BLANK",'Step 5-Env Benefits'!E33)</f>
        <v>0</v>
      </c>
    </row>
    <row r="624" spans="3:4" ht="13">
      <c r="C624" s="939" t="str">
        <f>'Step 5-Env Benefits'!C34</f>
        <v>R-500 Stockpiling with Intent to Destroy</v>
      </c>
      <c r="D624" s="472">
        <f>IF(ISBLANK('Step 5-Env Benefits'!E34),"BLANK",'Step 5-Env Benefits'!E34)</f>
        <v>0</v>
      </c>
    </row>
    <row r="625" spans="3:4" ht="13">
      <c r="C625" s="939" t="str">
        <f>'Step 5-Env Benefits'!C35</f>
        <v>R-407C Stockpiling with Intent to Destroy</v>
      </c>
      <c r="D625" s="472">
        <f>IF(ISBLANK('Step 5-Env Benefits'!E35),"BLANK",'Step 5-Env Benefits'!E35)</f>
        <v>0</v>
      </c>
    </row>
    <row r="626" spans="3:4" ht="13">
      <c r="C626" s="939" t="str">
        <f>'Step 5-Env Benefits'!C36</f>
        <v>R-410A Stockpiling with Intent to Destroy</v>
      </c>
      <c r="D626" s="472">
        <f>IF(ISBLANK('Step 5-Env Benefits'!E36),"BLANK",'Step 5-Env Benefits'!E36)</f>
        <v>0</v>
      </c>
    </row>
    <row r="627" spans="3:4" ht="13.5" thickBot="1">
      <c r="C627" s="940" t="str">
        <f>'Step 5-Env Benefits'!C37</f>
        <v>Stockpiling with Intent to Destroy</v>
      </c>
      <c r="D627" s="473">
        <f>IF(ISBLANK('Step 5-Env Benefits'!E37),"BLANK",'Step 5-Env Benefits'!E37)</f>
        <v>0</v>
      </c>
    </row>
    <row r="628" spans="3:4" ht="14" thickTop="1" thickBot="1">
      <c r="C628" s="941" t="str">
        <f>'Step 5-Env Benefits'!C38</f>
        <v>Subtotal</v>
      </c>
      <c r="D628" s="724">
        <f>IF(ISBLANK('Step 5-Env Benefits'!E38),"BLANK",'Step 5-Env Benefits'!E38)</f>
        <v>0</v>
      </c>
    </row>
    <row r="629" spans="3:4" ht="13">
      <c r="C629" s="942" t="str">
        <f>'Step 5-Env Benefits'!C39</f>
        <v>Foam-Blowing Agentd</v>
      </c>
      <c r="D629" s="726"/>
    </row>
    <row r="630" spans="3:4" ht="13">
      <c r="C630" s="939" t="str">
        <f>'Step 5-Env Benefits'!C40</f>
        <v>CFC-11 Reclaimed</v>
      </c>
      <c r="D630" s="472">
        <f>IF(ISBLANK('Step 5-Env Benefits'!E40),"BLANK",'Step 5-Env Benefits'!E40)</f>
        <v>0</v>
      </c>
    </row>
    <row r="631" spans="3:4" ht="13">
      <c r="C631" s="939" t="str">
        <f>'Step 5-Env Benefits'!C41</f>
        <v>HCFC-141b Reclaimed</v>
      </c>
      <c r="D631" s="472">
        <f>IF(ISBLANK('Step 5-Env Benefits'!E41),"BLANK",'Step 5-Env Benefits'!E41)</f>
        <v>0</v>
      </c>
    </row>
    <row r="632" spans="3:4" ht="13">
      <c r="C632" s="939" t="str">
        <f>'Step 5-Env Benefits'!C42</f>
        <v>HFC-134a Reclaimed</v>
      </c>
      <c r="D632" s="472">
        <f>IF(ISBLANK('Step 5-Env Benefits'!E42),"BLANK",'Step 5-Env Benefits'!E42)</f>
        <v>0</v>
      </c>
    </row>
    <row r="633" spans="3:4" ht="13">
      <c r="C633" s="939" t="str">
        <f>'Step 5-Env Benefits'!C43</f>
        <v>HFC-245fa Reclaimed</v>
      </c>
      <c r="D633" s="472">
        <f>IF(ISBLANK('Step 5-Env Benefits'!E43),"BLANK",'Step 5-Env Benefits'!E43)</f>
        <v>0</v>
      </c>
    </row>
    <row r="634" spans="3:4" ht="13.5" thickBot="1">
      <c r="C634" s="940" t="str">
        <f>'Step 5-Env Benefits'!C44</f>
        <v>Reclaimed</v>
      </c>
      <c r="D634" s="473">
        <f>IF(ISBLANK('Step 5-Env Benefits'!E44),"BLANK",'Step 5-Env Benefits'!E44)</f>
        <v>0</v>
      </c>
    </row>
    <row r="635" spans="3:4" ht="13.5" thickTop="1">
      <c r="C635" s="939" t="str">
        <f>'Step 5-Env Benefits'!C45</f>
        <v>CFC-11 Stockpiling with Intent to Reclaim</v>
      </c>
      <c r="D635" s="472">
        <f>IF(ISBLANK('Step 5-Env Benefits'!E45),"BLANK",'Step 5-Env Benefits'!E45)</f>
        <v>0</v>
      </c>
    </row>
    <row r="636" spans="3:4" ht="13">
      <c r="C636" s="939" t="str">
        <f>'Step 5-Env Benefits'!C46</f>
        <v>HCFC-141b Stockpiling with Intent to Reclaim</v>
      </c>
      <c r="D636" s="472">
        <f>IF(ISBLANK('Step 5-Env Benefits'!E46),"BLANK",'Step 5-Env Benefits'!E46)</f>
        <v>0</v>
      </c>
    </row>
    <row r="637" spans="3:4" ht="13">
      <c r="C637" s="939" t="str">
        <f>'Step 5-Env Benefits'!C47</f>
        <v>HFC-134a Stockpiling with Intent to Reclaim</v>
      </c>
      <c r="D637" s="472">
        <f>IF(ISBLANK('Step 5-Env Benefits'!E47),"BLANK",'Step 5-Env Benefits'!E47)</f>
        <v>0</v>
      </c>
    </row>
    <row r="638" spans="3:4" ht="13">
      <c r="C638" s="939" t="str">
        <f>'Step 5-Env Benefits'!C48</f>
        <v>HFC-245fa Stockpiling with Intent to Reclaim</v>
      </c>
      <c r="D638" s="472">
        <f>IF(ISBLANK('Step 5-Env Benefits'!E48),"BLANK",'Step 5-Env Benefits'!E48)</f>
        <v>0</v>
      </c>
    </row>
    <row r="639" spans="3:4" ht="13.5" thickBot="1">
      <c r="C639" s="940" t="str">
        <f>'Step 5-Env Benefits'!C49</f>
        <v>Stockpiling with Intent to Reclaim</v>
      </c>
      <c r="D639" s="473">
        <f>IF(ISBLANK('Step 5-Env Benefits'!E49),"BLANK",'Step 5-Env Benefits'!E49)</f>
        <v>0</v>
      </c>
    </row>
    <row r="640" spans="3:4" ht="13.5" thickTop="1">
      <c r="C640" s="939" t="str">
        <f>'Step 5-Env Benefits'!C50</f>
        <v>CFC-11 Destroyed</v>
      </c>
      <c r="D640" s="723">
        <f>IF(ISBLANK('Step 5-Env Benefits'!E50),"BLANK",'Step 5-Env Benefits'!E50)</f>
        <v>0</v>
      </c>
    </row>
    <row r="641" spans="3:4" ht="13">
      <c r="C641" s="939" t="str">
        <f>'Step 5-Env Benefits'!C51</f>
        <v>HCFC-141b Destroyed</v>
      </c>
      <c r="D641" s="472">
        <f>IF(ISBLANK('Step 5-Env Benefits'!E51),"BLANK",'Step 5-Env Benefits'!E51)</f>
        <v>0</v>
      </c>
    </row>
    <row r="642" spans="3:4" ht="13">
      <c r="C642" s="939" t="str">
        <f>'Step 5-Env Benefits'!C52</f>
        <v>HFC-134a Destroyed</v>
      </c>
      <c r="D642" s="472">
        <f>IF(ISBLANK('Step 5-Env Benefits'!E52),"BLANK",'Step 5-Env Benefits'!E52)</f>
        <v>0</v>
      </c>
    </row>
    <row r="643" spans="3:4" ht="13">
      <c r="C643" s="939" t="str">
        <f>'Step 5-Env Benefits'!C53</f>
        <v>HFC-245fa Destroyed</v>
      </c>
      <c r="D643" s="472">
        <f>IF(ISBLANK('Step 5-Env Benefits'!E53),"BLANK",'Step 5-Env Benefits'!E53)</f>
        <v>0</v>
      </c>
    </row>
    <row r="644" spans="3:4" ht="13.5" thickBot="1">
      <c r="C644" s="940" t="str">
        <f>'Step 5-Env Benefits'!C54</f>
        <v>Destroyed</v>
      </c>
      <c r="D644" s="473">
        <f>IF(ISBLANK('Step 5-Env Benefits'!E54),"BLANK",'Step 5-Env Benefits'!E54)</f>
        <v>0</v>
      </c>
    </row>
    <row r="645" spans="3:4" ht="13.5" thickTop="1">
      <c r="C645" s="939" t="str">
        <f>'Step 5-Env Benefits'!C55</f>
        <v>CFC-11 Stockpiling with Intent to Destroy</v>
      </c>
      <c r="D645" s="723">
        <f>IF(ISBLANK('Step 5-Env Benefits'!E55),"BLANK",'Step 5-Env Benefits'!E55)</f>
        <v>0</v>
      </c>
    </row>
    <row r="646" spans="3:4" ht="13">
      <c r="C646" s="939" t="str">
        <f>'Step 5-Env Benefits'!C56</f>
        <v>HCFC-141b Stockpiling with Intent to Destroy</v>
      </c>
      <c r="D646" s="472">
        <f>IF(ISBLANK('Step 5-Env Benefits'!E56),"BLANK",'Step 5-Env Benefits'!E56)</f>
        <v>0</v>
      </c>
    </row>
    <row r="647" spans="3:4" ht="13">
      <c r="C647" s="939" t="str">
        <f>'Step 5-Env Benefits'!C57</f>
        <v>HFC-134a Stockpiling with Intent to Destroy</v>
      </c>
      <c r="D647" s="472">
        <f>IF(ISBLANK('Step 5-Env Benefits'!E57),"BLANK",'Step 5-Env Benefits'!E57)</f>
        <v>0</v>
      </c>
    </row>
    <row r="648" spans="3:4" ht="13">
      <c r="C648" s="939" t="str">
        <f>'Step 5-Env Benefits'!C58</f>
        <v>HFC-245fa Stockpiling with Intent to Destroy</v>
      </c>
      <c r="D648" s="472">
        <f>IF(ISBLANK('Step 5-Env Benefits'!E58),"BLANK",'Step 5-Env Benefits'!E58)</f>
        <v>0</v>
      </c>
    </row>
    <row r="649" spans="3:4" ht="13.5" thickBot="1">
      <c r="C649" s="940" t="str">
        <f>'Step 5-Env Benefits'!C59</f>
        <v>Stockpiling with Intent to Destroy</v>
      </c>
      <c r="D649" s="473">
        <f>IF(ISBLANK('Step 5-Env Benefits'!E59),"BLANK",'Step 5-Env Benefits'!E59)</f>
        <v>0</v>
      </c>
    </row>
    <row r="650" spans="3:4" ht="14" thickTop="1" thickBot="1">
      <c r="C650" s="941" t="str">
        <f>'Step 5-Env Benefits'!C60</f>
        <v>Subtotal</v>
      </c>
      <c r="D650" s="724">
        <f>IF(ISBLANK('Step 5-Env Benefits'!E60),"BLANK",'Step 5-Env Benefits'!E60)</f>
        <v>0</v>
      </c>
    </row>
    <row r="651" spans="3:4" ht="13.5" thickBot="1">
      <c r="C651" s="943"/>
      <c r="D651" s="469"/>
    </row>
    <row r="652" spans="3:4" s="131" customFormat="1" ht="26.5" thickBot="1">
      <c r="C652" s="1460"/>
      <c r="D652" s="475" t="str">
        <f>'Step 5-Env Benefits'!F7</f>
        <v>Greenhouse Gas (GHG) Emissions Avoided (MTCO2eq)a</v>
      </c>
    </row>
    <row r="653" spans="3:4" ht="13">
      <c r="C653" s="944" t="str">
        <f>'Step 5-Env Benefits'!C9</f>
        <v>Refrigerantc</v>
      </c>
      <c r="D653" s="467">
        <f>'Step 5-Env Benefits'!F8</f>
        <v>0</v>
      </c>
    </row>
    <row r="654" spans="3:4" ht="13">
      <c r="C654" s="945" t="str">
        <f>'Step 5-Env Benefits'!C10</f>
        <v>CFC-12 Reclaimed</v>
      </c>
      <c r="D654" s="465">
        <f>'Step 5-Env Benefits'!F10</f>
        <v>0</v>
      </c>
    </row>
    <row r="655" spans="3:4" ht="13">
      <c r="C655" s="945" t="str">
        <f>'Step 5-Env Benefits'!C11</f>
        <v>HCFC-22 Reclaimed</v>
      </c>
      <c r="D655" s="465">
        <f>'Step 5-Env Benefits'!F11</f>
        <v>0</v>
      </c>
    </row>
    <row r="656" spans="3:4" ht="13">
      <c r="C656" s="945" t="str">
        <f>'Step 5-Env Benefits'!C12</f>
        <v>HFC-134a Reclaimed</v>
      </c>
      <c r="D656" s="465">
        <f>'Step 5-Env Benefits'!F12</f>
        <v>0</v>
      </c>
    </row>
    <row r="657" spans="3:4" ht="13">
      <c r="C657" s="945" t="str">
        <f>'Step 5-Env Benefits'!C13</f>
        <v>R-500 Reclaimed</v>
      </c>
      <c r="D657" s="465">
        <f>'Step 5-Env Benefits'!F13</f>
        <v>0</v>
      </c>
    </row>
    <row r="658" spans="3:4" ht="13">
      <c r="C658" s="945" t="str">
        <f>'Step 5-Env Benefits'!C14</f>
        <v>R-407C Reclaimed</v>
      </c>
      <c r="D658" s="465">
        <f>'Step 5-Env Benefits'!F14</f>
        <v>0</v>
      </c>
    </row>
    <row r="659" spans="3:4" ht="13">
      <c r="C659" s="945" t="str">
        <f>'Step 5-Env Benefits'!C15</f>
        <v>R-410A Reclaimed</v>
      </c>
      <c r="D659" s="465">
        <f>'Step 5-Env Benefits'!F15</f>
        <v>0</v>
      </c>
    </row>
    <row r="660" spans="3:4" ht="13.5" thickBot="1">
      <c r="C660" s="946" t="str">
        <f>'Step 5-Env Benefits'!C16</f>
        <v>Reclaimed</v>
      </c>
      <c r="D660" s="725">
        <f>'Step 5-Env Benefits'!F16</f>
        <v>0</v>
      </c>
    </row>
    <row r="661" spans="3:4" ht="13.5" thickTop="1">
      <c r="C661" s="945" t="str">
        <f>'Step 5-Env Benefits'!C17</f>
        <v>CFC-12 Stockpiling with Intent to Reclaim</v>
      </c>
      <c r="D661" s="465">
        <f>'Step 5-Env Benefits'!F17</f>
        <v>0</v>
      </c>
    </row>
    <row r="662" spans="3:4" ht="13">
      <c r="C662" s="945" t="str">
        <f>'Step 5-Env Benefits'!C18</f>
        <v>HCFC-22 Stockpiling with Intent to Reclaim</v>
      </c>
      <c r="D662" s="465">
        <f>'Step 5-Env Benefits'!F18</f>
        <v>0</v>
      </c>
    </row>
    <row r="663" spans="3:4" ht="13">
      <c r="C663" s="945" t="str">
        <f>'Step 5-Env Benefits'!C19</f>
        <v>HFC-134a Stockpiling with Intent to Reclaim</v>
      </c>
      <c r="D663" s="465">
        <f>'Step 5-Env Benefits'!F19</f>
        <v>0</v>
      </c>
    </row>
    <row r="664" spans="3:4" ht="13">
      <c r="C664" s="945" t="str">
        <f>'Step 5-Env Benefits'!C20</f>
        <v>R-500 Stockpiling with Intent to Reclaim</v>
      </c>
      <c r="D664" s="465">
        <f>'Step 5-Env Benefits'!F20</f>
        <v>0</v>
      </c>
    </row>
    <row r="665" spans="3:4" ht="13">
      <c r="C665" s="945" t="str">
        <f>'Step 5-Env Benefits'!C21</f>
        <v>R-407C Stockpiling with Intent to Reclaim</v>
      </c>
      <c r="D665" s="465">
        <f>'Step 5-Env Benefits'!F21</f>
        <v>0</v>
      </c>
    </row>
    <row r="666" spans="3:4" ht="13">
      <c r="C666" s="945" t="str">
        <f>'Step 5-Env Benefits'!C22</f>
        <v>R-410A Stockpiling with Intent to Reclaim</v>
      </c>
      <c r="D666" s="465">
        <f>'Step 5-Env Benefits'!F22</f>
        <v>0</v>
      </c>
    </row>
    <row r="667" spans="3:4" ht="13.5" thickBot="1">
      <c r="C667" s="946" t="str">
        <f>'Step 5-Env Benefits'!C23</f>
        <v>Stockpiling with Intent to Reclaim</v>
      </c>
      <c r="D667" s="725">
        <f>'Step 5-Env Benefits'!F23</f>
        <v>0</v>
      </c>
    </row>
    <row r="668" spans="3:4" ht="13.5" thickTop="1">
      <c r="C668" s="945" t="str">
        <f>'Step 5-Env Benefits'!C24</f>
        <v>CFC-12 Destroyed</v>
      </c>
      <c r="D668" s="465">
        <f>'Step 5-Env Benefits'!F24</f>
        <v>0</v>
      </c>
    </row>
    <row r="669" spans="3:4" ht="13">
      <c r="C669" s="945" t="str">
        <f>'Step 5-Env Benefits'!C25</f>
        <v>HCFC-22 Destroyed</v>
      </c>
      <c r="D669" s="465">
        <f>'Step 5-Env Benefits'!F25</f>
        <v>0</v>
      </c>
    </row>
    <row r="670" spans="3:4" ht="13">
      <c r="C670" s="945" t="str">
        <f>'Step 5-Env Benefits'!C26</f>
        <v>HFC-134a Destroyed</v>
      </c>
      <c r="D670" s="465">
        <f>'Step 5-Env Benefits'!F26</f>
        <v>0</v>
      </c>
    </row>
    <row r="671" spans="3:4" ht="13">
      <c r="C671" s="945" t="str">
        <f>'Step 5-Env Benefits'!C27</f>
        <v>R-500 Destroyed</v>
      </c>
      <c r="D671" s="465">
        <f>'Step 5-Env Benefits'!F27</f>
        <v>0</v>
      </c>
    </row>
    <row r="672" spans="3:4" ht="13">
      <c r="C672" s="945" t="str">
        <f>'Step 5-Env Benefits'!C28</f>
        <v>R-407C Destroyed</v>
      </c>
      <c r="D672" s="465">
        <f>'Step 5-Env Benefits'!F28</f>
        <v>0</v>
      </c>
    </row>
    <row r="673" spans="3:4" ht="13">
      <c r="C673" s="945" t="str">
        <f>'Step 5-Env Benefits'!C29</f>
        <v>R-410A Destroyed</v>
      </c>
      <c r="D673" s="465">
        <f>'Step 5-Env Benefits'!F29</f>
        <v>0</v>
      </c>
    </row>
    <row r="674" spans="3:4" ht="13.5" thickBot="1">
      <c r="C674" s="946" t="str">
        <f>'Step 5-Env Benefits'!C30</f>
        <v>Destroyed</v>
      </c>
      <c r="D674" s="725">
        <f>'Step 5-Env Benefits'!F30</f>
        <v>0</v>
      </c>
    </row>
    <row r="675" spans="3:4" ht="13.5" thickTop="1">
      <c r="C675" s="945" t="str">
        <f>'Step 5-Env Benefits'!C31</f>
        <v>CFC-12 Stockpiling with Intent to Destroy</v>
      </c>
      <c r="D675" s="465">
        <f>'Step 5-Env Benefits'!F31</f>
        <v>0</v>
      </c>
    </row>
    <row r="676" spans="3:4" ht="13">
      <c r="C676" s="945" t="str">
        <f>'Step 5-Env Benefits'!C32</f>
        <v>HCFC-22 Stockpiling with Intent to Destroy</v>
      </c>
      <c r="D676" s="465">
        <f>'Step 5-Env Benefits'!F32</f>
        <v>0</v>
      </c>
    </row>
    <row r="677" spans="3:4" ht="13">
      <c r="C677" s="945" t="str">
        <f>'Step 5-Env Benefits'!C33</f>
        <v>HFC-134a Stockpiling with Intent to Destroy</v>
      </c>
      <c r="D677" s="465">
        <f>'Step 5-Env Benefits'!F33</f>
        <v>0</v>
      </c>
    </row>
    <row r="678" spans="3:4" ht="13">
      <c r="C678" s="945" t="str">
        <f>'Step 5-Env Benefits'!C34</f>
        <v>R-500 Stockpiling with Intent to Destroy</v>
      </c>
      <c r="D678" s="465">
        <f>'Step 5-Env Benefits'!F34</f>
        <v>0</v>
      </c>
    </row>
    <row r="679" spans="3:4" ht="13">
      <c r="C679" s="945" t="str">
        <f>'Step 5-Env Benefits'!C35</f>
        <v>R-407C Stockpiling with Intent to Destroy</v>
      </c>
      <c r="D679" s="465">
        <f>'Step 5-Env Benefits'!F35</f>
        <v>0</v>
      </c>
    </row>
    <row r="680" spans="3:4" ht="13">
      <c r="C680" s="945" t="str">
        <f>'Step 5-Env Benefits'!C36</f>
        <v>R-410A Stockpiling with Intent to Destroy</v>
      </c>
      <c r="D680" s="465">
        <f>'Step 5-Env Benefits'!F36</f>
        <v>0</v>
      </c>
    </row>
    <row r="681" spans="3:4" ht="13.5" thickBot="1">
      <c r="C681" s="946" t="str">
        <f>'Step 5-Env Benefits'!C37</f>
        <v>Stockpiling with Intent to Destroy</v>
      </c>
      <c r="D681" s="725">
        <f>'Step 5-Env Benefits'!F37</f>
        <v>0</v>
      </c>
    </row>
    <row r="682" spans="3:4" ht="14" thickTop="1" thickBot="1">
      <c r="C682" s="947" t="str">
        <f>'Step 5-Env Benefits'!C38</f>
        <v>Subtotal</v>
      </c>
      <c r="D682" s="483">
        <f>'Step 5-Env Benefits'!F38</f>
        <v>0</v>
      </c>
    </row>
    <row r="683" spans="3:4" ht="13">
      <c r="C683" s="944" t="str">
        <f>'Step 5-Env Benefits'!C39</f>
        <v>Foam-Blowing Agentd</v>
      </c>
      <c r="D683" s="467">
        <f>'Step 5-Env Benefits'!F38</f>
        <v>0</v>
      </c>
    </row>
    <row r="684" spans="3:4" ht="13">
      <c r="C684" s="945" t="str">
        <f>'Step 5-Env Benefits'!C40</f>
        <v>CFC-11 Reclaimed</v>
      </c>
      <c r="D684" s="465">
        <f>'Step 5-Env Benefits'!F40</f>
        <v>0</v>
      </c>
    </row>
    <row r="685" spans="3:4" ht="13">
      <c r="C685" s="945" t="str">
        <f>'Step 5-Env Benefits'!C41</f>
        <v>HCFC-141b Reclaimed</v>
      </c>
      <c r="D685" s="465">
        <f>'Step 5-Env Benefits'!F41</f>
        <v>0</v>
      </c>
    </row>
    <row r="686" spans="3:4" ht="13">
      <c r="C686" s="945" t="str">
        <f>'Step 5-Env Benefits'!C42</f>
        <v>HFC-134a Reclaimed</v>
      </c>
      <c r="D686" s="465">
        <f>'Step 5-Env Benefits'!F42</f>
        <v>0</v>
      </c>
    </row>
    <row r="687" spans="3:4" ht="13">
      <c r="C687" s="945" t="str">
        <f>'Step 5-Env Benefits'!C43</f>
        <v>HFC-245fa Reclaimed</v>
      </c>
      <c r="D687" s="465">
        <f>'Step 5-Env Benefits'!F43</f>
        <v>0</v>
      </c>
    </row>
    <row r="688" spans="3:4" ht="13.5" thickBot="1">
      <c r="C688" s="946" t="str">
        <f>'Step 5-Env Benefits'!C44</f>
        <v>Reclaimed</v>
      </c>
      <c r="D688" s="725">
        <f>'Step 5-Env Benefits'!F44</f>
        <v>0</v>
      </c>
    </row>
    <row r="689" spans="3:4" ht="13.5" thickTop="1">
      <c r="C689" s="945" t="str">
        <f>'Step 5-Env Benefits'!C45</f>
        <v>CFC-11 Stockpiling with Intent to Reclaim</v>
      </c>
      <c r="D689" s="465">
        <f>'Step 5-Env Benefits'!F45</f>
        <v>0</v>
      </c>
    </row>
    <row r="690" spans="3:4" ht="13">
      <c r="C690" s="945" t="str">
        <f>'Step 5-Env Benefits'!C46</f>
        <v>HCFC-141b Stockpiling with Intent to Reclaim</v>
      </c>
      <c r="D690" s="465">
        <f>'Step 5-Env Benefits'!F46</f>
        <v>0</v>
      </c>
    </row>
    <row r="691" spans="3:4" ht="13">
      <c r="C691" s="945" t="str">
        <f>'Step 5-Env Benefits'!C47</f>
        <v>HFC-134a Stockpiling with Intent to Reclaim</v>
      </c>
      <c r="D691" s="465">
        <f>'Step 5-Env Benefits'!F47</f>
        <v>0</v>
      </c>
    </row>
    <row r="692" spans="3:4" ht="13">
      <c r="C692" s="945" t="str">
        <f>'Step 5-Env Benefits'!C48</f>
        <v>HFC-245fa Stockpiling with Intent to Reclaim</v>
      </c>
      <c r="D692" s="465">
        <f>'Step 5-Env Benefits'!F48</f>
        <v>0</v>
      </c>
    </row>
    <row r="693" spans="3:4" ht="13.5" thickBot="1">
      <c r="C693" s="946" t="str">
        <f>'Step 5-Env Benefits'!C49</f>
        <v>Stockpiling with Intent to Reclaim</v>
      </c>
      <c r="D693" s="725">
        <f>'Step 5-Env Benefits'!F49</f>
        <v>0</v>
      </c>
    </row>
    <row r="694" spans="3:4" ht="13.5" thickTop="1">
      <c r="C694" s="945" t="str">
        <f>'Step 5-Env Benefits'!C50</f>
        <v>CFC-11 Destroyed</v>
      </c>
      <c r="D694" s="465">
        <f>'Step 5-Env Benefits'!F50</f>
        <v>0</v>
      </c>
    </row>
    <row r="695" spans="3:4" ht="13">
      <c r="C695" s="945" t="str">
        <f>'Step 5-Env Benefits'!C51</f>
        <v>HCFC-141b Destroyed</v>
      </c>
      <c r="D695" s="465">
        <f>'Step 5-Env Benefits'!F51</f>
        <v>0</v>
      </c>
    </row>
    <row r="696" spans="3:4" ht="13">
      <c r="C696" s="945" t="str">
        <f>'Step 5-Env Benefits'!C52</f>
        <v>HFC-134a Destroyed</v>
      </c>
      <c r="D696" s="465">
        <f>'Step 5-Env Benefits'!F52</f>
        <v>0</v>
      </c>
    </row>
    <row r="697" spans="3:4" ht="13">
      <c r="C697" s="945" t="str">
        <f>'Step 5-Env Benefits'!C53</f>
        <v>HFC-245fa Destroyed</v>
      </c>
      <c r="D697" s="465">
        <f>'Step 5-Env Benefits'!F53</f>
        <v>0</v>
      </c>
    </row>
    <row r="698" spans="3:4" ht="13.5" thickBot="1">
      <c r="C698" s="946" t="str">
        <f>'Step 5-Env Benefits'!C54</f>
        <v>Destroyed</v>
      </c>
      <c r="D698" s="725">
        <f>'Step 5-Env Benefits'!F54</f>
        <v>0</v>
      </c>
    </row>
    <row r="699" spans="3:4" ht="13.5" thickTop="1">
      <c r="C699" s="945" t="str">
        <f>'Step 5-Env Benefits'!C55</f>
        <v>CFC-11 Stockpiling with Intent to Destroy</v>
      </c>
      <c r="D699" s="465">
        <f>'Step 5-Env Benefits'!F55</f>
        <v>0</v>
      </c>
    </row>
    <row r="700" spans="3:4" ht="13">
      <c r="C700" s="945" t="str">
        <f>'Step 5-Env Benefits'!C56</f>
        <v>HCFC-141b Stockpiling with Intent to Destroy</v>
      </c>
      <c r="D700" s="465">
        <f>'Step 5-Env Benefits'!F56</f>
        <v>0</v>
      </c>
    </row>
    <row r="701" spans="3:4" ht="13">
      <c r="C701" s="945" t="str">
        <f>'Step 5-Env Benefits'!C57</f>
        <v>HFC-134a Stockpiling with Intent to Destroy</v>
      </c>
      <c r="D701" s="465">
        <f>'Step 5-Env Benefits'!F57</f>
        <v>0</v>
      </c>
    </row>
    <row r="702" spans="3:4" ht="13">
      <c r="C702" s="945" t="str">
        <f>'Step 5-Env Benefits'!C58</f>
        <v>HFC-245fa Stockpiling with Intent to Destroy</v>
      </c>
      <c r="D702" s="465">
        <f>'Step 5-Env Benefits'!F58</f>
        <v>0</v>
      </c>
    </row>
    <row r="703" spans="3:4" ht="13.5" thickBot="1">
      <c r="C703" s="946" t="str">
        <f>'Step 5-Env Benefits'!C59</f>
        <v>Stockpiling with Intent to Destroy</v>
      </c>
      <c r="D703" s="725">
        <f>'Step 5-Env Benefits'!F59</f>
        <v>0</v>
      </c>
    </row>
    <row r="704" spans="3:4" ht="14" thickTop="1" thickBot="1">
      <c r="C704" s="948" t="str">
        <f>'Step 5-Env Benefits'!C60</f>
        <v>Subtotal</v>
      </c>
      <c r="D704" s="728">
        <f>'Step 5-Env Benefits'!F60</f>
        <v>0</v>
      </c>
    </row>
    <row r="705" spans="3:4" ht="13.5" thickBot="1">
      <c r="C705" s="949"/>
      <c r="D705" s="469"/>
    </row>
    <row r="706" spans="3:4" ht="13.5" thickBot="1">
      <c r="C706" s="950"/>
      <c r="D706" s="474"/>
    </row>
    <row r="707" spans="3:4" s="131" customFormat="1" ht="26.5" thickBot="1">
      <c r="C707" s="1460"/>
      <c r="D707" s="475" t="str">
        <f>'Step 5-Env Benefits'!H7</f>
        <v>Ozone Depleting Substances (ODS) Emissions Avoided (ODP-Weighted kg)b</v>
      </c>
    </row>
    <row r="708" spans="3:4" ht="13">
      <c r="C708" s="944" t="str">
        <f>'Step 5-Env Benefits'!C9</f>
        <v>Refrigerantc</v>
      </c>
      <c r="D708" s="476">
        <f>'Step 5-Env Benefits'!H8</f>
        <v>0</v>
      </c>
    </row>
    <row r="709" spans="3:4" ht="13">
      <c r="C709" s="945" t="str">
        <f>'Step 5-Env Benefits'!C10</f>
        <v>CFC-12 Reclaimed</v>
      </c>
      <c r="D709" s="477">
        <f>'Step 5-Env Benefits'!H10</f>
        <v>0</v>
      </c>
    </row>
    <row r="710" spans="3:4" ht="13">
      <c r="C710" s="945" t="str">
        <f>'Step 5-Env Benefits'!C11</f>
        <v>HCFC-22 Reclaimed</v>
      </c>
      <c r="D710" s="477">
        <f>'Step 5-Env Benefits'!H11</f>
        <v>0</v>
      </c>
    </row>
    <row r="711" spans="3:4" ht="13">
      <c r="C711" s="945" t="str">
        <f>'Step 5-Env Benefits'!C12</f>
        <v>HFC-134a Reclaimed</v>
      </c>
      <c r="D711" s="477">
        <f>'Step 5-Env Benefits'!H12</f>
        <v>0</v>
      </c>
    </row>
    <row r="712" spans="3:4" ht="13">
      <c r="C712" s="945" t="str">
        <f>'Step 5-Env Benefits'!C13</f>
        <v>R-500 Reclaimed</v>
      </c>
      <c r="D712" s="477">
        <f>'Step 5-Env Benefits'!H13</f>
        <v>0</v>
      </c>
    </row>
    <row r="713" spans="3:4" ht="13">
      <c r="C713" s="945" t="str">
        <f>'Step 5-Env Benefits'!C14</f>
        <v>R-407C Reclaimed</v>
      </c>
      <c r="D713" s="477">
        <f>'Step 5-Env Benefits'!H14</f>
        <v>0</v>
      </c>
    </row>
    <row r="714" spans="3:4" ht="13">
      <c r="C714" s="945" t="str">
        <f>'Step 5-Env Benefits'!C15</f>
        <v>R-410A Reclaimed</v>
      </c>
      <c r="D714" s="477">
        <f>'Step 5-Env Benefits'!H15</f>
        <v>0</v>
      </c>
    </row>
    <row r="715" spans="3:4" ht="13.5" thickBot="1">
      <c r="C715" s="946" t="str">
        <f>'Step 5-Env Benefits'!C16</f>
        <v>Reclaimed</v>
      </c>
      <c r="D715" s="725">
        <f>'Step 5-Env Benefits'!H16</f>
        <v>0</v>
      </c>
    </row>
    <row r="716" spans="3:4" ht="13.5" thickTop="1">
      <c r="C716" s="945" t="str">
        <f>'Step 5-Env Benefits'!C17</f>
        <v>CFC-12 Stockpiling with Intent to Reclaim</v>
      </c>
      <c r="D716" s="477">
        <f>'Step 5-Env Benefits'!H17</f>
        <v>0</v>
      </c>
    </row>
    <row r="717" spans="3:4" ht="13">
      <c r="C717" s="945" t="str">
        <f>'Step 5-Env Benefits'!C18</f>
        <v>HCFC-22 Stockpiling with Intent to Reclaim</v>
      </c>
      <c r="D717" s="477">
        <f>'Step 5-Env Benefits'!H18</f>
        <v>0</v>
      </c>
    </row>
    <row r="718" spans="3:4" ht="13">
      <c r="C718" s="945" t="str">
        <f>'Step 5-Env Benefits'!C19</f>
        <v>HFC-134a Stockpiling with Intent to Reclaim</v>
      </c>
      <c r="D718" s="477">
        <f>'Step 5-Env Benefits'!H19</f>
        <v>0</v>
      </c>
    </row>
    <row r="719" spans="3:4" ht="13">
      <c r="C719" s="945" t="str">
        <f>'Step 5-Env Benefits'!C20</f>
        <v>R-500 Stockpiling with Intent to Reclaim</v>
      </c>
      <c r="D719" s="477">
        <f>'Step 5-Env Benefits'!H20</f>
        <v>0</v>
      </c>
    </row>
    <row r="720" spans="3:4" ht="13">
      <c r="C720" s="945" t="str">
        <f>'Step 5-Env Benefits'!C21</f>
        <v>R-407C Stockpiling with Intent to Reclaim</v>
      </c>
      <c r="D720" s="477">
        <f>'Step 5-Env Benefits'!H21</f>
        <v>0</v>
      </c>
    </row>
    <row r="721" spans="3:4" ht="13">
      <c r="C721" s="945" t="str">
        <f>'Step 5-Env Benefits'!C22</f>
        <v>R-410A Stockpiling with Intent to Reclaim</v>
      </c>
      <c r="D721" s="477">
        <f>'Step 5-Env Benefits'!H22</f>
        <v>0</v>
      </c>
    </row>
    <row r="722" spans="3:4" ht="13.5" thickBot="1">
      <c r="C722" s="946" t="str">
        <f>'Step 5-Env Benefits'!C23</f>
        <v>Stockpiling with Intent to Reclaim</v>
      </c>
      <c r="D722" s="725">
        <f>'Step 5-Env Benefits'!H23</f>
        <v>0</v>
      </c>
    </row>
    <row r="723" spans="3:4" ht="13.5" thickTop="1">
      <c r="C723" s="945" t="str">
        <f>'Step 5-Env Benefits'!C24</f>
        <v>CFC-12 Destroyed</v>
      </c>
      <c r="D723" s="477">
        <f>'Step 5-Env Benefits'!H24</f>
        <v>0</v>
      </c>
    </row>
    <row r="724" spans="3:4" ht="13">
      <c r="C724" s="945" t="str">
        <f>'Step 5-Env Benefits'!C25</f>
        <v>HCFC-22 Destroyed</v>
      </c>
      <c r="D724" s="477">
        <f>'Step 5-Env Benefits'!H25</f>
        <v>0</v>
      </c>
    </row>
    <row r="725" spans="3:4" ht="13">
      <c r="C725" s="945" t="str">
        <f>'Step 5-Env Benefits'!C26</f>
        <v>HFC-134a Destroyed</v>
      </c>
      <c r="D725" s="477">
        <f>'Step 5-Env Benefits'!H26</f>
        <v>0</v>
      </c>
    </row>
    <row r="726" spans="3:4" ht="13">
      <c r="C726" s="945" t="str">
        <f>'Step 5-Env Benefits'!C27</f>
        <v>R-500 Destroyed</v>
      </c>
      <c r="D726" s="477">
        <f>'Step 5-Env Benefits'!H27</f>
        <v>0</v>
      </c>
    </row>
    <row r="727" spans="3:4" ht="13">
      <c r="C727" s="945" t="str">
        <f>'Step 5-Env Benefits'!C28</f>
        <v>R-407C Destroyed</v>
      </c>
      <c r="D727" s="477">
        <f>'Step 5-Env Benefits'!H28</f>
        <v>0</v>
      </c>
    </row>
    <row r="728" spans="3:4" ht="13">
      <c r="C728" s="945" t="str">
        <f>'Step 5-Env Benefits'!C29</f>
        <v>R-410A Destroyed</v>
      </c>
      <c r="D728" s="477">
        <f>'Step 5-Env Benefits'!H29</f>
        <v>0</v>
      </c>
    </row>
    <row r="729" spans="3:4" ht="13.5" thickBot="1">
      <c r="C729" s="946" t="str">
        <f>'Step 5-Env Benefits'!C30</f>
        <v>Destroyed</v>
      </c>
      <c r="D729" s="725">
        <f>'Step 5-Env Benefits'!H30</f>
        <v>0</v>
      </c>
    </row>
    <row r="730" spans="3:4" ht="13.5" thickTop="1">
      <c r="C730" s="945" t="str">
        <f>'Step 5-Env Benefits'!C31</f>
        <v>CFC-12 Stockpiling with Intent to Destroy</v>
      </c>
      <c r="D730" s="477">
        <f>'Step 5-Env Benefits'!H31</f>
        <v>0</v>
      </c>
    </row>
    <row r="731" spans="3:4" ht="13">
      <c r="C731" s="945" t="str">
        <f>'Step 5-Env Benefits'!C32</f>
        <v>HCFC-22 Stockpiling with Intent to Destroy</v>
      </c>
      <c r="D731" s="477">
        <f>'Step 5-Env Benefits'!H32</f>
        <v>0</v>
      </c>
    </row>
    <row r="732" spans="3:4" ht="13">
      <c r="C732" s="945" t="str">
        <f>'Step 5-Env Benefits'!C33</f>
        <v>HFC-134a Stockpiling with Intent to Destroy</v>
      </c>
      <c r="D732" s="477">
        <f>'Step 5-Env Benefits'!H33</f>
        <v>0</v>
      </c>
    </row>
    <row r="733" spans="3:4" ht="13">
      <c r="C733" s="945" t="str">
        <f>'Step 5-Env Benefits'!C34</f>
        <v>R-500 Stockpiling with Intent to Destroy</v>
      </c>
      <c r="D733" s="477">
        <f>'Step 5-Env Benefits'!H34</f>
        <v>0</v>
      </c>
    </row>
    <row r="734" spans="3:4" ht="13">
      <c r="C734" s="945" t="str">
        <f>'Step 5-Env Benefits'!C35</f>
        <v>R-407C Stockpiling with Intent to Destroy</v>
      </c>
      <c r="D734" s="477">
        <f>'Step 5-Env Benefits'!H35</f>
        <v>0</v>
      </c>
    </row>
    <row r="735" spans="3:4" ht="13">
      <c r="C735" s="945" t="str">
        <f>'Step 5-Env Benefits'!C36</f>
        <v>R-410A Stockpiling with Intent to Destroy</v>
      </c>
      <c r="D735" s="477">
        <f>'Step 5-Env Benefits'!H36</f>
        <v>0</v>
      </c>
    </row>
    <row r="736" spans="3:4" ht="13.5" thickBot="1">
      <c r="C736" s="946" t="str">
        <f>'Step 5-Env Benefits'!C37</f>
        <v>Stockpiling with Intent to Destroy</v>
      </c>
      <c r="D736" s="725">
        <f>'Step 5-Env Benefits'!H37</f>
        <v>0</v>
      </c>
    </row>
    <row r="737" spans="3:4" ht="14" thickTop="1" thickBot="1">
      <c r="C737" s="951" t="str">
        <f>'Step 5-Env Benefits'!C38</f>
        <v>Subtotal</v>
      </c>
      <c r="D737" s="477">
        <f>'Step 5-Env Benefits'!H38</f>
        <v>0</v>
      </c>
    </row>
    <row r="738" spans="3:4" ht="13.5" thickTop="1">
      <c r="C738" s="944" t="str">
        <f>'Step 5-Env Benefits'!C39</f>
        <v>Foam-Blowing Agentd</v>
      </c>
      <c r="D738" s="478"/>
    </row>
    <row r="739" spans="3:4" ht="13">
      <c r="C739" s="945" t="str">
        <f>'Step 5-Env Benefits'!C40</f>
        <v>CFC-11 Reclaimed</v>
      </c>
      <c r="D739" s="477">
        <f>'Step 5-Env Benefits'!H40</f>
        <v>0</v>
      </c>
    </row>
    <row r="740" spans="3:4" ht="13">
      <c r="C740" s="945" t="str">
        <f>'Step 5-Env Benefits'!C41</f>
        <v>HCFC-141b Reclaimed</v>
      </c>
      <c r="D740" s="477">
        <f>'Step 5-Env Benefits'!H41</f>
        <v>0</v>
      </c>
    </row>
    <row r="741" spans="3:4" ht="13">
      <c r="C741" s="945" t="str">
        <f>'Step 5-Env Benefits'!C42</f>
        <v>HFC-134a Reclaimed</v>
      </c>
      <c r="D741" s="477">
        <f>'Step 5-Env Benefits'!H42</f>
        <v>0</v>
      </c>
    </row>
    <row r="742" spans="3:4" ht="13">
      <c r="C742" s="945" t="str">
        <f>'Step 5-Env Benefits'!C43</f>
        <v>HFC-245fa Reclaimed</v>
      </c>
      <c r="D742" s="727">
        <f>'Step 5-Env Benefits'!H43</f>
        <v>0</v>
      </c>
    </row>
    <row r="743" spans="3:4" ht="13.5" thickBot="1">
      <c r="C743" s="946" t="str">
        <f>'Step 5-Env Benefits'!C44</f>
        <v>Reclaimed</v>
      </c>
      <c r="D743" s="725">
        <f>'Step 5-Env Benefits'!H44</f>
        <v>0</v>
      </c>
    </row>
    <row r="744" spans="3:4" ht="13.5" thickTop="1">
      <c r="C744" s="945" t="str">
        <f>'Step 5-Env Benefits'!C45</f>
        <v>CFC-11 Stockpiling with Intent to Reclaim</v>
      </c>
      <c r="D744" s="477">
        <f>'Step 5-Env Benefits'!H45</f>
        <v>0</v>
      </c>
    </row>
    <row r="745" spans="3:4" ht="13">
      <c r="C745" s="945" t="str">
        <f>'Step 5-Env Benefits'!C46</f>
        <v>HCFC-141b Stockpiling with Intent to Reclaim</v>
      </c>
      <c r="D745" s="477">
        <f>'Step 5-Env Benefits'!H46</f>
        <v>0</v>
      </c>
    </row>
    <row r="746" spans="3:4" ht="13">
      <c r="C746" s="945" t="str">
        <f>'Step 5-Env Benefits'!C47</f>
        <v>HFC-134a Stockpiling with Intent to Reclaim</v>
      </c>
      <c r="D746" s="477">
        <f>'Step 5-Env Benefits'!H47</f>
        <v>0</v>
      </c>
    </row>
    <row r="747" spans="3:4" ht="13">
      <c r="C747" s="945" t="str">
        <f>'Step 5-Env Benefits'!C48</f>
        <v>HFC-245fa Stockpiling with Intent to Reclaim</v>
      </c>
      <c r="D747" s="727">
        <f>'Step 5-Env Benefits'!H48</f>
        <v>0</v>
      </c>
    </row>
    <row r="748" spans="3:4" ht="13.5" thickBot="1">
      <c r="C748" s="946" t="str">
        <f>'Step 5-Env Benefits'!C49</f>
        <v>Stockpiling with Intent to Reclaim</v>
      </c>
      <c r="D748" s="725">
        <f>'Step 5-Env Benefits'!H49</f>
        <v>0</v>
      </c>
    </row>
    <row r="749" spans="3:4" ht="13.5" thickTop="1">
      <c r="C749" s="945" t="str">
        <f>'Step 5-Env Benefits'!C50</f>
        <v>CFC-11 Destroyed</v>
      </c>
      <c r="D749" s="468">
        <f>'Step 5-Env Benefits'!H50</f>
        <v>0</v>
      </c>
    </row>
    <row r="750" spans="3:4" ht="13">
      <c r="C750" s="945" t="str">
        <f>'Step 5-Env Benefits'!C51</f>
        <v>HCFC-141b Destroyed</v>
      </c>
      <c r="D750" s="477">
        <f>'Step 5-Env Benefits'!H51</f>
        <v>0</v>
      </c>
    </row>
    <row r="751" spans="3:4" ht="13">
      <c r="C751" s="945" t="str">
        <f>'Step 5-Env Benefits'!C52</f>
        <v>HFC-134a Destroyed</v>
      </c>
      <c r="D751" s="477">
        <f>'Step 5-Env Benefits'!H52</f>
        <v>0</v>
      </c>
    </row>
    <row r="752" spans="3:4" ht="13">
      <c r="C752" s="945" t="str">
        <f>'Step 5-Env Benefits'!C53</f>
        <v>HFC-245fa Destroyed</v>
      </c>
      <c r="D752" s="727">
        <f>'Step 5-Env Benefits'!H53</f>
        <v>0</v>
      </c>
    </row>
    <row r="753" spans="3:4" ht="13.5" thickBot="1">
      <c r="C753" s="946" t="str">
        <f>'Step 5-Env Benefits'!C54</f>
        <v>Destroyed</v>
      </c>
      <c r="D753" s="725">
        <f>'Step 5-Env Benefits'!H54</f>
        <v>0</v>
      </c>
    </row>
    <row r="754" spans="3:4" ht="13.5" thickTop="1">
      <c r="C754" s="945" t="str">
        <f>'Step 5-Env Benefits'!C55</f>
        <v>CFC-11 Stockpiling with Intent to Destroy</v>
      </c>
      <c r="D754" s="477">
        <f>'Step 5-Env Benefits'!H55</f>
        <v>0</v>
      </c>
    </row>
    <row r="755" spans="3:4" ht="13">
      <c r="C755" s="945" t="str">
        <f>'Step 5-Env Benefits'!C56</f>
        <v>HCFC-141b Stockpiling with Intent to Destroy</v>
      </c>
      <c r="D755" s="477">
        <f>'Step 5-Env Benefits'!H56</f>
        <v>0</v>
      </c>
    </row>
    <row r="756" spans="3:4" ht="13">
      <c r="C756" s="945" t="str">
        <f>'Step 5-Env Benefits'!C57</f>
        <v>HFC-134a Stockpiling with Intent to Destroy</v>
      </c>
      <c r="D756" s="477">
        <f>'Step 5-Env Benefits'!H57</f>
        <v>0</v>
      </c>
    </row>
    <row r="757" spans="3:4" ht="13">
      <c r="C757" s="945" t="str">
        <f>'Step 5-Env Benefits'!C58</f>
        <v>HFC-245fa Stockpiling with Intent to Destroy</v>
      </c>
      <c r="D757" s="727">
        <f>'Step 5-Env Benefits'!H58</f>
        <v>0</v>
      </c>
    </row>
    <row r="758" spans="3:4" ht="13.5" thickBot="1">
      <c r="C758" s="946" t="str">
        <f>'Step 5-Env Benefits'!C59</f>
        <v>Stockpiling with Intent to Destroy</v>
      </c>
      <c r="D758" s="725">
        <f>'Step 5-Env Benefits'!H59</f>
        <v>0</v>
      </c>
    </row>
    <row r="759" spans="3:4" ht="14" thickTop="1" thickBot="1">
      <c r="C759" s="952" t="str">
        <f>'Step 5-Env Benefits (B)'!C60</f>
        <v>Subtotal</v>
      </c>
      <c r="D759" s="483">
        <f>'Step 5-Env Benefits'!H60</f>
        <v>0</v>
      </c>
    </row>
    <row r="760" spans="3:4" ht="13.5" thickBot="1">
      <c r="C760" s="953"/>
      <c r="D760" s="479"/>
    </row>
    <row r="761" spans="3:4" ht="13.5" thickBot="1">
      <c r="C761" s="954" t="str">
        <f>'Step 5-Env Benefits'!D7</f>
        <v>Total Amount Prevented from Being Emitted</v>
      </c>
      <c r="D761" s="480" t="str">
        <f>'Step 5-Env Benefits'!D8:E8</f>
        <v>(lb)</v>
      </c>
    </row>
    <row r="762" spans="3:4" ht="13">
      <c r="C762" s="501" t="s">
        <v>259</v>
      </c>
      <c r="D762" s="467">
        <f>'Step 5-Env Benefits'!D61</f>
        <v>0</v>
      </c>
    </row>
    <row r="763" spans="3:4" ht="13">
      <c r="C763" s="933" t="s">
        <v>158</v>
      </c>
      <c r="D763" s="465">
        <f>'Step 5-Env Benefits'!D62</f>
        <v>0</v>
      </c>
    </row>
    <row r="764" spans="3:4" ht="13">
      <c r="C764" s="933" t="s">
        <v>390</v>
      </c>
      <c r="D764" s="465">
        <f>'Step 5-Env Benefits'!D63</f>
        <v>0</v>
      </c>
    </row>
    <row r="765" spans="3:4" ht="13">
      <c r="C765" s="933" t="s">
        <v>316</v>
      </c>
      <c r="D765" s="465">
        <f>'Step 5-Env Benefits'!D64</f>
        <v>0</v>
      </c>
    </row>
    <row r="766" spans="3:4" ht="13.5" thickBot="1">
      <c r="C766" s="933" t="s">
        <v>317</v>
      </c>
      <c r="D766" s="465">
        <f>'Step 5-Env Benefits'!D65</f>
        <v>0</v>
      </c>
    </row>
    <row r="767" spans="3:4" ht="13">
      <c r="C767" s="955" t="s">
        <v>302</v>
      </c>
      <c r="D767" s="465">
        <f>'Step 5-Env Benefits'!D66</f>
        <v>0</v>
      </c>
    </row>
    <row r="768" spans="3:4" ht="13.5" thickBot="1">
      <c r="C768" s="956" t="s">
        <v>318</v>
      </c>
      <c r="D768" s="467">
        <f>'Step 5-Env Benefits'!D67</f>
        <v>0</v>
      </c>
    </row>
    <row r="769" spans="3:4" ht="13.5" thickBot="1">
      <c r="C769" s="957" t="s">
        <v>319</v>
      </c>
      <c r="D769" s="483" t="str">
        <f>'Step 5-Env Benefits'!D68</f>
        <v>NA</v>
      </c>
    </row>
    <row r="770" spans="3:4" ht="13.5" thickBot="1">
      <c r="C770" s="958"/>
      <c r="D770" s="479"/>
    </row>
    <row r="771" spans="3:4" ht="13.5" thickBot="1">
      <c r="C771" s="954" t="s">
        <v>273</v>
      </c>
      <c r="D771" s="480" t="str">
        <f>'Step 5-Env Benefits'!E8</f>
        <v>(kg)</v>
      </c>
    </row>
    <row r="772" spans="3:4" ht="13">
      <c r="C772" s="501" t="s">
        <v>259</v>
      </c>
      <c r="D772" s="467">
        <f>'Step 5-Env Benefits'!E9</f>
        <v>0</v>
      </c>
    </row>
    <row r="773" spans="3:4" ht="13">
      <c r="C773" s="933" t="s">
        <v>158</v>
      </c>
      <c r="D773" s="465">
        <f>'Step 5-Env Benefits'!E62</f>
        <v>0</v>
      </c>
    </row>
    <row r="774" spans="3:4" ht="13">
      <c r="C774" s="933" t="s">
        <v>390</v>
      </c>
      <c r="D774" s="465">
        <f>'Step 5-Env Benefits'!E63</f>
        <v>0</v>
      </c>
    </row>
    <row r="775" spans="3:4" ht="13">
      <c r="C775" s="933" t="s">
        <v>316</v>
      </c>
      <c r="D775" s="465">
        <f>'Step 5-Env Benefits'!E64</f>
        <v>0</v>
      </c>
    </row>
    <row r="776" spans="3:4" ht="13.5" thickBot="1">
      <c r="C776" s="933" t="s">
        <v>317</v>
      </c>
      <c r="D776" s="465">
        <f>'Step 5-Env Benefits'!E65</f>
        <v>0</v>
      </c>
    </row>
    <row r="777" spans="3:4" ht="13">
      <c r="C777" s="955" t="s">
        <v>302</v>
      </c>
      <c r="D777" s="465">
        <f>'Step 5-Env Benefits'!E66</f>
        <v>0</v>
      </c>
    </row>
    <row r="778" spans="3:4" ht="13.5" thickBot="1">
      <c r="C778" s="956" t="s">
        <v>318</v>
      </c>
      <c r="D778" s="485">
        <f>'Step 5-Env Benefits'!E67</f>
        <v>0</v>
      </c>
    </row>
    <row r="779" spans="3:4" ht="13.5" thickBot="1">
      <c r="C779" s="955" t="s">
        <v>319</v>
      </c>
      <c r="D779" s="465" t="str">
        <f>'Step 5-Env Benefits'!E68</f>
        <v>NA</v>
      </c>
    </row>
    <row r="780" spans="3:4" ht="13.5" thickBot="1">
      <c r="C780" s="958"/>
      <c r="D780" s="479"/>
    </row>
    <row r="781" spans="3:4" ht="13">
      <c r="C781" s="959" t="s">
        <v>273</v>
      </c>
      <c r="D781" s="466" t="str">
        <f>'Step 5-Env Benefits'!F7</f>
        <v>Greenhouse Gas (GHG) Emissions Avoided (MTCO2eq)a</v>
      </c>
    </row>
    <row r="782" spans="3:4" ht="13">
      <c r="C782" s="501" t="s">
        <v>259</v>
      </c>
      <c r="D782" s="467">
        <f>'Step 5-Env Benefits'!F61</f>
        <v>0</v>
      </c>
    </row>
    <row r="783" spans="3:4" ht="13">
      <c r="C783" s="933" t="s">
        <v>158</v>
      </c>
      <c r="D783" s="465">
        <f>'Step 5-Env Benefits'!F62</f>
        <v>0</v>
      </c>
    </row>
    <row r="784" spans="3:4" ht="13">
      <c r="C784" s="933" t="s">
        <v>390</v>
      </c>
      <c r="D784" s="465">
        <f>'Step 5-Env Benefits'!F63</f>
        <v>0</v>
      </c>
    </row>
    <row r="785" spans="3:4" ht="13">
      <c r="C785" s="933" t="s">
        <v>316</v>
      </c>
      <c r="D785" s="465">
        <f>'Step 5-Env Benefits'!F64</f>
        <v>0</v>
      </c>
    </row>
    <row r="786" spans="3:4" ht="13.5" thickBot="1">
      <c r="C786" s="933" t="s">
        <v>317</v>
      </c>
      <c r="D786" s="465">
        <f>'Step 5-Env Benefits'!F65</f>
        <v>0</v>
      </c>
    </row>
    <row r="787" spans="3:4" ht="13">
      <c r="C787" s="955" t="s">
        <v>302</v>
      </c>
      <c r="D787" s="465">
        <f>'Step 5-Env Benefits'!F66</f>
        <v>0</v>
      </c>
    </row>
    <row r="788" spans="3:4" ht="13.5" thickBot="1">
      <c r="C788" s="956" t="s">
        <v>318</v>
      </c>
      <c r="D788" s="467">
        <f>'Step 5-Env Benefits'!F67</f>
        <v>0</v>
      </c>
    </row>
    <row r="789" spans="3:4" ht="13.5" thickBot="1">
      <c r="C789" s="955" t="s">
        <v>319</v>
      </c>
      <c r="D789" s="465">
        <f>'Step 5-Env Benefits'!F68</f>
        <v>0</v>
      </c>
    </row>
    <row r="790" spans="3:4" ht="13.5" thickBot="1">
      <c r="C790" s="958"/>
      <c r="D790" s="487"/>
    </row>
    <row r="791" spans="3:4" ht="13">
      <c r="C791" s="488" t="str">
        <f>'Step 5-Env Benefits'!C69</f>
        <v>TOTAL</v>
      </c>
      <c r="D791" s="489"/>
    </row>
    <row r="792" spans="3:4" ht="13">
      <c r="C792" s="490" t="str">
        <f>'Step 5-Env Benefits'!D8</f>
        <v>(lb)</v>
      </c>
      <c r="D792" s="491" t="str">
        <f>'Step 5-Env Benefits'!D69</f>
        <v>NA</v>
      </c>
    </row>
    <row r="793" spans="3:4" ht="13">
      <c r="C793" s="490" t="str">
        <f>'Step 5-Env Benefits'!E8</f>
        <v>(kg)</v>
      </c>
      <c r="D793" s="491" t="str">
        <f>'Step 5-Env Benefits'!E69</f>
        <v>NA</v>
      </c>
    </row>
    <row r="794" spans="3:4" ht="13">
      <c r="C794" s="490" t="str">
        <f>'Step 5-Env Benefits'!F7</f>
        <v>Greenhouse Gas (GHG) Emissions Avoided (MTCO2eq)a</v>
      </c>
      <c r="D794" s="491">
        <f>'Step 5-Env Benefits'!F69</f>
        <v>0</v>
      </c>
    </row>
    <row r="795" spans="3:4" ht="13.5" thickBot="1">
      <c r="C795" s="492" t="str">
        <f>'Step 5-Env Benefits'!H7</f>
        <v>Ozone Depleting Substances (ODS) Emissions Avoided (ODP-Weighted kg)b</v>
      </c>
      <c r="D795" s="493">
        <f>'Step 5-Env Benefits'!H69</f>
        <v>0</v>
      </c>
    </row>
    <row r="796" spans="3:4">
      <c r="C796" s="960"/>
      <c r="D796" s="495"/>
    </row>
    <row r="797" spans="3:4" ht="13" thickBot="1">
      <c r="C797" s="409"/>
    </row>
    <row r="798" spans="3:4" ht="13" thickBot="1">
      <c r="C798" s="961" t="s">
        <v>391</v>
      </c>
      <c r="D798" s="497"/>
    </row>
    <row r="799" spans="3:4" ht="13.5" thickBot="1">
      <c r="C799" s="498" t="str">
        <f>'Step 5-Env Benefits'!C80</f>
        <v>Properly Recovered Component</v>
      </c>
      <c r="D799" s="61" t="str">
        <f>IF(ISBLANK('Step 5-Env Benefits'!D80),"BLANK",'Step 5-Env Benefits'!D80)</f>
        <v>Total Amount</v>
      </c>
    </row>
    <row r="800" spans="3:4" ht="13">
      <c r="C800" s="499" t="str">
        <f>'Step 5-Env Benefits'!C81</f>
        <v>Used Oil Recycled or Properly Disposed (gal)</v>
      </c>
      <c r="D800" s="500">
        <f>IF(ISBLANK('Step 5-Env Benefits'!D81),"BLANK",'Step 5-Env Benefits'!D81)</f>
        <v>0</v>
      </c>
    </row>
    <row r="801" spans="1:4" ht="13">
      <c r="C801" s="501" t="str">
        <f>'Step 5-Env Benefits'!C82</f>
        <v>PCB-Containing Capacitors</v>
      </c>
      <c r="D801" s="181"/>
    </row>
    <row r="802" spans="1:4" ht="13">
      <c r="C802" s="502" t="str">
        <f>'Step 5-Env Benefits'!C83</f>
        <v>Number Destroyed</v>
      </c>
      <c r="D802" s="500">
        <f>IF(ISBLANK('Step 5-Env Benefits'!D83),"BLANK",'Step 5-Env Benefits'!D83)</f>
        <v>0</v>
      </c>
    </row>
    <row r="803" spans="1:4" ht="13">
      <c r="C803" s="501" t="str">
        <f>'Step 5-Env Benefits'!C84</f>
        <v>Mercury-Containing Components</v>
      </c>
      <c r="D803" s="503"/>
    </row>
    <row r="804" spans="1:4" ht="13">
      <c r="C804" s="502" t="str">
        <f>'Step 5-Env Benefits'!C85</f>
        <v>Number Recycled</v>
      </c>
      <c r="D804" s="500">
        <f>IF(ISBLANK('Step 5-Env Benefits'!D85),"BLANK",'Step 5-Env Benefits'!D85)</f>
        <v>0</v>
      </c>
    </row>
    <row r="805" spans="1:4" ht="13.5" thickBot="1">
      <c r="C805" s="504" t="str">
        <f>'Step 5-Env Benefits'!C86</f>
        <v>Number Disposed</v>
      </c>
      <c r="D805" s="899">
        <f>IF(ISBLANK('Step 5-Env Benefits'!D86),"BLANK",'Step 5-Env Benefits'!D86)</f>
        <v>0</v>
      </c>
    </row>
    <row r="806" spans="1:4">
      <c r="C806" s="409"/>
    </row>
    <row r="807" spans="1:4">
      <c r="A807" s="401"/>
      <c r="B807" s="401" t="s">
        <v>392</v>
      </c>
      <c r="C807" s="410"/>
      <c r="D807" s="401"/>
    </row>
    <row r="808" spans="1:4">
      <c r="C808" s="409"/>
    </row>
    <row r="809" spans="1:4" ht="12.75" customHeight="1" thickBot="1">
      <c r="A809" s="411"/>
      <c r="B809" s="411"/>
      <c r="C809" s="419" t="s">
        <v>393</v>
      </c>
      <c r="D809" s="411"/>
    </row>
    <row r="810" spans="1:4" ht="14" thickTop="1" thickBot="1">
      <c r="C810" s="962" t="str">
        <f>'Step 5-QA_Input Data Summary'!C8</f>
        <v>Number of Units</v>
      </c>
      <c r="D810" s="900">
        <f>'Step 5-QA_Input Data Summary'!D8</f>
        <v>0</v>
      </c>
    </row>
    <row r="811" spans="1:4" ht="13.5" thickTop="1">
      <c r="C811" s="963" t="str">
        <f>'Step 5-QA_Input Data Summary'!C9</f>
        <v>Refrigerant (lb)*</v>
      </c>
      <c r="D811" s="901"/>
    </row>
    <row r="812" spans="1:4" ht="13">
      <c r="C812" s="964" t="str">
        <f>'Step 5-QA_Input Data Summary'!C10</f>
        <v>CFC-12</v>
      </c>
      <c r="D812" s="902" t="str">
        <f>'Step 5-QA_Input Data Summary'!D10</f>
        <v/>
      </c>
    </row>
    <row r="813" spans="1:4" ht="13">
      <c r="C813" s="964" t="str">
        <f>'Step 5-QA_Input Data Summary'!C11</f>
        <v>HCFC-22</v>
      </c>
      <c r="D813" s="902" t="str">
        <f>'Step 5-QA_Input Data Summary'!D11</f>
        <v>NA</v>
      </c>
    </row>
    <row r="814" spans="1:4" ht="13">
      <c r="C814" s="964" t="str">
        <f>'Step 5-QA_Input Data Summary'!C12</f>
        <v>HFC-134a</v>
      </c>
      <c r="D814" s="902" t="str">
        <f>'Step 5-QA_Input Data Summary'!D12</f>
        <v/>
      </c>
    </row>
    <row r="815" spans="1:4" ht="13">
      <c r="C815" s="964" t="str">
        <f>'Step 5-QA_Input Data Summary'!C14</f>
        <v>R-407C</v>
      </c>
      <c r="D815" s="902" t="str">
        <f>'Step 5-QA_Input Data Summary'!D14</f>
        <v>NA</v>
      </c>
    </row>
    <row r="816" spans="1:4" ht="13">
      <c r="C816" s="964" t="str">
        <f>'Step 5-QA_Input Data Summary'!C15</f>
        <v>R-410A</v>
      </c>
      <c r="D816" s="902" t="str">
        <f>'Step 5-QA_Input Data Summary'!D15</f>
        <v>NA</v>
      </c>
    </row>
    <row r="817" spans="1:4" ht="13">
      <c r="C817" s="964" t="str">
        <f>'Step 5-QA_Input Data Summary'!C16</f>
        <v>Average across all units</v>
      </c>
      <c r="D817" s="902" t="str">
        <f>'Step 5-QA_Input Data Summary'!D16</f>
        <v/>
      </c>
    </row>
    <row r="818" spans="1:4" ht="13">
      <c r="C818" s="965" t="str">
        <f>'Step 5-QA_Input Data Summary'!C17</f>
        <v>Foam-Blowing Agent (lb)**</v>
      </c>
      <c r="D818" s="903"/>
    </row>
    <row r="819" spans="1:4" ht="13">
      <c r="C819" s="964" t="str">
        <f>'Step 5-QA_Input Data Summary'!C18</f>
        <v>CFC-11</v>
      </c>
      <c r="D819" s="902" t="str">
        <f>'Step 5-QA_Input Data Summary'!D18</f>
        <v/>
      </c>
    </row>
    <row r="820" spans="1:4" ht="13">
      <c r="C820" s="964" t="str">
        <f>'Step 5-QA_Input Data Summary'!C19</f>
        <v>HCFC-141b</v>
      </c>
      <c r="D820" s="902" t="str">
        <f>'Step 5-QA_Input Data Summary'!D19</f>
        <v/>
      </c>
    </row>
    <row r="821" spans="1:4" ht="13">
      <c r="C821" s="964" t="str">
        <f>'Step 5-QA_Input Data Summary'!C20</f>
        <v>HFC-134a</v>
      </c>
      <c r="D821" s="902" t="str">
        <f>'Step 5-QA_Input Data Summary'!D20</f>
        <v/>
      </c>
    </row>
    <row r="822" spans="1:4" ht="13">
      <c r="C822" s="964" t="str">
        <f>'Step 5-QA_Input Data Summary'!C21</f>
        <v>HFC-245fa</v>
      </c>
      <c r="D822" s="902" t="str">
        <f>'Step 5-QA_Input Data Summary'!D21</f>
        <v/>
      </c>
    </row>
    <row r="823" spans="1:4" ht="13">
      <c r="C823" s="964" t="str">
        <f>'Step 5-QA_Input Data Summary'!C22</f>
        <v>Average across all units</v>
      </c>
      <c r="D823" s="902" t="str">
        <f>'Step 5-QA_Input Data Summary'!D22</f>
        <v/>
      </c>
    </row>
    <row r="824" spans="1:4" ht="13">
      <c r="C824" s="965" t="str">
        <f>'Step 5-QA_Input Data Summary'!C23</f>
        <v>Durable Materials</v>
      </c>
      <c r="D824" s="903"/>
    </row>
    <row r="825" spans="1:4" ht="13">
      <c r="C825" s="964" t="str">
        <f>'Step 5-QA_Input Data Summary'!C24</f>
        <v>Used oil (gal)</v>
      </c>
      <c r="D825" s="902" t="str">
        <f>'Step 5-QA_Input Data Summary'!D24</f>
        <v/>
      </c>
    </row>
    <row r="826" spans="1:4" ht="13">
      <c r="C826" s="964" t="str">
        <f>'Step 5-QA_Input Data Summary'!C25</f>
        <v>Ferrous metals (lb)</v>
      </c>
      <c r="D826" s="902" t="str">
        <f>'Step 5-QA_Input Data Summary'!D25</f>
        <v/>
      </c>
    </row>
    <row r="827" spans="1:4" ht="13">
      <c r="C827" s="964" t="str">
        <f>'Step 5-QA_Input Data Summary'!C26</f>
        <v>Non-ferrous metals (lb)</v>
      </c>
      <c r="D827" s="902" t="str">
        <f>'Step 5-QA_Input Data Summary'!D26</f>
        <v/>
      </c>
    </row>
    <row r="828" spans="1:4" ht="13">
      <c r="C828" s="964" t="str">
        <f>'Step 5-QA_Input Data Summary'!C27</f>
        <v>Plastic (lb)</v>
      </c>
      <c r="D828" s="902" t="str">
        <f>'Step 5-QA_Input Data Summary'!D27</f>
        <v/>
      </c>
    </row>
    <row r="829" spans="1:4" ht="13">
      <c r="C829" s="964" t="str">
        <f>'Step 5-QA_Input Data Summary'!C28</f>
        <v>Glass (lb)</v>
      </c>
      <c r="D829" s="902" t="str">
        <f>'Step 5-QA_Input Data Summary'!D28</f>
        <v/>
      </c>
    </row>
    <row r="830" spans="1:4" ht="13">
      <c r="C830" s="964" t="str">
        <f>'Step 5-QA_Input Data Summary'!C29</f>
        <v>Number of PCB-containing capacitors</v>
      </c>
      <c r="D830" s="902" t="str">
        <f>'Step 5-QA_Input Data Summary'!D29</f>
        <v/>
      </c>
    </row>
    <row r="831" spans="1:4" ht="13">
      <c r="C831" s="964" t="str">
        <f>'Step 5-QA_Input Data Summary'!C30</f>
        <v>Number of Mercury-containing components</v>
      </c>
      <c r="D831" s="902" t="str">
        <f>'Step 5-QA_Input Data Summary'!D30</f>
        <v>NA</v>
      </c>
    </row>
    <row r="832" spans="1:4" ht="13" thickBot="1">
      <c r="A832" s="411"/>
      <c r="B832" s="411"/>
      <c r="C832" s="419" t="str">
        <f>'Step 5-QA_Input Data Summary'!E7</f>
        <v>Stand-Alone Freezers</v>
      </c>
      <c r="D832" s="411"/>
    </row>
    <row r="833" spans="3:4" ht="14" thickTop="1" thickBot="1">
      <c r="C833" s="966" t="str">
        <f>'Step 5-QA_Input Data Summary'!C8</f>
        <v>Number of Units</v>
      </c>
      <c r="D833" s="900">
        <f>'Step 5-QA_Input Data Summary'!E8</f>
        <v>0</v>
      </c>
    </row>
    <row r="834" spans="3:4" ht="13.5" thickTop="1">
      <c r="C834" s="967" t="str">
        <f>'Step 5-QA_Input Data Summary'!C9</f>
        <v>Refrigerant (lb)*</v>
      </c>
      <c r="D834" s="904"/>
    </row>
    <row r="835" spans="3:4" ht="13">
      <c r="C835" s="968" t="str">
        <f>'Step 5-QA_Input Data Summary'!C10</f>
        <v>CFC-12</v>
      </c>
      <c r="D835" s="902" t="str">
        <f>'Step 5-QA_Input Data Summary'!E10</f>
        <v/>
      </c>
    </row>
    <row r="836" spans="3:4" ht="13">
      <c r="C836" s="968" t="str">
        <f>'Step 5-QA_Input Data Summary'!C11</f>
        <v>HCFC-22</v>
      </c>
      <c r="D836" s="902" t="str">
        <f>'Step 5-QA_Input Data Summary'!E11</f>
        <v/>
      </c>
    </row>
    <row r="837" spans="3:4" ht="13">
      <c r="C837" s="968" t="str">
        <f>'Step 5-QA_Input Data Summary'!C12</f>
        <v>HFC-134a</v>
      </c>
      <c r="D837" s="902" t="str">
        <f>'Step 5-QA_Input Data Summary'!E12</f>
        <v/>
      </c>
    </row>
    <row r="838" spans="3:4" ht="13">
      <c r="C838" s="968" t="str">
        <f>'Step 5-QA_Input Data Summary'!C14</f>
        <v>R-407C</v>
      </c>
      <c r="D838" s="902" t="str">
        <f>'Step 5-QA_Input Data Summary'!E14</f>
        <v>NA</v>
      </c>
    </row>
    <row r="839" spans="3:4" ht="13">
      <c r="C839" s="968" t="str">
        <f>'Step 5-QA_Input Data Summary'!C15</f>
        <v>R-410A</v>
      </c>
      <c r="D839" s="902" t="str">
        <f>'Step 5-QA_Input Data Summary'!E15</f>
        <v>NA</v>
      </c>
    </row>
    <row r="840" spans="3:4" ht="13">
      <c r="C840" s="968" t="str">
        <f>'Step 5-QA_Input Data Summary'!C16</f>
        <v>Average across all units</v>
      </c>
      <c r="D840" s="902" t="str">
        <f>'Step 5-QA_Input Data Summary'!E16</f>
        <v/>
      </c>
    </row>
    <row r="841" spans="3:4" ht="13">
      <c r="C841" s="969" t="str">
        <f>'Step 5-QA_Input Data Summary'!C17</f>
        <v>Foam-Blowing Agent (lb)**</v>
      </c>
      <c r="D841" s="905"/>
    </row>
    <row r="842" spans="3:4" ht="13">
      <c r="C842" s="968" t="str">
        <f>'Step 5-QA_Input Data Summary'!C18</f>
        <v>CFC-11</v>
      </c>
      <c r="D842" s="902" t="str">
        <f>'Step 5-QA_Input Data Summary'!E18</f>
        <v/>
      </c>
    </row>
    <row r="843" spans="3:4" ht="13">
      <c r="C843" s="968" t="str">
        <f>'Step 5-QA_Input Data Summary'!C19</f>
        <v>HCFC-141b</v>
      </c>
      <c r="D843" s="902" t="str">
        <f>'Step 5-QA_Input Data Summary'!E19</f>
        <v/>
      </c>
    </row>
    <row r="844" spans="3:4" ht="13">
      <c r="C844" s="968" t="str">
        <f>'Step 5-QA_Input Data Summary'!C20</f>
        <v>HFC-134a</v>
      </c>
      <c r="D844" s="902" t="str">
        <f>'Step 5-QA_Input Data Summary'!E20</f>
        <v/>
      </c>
    </row>
    <row r="845" spans="3:4" ht="13">
      <c r="C845" s="968" t="str">
        <f>'Step 5-QA_Input Data Summary'!C21</f>
        <v>HFC-245fa</v>
      </c>
      <c r="D845" s="902" t="str">
        <f>'Step 5-QA_Input Data Summary'!E21</f>
        <v/>
      </c>
    </row>
    <row r="846" spans="3:4" ht="13">
      <c r="C846" s="968" t="str">
        <f>'Step 5-QA_Input Data Summary'!C22</f>
        <v>Average across all units</v>
      </c>
      <c r="D846" s="902" t="str">
        <f>'Step 5-QA_Input Data Summary'!E22</f>
        <v/>
      </c>
    </row>
    <row r="847" spans="3:4" ht="13">
      <c r="C847" s="969" t="str">
        <f>'Step 5-QA_Input Data Summary'!C23</f>
        <v>Durable Materials</v>
      </c>
      <c r="D847" s="905"/>
    </row>
    <row r="848" spans="3:4" ht="13">
      <c r="C848" s="968" t="str">
        <f>'Step 5-QA_Input Data Summary'!C24</f>
        <v>Used oil (gal)</v>
      </c>
      <c r="D848" s="902" t="str">
        <f>'Step 5-QA_Input Data Summary'!E24</f>
        <v/>
      </c>
    </row>
    <row r="849" spans="1:4" ht="13">
      <c r="C849" s="968" t="str">
        <f>'Step 5-QA_Input Data Summary'!C25</f>
        <v>Ferrous metals (lb)</v>
      </c>
      <c r="D849" s="902" t="str">
        <f>'Step 5-QA_Input Data Summary'!E25</f>
        <v/>
      </c>
    </row>
    <row r="850" spans="1:4" ht="13">
      <c r="C850" s="968" t="str">
        <f>'Step 5-QA_Input Data Summary'!C26</f>
        <v>Non-ferrous metals (lb)</v>
      </c>
      <c r="D850" s="902" t="str">
        <f>'Step 5-QA_Input Data Summary'!E26</f>
        <v/>
      </c>
    </row>
    <row r="851" spans="1:4" ht="13">
      <c r="C851" s="968" t="str">
        <f>'Step 5-QA_Input Data Summary'!C27</f>
        <v>Plastic (lb)</v>
      </c>
      <c r="D851" s="902" t="str">
        <f>'Step 5-QA_Input Data Summary'!E27</f>
        <v/>
      </c>
    </row>
    <row r="852" spans="1:4" ht="13">
      <c r="C852" s="968" t="str">
        <f>'Step 5-QA_Input Data Summary'!C28</f>
        <v>Glass (lb)</v>
      </c>
      <c r="D852" s="902" t="str">
        <f>'Step 5-QA_Input Data Summary'!E28</f>
        <v>NA</v>
      </c>
    </row>
    <row r="853" spans="1:4" ht="13">
      <c r="C853" s="968" t="str">
        <f>'Step 5-QA_Input Data Summary'!C29</f>
        <v>Number of PCB-containing capacitors</v>
      </c>
      <c r="D853" s="902" t="str">
        <f>'Step 5-QA_Input Data Summary'!E29</f>
        <v/>
      </c>
    </row>
    <row r="854" spans="1:4" ht="13">
      <c r="C854" s="968" t="str">
        <f>'Step 5-QA_Input Data Summary'!C30</f>
        <v>Number of Mercury-containing components</v>
      </c>
      <c r="D854" s="902" t="str">
        <f>'Step 5-QA_Input Data Summary'!E30</f>
        <v/>
      </c>
    </row>
    <row r="855" spans="1:4" ht="13" thickBot="1">
      <c r="A855" s="411"/>
      <c r="B855" s="411"/>
      <c r="C855" s="419" t="s">
        <v>386</v>
      </c>
      <c r="D855" s="411"/>
    </row>
    <row r="856" spans="1:4" ht="14" thickTop="1" thickBot="1">
      <c r="C856" s="962" t="str">
        <f>'Step 5-QA_Input Data Summary'!C8</f>
        <v>Number of Units</v>
      </c>
      <c r="D856" s="900">
        <f>'Step 5-QA_Input Data Summary'!F8</f>
        <v>0</v>
      </c>
    </row>
    <row r="857" spans="1:4" ht="13.5" thickTop="1">
      <c r="C857" s="963" t="str">
        <f>'Step 5-QA_Input Data Summary'!C9</f>
        <v>Refrigerant (lb)*</v>
      </c>
      <c r="D857" s="901"/>
    </row>
    <row r="858" spans="1:4" ht="13">
      <c r="C858" s="964" t="str">
        <f>'Step 5-QA_Input Data Summary'!C10</f>
        <v>CFC-12</v>
      </c>
      <c r="D858" s="902" t="str">
        <f>'Step 5-QA_Input Data Summary'!F10</f>
        <v>NA</v>
      </c>
    </row>
    <row r="859" spans="1:4" ht="13">
      <c r="C859" s="964" t="str">
        <f>'Step 5-QA_Input Data Summary'!C11</f>
        <v>HCFC-22</v>
      </c>
      <c r="D859" s="902" t="str">
        <f>'Step 5-QA_Input Data Summary'!F11</f>
        <v/>
      </c>
    </row>
    <row r="860" spans="1:4" ht="13">
      <c r="C860" s="964" t="str">
        <f>'Step 5-QA_Input Data Summary'!C12</f>
        <v>HFC-134a</v>
      </c>
      <c r="D860" s="902" t="str">
        <f>'Step 5-QA_Input Data Summary'!F12</f>
        <v>NA</v>
      </c>
    </row>
    <row r="861" spans="1:4" ht="13">
      <c r="C861" s="964" t="str">
        <f>'Step 5-QA_Input Data Summary'!C14</f>
        <v>R-407C</v>
      </c>
      <c r="D861" s="902" t="str">
        <f>'Step 5-QA_Input Data Summary'!F14</f>
        <v/>
      </c>
    </row>
    <row r="862" spans="1:4" ht="13">
      <c r="C862" s="964" t="str">
        <f>'Step 5-QA_Input Data Summary'!C15</f>
        <v>R-410A</v>
      </c>
      <c r="D862" s="902" t="str">
        <f>'Step 5-QA_Input Data Summary'!F15</f>
        <v/>
      </c>
    </row>
    <row r="863" spans="1:4" ht="13">
      <c r="C863" s="964" t="str">
        <f>'Step 5-QA_Input Data Summary'!C16</f>
        <v>Average across all units</v>
      </c>
      <c r="D863" s="902" t="str">
        <f>'Step 5-QA_Input Data Summary'!F16</f>
        <v/>
      </c>
    </row>
    <row r="864" spans="1:4" ht="13">
      <c r="C864" s="970" t="str">
        <f>'Step 5-QA_Input Data Summary'!C17</f>
        <v>Foam-Blowing Agent (lb)**</v>
      </c>
      <c r="D864" s="906"/>
    </row>
    <row r="865" spans="1:4" ht="13">
      <c r="C865" s="964" t="str">
        <f>'Step 5-QA_Input Data Summary'!C18</f>
        <v>CFC-11</v>
      </c>
      <c r="D865" s="902" t="str">
        <f>'Step 5-QA_Input Data Summary'!F18</f>
        <v>NA</v>
      </c>
    </row>
    <row r="866" spans="1:4" ht="13">
      <c r="C866" s="964" t="str">
        <f>'Step 5-QA_Input Data Summary'!C19</f>
        <v>HCFC-141b</v>
      </c>
      <c r="D866" s="902" t="str">
        <f>'Step 5-QA_Input Data Summary'!F19</f>
        <v>NA</v>
      </c>
    </row>
    <row r="867" spans="1:4" ht="13">
      <c r="C867" s="964" t="str">
        <f>'Step 5-QA_Input Data Summary'!C20</f>
        <v>HFC-134a</v>
      </c>
      <c r="D867" s="902" t="str">
        <f>'Step 5-QA_Input Data Summary'!F20</f>
        <v>NA</v>
      </c>
    </row>
    <row r="868" spans="1:4" ht="13">
      <c r="C868" s="964" t="str">
        <f>'Step 5-QA_Input Data Summary'!C21</f>
        <v>HFC-245fa</v>
      </c>
      <c r="D868" s="902" t="str">
        <f>'Step 5-QA_Input Data Summary'!F21</f>
        <v>NA</v>
      </c>
    </row>
    <row r="869" spans="1:4" ht="13">
      <c r="C869" s="964" t="str">
        <f>'Step 5-QA_Input Data Summary'!C22</f>
        <v>Average across all units</v>
      </c>
      <c r="D869" s="902" t="str">
        <f>'Step 5-QA_Input Data Summary'!F22</f>
        <v>NA</v>
      </c>
    </row>
    <row r="870" spans="1:4" ht="13">
      <c r="C870" s="970" t="str">
        <f>'Step 5-QA_Input Data Summary'!C23</f>
        <v>Durable Materials</v>
      </c>
      <c r="D870" s="907"/>
    </row>
    <row r="871" spans="1:4" ht="13">
      <c r="C871" s="971" t="str">
        <f>'Step 5-QA_Input Data Summary'!C24</f>
        <v>Used oil (gal)</v>
      </c>
      <c r="D871" s="902" t="str">
        <f>'Step 5-QA_Input Data Summary'!F24</f>
        <v/>
      </c>
    </row>
    <row r="872" spans="1:4" ht="13">
      <c r="C872" s="971" t="str">
        <f>'Step 5-QA_Input Data Summary'!C25</f>
        <v>Ferrous metals (lb)</v>
      </c>
      <c r="D872" s="902" t="str">
        <f>'Step 5-QA_Input Data Summary'!F25</f>
        <v/>
      </c>
    </row>
    <row r="873" spans="1:4" ht="13">
      <c r="C873" s="971" t="str">
        <f>'Step 5-QA_Input Data Summary'!C26</f>
        <v>Non-ferrous metals (lb)</v>
      </c>
      <c r="D873" s="902" t="str">
        <f>'Step 5-QA_Input Data Summary'!F26</f>
        <v/>
      </c>
    </row>
    <row r="874" spans="1:4" ht="13">
      <c r="C874" s="971" t="str">
        <f>'Step 5-QA_Input Data Summary'!C27</f>
        <v>Plastic (lb)</v>
      </c>
      <c r="D874" s="902" t="str">
        <f>'Step 5-QA_Input Data Summary'!F27</f>
        <v/>
      </c>
    </row>
    <row r="875" spans="1:4" ht="13.5" thickBot="1">
      <c r="C875" s="972" t="str">
        <f>'Step 5-QA_Input Data Summary'!C28</f>
        <v>Glass (lb)</v>
      </c>
      <c r="D875" s="908" t="str">
        <f>'Step 5-QA_Input Data Summary'!F28</f>
        <v>NA</v>
      </c>
    </row>
    <row r="876" spans="1:4" ht="13">
      <c r="C876" s="971" t="str">
        <f>'Step 5-QA_Input Data Summary'!C29</f>
        <v>Number of PCB-containing capacitors</v>
      </c>
      <c r="D876" s="902" t="str">
        <f>'Step 5-QA_Input Data Summary'!F29</f>
        <v/>
      </c>
    </row>
    <row r="877" spans="1:4" ht="13">
      <c r="C877" s="971" t="str">
        <f>'Step 5-QA_Input Data Summary'!C30</f>
        <v>Number of Mercury-containing components</v>
      </c>
      <c r="D877" s="902" t="str">
        <f>'Step 5-QA_Input Data Summary'!F30</f>
        <v>NA</v>
      </c>
    </row>
    <row r="878" spans="1:4" ht="13" thickBot="1">
      <c r="A878" s="411"/>
      <c r="B878" s="411"/>
      <c r="C878" s="419" t="s">
        <v>60</v>
      </c>
      <c r="D878" s="411"/>
    </row>
    <row r="879" spans="1:4" ht="14" thickTop="1" thickBot="1">
      <c r="C879" s="962" t="str">
        <f>'Step 5-QA_Input Data Summary'!C8</f>
        <v>Number of Units</v>
      </c>
      <c r="D879" s="909">
        <f>'Step 5-QA_Input Data Summary'!G8</f>
        <v>0</v>
      </c>
    </row>
    <row r="880" spans="1:4" ht="13.5" thickTop="1">
      <c r="C880" s="963" t="str">
        <f>'Step 5-QA_Input Data Summary'!C9</f>
        <v>Refrigerant (lb)*</v>
      </c>
      <c r="D880" s="910"/>
    </row>
    <row r="881" spans="3:4" ht="13">
      <c r="C881" s="964" t="str">
        <f>'Step 5-QA_Input Data Summary'!C10</f>
        <v>CFC-12</v>
      </c>
      <c r="D881" s="911" t="str">
        <f>'Step 5-QA_Input Data Summary'!G10</f>
        <v/>
      </c>
    </row>
    <row r="882" spans="3:4" ht="13">
      <c r="C882" s="964" t="str">
        <f>'Step 5-QA_Input Data Summary'!C11</f>
        <v>HCFC-22</v>
      </c>
      <c r="D882" s="911" t="str">
        <f>'Step 5-QA_Input Data Summary'!G11</f>
        <v/>
      </c>
    </row>
    <row r="883" spans="3:4" ht="13">
      <c r="C883" s="964" t="str">
        <f>'Step 5-QA_Input Data Summary'!C12</f>
        <v>HFC-134a</v>
      </c>
      <c r="D883" s="911" t="str">
        <f>'Step 5-QA_Input Data Summary'!G12</f>
        <v/>
      </c>
    </row>
    <row r="884" spans="3:4" ht="13">
      <c r="C884" s="964" t="str">
        <f>'Step 5-QA_Input Data Summary'!C13</f>
        <v>R-500A</v>
      </c>
      <c r="D884" s="911" t="str">
        <f>'Step 5-QA_Input Data Summary'!G13</f>
        <v/>
      </c>
    </row>
    <row r="885" spans="3:4" ht="13">
      <c r="C885" s="964" t="str">
        <f>'Step 5-QA_Input Data Summary'!C14</f>
        <v>R-407C</v>
      </c>
      <c r="D885" s="911" t="str">
        <f>'Step 5-QA_Input Data Summary'!G14</f>
        <v>NA</v>
      </c>
    </row>
    <row r="886" spans="3:4" ht="13">
      <c r="C886" s="964" t="str">
        <f>'Step 5-QA_Input Data Summary'!C15</f>
        <v>R-410A</v>
      </c>
      <c r="D886" s="911" t="str">
        <f>'Step 5-QA_Input Data Summary'!G15</f>
        <v/>
      </c>
    </row>
    <row r="887" spans="3:4" ht="13">
      <c r="C887" s="964" t="str">
        <f>'Step 5-QA_Input Data Summary'!C16</f>
        <v>Average across all units</v>
      </c>
      <c r="D887" s="911" t="str">
        <f>'Step 5-QA_Input Data Summary'!G16</f>
        <v/>
      </c>
    </row>
    <row r="888" spans="3:4" ht="13">
      <c r="C888" s="970" t="str">
        <f>'Step 5-QA_Input Data Summary'!C17</f>
        <v>Foam-Blowing Agent (lb)**</v>
      </c>
      <c r="D888" s="912"/>
    </row>
    <row r="889" spans="3:4" ht="13">
      <c r="C889" s="964" t="str">
        <f>'Step 5-QA_Input Data Summary'!C18</f>
        <v>CFC-11</v>
      </c>
      <c r="D889" s="911" t="str">
        <f>'Step 5-QA_Input Data Summary'!G18</f>
        <v>NA</v>
      </c>
    </row>
    <row r="890" spans="3:4" ht="13">
      <c r="C890" s="964" t="str">
        <f>'Step 5-QA_Input Data Summary'!C19</f>
        <v>HCFC-141b</v>
      </c>
      <c r="D890" s="911" t="str">
        <f>'Step 5-QA_Input Data Summary'!G19</f>
        <v>NA</v>
      </c>
    </row>
    <row r="891" spans="3:4" ht="13">
      <c r="C891" s="964" t="str">
        <f>'Step 5-QA_Input Data Summary'!C20</f>
        <v>HFC-134a</v>
      </c>
      <c r="D891" s="911" t="str">
        <f>'Step 5-QA_Input Data Summary'!G20</f>
        <v>NA</v>
      </c>
    </row>
    <row r="892" spans="3:4" ht="13">
      <c r="C892" s="964" t="str">
        <f>'Step 5-QA_Input Data Summary'!C21</f>
        <v>HFC-245fa</v>
      </c>
      <c r="D892" s="911" t="str">
        <f>'Step 5-QA_Input Data Summary'!G21</f>
        <v>NA</v>
      </c>
    </row>
    <row r="893" spans="3:4" ht="13.5" thickBot="1">
      <c r="C893" s="973" t="str">
        <f>'Step 5-QA_Input Data Summary'!C22</f>
        <v>Average across all units</v>
      </c>
      <c r="D893" s="913" t="str">
        <f>'Step 5-QA_Input Data Summary'!G22</f>
        <v>NA</v>
      </c>
    </row>
    <row r="894" spans="3:4" ht="13">
      <c r="C894" s="974" t="str">
        <f>'Step 5-QA_Input Data Summary'!C23</f>
        <v>Durable Materials</v>
      </c>
      <c r="D894" s="914"/>
    </row>
    <row r="895" spans="3:4" ht="13">
      <c r="C895" s="971" t="str">
        <f>'Step 5-QA_Input Data Summary'!C24</f>
        <v>Used oil (gal)</v>
      </c>
      <c r="D895" s="911" t="str">
        <f>'Step 5-QA_Input Data Summary'!G24</f>
        <v/>
      </c>
    </row>
    <row r="896" spans="3:4" ht="13">
      <c r="C896" s="971" t="str">
        <f>'Step 5-QA_Input Data Summary'!C25</f>
        <v>Ferrous metals (lb)</v>
      </c>
      <c r="D896" s="911" t="str">
        <f>'Step 5-QA_Input Data Summary'!G25</f>
        <v/>
      </c>
    </row>
    <row r="897" spans="3:4" ht="13">
      <c r="C897" s="971" t="str">
        <f>'Step 5-QA_Input Data Summary'!C26</f>
        <v>Non-ferrous metals (lb)</v>
      </c>
      <c r="D897" s="911" t="str">
        <f>'Step 5-QA_Input Data Summary'!G26</f>
        <v/>
      </c>
    </row>
    <row r="898" spans="3:4" ht="13">
      <c r="C898" s="971" t="str">
        <f>'Step 5-QA_Input Data Summary'!C27</f>
        <v>Plastic (lb)</v>
      </c>
      <c r="D898" s="911" t="str">
        <f>'Step 5-QA_Input Data Summary'!G27</f>
        <v/>
      </c>
    </row>
    <row r="899" spans="3:4" ht="13">
      <c r="C899" s="971" t="str">
        <f>'Step 5-QA_Input Data Summary'!C28</f>
        <v>Glass (lb)</v>
      </c>
      <c r="D899" s="911" t="str">
        <f>'Step 5-QA_Input Data Summary'!G28</f>
        <v>NA</v>
      </c>
    </row>
    <row r="900" spans="3:4" ht="13">
      <c r="C900" s="975" t="str">
        <f>'Step 5-QA_Input Data Summary'!C29</f>
        <v>Number of PCB-containing capacitors</v>
      </c>
      <c r="D900" s="915" t="str">
        <f>'Step 5-QA_Input Data Summary'!G29</f>
        <v/>
      </c>
    </row>
    <row r="901" spans="3:4" ht="13.5" thickBot="1">
      <c r="C901" s="972" t="str">
        <f>'Step 5-QA_Input Data Summary'!C30</f>
        <v>Number of Mercury-containing components</v>
      </c>
      <c r="D901" s="916" t="str">
        <f>'Step 5-QA_Input Data Summary'!G30</f>
        <v>NA</v>
      </c>
    </row>
    <row r="902" spans="3:4"/>
    <row r="903" spans="3:4"/>
    <row r="904" spans="3:4"/>
    <row r="905" spans="3:4"/>
    <row r="906" spans="3:4"/>
    <row r="907" spans="3:4"/>
    <row r="908" spans="3:4"/>
    <row r="909" spans="3:4"/>
    <row r="910" spans="3:4"/>
    <row r="911" spans="3:4"/>
    <row r="912" spans="3:4"/>
    <row r="913"/>
    <row r="914"/>
    <row r="915"/>
    <row r="916"/>
    <row r="917"/>
    <row r="918"/>
    <row r="919"/>
    <row r="920"/>
    <row r="921"/>
    <row r="922"/>
    <row r="923"/>
    <row r="924"/>
    <row r="925"/>
    <row r="926"/>
    <row r="927"/>
    <row r="928"/>
    <row r="929"/>
    <row r="930"/>
    <row r="931"/>
    <row r="932"/>
    <row r="933"/>
    <row r="934"/>
    <row r="935"/>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sheetData>
  <customSheetViews>
    <customSheetView guid="{7A34E1A7-91A1-4CD4-B377-1F35FFBCE4D8}" hiddenRows="1" hiddenColumns="1">
      <selection activeCell="F24" sqref="F24"/>
      <pageMargins left="0" right="0" top="0" bottom="0" header="0" footer="0"/>
      <pageSetup orientation="portrait" horizontalDpi="4294967293" r:id="rId1"/>
      <headerFooter alignWithMargins="0"/>
    </customSheetView>
    <customSheetView guid="{DD9D0D41-5D22-4202-9EF9-254DD6E28480}" hiddenRows="1" hiddenColumns="1">
      <selection activeCell="F24" sqref="F24"/>
      <pageMargins left="0" right="0" top="0" bottom="0" header="0" footer="0"/>
      <pageSetup orientation="portrait" horizontalDpi="4294967293" r:id="rId2"/>
      <headerFooter alignWithMargins="0"/>
    </customSheetView>
  </customSheetViews>
  <mergeCells count="32">
    <mergeCell ref="A41:C41"/>
    <mergeCell ref="C544:C545"/>
    <mergeCell ref="B503:B504"/>
    <mergeCell ref="B505:B506"/>
    <mergeCell ref="B461:B462"/>
    <mergeCell ref="B463:B464"/>
    <mergeCell ref="B370:B371"/>
    <mergeCell ref="B400:B401"/>
    <mergeCell ref="B402:B403"/>
    <mergeCell ref="B321:B322"/>
    <mergeCell ref="B323:B324"/>
    <mergeCell ref="B327:B328"/>
    <mergeCell ref="B260:B261"/>
    <mergeCell ref="B91:B110"/>
    <mergeCell ref="B145:B164"/>
    <mergeCell ref="B240:B259"/>
    <mergeCell ref="B385:B399"/>
    <mergeCell ref="B436:B460"/>
    <mergeCell ref="B478:B502"/>
    <mergeCell ref="B81:B90"/>
    <mergeCell ref="B135:B144"/>
    <mergeCell ref="B225:B239"/>
    <mergeCell ref="B286:B300"/>
    <mergeCell ref="B355:B369"/>
    <mergeCell ref="B301:B320"/>
    <mergeCell ref="B111:B112"/>
    <mergeCell ref="B113:B114"/>
    <mergeCell ref="B165:B166"/>
    <mergeCell ref="B167:B168"/>
    <mergeCell ref="B262:B263"/>
    <mergeCell ref="B266:B267"/>
    <mergeCell ref="B372:B373"/>
  </mergeCells>
  <phoneticPr fontId="3" type="noConversion"/>
  <pageMargins left="0.75" right="0.75" top="1" bottom="1" header="0.5" footer="0.5"/>
  <pageSetup orientation="portrait" horizontalDpi="4294967293" r:id="rId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D1010"/>
  <sheetViews>
    <sheetView topLeftCell="A61" workbookViewId="0">
      <selection activeCell="D210" sqref="D210"/>
    </sheetView>
  </sheetViews>
  <sheetFormatPr defaultColWidth="0" defaultRowHeight="12.5" zeroHeight="1"/>
  <cols>
    <col min="1" max="1" width="2.1796875" customWidth="1"/>
    <col min="2" max="2" width="13" customWidth="1"/>
    <col min="3" max="3" width="57.26953125" customWidth="1"/>
    <col min="4" max="4" width="36.54296875" customWidth="1"/>
    <col min="5" max="6" width="9.1796875" customWidth="1"/>
  </cols>
  <sheetData>
    <row r="1" spans="1:4" ht="13">
      <c r="B1" s="505"/>
    </row>
    <row r="2" spans="1:4">
      <c r="A2" s="401"/>
      <c r="B2" s="401" t="s">
        <v>366</v>
      </c>
      <c r="C2" s="401"/>
      <c r="D2" s="401"/>
    </row>
    <row r="3" spans="1:4" ht="13" thickBot="1">
      <c r="D3" s="402"/>
    </row>
    <row r="4" spans="1:4" ht="16" thickTop="1">
      <c r="C4" s="4" t="str">
        <f>'Step 1-Contact and Program Info'!C7</f>
        <v xml:space="preserve">  Name of RAD Partner:</v>
      </c>
      <c r="D4" s="773" t="str">
        <f>IF(ISBLANK('Step 1-Contact and Program Info'!D7),"BLANK",'Step 1-Contact and Program Info'!D7)</f>
        <v>BLANK</v>
      </c>
    </row>
    <row r="5" spans="1:4" ht="13">
      <c r="C5" s="4" t="str">
        <f>'Step 1-Contact and Program Info'!I7</f>
        <v>Reporting Period:</v>
      </c>
      <c r="D5" s="774" t="str">
        <f>IF(ISBLANK('Step 1-Contact and Program Info'!J7),"BLANK",'Step 1-Contact and Program Info'!J7)</f>
        <v>MM/DD/YYYY</v>
      </c>
    </row>
    <row r="6" spans="1:4" ht="13">
      <c r="C6" s="4" t="str">
        <f>'Step 1-Contact and Program Info'!K7</f>
        <v>to</v>
      </c>
      <c r="D6" s="775" t="str">
        <f>IF(ISBLANK('Step 1-Contact and Program Info'!L7),"BLANK",'Step 1-Contact and Program Info'!L7)</f>
        <v>MM/DD/YYYY</v>
      </c>
    </row>
    <row r="7" spans="1:4" ht="13">
      <c r="C7" s="4" t="str">
        <f>'Step 1-Contact and Program Info'!C10</f>
        <v xml:space="preserve">Primary Contact: </v>
      </c>
      <c r="D7" s="776"/>
    </row>
    <row r="8" spans="1:4" ht="13">
      <c r="C8" s="4" t="str">
        <f>'Step 1-Contact and Program Info'!C11</f>
        <v xml:space="preserve">  Contact Name </v>
      </c>
      <c r="D8" s="777" t="str">
        <f>IF(ISBLANK('Step 1-Contact and Program Info'!D11),"BLANK",'Step 1-Contact and Program Info'!D11)</f>
        <v>BLANK</v>
      </c>
    </row>
    <row r="9" spans="1:4" ht="13">
      <c r="C9" s="4" t="str">
        <f>'Step 1-Contact and Program Info'!C12</f>
        <v xml:space="preserve">  Address </v>
      </c>
      <c r="D9" s="777" t="str">
        <f>IF(ISBLANK('Step 1-Contact and Program Info'!D12),"BLANK",'Step 1-Contact and Program Info'!D12)</f>
        <v>BLANK</v>
      </c>
    </row>
    <row r="10" spans="1:4" ht="13">
      <c r="C10" s="730"/>
      <c r="D10" s="777" t="str">
        <f>IF(ISBLANK('Step 1-Contact and Program Info'!D13),"BLANK",'Step 1-Contact and Program Info'!D13)</f>
        <v>BLANK</v>
      </c>
    </row>
    <row r="11" spans="1:4" ht="13">
      <c r="C11" s="730"/>
      <c r="D11" s="777" t="str">
        <f>IF(ISBLANK('Step 1-Contact and Program Info'!D14),"BLANK",'Step 1-Contact and Program Info'!D14)</f>
        <v>BLANK</v>
      </c>
    </row>
    <row r="12" spans="1:4" ht="13">
      <c r="C12" s="4" t="str">
        <f>'Step 1-Contact and Program Info'!C15</f>
        <v xml:space="preserve">  Phone </v>
      </c>
      <c r="D12" s="777" t="str">
        <f>IF(ISBLANK('Step 1-Contact and Program Info'!D15),"BLANK",'Step 1-Contact and Program Info'!D15)</f>
        <v>BLANK</v>
      </c>
    </row>
    <row r="13" spans="1:4" ht="13">
      <c r="C13" s="4" t="str">
        <f>'Step 1-Contact and Program Info'!C16</f>
        <v xml:space="preserve">  Fax </v>
      </c>
      <c r="D13" s="777" t="str">
        <f>IF(ISBLANK('Step 1-Contact and Program Info'!D16),"BLANK",'Step 1-Contact and Program Info'!D16)</f>
        <v>BLANK</v>
      </c>
    </row>
    <row r="14" spans="1:4" ht="13">
      <c r="C14" s="4" t="str">
        <f>'Step 1-Contact and Program Info'!C17</f>
        <v xml:space="preserve">  E-mail Address </v>
      </c>
      <c r="D14" s="778" t="str">
        <f>IF(ISBLANK('Step 1-Contact and Program Info'!D17),"BLANK",'Step 1-Contact and Program Info'!D17)</f>
        <v>BLANK</v>
      </c>
    </row>
    <row r="15" spans="1:4" ht="13">
      <c r="C15" s="4" t="str">
        <f>'Step 1-Contact and Program Info'!I10</f>
        <v xml:space="preserve">Alternate Contact: </v>
      </c>
      <c r="D15" s="776"/>
    </row>
    <row r="16" spans="1:4" ht="13">
      <c r="C16" s="4" t="str">
        <f>'Step 1-Contact and Program Info'!I11</f>
        <v xml:space="preserve">Contact Name </v>
      </c>
      <c r="D16" s="777" t="str">
        <f>IF(ISBLANK('Step 1-Contact and Program Info'!J11),"BLANK",'Step 1-Contact and Program Info'!J11)</f>
        <v>BLANK</v>
      </c>
    </row>
    <row r="17" spans="3:4" ht="13">
      <c r="C17" s="4" t="str">
        <f>'Step 1-Contact and Program Info'!I12</f>
        <v xml:space="preserve">Address </v>
      </c>
      <c r="D17" s="777" t="str">
        <f>IF(ISBLANK('Step 1-Contact and Program Info'!J12),"BLANK",'Step 1-Contact and Program Info'!J12)</f>
        <v>BLANK</v>
      </c>
    </row>
    <row r="18" spans="3:4" ht="13">
      <c r="C18" s="4"/>
      <c r="D18" s="777" t="str">
        <f>IF(ISBLANK('Step 1-Contact and Program Info'!J13),"BLANK",'Step 1-Contact and Program Info'!J13)</f>
        <v>BLANK</v>
      </c>
    </row>
    <row r="19" spans="3:4" ht="13">
      <c r="C19" s="4"/>
      <c r="D19" s="777" t="str">
        <f>IF(ISBLANK('Step 1-Contact and Program Info'!J14),"BLANK",'Step 1-Contact and Program Info'!J14)</f>
        <v>BLANK</v>
      </c>
    </row>
    <row r="20" spans="3:4" ht="13">
      <c r="C20" s="4" t="str">
        <f>'Step 1-Contact and Program Info'!I15</f>
        <v xml:space="preserve">Phone </v>
      </c>
      <c r="D20" s="777" t="str">
        <f>IF(ISBLANK('Step 1-Contact and Program Info'!J15),"BLANK",'Step 1-Contact and Program Info'!J15)</f>
        <v>BLANK</v>
      </c>
    </row>
    <row r="21" spans="3:4" ht="13">
      <c r="C21" s="4" t="str">
        <f>'Step 1-Contact and Program Info'!I16</f>
        <v xml:space="preserve">Fax </v>
      </c>
      <c r="D21" s="777" t="str">
        <f>IF(ISBLANK('Step 1-Contact and Program Info'!J16),"BLANK",'Step 1-Contact and Program Info'!J16)</f>
        <v>BLANK</v>
      </c>
    </row>
    <row r="22" spans="3:4" ht="13">
      <c r="C22" s="4" t="str">
        <f>'Step 1-Contact and Program Info'!I17</f>
        <v xml:space="preserve">E-mail Address </v>
      </c>
      <c r="D22" s="778" t="str">
        <f>IF(ISBLANK('Step 1-Contact and Program Info'!J17),"BLANK",'Step 1-Contact and Program Info'!J17)</f>
        <v>BLANK</v>
      </c>
    </row>
    <row r="23" spans="3:4" ht="13">
      <c r="C23" s="4"/>
      <c r="D23" s="779"/>
    </row>
    <row r="24" spans="3:4" ht="13">
      <c r="C24" s="576" t="str">
        <f>'Step 1-Contact and Program Info'!G26</f>
        <v>Refrigerators</v>
      </c>
      <c r="D24" s="780">
        <f>'Step 1-Contact and Program Info'!H26</f>
        <v>0</v>
      </c>
    </row>
    <row r="25" spans="3:4" ht="13">
      <c r="C25" s="576" t="str">
        <f>'Step 1-Contact and Program Info'!G27</f>
        <v>Stand-Alone Freezers</v>
      </c>
      <c r="D25" s="780">
        <f>'Step 1-Contact and Program Info'!H27</f>
        <v>0</v>
      </c>
    </row>
    <row r="26" spans="3:4" ht="13">
      <c r="C26" s="576" t="str">
        <f>'Step 1-Contact and Program Info'!G28</f>
        <v>Air-Conditioning Units</v>
      </c>
      <c r="D26" s="780">
        <f>'Step 1-Contact and Program Info'!H28</f>
        <v>0</v>
      </c>
    </row>
    <row r="27" spans="3:4" ht="13">
      <c r="C27" s="576" t="str">
        <f>'Step 1-Contact and Program Info'!G29</f>
        <v>Dehumidifiers</v>
      </c>
      <c r="D27" s="780">
        <f>'Step 1-Contact and Program Info'!H29</f>
        <v>0</v>
      </c>
    </row>
    <row r="28" spans="3:4" ht="13">
      <c r="C28" s="576" t="s">
        <v>367</v>
      </c>
      <c r="D28" s="780">
        <f>'Step 1-Contact and Program Info'!H31</f>
        <v>0</v>
      </c>
    </row>
    <row r="29" spans="3:4" ht="13">
      <c r="C29" s="576" t="s">
        <v>368</v>
      </c>
      <c r="D29" s="780">
        <f>'Step 1-Contact and Program Info'!H33</f>
        <v>0</v>
      </c>
    </row>
    <row r="30" spans="3:4" ht="13">
      <c r="C30" s="4"/>
      <c r="D30" s="779"/>
    </row>
    <row r="31" spans="3:4" ht="13">
      <c r="C31" s="4" t="s">
        <v>369</v>
      </c>
      <c r="D31" s="781">
        <f>'Step 1-Contact and Program Info'!G22</f>
        <v>0</v>
      </c>
    </row>
    <row r="32" spans="3:4" ht="13">
      <c r="C32" s="4" t="s">
        <v>370</v>
      </c>
      <c r="D32" s="782" t="str">
        <f>IF('Step 1-Contact and Program Info'!G22="Utility", 'Step 1-Contact and Program Info'!G24, "BLANK")</f>
        <v>BLANK</v>
      </c>
    </row>
    <row r="33" spans="1:4" ht="13">
      <c r="C33" s="4" t="s">
        <v>371</v>
      </c>
      <c r="D33" s="782" t="str">
        <f>IF('Step 1-Contact and Program Info'!G22="Retailer", 'Step 1-Contact and Program Info'!G24, "BLANK")</f>
        <v>BLANK</v>
      </c>
    </row>
    <row r="34" spans="1:4" ht="13">
      <c r="C34" s="4" t="s">
        <v>372</v>
      </c>
      <c r="D34" s="782" t="str">
        <f>IF('Step 1-Contact and Program Info'!G22="Manufacturer", 'Step 1-Contact and Program Info'!G24, "BLANK")</f>
        <v>BLANK</v>
      </c>
    </row>
    <row r="35" spans="1:4" ht="13">
      <c r="C35" s="4" t="s">
        <v>373</v>
      </c>
      <c r="D35" s="782" t="str">
        <f>IF('Step 1-Contact and Program Info'!G22="State", 'Step 1-Contact and Program Info'!G24, "BLANK")</f>
        <v>BLANK</v>
      </c>
    </row>
    <row r="36" spans="1:4">
      <c r="C36" s="575"/>
      <c r="D36" s="779"/>
    </row>
    <row r="37" spans="1:4">
      <c r="A37" s="407"/>
      <c r="B37" s="407"/>
      <c r="C37" s="407"/>
      <c r="D37" s="783"/>
    </row>
    <row r="38" spans="1:4">
      <c r="D38" s="784"/>
    </row>
    <row r="39" spans="1:4">
      <c r="A39" s="401"/>
      <c r="B39" s="401" t="s">
        <v>394</v>
      </c>
      <c r="C39" s="401"/>
      <c r="D39" s="785"/>
    </row>
    <row r="40" spans="1:4">
      <c r="D40" s="784"/>
    </row>
    <row r="41" spans="1:4">
      <c r="A41" s="411"/>
      <c r="B41" s="411"/>
      <c r="C41" s="411" t="s">
        <v>172</v>
      </c>
      <c r="D41" s="786"/>
    </row>
    <row r="42" spans="1:4" ht="13">
      <c r="C42" s="731" t="str">
        <f>'Step 3-Refrigerators'!C8</f>
        <v>Total Number of Units Processed</v>
      </c>
      <c r="D42" s="787">
        <f>IF(ISBLANK('Step 3-Refrigerators (B)'!D8),"BLANK",'Step 3-Refrigerators (B)'!D8)</f>
        <v>0</v>
      </c>
    </row>
    <row r="43" spans="1:4" ht="13">
      <c r="C43" s="732" t="str">
        <f>'Step 3-Refrigerators'!C9</f>
        <v>Average Age of Appliances Collected (yrs)</v>
      </c>
      <c r="D43" s="788">
        <f>IF(ISBLANK('Step 3-Refrigerators (B)'!D9),"BLANK",'Step 3-Refrigerators (B)'!D9)</f>
        <v>0</v>
      </c>
    </row>
    <row r="44" spans="1:4" ht="13">
      <c r="C44" s="732" t="str">
        <f>'Step 3-Refrigerators'!D10</f>
        <v xml:space="preserve">Total Number of Units Processed </v>
      </c>
      <c r="D44" s="789"/>
    </row>
    <row r="45" spans="1:4" ht="13">
      <c r="C45" s="732" t="str">
        <f>'Step 3-Refrigerators'!C11</f>
        <v>CFC-12</v>
      </c>
      <c r="D45" s="787">
        <f>IF(ISBLANK('Step 3-Refrigerators (B)'!D11),"BLANK",'Step 3-Refrigerators (B)'!D11)</f>
        <v>0</v>
      </c>
    </row>
    <row r="46" spans="1:4" ht="13">
      <c r="C46" s="732" t="str">
        <f>'Step 3-Refrigerators'!C12</f>
        <v>HFC-134a</v>
      </c>
      <c r="D46" s="787">
        <f>IF(ISBLANK('Step 3-Refrigerators (B)'!D12),"BLANK",'Step 3-Refrigerators (B)'!D12)</f>
        <v>0</v>
      </c>
    </row>
    <row r="47" spans="1:4" ht="13">
      <c r="C47" s="660" t="s">
        <v>123</v>
      </c>
      <c r="D47" s="787">
        <f>IF(ISBLANK('Step 3-Refrigerators (B)'!D13),"BLANK",'Step 3-Refrigerators (B)'!D13)</f>
        <v>0</v>
      </c>
    </row>
    <row r="48" spans="1:4" ht="13">
      <c r="C48" s="660"/>
      <c r="D48" s="787"/>
    </row>
    <row r="49" spans="3:4" ht="13">
      <c r="C49" s="732" t="s">
        <v>395</v>
      </c>
      <c r="D49" s="789"/>
    </row>
    <row r="50" spans="3:4" ht="13">
      <c r="C50" s="732" t="str">
        <f>C45</f>
        <v>CFC-12</v>
      </c>
      <c r="D50" s="787">
        <f>IF(ISBLANK('Step 3-Refrigerators (B)'!E11),"BLANK",'Step 3-Refrigerators (B)'!E11)</f>
        <v>0</v>
      </c>
    </row>
    <row r="51" spans="3:4" ht="13">
      <c r="C51" s="732" t="str">
        <f>C46</f>
        <v>HFC-134a</v>
      </c>
      <c r="D51" s="787">
        <f>IF(ISBLANK('Step 3-Refrigerators (B)'!E12),"BLANK",'Step 3-Refrigerators (B)'!E12)</f>
        <v>0</v>
      </c>
    </row>
    <row r="52" spans="3:4" ht="13">
      <c r="C52" s="660" t="str">
        <f>C47</f>
        <v>Other</v>
      </c>
      <c r="D52" s="787">
        <f>IF(ISBLANK('Step 3-Refrigerators (B)'!E13),"BLANK",'Step 3-Refrigerators (B)'!E13)</f>
        <v>0</v>
      </c>
    </row>
    <row r="53" spans="3:4" ht="13">
      <c r="C53" s="660"/>
      <c r="D53" s="787"/>
    </row>
    <row r="54" spans="3:4" ht="13">
      <c r="C54" s="732" t="str">
        <f>'Step 3-Refrigerators'!D15</f>
        <v xml:space="preserve">Total Number of Units Processed </v>
      </c>
      <c r="D54" s="789"/>
    </row>
    <row r="55" spans="3:4" ht="13">
      <c r="C55" s="732" t="str">
        <f>'Step 3-Refrigerators'!C16</f>
        <v>CFC-11 Blowing Agent</v>
      </c>
      <c r="D55" s="787">
        <f>IF(ISBLANK('Step 3-Refrigerators (B)'!D15),"BLANK",'Step 3-Refrigerators (B)'!D15)</f>
        <v>0</v>
      </c>
    </row>
    <row r="56" spans="3:4" ht="13">
      <c r="C56" s="732" t="str">
        <f>'Step 3-Refrigerators'!C17</f>
        <v>HCFC-141b Blowing Agent</v>
      </c>
      <c r="D56" s="787">
        <f>IF(ISBLANK('Step 3-Refrigerators (B)'!D16),"BLANK",'Step 3-Refrigerators (B)'!D16)</f>
        <v>0</v>
      </c>
    </row>
    <row r="57" spans="3:4" ht="13">
      <c r="C57" s="732" t="str">
        <f>'Step 3-Refrigerators'!C18</f>
        <v>HFC-134a Blowing Agent</v>
      </c>
      <c r="D57" s="787">
        <f>IF(ISBLANK('Step 3-Refrigerators (B)'!D17),"BLANK",'Step 3-Refrigerators (B)'!D17)</f>
        <v>0</v>
      </c>
    </row>
    <row r="58" spans="3:4" ht="13">
      <c r="C58" s="732" t="str">
        <f>'Step 3-Refrigerators'!C19</f>
        <v>HFC-245fa Blowing Agent</v>
      </c>
      <c r="D58" s="787">
        <f>IF(ISBLANK('Step 3-Refrigerators (B)'!D18),"BLANK",'Step 3-Refrigerators (B)'!D18)</f>
        <v>0</v>
      </c>
    </row>
    <row r="59" spans="3:4" ht="13">
      <c r="C59" s="732" t="str">
        <f>'Step 3-Refrigerators'!C20</f>
        <v>Cyclopentane Blowing Agent</v>
      </c>
      <c r="D59" s="787">
        <f>IF(ISBLANK('Step 3-Refrigerators (B)'!D19),"BLANK",'Step 3-Refrigerators (B)'!D19)</f>
        <v>0</v>
      </c>
    </row>
    <row r="60" spans="3:4" ht="13">
      <c r="C60" s="732" t="str">
        <f>'Step 3-Refrigerators'!C21</f>
        <v>Fiberglass</v>
      </c>
      <c r="D60" s="787">
        <f>IF(ISBLANK('Step 3-Refrigerators (B)'!D20),"BLANK",'Step 3-Refrigerators (B)'!D20)</f>
        <v>0</v>
      </c>
    </row>
    <row r="61" spans="3:4" ht="13">
      <c r="C61" s="660" t="s">
        <v>123</v>
      </c>
      <c r="D61" s="787">
        <f>IF(ISBLANK('Step 3-Refrigerators (B)'!D21),"BLANK",'Step 3-Refrigerators (B)'!D21)</f>
        <v>0</v>
      </c>
    </row>
    <row r="62" spans="3:4" ht="13">
      <c r="C62" s="733"/>
      <c r="D62" s="787"/>
    </row>
    <row r="63" spans="3:4" ht="13">
      <c r="C63" s="660" t="str">
        <f>'Step 3-Refrigerators'!E15</f>
        <v>Number of Units Processed with Foam Recovery</v>
      </c>
      <c r="D63" s="789"/>
    </row>
    <row r="64" spans="3:4" ht="13">
      <c r="C64" s="660" t="str">
        <f t="shared" ref="C64:C70" si="0">C55</f>
        <v>CFC-11 Blowing Agent</v>
      </c>
      <c r="D64" s="787">
        <f>IF(ISBLANK('Step 3-Refrigerators (B)'!E15),"BLANK",'Step 3-Refrigerators (B)'!E15)</f>
        <v>0</v>
      </c>
    </row>
    <row r="65" spans="3:4" ht="13">
      <c r="C65" s="660" t="str">
        <f t="shared" si="0"/>
        <v>HCFC-141b Blowing Agent</v>
      </c>
      <c r="D65" s="787">
        <f>IF(ISBLANK('Step 3-Refrigerators (B)'!E16),"BLANK",'Step 3-Refrigerators (B)'!E16)</f>
        <v>0</v>
      </c>
    </row>
    <row r="66" spans="3:4" ht="13">
      <c r="C66" s="660" t="str">
        <f t="shared" si="0"/>
        <v>HFC-134a Blowing Agent</v>
      </c>
      <c r="D66" s="787">
        <f>IF(ISBLANK('Step 3-Refrigerators (B)'!E17),"BLANK",'Step 3-Refrigerators (B)'!E17)</f>
        <v>0</v>
      </c>
    </row>
    <row r="67" spans="3:4" ht="13">
      <c r="C67" s="660" t="str">
        <f t="shared" si="0"/>
        <v>HFC-245fa Blowing Agent</v>
      </c>
      <c r="D67" s="787">
        <f>IF(ISBLANK('Step 3-Refrigerators (B)'!E18),"BLANK",'Step 3-Refrigerators (B)'!E18)</f>
        <v>0</v>
      </c>
    </row>
    <row r="68" spans="3:4" ht="13">
      <c r="C68" s="660" t="str">
        <f t="shared" si="0"/>
        <v>Cyclopentane Blowing Agent</v>
      </c>
      <c r="D68" s="787">
        <f>IF(ISBLANK('Step 3-Refrigerators (B)'!E19),"BLANK",'Step 3-Refrigerators (B)'!E19)</f>
        <v>0</v>
      </c>
    </row>
    <row r="69" spans="3:4" ht="13">
      <c r="C69" s="660" t="str">
        <f t="shared" si="0"/>
        <v>Fiberglass</v>
      </c>
      <c r="D69" s="787">
        <f>IF(ISBLANK('Step 3-Refrigerators (B)'!E20),"BLANK",'Step 3-Refrigerators (B)'!E20)</f>
        <v>0</v>
      </c>
    </row>
    <row r="70" spans="3:4" ht="13">
      <c r="C70" s="660" t="str">
        <f t="shared" si="0"/>
        <v>Other</v>
      </c>
      <c r="D70" s="787">
        <f>IF(ISBLANK('Step 3-Refrigerators (B)'!E21),"BLANK",'Step 3-Refrigerators (B)'!E21)</f>
        <v>0</v>
      </c>
    </row>
    <row r="71" spans="3:4" ht="13">
      <c r="C71" s="733"/>
      <c r="D71" s="787"/>
    </row>
    <row r="72" spans="3:4" ht="13">
      <c r="C72" s="660" t="str">
        <f>'Step 3-Refrigerators'!F15</f>
        <v>Was Foam Recovered From Appliance Doors?</v>
      </c>
      <c r="D72" s="789"/>
    </row>
    <row r="73" spans="3:4" ht="13">
      <c r="C73" s="660" t="str">
        <f t="shared" ref="C73:C78" si="1">C55</f>
        <v>CFC-11 Blowing Agent</v>
      </c>
      <c r="D73" s="787">
        <f>IF(ISBLANK('Step 3-Refrigerators (B)'!F15),"BLANK",'Step 3-Refrigerators (B)'!F15)</f>
        <v>0</v>
      </c>
    </row>
    <row r="74" spans="3:4" ht="13">
      <c r="C74" s="660" t="str">
        <f t="shared" si="1"/>
        <v>HCFC-141b Blowing Agent</v>
      </c>
      <c r="D74" s="787">
        <f>IF(ISBLANK('Step 3-Refrigerators (B)'!F16),"BLANK",'Step 3-Refrigerators (B)'!F16)</f>
        <v>0</v>
      </c>
    </row>
    <row r="75" spans="3:4" ht="13">
      <c r="C75" s="660" t="str">
        <f t="shared" si="1"/>
        <v>HFC-134a Blowing Agent</v>
      </c>
      <c r="D75" s="787">
        <f>IF(ISBLANK('Step 3-Refrigerators (B)'!F17),"BLANK",'Step 3-Refrigerators (B)'!F17)</f>
        <v>0</v>
      </c>
    </row>
    <row r="76" spans="3:4" ht="13">
      <c r="C76" s="660" t="str">
        <f t="shared" si="1"/>
        <v>HFC-245fa Blowing Agent</v>
      </c>
      <c r="D76" s="787">
        <f>IF(ISBLANK('Step 3-Refrigerators (B)'!F18),"BLANK",'Step 3-Refrigerators (B)'!F18)</f>
        <v>0</v>
      </c>
    </row>
    <row r="77" spans="3:4" ht="13">
      <c r="C77" s="660" t="str">
        <f t="shared" si="1"/>
        <v>Cyclopentane Blowing Agent</v>
      </c>
      <c r="D77" s="787"/>
    </row>
    <row r="78" spans="3:4" ht="13">
      <c r="C78" s="660" t="str">
        <f t="shared" si="1"/>
        <v>Fiberglass</v>
      </c>
      <c r="D78" s="787"/>
    </row>
    <row r="79" spans="3:4" ht="13">
      <c r="C79" s="660" t="str">
        <f>C61</f>
        <v>Other</v>
      </c>
      <c r="D79" s="787"/>
    </row>
    <row r="80" spans="3:4" ht="13.5" thickBot="1">
      <c r="C80" s="1257"/>
      <c r="D80" s="1258"/>
    </row>
    <row r="81" spans="2:4" ht="12.75" customHeight="1">
      <c r="B81" s="1954" t="s">
        <v>141</v>
      </c>
      <c r="C81" s="148" t="s">
        <v>142</v>
      </c>
      <c r="D81" s="783"/>
    </row>
    <row r="82" spans="2:4" ht="13">
      <c r="B82" s="1969"/>
      <c r="C82" s="620" t="s">
        <v>143</v>
      </c>
      <c r="D82" s="791" t="str">
        <f>IF(ISBLANK('Step 3-Refrigerators (B)'!F29),"BLANK",'Step 3-Refrigerators (B)'!F29)</f>
        <v/>
      </c>
    </row>
    <row r="83" spans="2:4" ht="13">
      <c r="B83" s="1969"/>
      <c r="C83" s="31" t="s">
        <v>145</v>
      </c>
      <c r="D83" s="790" t="str">
        <f>IF(ISBLANK('Step 3-Refrigerators (B)'!F30),"BLANK",'Step 3-Refrigerators (B)'!F30)</f>
        <v/>
      </c>
    </row>
    <row r="84" spans="2:4" ht="13">
      <c r="B84" s="1969"/>
      <c r="C84" s="620" t="s">
        <v>146</v>
      </c>
      <c r="D84" s="791" t="str">
        <f>IF(ISBLANK('Step 3-Refrigerators (B)'!F31),"BLANK",'Step 3-Refrigerators (B)'!F31)</f>
        <v/>
      </c>
    </row>
    <row r="85" spans="2:4" ht="13">
      <c r="B85" s="1969"/>
      <c r="C85" s="620" t="s">
        <v>147</v>
      </c>
      <c r="D85" s="790" t="str">
        <f>IF(ISBLANK('Step 3-Refrigerators (B)'!F32),"BLANK",'Step 3-Refrigerators (B)'!F32)</f>
        <v/>
      </c>
    </row>
    <row r="86" spans="2:4" ht="13">
      <c r="B86" s="1969"/>
      <c r="C86" s="149" t="s">
        <v>148</v>
      </c>
      <c r="D86" s="783"/>
    </row>
    <row r="87" spans="2:4" ht="13">
      <c r="B87" s="1969"/>
      <c r="C87" s="876" t="s">
        <v>143</v>
      </c>
      <c r="D87" s="791" t="str">
        <f>IF(ISBLANK('Step 3-Refrigerators (B)'!F34),"BLANK",'Step 3-Refrigerators (B)'!F34)</f>
        <v/>
      </c>
    </row>
    <row r="88" spans="2:4" ht="13">
      <c r="B88" s="1969"/>
      <c r="C88" s="876" t="s">
        <v>145</v>
      </c>
      <c r="D88" s="791" t="str">
        <f>IF(ISBLANK('Step 3-Refrigerators (B)'!F35),"BLANK",'Step 3-Refrigerators (B)'!F35)</f>
        <v/>
      </c>
    </row>
    <row r="89" spans="2:4" ht="13">
      <c r="B89" s="1969"/>
      <c r="C89" s="876" t="s">
        <v>146</v>
      </c>
      <c r="D89" s="791" t="str">
        <f>IF(ISBLANK('Step 3-Refrigerators (B)'!F36),"BLANK",'Step 3-Refrigerators (B)'!F36)</f>
        <v/>
      </c>
    </row>
    <row r="90" spans="2:4" ht="13.5" thickBot="1">
      <c r="B90" s="1970"/>
      <c r="C90" s="876" t="s">
        <v>147</v>
      </c>
      <c r="D90" s="791" t="str">
        <f>IF(ISBLANK('Step 3-Refrigerators (B)'!F37),"BLANK",'Step 3-Refrigerators (B)'!F37)</f>
        <v/>
      </c>
    </row>
    <row r="91" spans="2:4" ht="13">
      <c r="B91" s="1596" t="s">
        <v>378</v>
      </c>
      <c r="C91" s="149" t="s">
        <v>150</v>
      </c>
      <c r="D91" s="792"/>
    </row>
    <row r="92" spans="2:4" ht="13">
      <c r="B92" s="1898"/>
      <c r="C92" s="620" t="s">
        <v>143</v>
      </c>
      <c r="D92" s="791" t="str">
        <f>IF(ISBLANK('Step 3-Refrigerators (B)'!F39),"BLANK",'Step 3-Refrigerators (B)'!F39)</f>
        <v/>
      </c>
    </row>
    <row r="93" spans="2:4" ht="13">
      <c r="B93" s="1898"/>
      <c r="C93" s="704" t="s">
        <v>145</v>
      </c>
      <c r="D93" s="791" t="str">
        <f>IF(ISBLANK('Step 3-Refrigerators (B)'!F40),"BLANK",'Step 3-Refrigerators (B)'!F40)</f>
        <v/>
      </c>
    </row>
    <row r="94" spans="2:4" ht="13">
      <c r="B94" s="1898"/>
      <c r="C94" s="620" t="s">
        <v>146</v>
      </c>
      <c r="D94" s="791" t="str">
        <f>IF(ISBLANK('Step 3-Refrigerators (B)'!F41),"BLANK",'Step 3-Refrigerators (B)'!F41)</f>
        <v/>
      </c>
    </row>
    <row r="95" spans="2:4" ht="13">
      <c r="B95" s="1898"/>
      <c r="C95" s="704" t="s">
        <v>147</v>
      </c>
      <c r="D95" s="791" t="str">
        <f>IF(ISBLANK('Step 3-Refrigerators (B)'!F42),"BLANK",'Step 3-Refrigerators (B)'!F42)</f>
        <v/>
      </c>
    </row>
    <row r="96" spans="2:4" ht="13">
      <c r="B96" s="1898"/>
      <c r="C96" s="151" t="s">
        <v>151</v>
      </c>
      <c r="D96" s="783"/>
    </row>
    <row r="97" spans="2:4" ht="13">
      <c r="B97" s="1898"/>
      <c r="C97" s="620" t="s">
        <v>143</v>
      </c>
      <c r="D97" s="791" t="str">
        <f>IF(ISBLANK('Step 3-Refrigerators (B)'!F44),"BLANK",'Step 3-Refrigerators (B)'!F44)</f>
        <v/>
      </c>
    </row>
    <row r="98" spans="2:4" ht="13">
      <c r="B98" s="1898"/>
      <c r="C98" s="704" t="s">
        <v>145</v>
      </c>
      <c r="D98" s="791" t="str">
        <f>IF(ISBLANK('Step 3-Refrigerators (B)'!F45),"BLANK",'Step 3-Refrigerators (B)'!F45)</f>
        <v/>
      </c>
    </row>
    <row r="99" spans="2:4" ht="13">
      <c r="B99" s="1898"/>
      <c r="C99" s="620" t="s">
        <v>146</v>
      </c>
      <c r="D99" s="791" t="str">
        <f>IF(ISBLANK('Step 3-Refrigerators (B)'!F46),"BLANK",'Step 3-Refrigerators (B)'!F46)</f>
        <v/>
      </c>
    </row>
    <row r="100" spans="2:4" ht="13">
      <c r="B100" s="1898"/>
      <c r="C100" s="704" t="s">
        <v>147</v>
      </c>
      <c r="D100" s="791" t="str">
        <f>IF(ISBLANK('Step 3-Refrigerators (B)'!F47),"BLANK",'Step 3-Refrigerators (B)'!F47)</f>
        <v/>
      </c>
    </row>
    <row r="101" spans="2:4" ht="13">
      <c r="B101" s="1898"/>
      <c r="C101" s="151" t="s">
        <v>122</v>
      </c>
      <c r="D101" s="793"/>
    </row>
    <row r="102" spans="2:4" ht="13">
      <c r="B102" s="1898"/>
      <c r="C102" s="620" t="s">
        <v>143</v>
      </c>
      <c r="D102" s="791" t="str">
        <f>IF(ISBLANK('Step 3-Refrigerators (B)'!F49),"BLANK",'Step 3-Refrigerators (B)'!F49)</f>
        <v/>
      </c>
    </row>
    <row r="103" spans="2:4" ht="13">
      <c r="B103" s="1898"/>
      <c r="C103" s="704" t="s">
        <v>145</v>
      </c>
      <c r="D103" s="791" t="str">
        <f>IF(ISBLANK('Step 3-Refrigerators (B)'!F50),"BLANK",'Step 3-Refrigerators (B)'!F50)</f>
        <v/>
      </c>
    </row>
    <row r="104" spans="2:4" ht="13">
      <c r="B104" s="1898"/>
      <c r="C104" s="620" t="s">
        <v>146</v>
      </c>
      <c r="D104" s="791" t="str">
        <f>IF(ISBLANK('Step 3-Refrigerators (B)'!F51),"BLANK",'Step 3-Refrigerators (B)'!F51)</f>
        <v/>
      </c>
    </row>
    <row r="105" spans="2:4" ht="13">
      <c r="B105" s="1898"/>
      <c r="C105" s="704" t="s">
        <v>147</v>
      </c>
      <c r="D105" s="791" t="str">
        <f>IF(ISBLANK('Step 3-Refrigerators (B)'!F52),"BLANK",'Step 3-Refrigerators (B)'!F52)</f>
        <v/>
      </c>
    </row>
    <row r="106" spans="2:4" ht="13">
      <c r="B106" s="1898"/>
      <c r="C106" s="151" t="s">
        <v>152</v>
      </c>
      <c r="D106" s="793"/>
    </row>
    <row r="107" spans="2:4" ht="13">
      <c r="B107" s="1898"/>
      <c r="C107" s="620" t="s">
        <v>143</v>
      </c>
      <c r="D107" s="791" t="str">
        <f>IF(ISBLANK('Step 3-Refrigerators (B)'!F54),"BLANK",'Step 3-Refrigerators (B)'!F54)</f>
        <v/>
      </c>
    </row>
    <row r="108" spans="2:4" ht="13">
      <c r="B108" s="1898"/>
      <c r="C108" s="704" t="s">
        <v>145</v>
      </c>
      <c r="D108" s="791" t="str">
        <f>IF(ISBLANK('Step 3-Refrigerators (B)'!F55),"BLANK",'Step 3-Refrigerators (B)'!F55)</f>
        <v/>
      </c>
    </row>
    <row r="109" spans="2:4" ht="13">
      <c r="B109" s="1898"/>
      <c r="C109" s="620" t="s">
        <v>146</v>
      </c>
      <c r="D109" s="791" t="str">
        <f>IF(ISBLANK('Step 3-Refrigerators (B)'!F56),"BLANK",'Step 3-Refrigerators (B)'!F56)</f>
        <v/>
      </c>
    </row>
    <row r="110" spans="2:4" ht="13.5" thickBot="1">
      <c r="B110" s="1953"/>
      <c r="C110" s="734" t="s">
        <v>147</v>
      </c>
      <c r="D110" s="791" t="str">
        <f>IF(ISBLANK('Step 3-Refrigerators (B)'!F57),"BLANK",'Step 3-Refrigerators (B)'!F57)</f>
        <v/>
      </c>
    </row>
    <row r="111" spans="2:4" ht="13">
      <c r="B111" s="1586" t="s">
        <v>153</v>
      </c>
      <c r="C111" s="33" t="s">
        <v>154</v>
      </c>
      <c r="D111" s="794" t="str">
        <f>IF(ISBLANK('Step 3-Refrigerators (B)'!F58),"BLANK",'Step 3-Refrigerators (B)'!F58)</f>
        <v/>
      </c>
    </row>
    <row r="112" spans="2:4" ht="13.5" thickBot="1">
      <c r="B112" s="1569"/>
      <c r="C112" s="622" t="s">
        <v>156</v>
      </c>
      <c r="D112" s="795" t="str">
        <f>IF(ISBLANK('Step 3-Refrigerators (B)'!F59),"BLANK",'Step 3-Refrigerators (B)'!F59)</f>
        <v/>
      </c>
    </row>
    <row r="113" spans="1:4" ht="13">
      <c r="B113" s="1570" t="s">
        <v>157</v>
      </c>
      <c r="C113" s="624" t="s">
        <v>158</v>
      </c>
      <c r="D113" s="796" t="str">
        <f>IF(ISBLANK('Step 3-Refrigerators (B)'!F60),"BLANK",'Step 3-Refrigerators (B)'!F60)</f>
        <v/>
      </c>
    </row>
    <row r="114" spans="1:4" ht="13.5" thickBot="1">
      <c r="B114" s="1571"/>
      <c r="C114" s="622" t="s">
        <v>159</v>
      </c>
      <c r="D114" s="795" t="str">
        <f>IF(ISBLANK('Step 3-Refrigerators (B)'!F61),"BLANK",'Step 3-Refrigerators (B)'!F61)</f>
        <v/>
      </c>
    </row>
    <row r="115" spans="1:4" ht="13.5" thickBot="1">
      <c r="B115" s="39" t="s">
        <v>160</v>
      </c>
      <c r="C115" s="283" t="s">
        <v>154</v>
      </c>
      <c r="D115" s="797" t="str">
        <f>IF(ISBLANK('Step 3-Refrigerators (B)'!F62),"BLANK",'Step 3-Refrigerators (B)'!F62)</f>
        <v/>
      </c>
    </row>
    <row r="116" spans="1:4" ht="13.5" thickBot="1">
      <c r="B116" s="39" t="s">
        <v>161</v>
      </c>
      <c r="C116" s="283" t="s">
        <v>154</v>
      </c>
      <c r="D116" s="797" t="str">
        <f>IF(ISBLANK('Step 3-Refrigerators (B)'!F63),"BLANK",'Step 3-Refrigerators (B)'!F63)</f>
        <v/>
      </c>
    </row>
    <row r="117" spans="1:4" ht="13.5" thickBot="1">
      <c r="B117" s="435" t="s">
        <v>379</v>
      </c>
      <c r="C117" s="389" t="s">
        <v>146</v>
      </c>
      <c r="D117" s="798" t="str">
        <f>IF(ISBLANK('Step 3-Refrigerators (B)'!F64),"BLANK",'Step 3-Refrigerators (B)'!F64)</f>
        <v/>
      </c>
    </row>
    <row r="118" spans="1:4">
      <c r="D118" s="784"/>
    </row>
    <row r="119" spans="1:4">
      <c r="A119" s="411"/>
      <c r="B119" s="1457" t="s">
        <v>375</v>
      </c>
      <c r="C119" s="411"/>
      <c r="D119" s="786"/>
    </row>
    <row r="120" spans="1:4" ht="13">
      <c r="C120" s="732" t="str">
        <f>'Step 3-Refrigerators (B)'!C10</f>
        <v>Number of Units Processed Containing the Following Refrigerants</v>
      </c>
      <c r="D120" s="789"/>
    </row>
    <row r="121" spans="1:4" ht="13">
      <c r="C121" s="732" t="str">
        <f>'Step 3-Refrigerators (B)'!C11</f>
        <v>CFC-12</v>
      </c>
      <c r="D121" s="787">
        <f>IF(ISBLANK('Step 3-Refrigerators (B)'!F11),"BLANK",'Step 3-Refrigerators (B)'!F11)</f>
        <v>0</v>
      </c>
    </row>
    <row r="122" spans="1:4" ht="13">
      <c r="C122" s="732" t="str">
        <f>'Step 3-Refrigerators (B)'!C12</f>
        <v>HFC-134a</v>
      </c>
      <c r="D122" s="787">
        <f>IF(ISBLANK('Step 3-Refrigerators (B)'!F12),"BLANK",'Step 3-Refrigerators (B)'!F12)</f>
        <v>0</v>
      </c>
    </row>
    <row r="123" spans="1:4" ht="13">
      <c r="C123" s="732" t="str">
        <f>'Step 3-Refrigerators (B)'!C13</f>
        <v>Other</v>
      </c>
      <c r="D123" s="787">
        <f>IF(ISBLANK('Step 3-Refrigerators (B)'!F13),"BLANK",'Step 3-Refrigerators (B)'!F13)</f>
        <v>0</v>
      </c>
    </row>
    <row r="124" spans="1:4" ht="13">
      <c r="C124" s="584" t="s">
        <v>120</v>
      </c>
      <c r="D124" s="787">
        <f>IF(ISBLANK('Step 3-Refrigerators (B)'!G11),"",'Step 3-Refrigerators (B)'!G11)</f>
        <v>0</v>
      </c>
    </row>
    <row r="125" spans="1:4">
      <c r="C125" s="732" t="str">
        <f>'Step 3-Refrigerators (B)'!C14</f>
        <v>Number of Units Processed Containing the Following Insulating Materials</v>
      </c>
      <c r="D125" s="784"/>
    </row>
    <row r="126" spans="1:4" ht="13">
      <c r="C126" s="732" t="str">
        <f>'Step 3-Refrigerators (B)'!C15</f>
        <v>CFC-11 Blowing Agent</v>
      </c>
      <c r="D126" s="787">
        <f>IF(ISBLANK('Step 3-Refrigerators (B)'!G15),"BLANK",'Step 3-Refrigerators (B)'!G15)</f>
        <v>0</v>
      </c>
    </row>
    <row r="127" spans="1:4" ht="13">
      <c r="C127" s="732" t="str">
        <f>'Step 3-Refrigerators (B)'!C16</f>
        <v>HCFC-141b Blowing Agent</v>
      </c>
      <c r="D127" s="787">
        <f>IF(ISBLANK('Step 3-Refrigerators (B)'!G16),"BLANK",'Step 3-Refrigerators (B)'!G16)</f>
        <v>0</v>
      </c>
    </row>
    <row r="128" spans="1:4" ht="13">
      <c r="C128" s="732" t="str">
        <f>'Step 3-Refrigerators (B)'!C17</f>
        <v>HFC-134a Blowing Agent</v>
      </c>
      <c r="D128" s="787">
        <f>IF(ISBLANK('Step 3-Refrigerators (B)'!G17),"BLANK",'Step 3-Refrigerators (B)'!G17)</f>
        <v>0</v>
      </c>
    </row>
    <row r="129" spans="2:4" ht="13">
      <c r="C129" s="732" t="str">
        <f>'Step 3-Refrigerators (B)'!C18</f>
        <v>HFC-245fa Blowing Agent</v>
      </c>
      <c r="D129" s="787">
        <f>IF(ISBLANK('Step 3-Refrigerators (B)'!G18),"BLANK",'Step 3-Refrigerators (B)'!G18)</f>
        <v>0</v>
      </c>
    </row>
    <row r="130" spans="2:4" ht="13">
      <c r="C130" s="732" t="str">
        <f>'Step 3-Refrigerators (B)'!C19</f>
        <v>Cyclopentane  Blowing Agent</v>
      </c>
      <c r="D130" s="787">
        <f>IF(ISBLANK('Step 3-Refrigerators (B)'!G19),"BLANK",'Step 3-Refrigerators (B)'!G19)</f>
        <v>0</v>
      </c>
    </row>
    <row r="131" spans="2:4" ht="13">
      <c r="C131" s="732" t="str">
        <f>'Step 3-Refrigerators (B)'!C20</f>
        <v>Fiberglass</v>
      </c>
      <c r="D131" s="787">
        <f>IF(ISBLANK('Step 3-Refrigerators (B)'!G20),"BLANK",'Step 3-Refrigerators (B)'!G20)</f>
        <v>0</v>
      </c>
    </row>
    <row r="132" spans="2:4" ht="13">
      <c r="C132" s="732" t="str">
        <f>'Step 3-Refrigerators (B)'!C21</f>
        <v>Other</v>
      </c>
      <c r="D132" s="787">
        <f>IF(ISBLANK('Step 3-Refrigerators (B)'!G21),"BLANK",'Step 3-Refrigerators (B)'!G21)</f>
        <v>0</v>
      </c>
    </row>
    <row r="133" spans="2:4" ht="13">
      <c r="C133" s="584" t="s">
        <v>120</v>
      </c>
      <c r="D133" s="787">
        <f>IF(ISBLANK('Step 3-Refrigerators (B)'!H15),"",'Step 3-Refrigerators (B)'!H15)</f>
        <v>0</v>
      </c>
    </row>
    <row r="134" spans="2:4" ht="13" thickBot="1">
      <c r="D134" s="784"/>
    </row>
    <row r="135" spans="2:4" ht="13">
      <c r="B135" s="1954" t="s">
        <v>141</v>
      </c>
      <c r="C135" s="148" t="s">
        <v>142</v>
      </c>
      <c r="D135" s="783"/>
    </row>
    <row r="136" spans="2:4" ht="13">
      <c r="B136" s="1969"/>
      <c r="C136" s="876" t="s">
        <v>143</v>
      </c>
      <c r="D136" s="799" t="str">
        <f>IF(ISBLANK('Step 3-Refrigerators (B)'!H29),"BLANK",'Step 3-Refrigerators (B)'!H29)</f>
        <v/>
      </c>
    </row>
    <row r="137" spans="2:4" ht="13">
      <c r="B137" s="1969"/>
      <c r="C137" s="876" t="s">
        <v>145</v>
      </c>
      <c r="D137" s="799" t="str">
        <f>IF(ISBLANK('Step 3-Refrigerators (B)'!H30),"BLANK",'Step 3-Refrigerators (B)'!H30)</f>
        <v/>
      </c>
    </row>
    <row r="138" spans="2:4" ht="13">
      <c r="B138" s="1969"/>
      <c r="C138" s="876" t="s">
        <v>146</v>
      </c>
      <c r="D138" s="799" t="str">
        <f>IF(ISBLANK('Step 3-Refrigerators (B)'!H31),"BLANK",'Step 3-Refrigerators (B)'!H31)</f>
        <v/>
      </c>
    </row>
    <row r="139" spans="2:4" ht="13">
      <c r="B139" s="1969"/>
      <c r="C139" s="876" t="s">
        <v>147</v>
      </c>
      <c r="D139" s="799" t="str">
        <f>IF(ISBLANK('Step 3-Refrigerators (B)'!H32),"BLANK",'Step 3-Refrigerators (B)'!H32)</f>
        <v/>
      </c>
    </row>
    <row r="140" spans="2:4" ht="13">
      <c r="B140" s="1969"/>
      <c r="C140" s="149" t="s">
        <v>148</v>
      </c>
      <c r="D140" s="783"/>
    </row>
    <row r="141" spans="2:4" ht="13">
      <c r="B141" s="1969"/>
      <c r="C141" s="876" t="s">
        <v>143</v>
      </c>
      <c r="D141" s="799" t="str">
        <f>IF(ISBLANK('Step 3-Refrigerators (B)'!H34),"BLANK",'Step 3-Refrigerators (B)'!H34)</f>
        <v/>
      </c>
    </row>
    <row r="142" spans="2:4" ht="13">
      <c r="B142" s="1969"/>
      <c r="C142" s="876" t="s">
        <v>145</v>
      </c>
      <c r="D142" s="799" t="str">
        <f>IF(ISBLANK('Step 3-Refrigerators (B)'!H35),"BLANK",'Step 3-Refrigerators (B)'!H35)</f>
        <v/>
      </c>
    </row>
    <row r="143" spans="2:4" ht="13">
      <c r="B143" s="1969"/>
      <c r="C143" s="876" t="s">
        <v>146</v>
      </c>
      <c r="D143" s="799" t="str">
        <f>IF(ISBLANK('Step 3-Refrigerators (B)'!H36),"BLANK",'Step 3-Refrigerators (B)'!H36)</f>
        <v/>
      </c>
    </row>
    <row r="144" spans="2:4" ht="13.5" thickBot="1">
      <c r="B144" s="1970"/>
      <c r="C144" s="876" t="s">
        <v>147</v>
      </c>
      <c r="D144" s="799" t="str">
        <f>IF(ISBLANK('Step 3-Refrigerators (B)'!H37),"BLANK",'Step 3-Refrigerators (B)'!H37)</f>
        <v/>
      </c>
    </row>
    <row r="145" spans="2:4" ht="13">
      <c r="B145" s="1596" t="s">
        <v>378</v>
      </c>
      <c r="C145" s="148" t="s">
        <v>150</v>
      </c>
      <c r="D145" s="783"/>
    </row>
    <row r="146" spans="2:4" ht="13">
      <c r="B146" s="1898"/>
      <c r="C146" s="620" t="s">
        <v>143</v>
      </c>
      <c r="D146" s="799" t="str">
        <f>IF(ISBLANK('Step 3-Refrigerators (B)'!H39),"BLANK",'Step 3-Refrigerators (B)'!H39)</f>
        <v/>
      </c>
    </row>
    <row r="147" spans="2:4" ht="13">
      <c r="B147" s="1898"/>
      <c r="C147" s="704" t="s">
        <v>145</v>
      </c>
      <c r="D147" s="799" t="str">
        <f>IF(ISBLANK('Step 3-Refrigerators (B)'!H40),"BLANK",'Step 3-Refrigerators (B)'!H40)</f>
        <v/>
      </c>
    </row>
    <row r="148" spans="2:4" ht="13">
      <c r="B148" s="1898"/>
      <c r="C148" s="620" t="s">
        <v>146</v>
      </c>
      <c r="D148" s="799" t="str">
        <f>IF(ISBLANK('Step 3-Refrigerators (B)'!H41),"BLANK",'Step 3-Refrigerators (B)'!H41)</f>
        <v/>
      </c>
    </row>
    <row r="149" spans="2:4" ht="13">
      <c r="B149" s="1898"/>
      <c r="C149" s="704" t="s">
        <v>147</v>
      </c>
      <c r="D149" s="799" t="str">
        <f>IF(ISBLANK('Step 3-Refrigerators (B)'!H42),"BLANK",'Step 3-Refrigerators (B)'!H42)</f>
        <v/>
      </c>
    </row>
    <row r="150" spans="2:4" ht="13">
      <c r="B150" s="1898"/>
      <c r="C150" s="151" t="s">
        <v>151</v>
      </c>
      <c r="D150" s="783"/>
    </row>
    <row r="151" spans="2:4" ht="13">
      <c r="B151" s="1898"/>
      <c r="C151" s="620" t="s">
        <v>143</v>
      </c>
      <c r="D151" s="799" t="str">
        <f>IF(ISBLANK('Step 3-Refrigerators (B)'!H44),"BLANK",'Step 3-Refrigerators (B)'!H44)</f>
        <v/>
      </c>
    </row>
    <row r="152" spans="2:4" ht="13">
      <c r="B152" s="1898"/>
      <c r="C152" s="704" t="s">
        <v>145</v>
      </c>
      <c r="D152" s="799" t="str">
        <f>IF(ISBLANK('Step 3-Refrigerators (B)'!H45),"BLANK",'Step 3-Refrigerators (B)'!H45)</f>
        <v/>
      </c>
    </row>
    <row r="153" spans="2:4" ht="13">
      <c r="B153" s="1898"/>
      <c r="C153" s="620" t="s">
        <v>146</v>
      </c>
      <c r="D153" s="799" t="str">
        <f>IF(ISBLANK('Step 3-Refrigerators (B)'!H46),"BLANK",'Step 3-Refrigerators (B)'!H46)</f>
        <v/>
      </c>
    </row>
    <row r="154" spans="2:4" ht="13">
      <c r="B154" s="1898"/>
      <c r="C154" s="704" t="s">
        <v>147</v>
      </c>
      <c r="D154" s="799" t="str">
        <f>IF(ISBLANK('Step 3-Refrigerators (B)'!H47),"BLANK",'Step 3-Refrigerators (B)'!H47)</f>
        <v/>
      </c>
    </row>
    <row r="155" spans="2:4" ht="13">
      <c r="B155" s="1898"/>
      <c r="C155" s="149" t="s">
        <v>122</v>
      </c>
      <c r="D155" s="783"/>
    </row>
    <row r="156" spans="2:4" ht="13">
      <c r="B156" s="1898"/>
      <c r="C156" s="620" t="s">
        <v>143</v>
      </c>
      <c r="D156" s="799" t="str">
        <f>IF(ISBLANK('Step 3-Refrigerators (B)'!H49),"BLANK",'Step 3-Refrigerators (B)'!H49)</f>
        <v/>
      </c>
    </row>
    <row r="157" spans="2:4" ht="13">
      <c r="B157" s="1898"/>
      <c r="C157" s="704" t="s">
        <v>145</v>
      </c>
      <c r="D157" s="799" t="str">
        <f>IF(ISBLANK('Step 3-Refrigerators (B)'!H50),"BLANK",'Step 3-Refrigerators (B)'!H50)</f>
        <v/>
      </c>
    </row>
    <row r="158" spans="2:4" ht="13">
      <c r="B158" s="1898"/>
      <c r="C158" s="620" t="s">
        <v>146</v>
      </c>
      <c r="D158" s="799" t="str">
        <f>IF(ISBLANK('Step 3-Refrigerators (B)'!H51),"BLANK",'Step 3-Refrigerators (B)'!H51)</f>
        <v/>
      </c>
    </row>
    <row r="159" spans="2:4" ht="13">
      <c r="B159" s="1898"/>
      <c r="C159" s="704" t="s">
        <v>147</v>
      </c>
      <c r="D159" s="799" t="str">
        <f>IF(ISBLANK('Step 3-Refrigerators (B)'!H52),"BLANK",'Step 3-Refrigerators (B)'!H52)</f>
        <v/>
      </c>
    </row>
    <row r="160" spans="2:4" ht="13">
      <c r="B160" s="1898"/>
      <c r="C160" s="151" t="s">
        <v>152</v>
      </c>
      <c r="D160" s="783"/>
    </row>
    <row r="161" spans="2:4" ht="13">
      <c r="B161" s="1898"/>
      <c r="C161" s="620" t="s">
        <v>143</v>
      </c>
      <c r="D161" s="799" t="str">
        <f>IF(ISBLANK('Step 3-Refrigerators (B)'!H54),"BLANK",'Step 3-Refrigerators (B)'!H54)</f>
        <v/>
      </c>
    </row>
    <row r="162" spans="2:4" ht="13">
      <c r="B162" s="1898"/>
      <c r="C162" s="704" t="s">
        <v>145</v>
      </c>
      <c r="D162" s="799" t="str">
        <f>IF(ISBLANK('Step 3-Refrigerators (B)'!H55),"BLANK",'Step 3-Refrigerators (B)'!H55)</f>
        <v/>
      </c>
    </row>
    <row r="163" spans="2:4" ht="13">
      <c r="B163" s="1898"/>
      <c r="C163" s="620" t="s">
        <v>146</v>
      </c>
      <c r="D163" s="799" t="str">
        <f>IF(ISBLANK('Step 3-Refrigerators (B)'!H56),"BLANK",'Step 3-Refrigerators (B)'!H56)</f>
        <v/>
      </c>
    </row>
    <row r="164" spans="2:4" ht="13.5" thickBot="1">
      <c r="B164" s="1953"/>
      <c r="C164" s="704" t="s">
        <v>147</v>
      </c>
      <c r="D164" s="799" t="str">
        <f>IF(ISBLANK('Step 3-Refrigerators (B)'!H57),"BLANK",'Step 3-Refrigerators (B)'!H57)</f>
        <v/>
      </c>
    </row>
    <row r="165" spans="2:4" ht="13">
      <c r="B165" s="1568" t="s">
        <v>153</v>
      </c>
      <c r="C165" s="624" t="s">
        <v>154</v>
      </c>
      <c r="D165" s="799" t="str">
        <f>IF(ISBLANK('Step 3-Refrigerators (B)'!H58),"BLANK",'Step 3-Refrigerators (B)'!H58)</f>
        <v/>
      </c>
    </row>
    <row r="166" spans="2:4" ht="13.5" thickBot="1">
      <c r="B166" s="1569"/>
      <c r="C166" s="622" t="s">
        <v>156</v>
      </c>
      <c r="D166" s="800" t="str">
        <f>IF(ISBLANK('Step 3-Refrigerators (B)'!H59),"BLANK",'Step 3-Refrigerators (B)'!H59)</f>
        <v/>
      </c>
    </row>
    <row r="167" spans="2:4" ht="13">
      <c r="B167" s="1570" t="s">
        <v>157</v>
      </c>
      <c r="C167" s="624" t="s">
        <v>158</v>
      </c>
      <c r="D167" s="796" t="str">
        <f>IF(ISBLANK('Step 3-Refrigerators (B)'!H60),"BLANK",'Step 3-Refrigerators (B)'!H60)</f>
        <v/>
      </c>
    </row>
    <row r="168" spans="2:4" ht="13.5" thickBot="1">
      <c r="B168" s="1571"/>
      <c r="C168" s="622" t="s">
        <v>159</v>
      </c>
      <c r="D168" s="795" t="str">
        <f>IF(ISBLANK('Step 3-Refrigerators (B)'!H61),"BLANK",'Step 3-Refrigerators (B)'!H61)</f>
        <v/>
      </c>
    </row>
    <row r="169" spans="2:4" ht="13.5" thickBot="1">
      <c r="B169" s="201" t="s">
        <v>160</v>
      </c>
      <c r="C169" s="389" t="s">
        <v>154</v>
      </c>
      <c r="D169" s="801" t="str">
        <f>IF(ISBLANK('Step 3-Refrigerators (B)'!H62),"BLANK",'Step 3-Refrigerators (B)'!H62)</f>
        <v/>
      </c>
    </row>
    <row r="170" spans="2:4" ht="13.5" thickBot="1">
      <c r="B170" s="39" t="s">
        <v>161</v>
      </c>
      <c r="C170" s="283" t="s">
        <v>154</v>
      </c>
      <c r="D170" s="801" t="str">
        <f>IF(ISBLANK('Step 3-Refrigerators (B)'!H63),"BLANK",'Step 3-Refrigerators (B)'!H63)</f>
        <v/>
      </c>
    </row>
    <row r="171" spans="2:4" ht="13.5" thickBot="1">
      <c r="B171" s="435" t="s">
        <v>379</v>
      </c>
      <c r="C171" s="283" t="s">
        <v>146</v>
      </c>
      <c r="D171" s="801" t="str">
        <f>IF(ISBLANK('Step 3-Refrigerators (B)'!H64),"BLANK",'Step 3-Refrigerators (B)'!H64)</f>
        <v/>
      </c>
    </row>
    <row r="172" spans="2:4" ht="13" thickBot="1">
      <c r="D172" s="802"/>
    </row>
    <row r="173" spans="2:4" ht="13">
      <c r="C173" s="735" t="str">
        <f>'Step 3-Refrigerators'!C71</f>
        <v>Average Number of Remaining Years of Useful Life</v>
      </c>
      <c r="D173" s="803" t="str">
        <f>IF(ISBLANK('Step 3-Refrigerators (B)'!E69),"BLANK",'Step 3-Refrigerators (B)'!E69)</f>
        <v/>
      </c>
    </row>
    <row r="174" spans="2:4" ht="13">
      <c r="C174" s="736" t="str">
        <f>'Step 3-Refrigerators'!C72</f>
        <v>Average Energy Consumed/Year/Unit (kWh)</v>
      </c>
      <c r="D174" s="804">
        <f>IF(ISBLANK('Step 3-Refrigerators (B)'!E70),"BLANK",'Step 3-Refrigerators (B)'!E70)</f>
        <v>0</v>
      </c>
    </row>
    <row r="175" spans="2:4" ht="26.5" thickBot="1">
      <c r="C175" s="737" t="str">
        <f>'Step 3-Refrigerators'!C73</f>
        <v xml:space="preserve">Average Energy Cost for Residential Consumers ($/kWh)  
[please provide the average cost during the current program period] </v>
      </c>
      <c r="D175" s="805">
        <f>IF(ISBLANK('Step 3-Refrigerators (B)'!E71),"BLANK",'Step 3-Refrigerators (B)'!E71)</f>
        <v>0</v>
      </c>
    </row>
    <row r="176" spans="2:4" ht="13" thickBot="1">
      <c r="D176" s="802"/>
    </row>
    <row r="177" spans="1:4" ht="13.5" thickBot="1">
      <c r="C177" s="738" t="str">
        <f>'Step 3-Refrigerators'!C75</f>
        <v>Additional Comments:</v>
      </c>
      <c r="D177" s="805">
        <f>IF(ISBLANK('Step 3-Refrigerators (B)'!D73),"BLANK",'Step 3-Refrigerators (B)'!D73)</f>
        <v>0</v>
      </c>
    </row>
    <row r="178" spans="1:4">
      <c r="D178" s="784"/>
    </row>
    <row r="179" spans="1:4">
      <c r="A179" s="407"/>
      <c r="B179" s="407"/>
      <c r="C179" s="407"/>
      <c r="D179" s="783"/>
    </row>
    <row r="180" spans="1:4">
      <c r="D180" s="784"/>
    </row>
    <row r="181" spans="1:4">
      <c r="A181" s="401"/>
      <c r="B181" s="401" t="s">
        <v>396</v>
      </c>
      <c r="C181" s="401"/>
      <c r="D181" s="785"/>
    </row>
    <row r="182" spans="1:4">
      <c r="D182" s="784"/>
    </row>
    <row r="183" spans="1:4">
      <c r="A183" s="411"/>
      <c r="B183" s="411"/>
      <c r="C183" s="411" t="s">
        <v>172</v>
      </c>
      <c r="D183" s="786"/>
    </row>
    <row r="184" spans="1:4" ht="12.75" customHeight="1">
      <c r="C184" s="739" t="str">
        <f>'Step 3-Stand-Alone Freezers'!C8</f>
        <v>Total Number of Units Processed</v>
      </c>
      <c r="D184" s="788">
        <f>IF(ISBLANK('Step 3-Stand-Alone Freezers (B)'!D8),"BLANK",'Step 3-Stand-Alone Freezers (B)'!D8)</f>
        <v>0</v>
      </c>
    </row>
    <row r="185" spans="1:4" ht="12.75" customHeight="1">
      <c r="C185" s="739" t="str">
        <f>'Step 3-Stand-Alone Freezers'!C9</f>
        <v>Average Age of Appliances Collected (yrs)</v>
      </c>
      <c r="D185" s="788">
        <f>IF(ISBLANK('Step 3-Stand-Alone Freezers (B)'!D9),"BLANK",'Step 3-Stand-Alone Freezers (B)'!D9)</f>
        <v>0</v>
      </c>
    </row>
    <row r="186" spans="1:4" ht="12.75" customHeight="1">
      <c r="C186" s="739" t="str">
        <f>'Step 3-Stand-Alone Freezers'!C10</f>
        <v>Refrigerant Type</v>
      </c>
      <c r="D186" s="806"/>
    </row>
    <row r="187" spans="1:4" ht="12.75" customHeight="1">
      <c r="C187" s="740" t="str">
        <f>'Step 3-Stand-Alone Freezers'!C11</f>
        <v>CFC-12</v>
      </c>
      <c r="D187" s="788">
        <f>IF(ISBLANK('Step 3-Stand-Alone Freezers (B)'!D11),"BLANK",'Step 3-Stand-Alone Freezers (B)'!D11)</f>
        <v>0</v>
      </c>
    </row>
    <row r="188" spans="1:4" ht="12.75" customHeight="1">
      <c r="C188" s="740" t="str">
        <f>'Step 3-Stand-Alone Freezers'!C12</f>
        <v>HCFC-22</v>
      </c>
      <c r="D188" s="788">
        <f>IF(ISBLANK('Step 3-Stand-Alone Freezers (B)'!D12),"BLANK",'Step 3-Stand-Alone Freezers (B)'!D12)</f>
        <v>0</v>
      </c>
    </row>
    <row r="189" spans="1:4" ht="12.75" customHeight="1">
      <c r="C189" s="740" t="str">
        <f>'Step 3-Stand-Alone Freezers'!C13</f>
        <v>HFC-134a</v>
      </c>
      <c r="D189" s="788">
        <f>IF(ISBLANK('Step 3-Stand-Alone Freezers (B)'!D13),"BLANK",'Step 3-Stand-Alone Freezers (B)'!D13)</f>
        <v>0</v>
      </c>
    </row>
    <row r="190" spans="1:4" ht="12.75" customHeight="1">
      <c r="C190" s="741" t="s">
        <v>123</v>
      </c>
      <c r="D190" s="788">
        <f>IF(ISBLANK('Step 3-Stand-Alone Freezers (B)'!D14),"BLANK",'Step 3-Stand-Alone Freezers (B)'!D14)</f>
        <v>0</v>
      </c>
    </row>
    <row r="191" spans="1:4" ht="12.75" customHeight="1">
      <c r="C191" s="741"/>
      <c r="D191" s="788"/>
    </row>
    <row r="192" spans="1:4" ht="12.75" customHeight="1">
      <c r="C192" s="739" t="s">
        <v>381</v>
      </c>
      <c r="D192" s="806"/>
    </row>
    <row r="193" spans="3:4" ht="12.75" customHeight="1">
      <c r="C193" s="740" t="str">
        <f>C187</f>
        <v>CFC-12</v>
      </c>
      <c r="D193" s="788">
        <f>IF(ISBLANK('Step 3-Stand-Alone Freezers (B)'!E11),"BLANK",'Step 3-Stand-Alone Freezers (B)'!E11)</f>
        <v>0</v>
      </c>
    </row>
    <row r="194" spans="3:4" ht="12.75" customHeight="1">
      <c r="C194" s="740" t="str">
        <f>C188</f>
        <v>HCFC-22</v>
      </c>
      <c r="D194" s="788">
        <f>IF(ISBLANK('Step 3-Stand-Alone Freezers (B)'!E12),"BLANK",'Step 3-Stand-Alone Freezers (B)'!E12)</f>
        <v>0</v>
      </c>
    </row>
    <row r="195" spans="3:4" ht="12.75" customHeight="1">
      <c r="C195" s="740" t="str">
        <f>C189</f>
        <v>HFC-134a</v>
      </c>
      <c r="D195" s="788">
        <f>IF(ISBLANK('Step 3-Stand-Alone Freezers (B)'!E13),"BLANK",'Step 3-Stand-Alone Freezers (B)'!E13)</f>
        <v>0</v>
      </c>
    </row>
    <row r="196" spans="3:4" ht="12.75" customHeight="1">
      <c r="C196" s="741" t="str">
        <f>C190</f>
        <v>Other</v>
      </c>
      <c r="D196" s="788">
        <f>IF(ISBLANK('Step 3-Stand-Alone Freezers (B)'!E14),"BLANK",'Step 3-Stand-Alone Freezers (B)'!E14)</f>
        <v>0</v>
      </c>
    </row>
    <row r="197" spans="3:4" ht="12.75" customHeight="1">
      <c r="C197" s="741"/>
      <c r="D197" s="807"/>
    </row>
    <row r="198" spans="3:4" ht="12.75" customHeight="1">
      <c r="C198" s="739" t="str">
        <f>'Step 3-Stand-Alone Freezers'!C16</f>
        <v>Insulating Material Type</v>
      </c>
      <c r="D198" s="784"/>
    </row>
    <row r="199" spans="3:4" ht="12.75" customHeight="1">
      <c r="C199" s="740" t="str">
        <f>'Step 3-Stand-Alone Freezers'!C17</f>
        <v>CFC-11 Blowing Agent</v>
      </c>
      <c r="D199" s="788">
        <f>IF(ISBLANK('Step 3-Stand-Alone Freezers (B)'!D16),"BLANK",'Step 3-Stand-Alone Freezers (B)'!D16)</f>
        <v>0</v>
      </c>
    </row>
    <row r="200" spans="3:4" ht="12.75" customHeight="1">
      <c r="C200" s="740" t="str">
        <f>'Step 3-Stand-Alone Freezers'!C18</f>
        <v>HCFC-141b Blowing Agent</v>
      </c>
      <c r="D200" s="788">
        <f>IF(ISBLANK('Step 3-Stand-Alone Freezers (B)'!D17),"BLANK",'Step 3-Stand-Alone Freezers (B)'!D17)</f>
        <v>0</v>
      </c>
    </row>
    <row r="201" spans="3:4" ht="12.75" customHeight="1">
      <c r="C201" s="740" t="str">
        <f>'Step 3-Stand-Alone Freezers'!C19</f>
        <v>HFC-134a Blowing Agent</v>
      </c>
      <c r="D201" s="788">
        <f>IF(ISBLANK('Step 3-Stand-Alone Freezers (B)'!D18),"BLANK",'Step 3-Stand-Alone Freezers (B)'!D18)</f>
        <v>0</v>
      </c>
    </row>
    <row r="202" spans="3:4" ht="12.75" customHeight="1">
      <c r="C202" s="740" t="str">
        <f>'Step 3-Stand-Alone Freezers'!C20</f>
        <v>HFC-245fa Blowing Agent</v>
      </c>
      <c r="D202" s="788">
        <f>IF(ISBLANK('Step 3-Stand-Alone Freezers (B)'!D19),"BLANK",'Step 3-Stand-Alone Freezers (B)'!D19)</f>
        <v>0</v>
      </c>
    </row>
    <row r="203" spans="3:4" ht="12.75" customHeight="1">
      <c r="C203" s="740" t="str">
        <f>'Step 3-Stand-Alone Freezers'!C21</f>
        <v>Cyclopentane  Blowing Agent</v>
      </c>
      <c r="D203" s="788">
        <f>IF(ISBLANK('Step 3-Stand-Alone Freezers (B)'!D20),"BLANK",'Step 3-Stand-Alone Freezers (B)'!D20)</f>
        <v>0</v>
      </c>
    </row>
    <row r="204" spans="3:4" ht="12.75" customHeight="1">
      <c r="C204" s="740" t="str">
        <f>'Step 3-Stand-Alone Freezers'!C22</f>
        <v>Fiberglass</v>
      </c>
      <c r="D204" s="788">
        <f>IF(ISBLANK('Step 3-Stand-Alone Freezers (B)'!D21),"BLANK",'Step 3-Stand-Alone Freezers (B)'!D21)</f>
        <v>0</v>
      </c>
    </row>
    <row r="205" spans="3:4" ht="12.75" customHeight="1">
      <c r="C205" s="741" t="s">
        <v>123</v>
      </c>
      <c r="D205" s="788">
        <f>IF(ISBLANK('Step 3-Stand-Alone Freezers (B)'!D22),"BLANK",'Step 3-Stand-Alone Freezers (B)'!D22)</f>
        <v>0</v>
      </c>
    </row>
    <row r="206" spans="3:4" ht="12.75" customHeight="1">
      <c r="C206" s="1259"/>
      <c r="D206" s="788"/>
    </row>
    <row r="207" spans="3:4" ht="12.75" customHeight="1">
      <c r="C207" s="1260" t="s">
        <v>126</v>
      </c>
      <c r="D207" s="806"/>
    </row>
    <row r="208" spans="3:4" ht="12.75" customHeight="1">
      <c r="C208" s="1261" t="str">
        <f t="shared" ref="C208:C215" si="2">C198</f>
        <v>Insulating Material Type</v>
      </c>
      <c r="D208" s="784"/>
    </row>
    <row r="209" spans="3:4" ht="12.75" customHeight="1">
      <c r="C209" s="1261" t="str">
        <f t="shared" si="2"/>
        <v>CFC-11 Blowing Agent</v>
      </c>
      <c r="D209" s="788">
        <f>IF(ISBLANK('Step 3-Stand-Alone Freezers (B)'!E16),"BLANK",'Step 3-Stand-Alone Freezers (B)'!E16)</f>
        <v>0</v>
      </c>
    </row>
    <row r="210" spans="3:4" ht="12.75" customHeight="1">
      <c r="C210" s="1261" t="str">
        <f t="shared" si="2"/>
        <v>HCFC-141b Blowing Agent</v>
      </c>
      <c r="D210" s="788">
        <f>IF(ISBLANK('Step 3-Stand-Alone Freezers (B)'!E17),"BLANK",'Step 3-Stand-Alone Freezers (B)'!E17)</f>
        <v>0</v>
      </c>
    </row>
    <row r="211" spans="3:4" ht="12.75" customHeight="1">
      <c r="C211" s="1261" t="str">
        <f t="shared" si="2"/>
        <v>HFC-134a Blowing Agent</v>
      </c>
      <c r="D211" s="788">
        <f>IF(ISBLANK('Step 3-Stand-Alone Freezers (B)'!E18),"BLANK",'Step 3-Stand-Alone Freezers (B)'!E18)</f>
        <v>0</v>
      </c>
    </row>
    <row r="212" spans="3:4" ht="12.75" customHeight="1">
      <c r="C212" s="1261" t="str">
        <f t="shared" si="2"/>
        <v>HFC-245fa Blowing Agent</v>
      </c>
      <c r="D212" s="788">
        <f>IF(ISBLANK('Step 3-Stand-Alone Freezers (B)'!E19),"BLANK",'Step 3-Stand-Alone Freezers (B)'!E19)</f>
        <v>0</v>
      </c>
    </row>
    <row r="213" spans="3:4" ht="12.75" customHeight="1">
      <c r="C213" s="1261" t="str">
        <f t="shared" si="2"/>
        <v>Cyclopentane  Blowing Agent</v>
      </c>
      <c r="D213" s="788">
        <f>IF(ISBLANK('Step 3-Stand-Alone Freezers (B)'!E20),"BLANK",'Step 3-Stand-Alone Freezers (B)'!E20)</f>
        <v>0</v>
      </c>
    </row>
    <row r="214" spans="3:4" ht="12.75" customHeight="1">
      <c r="C214" s="1261" t="str">
        <f t="shared" si="2"/>
        <v>Fiberglass</v>
      </c>
      <c r="D214" s="788">
        <f>IF(ISBLANK('Step 3-Stand-Alone Freezers (B)'!E21),"BLANK",'Step 3-Stand-Alone Freezers (B)'!E21)</f>
        <v>0</v>
      </c>
    </row>
    <row r="215" spans="3:4" ht="12.75" customHeight="1">
      <c r="C215" s="1261" t="str">
        <f t="shared" si="2"/>
        <v>Other</v>
      </c>
      <c r="D215" s="788">
        <f>IF(ISBLANK('Step 3-Stand-Alone Freezers (B)'!E22),"BLANK",'Step 3-Stand-Alone Freezers (B)'!E22)</f>
        <v>0</v>
      </c>
    </row>
    <row r="216" spans="3:4" ht="12.75" customHeight="1">
      <c r="C216" s="1260" t="str">
        <f>'Step 3-Stand-Alone Freezers'!F16</f>
        <v>Was Foam Recovered From Appliance Doors?</v>
      </c>
      <c r="D216" s="806"/>
    </row>
    <row r="217" spans="3:4" ht="12.75" customHeight="1">
      <c r="C217" s="1261" t="str">
        <f>C208</f>
        <v>Insulating Material Type</v>
      </c>
      <c r="D217" s="784"/>
    </row>
    <row r="218" spans="3:4" ht="12.75" customHeight="1">
      <c r="C218" s="1261" t="str">
        <f t="shared" ref="C218:C224" si="3">C209</f>
        <v>CFC-11 Blowing Agent</v>
      </c>
      <c r="D218" s="788">
        <f>IF(ISBLANK('Step 3-Stand-Alone Freezers (B)'!F16),"BLANK",'Step 3-Stand-Alone Freezers (B)'!F16)</f>
        <v>0</v>
      </c>
    </row>
    <row r="219" spans="3:4" ht="12.75" customHeight="1">
      <c r="C219" s="1261" t="str">
        <f t="shared" si="3"/>
        <v>HCFC-141b Blowing Agent</v>
      </c>
      <c r="D219" s="788">
        <f>IF(ISBLANK('Step 3-Stand-Alone Freezers (B)'!F17),"BLANK",'Step 3-Stand-Alone Freezers (B)'!F17)</f>
        <v>0</v>
      </c>
    </row>
    <row r="220" spans="3:4" ht="12.75" customHeight="1">
      <c r="C220" s="1261" t="str">
        <f t="shared" si="3"/>
        <v>HFC-134a Blowing Agent</v>
      </c>
      <c r="D220" s="788">
        <f>IF(ISBLANK('Step 3-Stand-Alone Freezers (B)'!F18),"BLANK",'Step 3-Stand-Alone Freezers (B)'!F18)</f>
        <v>0</v>
      </c>
    </row>
    <row r="221" spans="3:4" ht="12.75" customHeight="1">
      <c r="C221" s="1261" t="str">
        <f t="shared" si="3"/>
        <v>HFC-245fa Blowing Agent</v>
      </c>
      <c r="D221" s="788">
        <f>IF(ISBLANK('Step 3-Stand-Alone Freezers (B)'!F19),"BLANK",'Step 3-Stand-Alone Freezers (B)'!F19)</f>
        <v>0</v>
      </c>
    </row>
    <row r="222" spans="3:4" ht="12.75" customHeight="1">
      <c r="C222" s="1261" t="str">
        <f t="shared" si="3"/>
        <v>Cyclopentane  Blowing Agent</v>
      </c>
      <c r="D222" s="788"/>
    </row>
    <row r="223" spans="3:4" ht="12.75" customHeight="1">
      <c r="C223" s="1261" t="str">
        <f t="shared" si="3"/>
        <v>Fiberglass</v>
      </c>
      <c r="D223" s="788"/>
    </row>
    <row r="224" spans="3:4" ht="12.75" customHeight="1" thickBot="1">
      <c r="C224" s="1261" t="str">
        <f t="shared" si="3"/>
        <v>Other</v>
      </c>
      <c r="D224" s="788"/>
    </row>
    <row r="225" spans="2:4" ht="12.75" customHeight="1">
      <c r="B225" s="1954" t="s">
        <v>141</v>
      </c>
      <c r="C225" s="149" t="s">
        <v>121</v>
      </c>
      <c r="D225" s="808"/>
    </row>
    <row r="226" spans="2:4" ht="13">
      <c r="B226" s="1969"/>
      <c r="C226" s="620" t="s">
        <v>143</v>
      </c>
      <c r="D226" s="787" t="str">
        <f>IF(ISBLANK('Step 3-Stand-Alone Freezers (B)'!F30),"BLANK",'Step 3-Stand-Alone Freezers (B)'!F30)</f>
        <v/>
      </c>
    </row>
    <row r="227" spans="2:4" ht="13">
      <c r="B227" s="1969"/>
      <c r="C227" s="620" t="s">
        <v>145</v>
      </c>
      <c r="D227" s="787" t="str">
        <f>IF(ISBLANK('Step 3-Stand-Alone Freezers (B)'!F31),"BLANK",'Step 3-Stand-Alone Freezers (B)'!F31)</f>
        <v/>
      </c>
    </row>
    <row r="228" spans="2:4" ht="13">
      <c r="B228" s="1969"/>
      <c r="C228" s="620" t="s">
        <v>146</v>
      </c>
      <c r="D228" s="787" t="str">
        <f>IF(ISBLANK('Step 3-Stand-Alone Freezers (B)'!F32),"BLANK",'Step 3-Stand-Alone Freezers (B)'!F32)</f>
        <v/>
      </c>
    </row>
    <row r="229" spans="2:4" ht="13">
      <c r="B229" s="1969"/>
      <c r="C229" s="620" t="s">
        <v>147</v>
      </c>
      <c r="D229" s="787" t="str">
        <f>IF(ISBLANK('Step 3-Stand-Alone Freezers (B)'!F33),"BLANK",'Step 3-Stand-Alone Freezers (B)'!F33)</f>
        <v/>
      </c>
    </row>
    <row r="230" spans="2:4" ht="13">
      <c r="B230" s="1969"/>
      <c r="C230" s="151" t="s">
        <v>184</v>
      </c>
      <c r="D230" s="808"/>
    </row>
    <row r="231" spans="2:4" ht="13">
      <c r="B231" s="1969"/>
      <c r="C231" s="620" t="s">
        <v>143</v>
      </c>
      <c r="D231" s="787" t="str">
        <f>IF(ISBLANK('Step 3-Stand-Alone Freezers (B)'!F35),"BLANK",'Step 3-Stand-Alone Freezers (B)'!F35)</f>
        <v/>
      </c>
    </row>
    <row r="232" spans="2:4" ht="13">
      <c r="B232" s="1969"/>
      <c r="C232" s="620" t="s">
        <v>145</v>
      </c>
      <c r="D232" s="787" t="str">
        <f>IF(ISBLANK('Step 3-Stand-Alone Freezers (B)'!F36),"BLANK",'Step 3-Stand-Alone Freezers (B)'!F36)</f>
        <v/>
      </c>
    </row>
    <row r="233" spans="2:4" ht="13">
      <c r="B233" s="1969"/>
      <c r="C233" s="620" t="s">
        <v>146</v>
      </c>
      <c r="D233" s="787" t="str">
        <f>IF(ISBLANK('Step 3-Stand-Alone Freezers (B)'!F37),"BLANK",'Step 3-Stand-Alone Freezers (B)'!F37)</f>
        <v/>
      </c>
    </row>
    <row r="234" spans="2:4" ht="13">
      <c r="B234" s="1969"/>
      <c r="C234" s="620" t="s">
        <v>147</v>
      </c>
      <c r="D234" s="787" t="str">
        <f>IF(ISBLANK('Step 3-Stand-Alone Freezers (B)'!F38),"BLANK",'Step 3-Stand-Alone Freezers (B)'!F38)</f>
        <v/>
      </c>
    </row>
    <row r="235" spans="2:4" ht="13">
      <c r="B235" s="1969"/>
      <c r="C235" s="151" t="s">
        <v>122</v>
      </c>
      <c r="D235" s="808"/>
    </row>
    <row r="236" spans="2:4" ht="13">
      <c r="B236" s="1969"/>
      <c r="C236" s="620" t="s">
        <v>143</v>
      </c>
      <c r="D236" s="787" t="str">
        <f>IF(ISBLANK('Step 3-Stand-Alone Freezers (B)'!F40),"BLANK",'Step 3-Stand-Alone Freezers (B)'!F40)</f>
        <v/>
      </c>
    </row>
    <row r="237" spans="2:4" ht="13">
      <c r="B237" s="1969"/>
      <c r="C237" s="620" t="s">
        <v>145</v>
      </c>
      <c r="D237" s="787" t="str">
        <f>IF(ISBLANK('Step 3-Stand-Alone Freezers (B)'!F41),"BLANK",'Step 3-Stand-Alone Freezers (B)'!F41)</f>
        <v/>
      </c>
    </row>
    <row r="238" spans="2:4" ht="13">
      <c r="B238" s="1969"/>
      <c r="C238" s="620" t="s">
        <v>146</v>
      </c>
      <c r="D238" s="787" t="str">
        <f>IF(ISBLANK('Step 3-Stand-Alone Freezers (B)'!F42),"BLANK",'Step 3-Stand-Alone Freezers (B)'!F42)</f>
        <v/>
      </c>
    </row>
    <row r="239" spans="2:4" ht="13.5" thickBot="1">
      <c r="B239" s="1970"/>
      <c r="C239" s="620" t="s">
        <v>147</v>
      </c>
      <c r="D239" s="787" t="str">
        <f>IF(ISBLANK('Step 3-Stand-Alone Freezers (B)'!F43),"BLANK",'Step 3-Stand-Alone Freezers (B)'!F43)</f>
        <v/>
      </c>
    </row>
    <row r="240" spans="2:4" ht="13">
      <c r="B240" s="1596" t="s">
        <v>378</v>
      </c>
      <c r="C240" s="148" t="s">
        <v>150</v>
      </c>
      <c r="D240" s="808"/>
    </row>
    <row r="241" spans="2:4" ht="13">
      <c r="B241" s="1898"/>
      <c r="C241" s="620" t="s">
        <v>143</v>
      </c>
      <c r="D241" s="787" t="str">
        <f>IF(ISBLANK('Step 3-Stand-Alone Freezers (B)'!F45),"BLANK",'Step 3-Stand-Alone Freezers (B)'!F45)</f>
        <v/>
      </c>
    </row>
    <row r="242" spans="2:4" ht="13">
      <c r="B242" s="1898"/>
      <c r="C242" s="704" t="s">
        <v>145</v>
      </c>
      <c r="D242" s="787" t="str">
        <f>IF(ISBLANK('Step 3-Stand-Alone Freezers (B)'!F46),"BLANK",'Step 3-Stand-Alone Freezers (B)'!F46)</f>
        <v/>
      </c>
    </row>
    <row r="243" spans="2:4" ht="13">
      <c r="B243" s="1898"/>
      <c r="C243" s="620" t="s">
        <v>146</v>
      </c>
      <c r="D243" s="787" t="str">
        <f>IF(ISBLANK('Step 3-Stand-Alone Freezers (B)'!F47),"BLANK",'Step 3-Stand-Alone Freezers (B)'!F47)</f>
        <v/>
      </c>
    </row>
    <row r="244" spans="2:4" ht="13">
      <c r="B244" s="1898"/>
      <c r="C244" s="704" t="s">
        <v>147</v>
      </c>
      <c r="D244" s="787" t="str">
        <f>IF(ISBLANK('Step 3-Stand-Alone Freezers (B)'!F48),"BLANK",'Step 3-Stand-Alone Freezers (B)'!F48)</f>
        <v/>
      </c>
    </row>
    <row r="245" spans="2:4" ht="13">
      <c r="B245" s="1898"/>
      <c r="C245" s="151" t="s">
        <v>151</v>
      </c>
      <c r="D245" s="808"/>
    </row>
    <row r="246" spans="2:4" ht="13">
      <c r="B246" s="1898"/>
      <c r="C246" s="620" t="s">
        <v>143</v>
      </c>
      <c r="D246" s="787" t="str">
        <f>IF(ISBLANK('Step 3-Stand-Alone Freezers (B)'!F50),"BLANK",'Step 3-Stand-Alone Freezers (B)'!F50)</f>
        <v/>
      </c>
    </row>
    <row r="247" spans="2:4" ht="13">
      <c r="B247" s="1898"/>
      <c r="C247" s="704" t="s">
        <v>145</v>
      </c>
      <c r="D247" s="787" t="str">
        <f>IF(ISBLANK('Step 3-Stand-Alone Freezers (B)'!F51),"BLANK",'Step 3-Stand-Alone Freezers (B)'!F51)</f>
        <v/>
      </c>
    </row>
    <row r="248" spans="2:4" ht="13">
      <c r="B248" s="1898"/>
      <c r="C248" s="31" t="s">
        <v>146</v>
      </c>
      <c r="D248" s="787" t="str">
        <f>IF(ISBLANK('Step 3-Stand-Alone Freezers (B)'!F52),"BLANK",'Step 3-Stand-Alone Freezers (B)'!F52)</f>
        <v/>
      </c>
    </row>
    <row r="249" spans="2:4" ht="13">
      <c r="B249" s="1898"/>
      <c r="C249" s="704" t="s">
        <v>147</v>
      </c>
      <c r="D249" s="787" t="str">
        <f>IF(ISBLANK('Step 3-Stand-Alone Freezers (B)'!F53),"BLANK",'Step 3-Stand-Alone Freezers (B)'!F53)</f>
        <v/>
      </c>
    </row>
    <row r="250" spans="2:4" ht="13">
      <c r="B250" s="1898"/>
      <c r="C250" s="151" t="s">
        <v>122</v>
      </c>
      <c r="D250" s="808"/>
    </row>
    <row r="251" spans="2:4" ht="13">
      <c r="B251" s="1898"/>
      <c r="C251" s="620" t="s">
        <v>143</v>
      </c>
      <c r="D251" s="787" t="str">
        <f>IF(ISBLANK('Step 3-Stand-Alone Freezers (B)'!F55),"BLANK",'Step 3-Stand-Alone Freezers (B)'!F55)</f>
        <v/>
      </c>
    </row>
    <row r="252" spans="2:4" ht="13">
      <c r="B252" s="1898"/>
      <c r="C252" s="704" t="s">
        <v>145</v>
      </c>
      <c r="D252" s="787" t="str">
        <f>IF(ISBLANK('Step 3-Stand-Alone Freezers (B)'!F56),"BLANK",'Step 3-Stand-Alone Freezers (B)'!F56)</f>
        <v/>
      </c>
    </row>
    <row r="253" spans="2:4" ht="13">
      <c r="B253" s="1898"/>
      <c r="C253" s="620" t="s">
        <v>146</v>
      </c>
      <c r="D253" s="787" t="str">
        <f>IF(ISBLANK('Step 3-Stand-Alone Freezers (B)'!F57),"BLANK",'Step 3-Stand-Alone Freezers (B)'!F57)</f>
        <v/>
      </c>
    </row>
    <row r="254" spans="2:4" ht="13">
      <c r="B254" s="1898"/>
      <c r="C254" s="704" t="s">
        <v>147</v>
      </c>
      <c r="D254" s="787" t="str">
        <f>IF(ISBLANK('Step 3-Stand-Alone Freezers (B)'!F58),"BLANK",'Step 3-Stand-Alone Freezers (B)'!F58)</f>
        <v/>
      </c>
    </row>
    <row r="255" spans="2:4" ht="13.5" thickBot="1">
      <c r="B255" s="1898"/>
      <c r="C255" s="151" t="s">
        <v>152</v>
      </c>
      <c r="D255" s="809"/>
    </row>
    <row r="256" spans="2:4" ht="14" thickTop="1" thickBot="1">
      <c r="B256" s="1898"/>
      <c r="C256" s="620" t="s">
        <v>143</v>
      </c>
      <c r="D256" s="729" t="str">
        <f>IF(ISBLANK('Step 3-Stand-Alone Freezers (B)'!F60),"BLANK",'Step 3-Stand-Alone Freezers (B)'!F60)</f>
        <v/>
      </c>
    </row>
    <row r="257" spans="1:4" ht="14" thickTop="1" thickBot="1">
      <c r="B257" s="1898"/>
      <c r="C257" s="704" t="s">
        <v>145</v>
      </c>
      <c r="D257" s="729" t="str">
        <f>IF(ISBLANK('Step 3-Stand-Alone Freezers (B)'!F61),"BLANK",'Step 3-Stand-Alone Freezers (B)'!F61)</f>
        <v/>
      </c>
    </row>
    <row r="258" spans="1:4" ht="13.5" customHeight="1" thickTop="1" thickBot="1">
      <c r="B258" s="1898"/>
      <c r="C258" s="620" t="s">
        <v>146</v>
      </c>
      <c r="D258" s="729" t="str">
        <f>IF(ISBLANK('Step 3-Stand-Alone Freezers (B)'!F62),"BLANK",'Step 3-Stand-Alone Freezers (B)'!F62)</f>
        <v/>
      </c>
    </row>
    <row r="259" spans="1:4" ht="13.5" customHeight="1" thickTop="1" thickBot="1">
      <c r="B259" s="1953"/>
      <c r="C259" s="704" t="s">
        <v>147</v>
      </c>
      <c r="D259" s="729" t="str">
        <f>IF(ISBLANK('Step 3-Stand-Alone Freezers (B)'!F63),"BLANK",'Step 3-Stand-Alone Freezers (B)'!F63)</f>
        <v/>
      </c>
    </row>
    <row r="260" spans="1:4" ht="13">
      <c r="B260" s="1568" t="s">
        <v>153</v>
      </c>
      <c r="C260" s="624" t="s">
        <v>154</v>
      </c>
      <c r="D260" s="799" t="str">
        <f>IF(ISBLANK('Step 3-Stand-Alone Freezers (B)'!F64),"BLANK",'Step 3-Stand-Alone Freezers (B)'!F64)</f>
        <v/>
      </c>
    </row>
    <row r="261" spans="1:4" ht="13.5" thickBot="1">
      <c r="B261" s="1569"/>
      <c r="C261" s="622" t="s">
        <v>156</v>
      </c>
      <c r="D261" s="787" t="str">
        <f>IF(ISBLANK('Step 3-Stand-Alone Freezers (B)'!F65),"BLANK",'Step 3-Stand-Alone Freezers (B)'!F65)</f>
        <v/>
      </c>
    </row>
    <row r="262" spans="1:4" ht="13">
      <c r="B262" s="1570" t="s">
        <v>157</v>
      </c>
      <c r="C262" s="624" t="s">
        <v>158</v>
      </c>
      <c r="D262" s="787" t="str">
        <f>IF(ISBLANK('Step 3-Stand-Alone Freezers (B)'!F66),"BLANK",'Step 3-Stand-Alone Freezers (B)'!F66)</f>
        <v/>
      </c>
    </row>
    <row r="263" spans="1:4" ht="13.5" thickBot="1">
      <c r="B263" s="1571"/>
      <c r="C263" s="622" t="s">
        <v>159</v>
      </c>
      <c r="D263" s="787" t="str">
        <f>IF(ISBLANK('Step 3-Stand-Alone Freezers (B)'!F67),"BLANK",'Step 3-Stand-Alone Freezers (B)'!F67)</f>
        <v/>
      </c>
    </row>
    <row r="264" spans="1:4" ht="13.5" thickBot="1">
      <c r="B264" s="39" t="s">
        <v>160</v>
      </c>
      <c r="C264" s="283" t="s">
        <v>154</v>
      </c>
      <c r="D264" s="787" t="str">
        <f>IF(ISBLANK('Step 3-Stand-Alone Freezers (B)'!F68),"BLANK",'Step 3-Stand-Alone Freezers (B)'!F68)</f>
        <v/>
      </c>
    </row>
    <row r="265" spans="1:4" ht="13.5" thickBot="1">
      <c r="B265" s="435" t="s">
        <v>379</v>
      </c>
      <c r="C265" s="389" t="s">
        <v>146</v>
      </c>
      <c r="D265" s="787" t="str">
        <f>IF(ISBLANK('Step 3-Stand-Alone Freezers (B)'!F69),"BLANK",'Step 3-Stand-Alone Freezers (B)'!F69)</f>
        <v/>
      </c>
    </row>
    <row r="266" spans="1:4" ht="13">
      <c r="B266" s="1954" t="s">
        <v>186</v>
      </c>
      <c r="C266" s="624" t="s">
        <v>154</v>
      </c>
      <c r="D266" s="787" t="str">
        <f>IF(ISBLANK('Step 3-Stand-Alone Freezers (B)'!F70),"BLANK",'Step 3-Stand-Alone Freezers (B)'!F70)</f>
        <v/>
      </c>
    </row>
    <row r="267" spans="1:4" ht="13.5" thickBot="1">
      <c r="B267" s="1955"/>
      <c r="C267" s="622" t="s">
        <v>156</v>
      </c>
      <c r="D267" s="787" t="str">
        <f>IF(ISBLANK('Step 3-Stand-Alone Freezers (B)'!F71),"BLANK",'Step 3-Stand-Alone Freezers (B)'!F71)</f>
        <v/>
      </c>
    </row>
    <row r="268" spans="1:4">
      <c r="D268" s="784"/>
    </row>
    <row r="269" spans="1:4">
      <c r="A269" s="411"/>
      <c r="B269" s="1457" t="s">
        <v>375</v>
      </c>
      <c r="C269" s="411"/>
      <c r="D269" s="786"/>
    </row>
    <row r="270" spans="1:4" ht="12.75" customHeight="1">
      <c r="C270" s="731" t="str">
        <f>'Step 3-Stand-Alone Freezers (B)'!C10</f>
        <v>Refrigerant Type</v>
      </c>
      <c r="D270" s="806"/>
    </row>
    <row r="271" spans="1:4" ht="12.75" customHeight="1">
      <c r="C271" s="731" t="str">
        <f>'Step 3-Stand-Alone Freezers (B)'!C11</f>
        <v>CFC-12</v>
      </c>
      <c r="D271" s="788">
        <f>IF(ISBLANK('Step 3-Stand-Alone Freezers (B)'!F11),"BLANK",'Step 3-Stand-Alone Freezers (B)'!F11)</f>
        <v>0</v>
      </c>
    </row>
    <row r="272" spans="1:4" ht="12.75" customHeight="1">
      <c r="C272" s="731" t="str">
        <f>'Step 3-Stand-Alone Freezers (B)'!C12</f>
        <v>HCFC-22</v>
      </c>
      <c r="D272" s="788">
        <f>IF(ISBLANK('Step 3-Stand-Alone Freezers (B)'!F12),"BLANK",'Step 3-Stand-Alone Freezers (B)'!F12)</f>
        <v>0</v>
      </c>
    </row>
    <row r="273" spans="2:4" ht="12.75" customHeight="1">
      <c r="C273" s="731" t="str">
        <f>'Step 3-Stand-Alone Freezers (B)'!C13</f>
        <v>HFC-134a</v>
      </c>
      <c r="D273" s="788">
        <f>IF(ISBLANK('Step 3-Stand-Alone Freezers (B)'!F13),"BLANK",'Step 3-Stand-Alone Freezers (B)'!F13)</f>
        <v>0</v>
      </c>
    </row>
    <row r="274" spans="2:4" ht="12.75" customHeight="1" thickBot="1">
      <c r="C274" s="731" t="str">
        <f>'Step 3-Stand-Alone Freezers (B)'!C14</f>
        <v>Other</v>
      </c>
      <c r="D274" s="788">
        <f>IF(ISBLANK('Step 3-Stand-Alone Freezers (B)'!F14),"BLANK",'Step 3-Stand-Alone Freezers (B)'!F14)</f>
        <v>0</v>
      </c>
    </row>
    <row r="275" spans="2:4" ht="12.75" customHeight="1" thickBot="1">
      <c r="C275" s="586" t="s">
        <v>120</v>
      </c>
      <c r="D275" s="807">
        <f>IF(ISBLANK('Step 3-Stand-Alone Freezers (B)'!G11),"BLANK",('Step 3-Stand-Alone Freezers (B)'!G11))</f>
        <v>0</v>
      </c>
    </row>
    <row r="276" spans="2:4" ht="12.75" customHeight="1">
      <c r="C276" s="731" t="str">
        <f>'Step 3-Stand-Alone Freezers (B)'!C15</f>
        <v>Insulating MaterialType</v>
      </c>
      <c r="D276" s="784"/>
    </row>
    <row r="277" spans="2:4" ht="12.75" customHeight="1">
      <c r="C277" s="731" t="str">
        <f>'Step 3-Stand-Alone Freezers (B)'!C16</f>
        <v>CFC-11 Blowing Agent</v>
      </c>
      <c r="D277" s="788">
        <f>IF(ISBLANK('Step 3-Stand-Alone Freezers (B)'!G16),"BLANK",'Step 3-Stand-Alone Freezers (B)'!G16)</f>
        <v>0</v>
      </c>
    </row>
    <row r="278" spans="2:4" ht="12.75" customHeight="1">
      <c r="C278" s="731" t="str">
        <f>'Step 3-Stand-Alone Freezers (B)'!C17</f>
        <v>HCFC-141b Blowing Agent</v>
      </c>
      <c r="D278" s="788">
        <f>IF(ISBLANK('Step 3-Stand-Alone Freezers (B)'!G17),"BLANK",'Step 3-Stand-Alone Freezers (B)'!G17)</f>
        <v>0</v>
      </c>
    </row>
    <row r="279" spans="2:4" ht="13">
      <c r="C279" s="731" t="str">
        <f>'Step 3-Stand-Alone Freezers (B)'!C18</f>
        <v>HFC-134a Blowing Agent</v>
      </c>
      <c r="D279" s="788">
        <f>IF(ISBLANK('Step 3-Stand-Alone Freezers (B)'!G18),"BLANK",'Step 3-Stand-Alone Freezers (B)'!G18)</f>
        <v>0</v>
      </c>
    </row>
    <row r="280" spans="2:4" ht="13">
      <c r="C280" s="731" t="str">
        <f>'Step 3-Stand-Alone Freezers (B)'!C19</f>
        <v>HFC-245fa Blowing Agent</v>
      </c>
      <c r="D280" s="788">
        <f>IF(ISBLANK('Step 3-Stand-Alone Freezers (B)'!G19),"BLANK",'Step 3-Stand-Alone Freezers (B)'!G19)</f>
        <v>0</v>
      </c>
    </row>
    <row r="281" spans="2:4" ht="13">
      <c r="C281" s="731" t="str">
        <f>'Step 3-Stand-Alone Freezers (B)'!C20</f>
        <v>Cyclopentane  Blowing Agent</v>
      </c>
      <c r="D281" s="788">
        <f>IF(ISBLANK('Step 3-Stand-Alone Freezers (B)'!G20),"BLANK",'Step 3-Stand-Alone Freezers (B)'!G20)</f>
        <v>0</v>
      </c>
    </row>
    <row r="282" spans="2:4" ht="12.75" customHeight="1">
      <c r="C282" s="731" t="str">
        <f>'Step 3-Stand-Alone Freezers (B)'!C21</f>
        <v>Fiberglass</v>
      </c>
      <c r="D282" s="788">
        <f>IF(ISBLANK('Step 3-Stand-Alone Freezers (B)'!G21),"BLANK",'Step 3-Stand-Alone Freezers (B)'!G21)</f>
        <v>0</v>
      </c>
    </row>
    <row r="283" spans="2:4" ht="12.75" customHeight="1" thickBot="1">
      <c r="C283" s="731" t="str">
        <f>'Step 3-Stand-Alone Freezers (B)'!C22</f>
        <v>Other</v>
      </c>
      <c r="D283" s="788">
        <f>IF(ISBLANK('Step 3-Stand-Alone Freezers (B)'!G22),"BLANK",'Step 3-Stand-Alone Freezers (B)'!G22)</f>
        <v>0</v>
      </c>
    </row>
    <row r="284" spans="2:4" ht="12.75" customHeight="1" thickBot="1">
      <c r="C284" s="586" t="s">
        <v>120</v>
      </c>
      <c r="D284" s="807">
        <f>IF(ISBLANK('Step 3-Stand-Alone Freezers (B)'!H16),"BLANK",('Step 3-Stand-Alone Freezers (B)'!H16))</f>
        <v>0</v>
      </c>
    </row>
    <row r="285" spans="2:4" ht="12.75" customHeight="1" thickBot="1">
      <c r="D285" s="784"/>
    </row>
    <row r="286" spans="2:4" ht="13.5" customHeight="1">
      <c r="B286" s="1954" t="s">
        <v>141</v>
      </c>
      <c r="C286" s="148" t="str">
        <f>'Step 3-Stand-Alone Freezers (B)'!D29</f>
        <v>CFC-12</v>
      </c>
      <c r="D286" s="810"/>
    </row>
    <row r="287" spans="2:4" ht="13">
      <c r="B287" s="1969"/>
      <c r="C287" s="745" t="str">
        <f>'Step 3-Stand-Alone Freezers (B)'!D30</f>
        <v>Reclaimed</v>
      </c>
      <c r="D287" s="811" t="str">
        <f>IF(ISBLANK('Step 3-Stand-Alone Freezers (B)'!H30),"BLANK",'Step 3-Stand-Alone Freezers (B)'!H30)</f>
        <v/>
      </c>
    </row>
    <row r="288" spans="2:4" ht="13">
      <c r="B288" s="1969"/>
      <c r="C288" s="704" t="s">
        <v>145</v>
      </c>
      <c r="D288" s="811" t="str">
        <f>IF(ISBLANK('Step 3-Stand-Alone Freezers (B)'!H31),"BLANK",'Step 3-Stand-Alone Freezers (B)'!H31)</f>
        <v/>
      </c>
    </row>
    <row r="289" spans="2:4" ht="13">
      <c r="B289" s="1969"/>
      <c r="C289" s="745" t="str">
        <f>'Step 3-Stand-Alone Freezers (B)'!D32</f>
        <v>Destroyed</v>
      </c>
      <c r="D289" s="811" t="str">
        <f>IF(ISBLANK('Step 3-Stand-Alone Freezers (B)'!H32),"BLANK",'Step 3-Stand-Alone Freezers (B)'!H32)</f>
        <v/>
      </c>
    </row>
    <row r="290" spans="2:4" ht="13.5" thickBot="1">
      <c r="B290" s="1969"/>
      <c r="C290" s="704" t="s">
        <v>147</v>
      </c>
      <c r="D290" s="811" t="str">
        <f>IF(ISBLANK('Step 3-Stand-Alone Freezers (B)'!H33),"BLANK",'Step 3-Stand-Alone Freezers (B)'!H33)</f>
        <v/>
      </c>
    </row>
    <row r="291" spans="2:4" ht="13">
      <c r="B291" s="1969"/>
      <c r="C291" s="148" t="str">
        <f>'Step 3-Stand-Alone Freezers (B)'!D34</f>
        <v>HCFC-22</v>
      </c>
      <c r="D291" s="810"/>
    </row>
    <row r="292" spans="2:4" ht="13">
      <c r="B292" s="1969"/>
      <c r="C292" s="745" t="str">
        <f>'Step 3-Stand-Alone Freezers (B)'!D35</f>
        <v>Reclaimed</v>
      </c>
      <c r="D292" s="811" t="str">
        <f>IF(ISBLANK('Step 3-Stand-Alone Freezers (B)'!H35),"BLANK",'Step 3-Stand-Alone Freezers (B)'!H35)</f>
        <v/>
      </c>
    </row>
    <row r="293" spans="2:4" ht="13">
      <c r="B293" s="1969"/>
      <c r="C293" s="704" t="s">
        <v>145</v>
      </c>
      <c r="D293" s="811" t="str">
        <f>IF(ISBLANK('Step 3-Stand-Alone Freezers (B)'!H36),"BLANK",'Step 3-Stand-Alone Freezers (B)'!H36)</f>
        <v/>
      </c>
    </row>
    <row r="294" spans="2:4" ht="13">
      <c r="B294" s="1969"/>
      <c r="C294" s="745" t="str">
        <f>'Step 3-Stand-Alone Freezers (B)'!D37</f>
        <v>Destroyed</v>
      </c>
      <c r="D294" s="811" t="str">
        <f>IF(ISBLANK('Step 3-Stand-Alone Freezers (B)'!H37),"BLANK",'Step 3-Stand-Alone Freezers (B)'!H37)</f>
        <v/>
      </c>
    </row>
    <row r="295" spans="2:4" ht="13.5" thickBot="1">
      <c r="B295" s="1969"/>
      <c r="C295" s="704" t="s">
        <v>147</v>
      </c>
      <c r="D295" s="811" t="str">
        <f>IF(ISBLANK('Step 3-Stand-Alone Freezers (B)'!H38),"BLANK",'Step 3-Stand-Alone Freezers (B)'!H38)</f>
        <v/>
      </c>
    </row>
    <row r="296" spans="2:4" ht="13">
      <c r="B296" s="1969"/>
      <c r="C296" s="148" t="str">
        <f>'Step 3-Stand-Alone Freezers (B)'!D39</f>
        <v>HFC-134a</v>
      </c>
      <c r="D296" s="810"/>
    </row>
    <row r="297" spans="2:4" ht="13">
      <c r="B297" s="1969"/>
      <c r="C297" s="745" t="str">
        <f>'Step 3-Stand-Alone Freezers (B)'!D40</f>
        <v>Reclaimed</v>
      </c>
      <c r="D297" s="811" t="str">
        <f>IF(ISBLANK('Step 3-Stand-Alone Freezers (B)'!H40),"BLANK",'Step 3-Stand-Alone Freezers (B)'!H40)</f>
        <v/>
      </c>
    </row>
    <row r="298" spans="2:4" ht="13">
      <c r="B298" s="1969"/>
      <c r="C298" s="704" t="s">
        <v>145</v>
      </c>
      <c r="D298" s="811" t="str">
        <f>IF(ISBLANK('Step 3-Stand-Alone Freezers (B)'!H41),"BLANK",'Step 3-Stand-Alone Freezers (B)'!H41)</f>
        <v/>
      </c>
    </row>
    <row r="299" spans="2:4" ht="13">
      <c r="B299" s="1969"/>
      <c r="C299" s="745" t="str">
        <f>'Step 3-Stand-Alone Freezers (B)'!D42</f>
        <v>Destroyed</v>
      </c>
      <c r="D299" s="811" t="str">
        <f>IF(ISBLANK('Step 3-Stand-Alone Freezers (B)'!H42),"BLANK",'Step 3-Stand-Alone Freezers (B)'!H42)</f>
        <v/>
      </c>
    </row>
    <row r="300" spans="2:4" ht="13.5" thickBot="1">
      <c r="B300" s="1970"/>
      <c r="C300" s="704" t="s">
        <v>147</v>
      </c>
      <c r="D300" s="811" t="str">
        <f>IF(ISBLANK('Step 3-Stand-Alone Freezers (B)'!H43),"BLANK",'Step 3-Stand-Alone Freezers (B)'!H43)</f>
        <v/>
      </c>
    </row>
    <row r="301" spans="2:4" ht="13">
      <c r="B301" s="1596" t="s">
        <v>149</v>
      </c>
      <c r="C301" s="744" t="str">
        <f>'Step 3-Stand-Alone Freezers (B)'!D44</f>
        <v>CFC-11</v>
      </c>
      <c r="D301" s="810"/>
    </row>
    <row r="302" spans="2:4" ht="13">
      <c r="B302" s="1898"/>
      <c r="C302" s="745" t="str">
        <f>'Step 3-Stand-Alone Freezers (B)'!D45</f>
        <v>Reclaimed</v>
      </c>
      <c r="D302" s="811" t="str">
        <f>IF(ISBLANK('Step 3-Stand-Alone Freezers (B)'!H45),"BLANK",'Step 3-Stand-Alone Freezers (B)'!H45)</f>
        <v/>
      </c>
    </row>
    <row r="303" spans="2:4" ht="13">
      <c r="B303" s="1898"/>
      <c r="C303" s="704" t="s">
        <v>145</v>
      </c>
      <c r="D303" s="811" t="str">
        <f>IF(ISBLANK('Step 3-Stand-Alone Freezers (B)'!H46),"BLANK",'Step 3-Stand-Alone Freezers (B)'!H46)</f>
        <v/>
      </c>
    </row>
    <row r="304" spans="2:4" ht="13">
      <c r="B304" s="1898"/>
      <c r="C304" s="745" t="str">
        <f>'Step 3-Stand-Alone Freezers (B)'!D47</f>
        <v>Destroyed</v>
      </c>
      <c r="D304" s="811" t="str">
        <f>IF(ISBLANK('Step 3-Stand-Alone Freezers (B)'!H47),"BLANK",'Step 3-Stand-Alone Freezers (B)'!H47)</f>
        <v/>
      </c>
    </row>
    <row r="305" spans="2:4" ht="13">
      <c r="B305" s="1898"/>
      <c r="C305" s="704" t="s">
        <v>147</v>
      </c>
      <c r="D305" s="811" t="str">
        <f>IF(ISBLANK('Step 3-Stand-Alone Freezers (B)'!H48),"BLANK",'Step 3-Stand-Alone Freezers (B)'!H48)</f>
        <v/>
      </c>
    </row>
    <row r="306" spans="2:4" ht="13">
      <c r="B306" s="1898"/>
      <c r="C306" s="151" t="str">
        <f>'Step 3-Stand-Alone Freezers (B)'!D49</f>
        <v>HCFC-141b</v>
      </c>
      <c r="D306" s="810"/>
    </row>
    <row r="307" spans="2:4" ht="13">
      <c r="B307" s="1898"/>
      <c r="C307" s="745" t="str">
        <f>'Step 3-Stand-Alone Freezers (B)'!D50</f>
        <v>Reclaimed</v>
      </c>
      <c r="D307" s="811" t="str">
        <f>IF(ISBLANK('Step 3-Stand-Alone Freezers (B)'!H50),"BLANK",'Step 3-Stand-Alone Freezers (B)'!H50)</f>
        <v/>
      </c>
    </row>
    <row r="308" spans="2:4" ht="13">
      <c r="B308" s="1898"/>
      <c r="C308" s="704" t="s">
        <v>145</v>
      </c>
      <c r="D308" s="811" t="str">
        <f>IF(ISBLANK('Step 3-Stand-Alone Freezers (B)'!H51),"BLANK",'Step 3-Stand-Alone Freezers (B)'!H51)</f>
        <v/>
      </c>
    </row>
    <row r="309" spans="2:4" ht="13">
      <c r="B309" s="1898"/>
      <c r="C309" s="745" t="str">
        <f>'Step 3-Stand-Alone Freezers (B)'!D52</f>
        <v>Destroyed</v>
      </c>
      <c r="D309" s="811" t="str">
        <f>IF(ISBLANK('Step 3-Stand-Alone Freezers (B)'!H52),"BLANK",'Step 3-Stand-Alone Freezers (B)'!H52)</f>
        <v/>
      </c>
    </row>
    <row r="310" spans="2:4" ht="13">
      <c r="B310" s="1898"/>
      <c r="C310" s="704" t="s">
        <v>147</v>
      </c>
      <c r="D310" s="811" t="str">
        <f>IF(ISBLANK('Step 3-Stand-Alone Freezers (B)'!H53),"BLANK",'Step 3-Stand-Alone Freezers (B)'!H53)</f>
        <v/>
      </c>
    </row>
    <row r="311" spans="2:4" ht="13">
      <c r="B311" s="1898"/>
      <c r="C311" s="151" t="str">
        <f>'Step 3-Stand-Alone Freezers (B)'!D54</f>
        <v>HFC-134a</v>
      </c>
      <c r="D311" s="810"/>
    </row>
    <row r="312" spans="2:4" ht="13">
      <c r="B312" s="1898"/>
      <c r="C312" s="745" t="str">
        <f>'Step 3-Stand-Alone Freezers (B)'!D55</f>
        <v>Reclaimed</v>
      </c>
      <c r="D312" s="811" t="str">
        <f>IF(ISBLANK('Step 3-Stand-Alone Freezers (B)'!H55),"BLANK",'Step 3-Stand-Alone Freezers (B)'!H55)</f>
        <v/>
      </c>
    </row>
    <row r="313" spans="2:4" ht="13">
      <c r="B313" s="1898"/>
      <c r="C313" s="704" t="s">
        <v>145</v>
      </c>
      <c r="D313" s="811" t="str">
        <f>IF(ISBLANK('Step 3-Stand-Alone Freezers (B)'!H56),"BLANK",'Step 3-Stand-Alone Freezers (B)'!H56)</f>
        <v/>
      </c>
    </row>
    <row r="314" spans="2:4" ht="13">
      <c r="B314" s="1898"/>
      <c r="C314" s="745" t="str">
        <f>'Step 3-Stand-Alone Freezers (B)'!D57</f>
        <v>Destroyed</v>
      </c>
      <c r="D314" s="811" t="str">
        <f>IF(ISBLANK('Step 3-Stand-Alone Freezers (B)'!H57),"BLANK",'Step 3-Stand-Alone Freezers (B)'!H57)</f>
        <v/>
      </c>
    </row>
    <row r="315" spans="2:4" ht="13">
      <c r="B315" s="1898"/>
      <c r="C315" s="704" t="s">
        <v>147</v>
      </c>
      <c r="D315" s="811" t="str">
        <f>IF(ISBLANK('Step 3-Stand-Alone Freezers (B)'!H58),"BLANK",'Step 3-Stand-Alone Freezers (B)'!H58)</f>
        <v/>
      </c>
    </row>
    <row r="316" spans="2:4" ht="13">
      <c r="B316" s="1898"/>
      <c r="C316" s="151" t="str">
        <f>'Step 3-Stand-Alone Freezers (B)'!D59</f>
        <v>HFC-245fa</v>
      </c>
      <c r="D316" s="810"/>
    </row>
    <row r="317" spans="2:4" ht="13">
      <c r="B317" s="1898"/>
      <c r="C317" s="745" t="str">
        <f>'Step 3-Stand-Alone Freezers (B)'!D60</f>
        <v>Reclaimed</v>
      </c>
      <c r="D317" s="811" t="str">
        <f>IF(ISBLANK('Step 3-Stand-Alone Freezers (B)'!H60),"BLANK",'Step 3-Stand-Alone Freezers (B)'!H60)</f>
        <v/>
      </c>
    </row>
    <row r="318" spans="2:4" ht="13">
      <c r="B318" s="1898"/>
      <c r="C318" s="704" t="s">
        <v>145</v>
      </c>
      <c r="D318" s="811" t="str">
        <f>IF(ISBLANK('Step 3-Stand-Alone Freezers (B)'!H61),"BLANK",'Step 3-Stand-Alone Freezers (B)'!H61)</f>
        <v/>
      </c>
    </row>
    <row r="319" spans="2:4" ht="13">
      <c r="B319" s="1898"/>
      <c r="C319" s="745" t="str">
        <f>'Step 3-Stand-Alone Freezers (B)'!D62</f>
        <v>Destroyed</v>
      </c>
      <c r="D319" s="811" t="str">
        <f>IF(ISBLANK('Step 3-Stand-Alone Freezers (B)'!H62),"BLANK",'Step 3-Stand-Alone Freezers (B)'!H62)</f>
        <v/>
      </c>
    </row>
    <row r="320" spans="2:4" ht="13.5" thickBot="1">
      <c r="B320" s="1953"/>
      <c r="C320" s="704" t="s">
        <v>147</v>
      </c>
      <c r="D320" s="811" t="str">
        <f>IF(ISBLANK('Step 3-Stand-Alone Freezers (B)'!H63),"BLANK",'Step 3-Stand-Alone Freezers (B)'!H63)</f>
        <v/>
      </c>
    </row>
    <row r="321" spans="1:4" ht="13">
      <c r="B321" s="1568" t="s">
        <v>153</v>
      </c>
      <c r="C321" s="743" t="str">
        <f>'Step 3-Stand-Alone Freezers (B)'!D64</f>
        <v>Recycled</v>
      </c>
      <c r="D321" s="812" t="str">
        <f>IF(ISBLANK('Step 3-Stand-Alone Freezers (B)'!H64),"BLANK",'Step 3-Stand-Alone Freezers (B)'!H64)</f>
        <v/>
      </c>
    </row>
    <row r="322" spans="1:4" ht="13.5" thickBot="1">
      <c r="B322" s="1569"/>
      <c r="C322" s="746" t="str">
        <f>'Step 3-Stand-Alone Freezers (B)'!D65</f>
        <v>Disposed</v>
      </c>
      <c r="D322" s="813" t="str">
        <f>IF(ISBLANK('Step 3-Stand-Alone Freezers (B)'!H65),"BLANK",'Step 3-Stand-Alone Freezers (B)'!H65)</f>
        <v/>
      </c>
    </row>
    <row r="323" spans="1:4" ht="13">
      <c r="B323" s="1570" t="s">
        <v>157</v>
      </c>
      <c r="C323" s="743" t="str">
        <f>'Step 3-Stand-Alone Freezers (B)'!D66</f>
        <v>Ferrous Metal Recycled</v>
      </c>
      <c r="D323" s="812" t="str">
        <f>IF(ISBLANK('Step 3-Stand-Alone Freezers (B)'!H66),"BLANK",'Step 3-Stand-Alone Freezers (B)'!H66)</f>
        <v/>
      </c>
    </row>
    <row r="324" spans="1:4" ht="13">
      <c r="B324" s="1971"/>
      <c r="C324" s="745" t="str">
        <f>'Step 3-Stand-Alone Freezers (B)'!D67</f>
        <v>Non-Ferrous Metal Recycled</v>
      </c>
      <c r="D324" s="811" t="str">
        <f>IF(ISBLANK('Step 3-Stand-Alone Freezers (B)'!H67),"BLANK",'Step 3-Stand-Alone Freezers (B)'!H67)</f>
        <v/>
      </c>
    </row>
    <row r="325" spans="1:4" ht="13">
      <c r="B325" s="506" t="s">
        <v>160</v>
      </c>
      <c r="C325" s="745" t="str">
        <f>'Step 3-Stand-Alone Freezers (B)'!D68</f>
        <v>Recycled</v>
      </c>
      <c r="D325" s="811" t="str">
        <f>IF(ISBLANK('Step 3-Stand-Alone Freezers (B)'!H68),"BLANK",'Step 3-Stand-Alone Freezers (B)'!H68)</f>
        <v/>
      </c>
    </row>
    <row r="326" spans="1:4" ht="13.5" thickBot="1">
      <c r="B326" s="201" t="s">
        <v>162</v>
      </c>
      <c r="C326" s="746" t="str">
        <f>'Step 3-Stand-Alone Freezers (B)'!D69</f>
        <v>Destroyed</v>
      </c>
      <c r="D326" s="813" t="str">
        <f>IF(ISBLANK('Step 3-Stand-Alone Freezers (B)'!H69),"BLANK",'Step 3-Stand-Alone Freezers (B)'!H69)</f>
        <v/>
      </c>
    </row>
    <row r="327" spans="1:4" ht="13">
      <c r="B327" s="1954" t="s">
        <v>186</v>
      </c>
      <c r="C327" s="743" t="str">
        <f>'Step 3-Stand-Alone Freezers (B)'!D70</f>
        <v>Recycled</v>
      </c>
      <c r="D327" s="812" t="str">
        <f>IF(ISBLANK('Step 3-Stand-Alone Freezers (B)'!H70),"BLANK",'Step 3-Stand-Alone Freezers (B)'!H70)</f>
        <v/>
      </c>
    </row>
    <row r="328" spans="1:4" ht="13.5" thickBot="1">
      <c r="B328" s="1955"/>
      <c r="C328" s="746" t="str">
        <f>'Step 3-Stand-Alone Freezers (B)'!D71</f>
        <v>Disposed</v>
      </c>
      <c r="D328" s="813" t="str">
        <f>IF(ISBLANK('Step 3-Stand-Alone Freezers (B)'!H71),"BLANK",'Step 3-Stand-Alone Freezers (B)'!H71)</f>
        <v/>
      </c>
    </row>
    <row r="329" spans="1:4" ht="13" thickBot="1">
      <c r="D329" s="802"/>
    </row>
    <row r="330" spans="1:4" ht="13">
      <c r="C330" s="735" t="str">
        <f>'Step 3-Stand-Alone Freezers'!C78</f>
        <v>Average Number of Remaining Years of Useful Life</v>
      </c>
      <c r="D330" s="814" t="str">
        <f>IF(ISBLANK('Step 3-Stand-Alone Freezers (B)'!E76),"BLANK",'Step 3-Stand-Alone Freezers (B)'!E76)</f>
        <v/>
      </c>
    </row>
    <row r="331" spans="1:4" ht="13">
      <c r="C331" s="736" t="str">
        <f>'Step 3-Stand-Alone Freezers'!C79</f>
        <v>Average Energy Consumed/Year/Unit (kWh)</v>
      </c>
      <c r="D331" s="815">
        <f>IF(ISBLANK('Step 3-Stand-Alone Freezers (B)'!E77),"BLANK",'Step 3-Stand-Alone Freezers (B)'!E77)</f>
        <v>0</v>
      </c>
    </row>
    <row r="332" spans="1:4" ht="26.5" thickBot="1">
      <c r="C332" s="737" t="str">
        <f>'Step 3-Stand-Alone Freezers'!C80</f>
        <v>Average Energy Cost for Residential Consumers ($/kWh)  
[please provide the average cost during the current program period]</v>
      </c>
      <c r="D332" s="805">
        <f>IF(ISBLANK('Step 3-Stand-Alone Freezers (B)'!E78),"BLANK",'Step 3-Stand-Alone Freezers (B)'!E78)</f>
        <v>0</v>
      </c>
    </row>
    <row r="333" spans="1:4" ht="13.5" thickBot="1">
      <c r="C333" s="747"/>
      <c r="D333" s="816"/>
    </row>
    <row r="334" spans="1:4" ht="13.5" thickBot="1">
      <c r="C334" s="748" t="str">
        <f>'Step 3-Stand-Alone Freezers'!C82</f>
        <v>Additional Comments:</v>
      </c>
      <c r="D334" s="805">
        <f>IF(ISBLANK('Step 3-Stand-Alone Freezers (B)'!D80),"BLANK",'Step 3-Stand-Alone Freezers (B)'!D80)</f>
        <v>0</v>
      </c>
    </row>
    <row r="335" spans="1:4">
      <c r="D335" s="784"/>
    </row>
    <row r="336" spans="1:4">
      <c r="A336" s="407"/>
      <c r="B336" s="407"/>
      <c r="C336" s="407"/>
      <c r="D336" s="783"/>
    </row>
    <row r="337" spans="1:4">
      <c r="D337" s="784"/>
    </row>
    <row r="338" spans="1:4">
      <c r="A338" s="401"/>
      <c r="B338" s="401" t="s">
        <v>397</v>
      </c>
      <c r="C338" s="401"/>
      <c r="D338" s="785"/>
    </row>
    <row r="339" spans="1:4">
      <c r="D339" s="784"/>
    </row>
    <row r="340" spans="1:4">
      <c r="A340" s="411"/>
      <c r="B340" s="411"/>
      <c r="C340" s="411" t="s">
        <v>172</v>
      </c>
      <c r="D340" s="786"/>
    </row>
    <row r="341" spans="1:4" ht="13">
      <c r="C341" s="749" t="str">
        <f>'Step 3-Air-Conditioning Units'!C8</f>
        <v>Total Number of Units Processed</v>
      </c>
      <c r="D341" s="787">
        <f>IF(ISBLANK('Step 3-Air-Conditioning Uni (B)'!D8),"BLANK",'Step 3-Air-Conditioning Uni (B)'!D8)</f>
        <v>0</v>
      </c>
    </row>
    <row r="342" spans="1:4" ht="13">
      <c r="C342" s="749" t="str">
        <f>'Step 3-Air-Conditioning Units'!C9</f>
        <v>Average Age of Appliances Collected (yrs)</v>
      </c>
      <c r="D342" s="787">
        <f>IF(ISBLANK('Step 3-Air-Conditioning Uni (B)'!D9),"BLANK",'Step 3-Air-Conditioning Uni (B)'!D9)</f>
        <v>0</v>
      </c>
    </row>
    <row r="343" spans="1:4" ht="13">
      <c r="C343" s="749" t="str">
        <f>'Step 3-Air-Conditioning Units'!C10</f>
        <v>Refrigerant Type</v>
      </c>
      <c r="D343" s="789"/>
    </row>
    <row r="344" spans="1:4" ht="13">
      <c r="C344" s="731" t="str">
        <f>'Step 3-Air-Conditioning Units'!C11</f>
        <v>HCFC-22</v>
      </c>
      <c r="D344" s="787">
        <f>IF(ISBLANK('Step 3-Air-Conditioning Uni (B)'!D11),"BLANK",'Step 3-Air-Conditioning Uni (B)'!D11)</f>
        <v>0</v>
      </c>
    </row>
    <row r="345" spans="1:4" ht="13">
      <c r="C345" s="731" t="str">
        <f>'Step 3-Air-Conditioning Units'!C12</f>
        <v>R-407C</v>
      </c>
      <c r="D345" s="787">
        <f>IF(ISBLANK('Step 3-Air-Conditioning Uni (B)'!D12),"BLANK",'Step 3-Air-Conditioning Uni (B)'!D12)</f>
        <v>0</v>
      </c>
    </row>
    <row r="346" spans="1:4" ht="13">
      <c r="C346" s="731" t="str">
        <f>'Step 3-Air-Conditioning Units'!C13</f>
        <v>R-410A</v>
      </c>
      <c r="D346" s="787">
        <f>IF(ISBLANK('Step 3-Air-Conditioning Uni (B)'!D13),"BLANK",'Step 3-Air-Conditioning Uni (B)'!D13)</f>
        <v>0</v>
      </c>
    </row>
    <row r="347" spans="1:4" ht="13">
      <c r="C347" s="742" t="s">
        <v>123</v>
      </c>
      <c r="D347" s="787">
        <f>IF(ISBLANK('Step 3-Air-Conditioning Uni (B)'!D14),"BLANK",'Step 3-Air-Conditioning Uni (B)'!D14)</f>
        <v>0</v>
      </c>
    </row>
    <row r="348" spans="1:4" ht="13">
      <c r="C348" s="671"/>
      <c r="D348" s="787"/>
    </row>
    <row r="349" spans="1:4" ht="13">
      <c r="C349" s="749" t="s">
        <v>381</v>
      </c>
      <c r="D349" s="789">
        <f t="shared" ref="C349:D353" si="4">D343</f>
        <v>0</v>
      </c>
    </row>
    <row r="350" spans="1:4" ht="13">
      <c r="C350" s="731" t="str">
        <f t="shared" si="4"/>
        <v>HCFC-22</v>
      </c>
      <c r="D350" s="787">
        <f>IF(ISBLANK('Step 3-Air-Conditioning Uni (B)'!E11),"BLANK",'Step 3-Air-Conditioning Uni (B)'!E11)</f>
        <v>0</v>
      </c>
    </row>
    <row r="351" spans="1:4" ht="13">
      <c r="C351" s="731" t="str">
        <f t="shared" si="4"/>
        <v>R-407C</v>
      </c>
      <c r="D351" s="787">
        <f>IF(ISBLANK('Step 3-Air-Conditioning Uni (B)'!E12),"BLANK",'Step 3-Air-Conditioning Uni (B)'!E12)</f>
        <v>0</v>
      </c>
    </row>
    <row r="352" spans="1:4" ht="13">
      <c r="C352" s="731" t="str">
        <f t="shared" si="4"/>
        <v>R-410A</v>
      </c>
      <c r="D352" s="787">
        <f>IF(ISBLANK('Step 3-Air-Conditioning Uni (B)'!E13),"BLANK",'Step 3-Air-Conditioning Uni (B)'!E13)</f>
        <v>0</v>
      </c>
    </row>
    <row r="353" spans="2:4" ht="13">
      <c r="C353" s="742" t="str">
        <f t="shared" si="4"/>
        <v>Other</v>
      </c>
      <c r="D353" s="787">
        <f>IF(ISBLANK('Step 3-Air-Conditioning Uni (B)'!E14),"BLANK",'Step 3-Air-Conditioning Uni (B)'!E14)</f>
        <v>0</v>
      </c>
    </row>
    <row r="354" spans="2:4" ht="13" thickBot="1">
      <c r="D354" s="784"/>
    </row>
    <row r="355" spans="2:4" ht="13">
      <c r="B355" s="1961" t="s">
        <v>141</v>
      </c>
      <c r="C355" s="149" t="s">
        <v>184</v>
      </c>
      <c r="D355" s="808"/>
    </row>
    <row r="356" spans="2:4" ht="13">
      <c r="B356" s="1962">
        <v>0</v>
      </c>
      <c r="C356" s="745" t="s">
        <v>143</v>
      </c>
      <c r="D356" s="787" t="str">
        <f>IF(ISBLANK('Step 3-Air-Conditioning Uni (B)'!F22),"BLANK",'Step 3-Air-Conditioning Uni (B)'!F22)</f>
        <v/>
      </c>
    </row>
    <row r="357" spans="2:4" ht="13">
      <c r="B357" s="1962"/>
      <c r="C357" s="704" t="s">
        <v>145</v>
      </c>
      <c r="D357" s="787" t="str">
        <f>IF(ISBLANK('Step 3-Air-Conditioning Uni (B)'!F23),"BLANK",'Step 3-Air-Conditioning Uni (B)'!F23)</f>
        <v/>
      </c>
    </row>
    <row r="358" spans="2:4" ht="13">
      <c r="B358" s="1962">
        <v>0</v>
      </c>
      <c r="C358" s="745" t="s">
        <v>146</v>
      </c>
      <c r="D358" s="787" t="str">
        <f>IF(ISBLANK('Step 3-Air-Conditioning Uni (B)'!F24),"BLANK",'Step 3-Air-Conditioning Uni (B)'!F24)</f>
        <v/>
      </c>
    </row>
    <row r="359" spans="2:4" ht="13.5" thickBot="1">
      <c r="B359" s="1962"/>
      <c r="C359" s="704" t="s">
        <v>147</v>
      </c>
      <c r="D359" s="787" t="str">
        <f>IF(ISBLANK('Step 3-Air-Conditioning Uni (B)'!F25),"BLANK",'Step 3-Air-Conditioning Uni (B)'!F25)</f>
        <v/>
      </c>
    </row>
    <row r="360" spans="2:4" ht="13">
      <c r="B360" s="1962">
        <v>0</v>
      </c>
      <c r="C360" s="148" t="s">
        <v>197</v>
      </c>
      <c r="D360" s="817"/>
    </row>
    <row r="361" spans="2:4" ht="13">
      <c r="B361" s="1962">
        <v>0</v>
      </c>
      <c r="C361" s="745" t="s">
        <v>143</v>
      </c>
      <c r="D361" s="791" t="str">
        <f>IF(ISBLANK('Step 3-Air-Conditioning Uni (B)'!F27),"BLANK",'Step 3-Air-Conditioning Uni (B)'!F27)</f>
        <v/>
      </c>
    </row>
    <row r="362" spans="2:4" ht="13">
      <c r="B362" s="1962"/>
      <c r="C362" s="704" t="s">
        <v>145</v>
      </c>
      <c r="D362" s="791" t="str">
        <f>IF(ISBLANK('Step 3-Air-Conditioning Uni (B)'!F28),"BLANK",'Step 3-Air-Conditioning Uni (B)'!F28)</f>
        <v/>
      </c>
    </row>
    <row r="363" spans="2:4" ht="13">
      <c r="B363" s="1962">
        <v>0</v>
      </c>
      <c r="C363" s="745" t="s">
        <v>146</v>
      </c>
      <c r="D363" s="791" t="str">
        <f>IF(ISBLANK('Step 3-Air-Conditioning Uni (B)'!F29),"BLANK",'Step 3-Air-Conditioning Uni (B)'!F29)</f>
        <v/>
      </c>
    </row>
    <row r="364" spans="2:4" ht="13.5" thickBot="1">
      <c r="B364" s="1962"/>
      <c r="C364" s="704" t="s">
        <v>147</v>
      </c>
      <c r="D364" s="791" t="str">
        <f>IF(ISBLANK('Step 3-Air-Conditioning Uni (B)'!F30),"BLANK",'Step 3-Air-Conditioning Uni (B)'!F30)</f>
        <v/>
      </c>
    </row>
    <row r="365" spans="2:4" ht="13">
      <c r="B365" s="1962">
        <v>0</v>
      </c>
      <c r="C365" s="148" t="s">
        <v>198</v>
      </c>
      <c r="D365" s="817"/>
    </row>
    <row r="366" spans="2:4" ht="13">
      <c r="B366" s="1962">
        <v>0</v>
      </c>
      <c r="C366" s="745" t="s">
        <v>143</v>
      </c>
      <c r="D366" s="791" t="str">
        <f>IF(ISBLANK('Step 3-Air-Conditioning Uni (B)'!F32),"BLANK",'Step 3-Air-Conditioning Uni (B)'!F32)</f>
        <v/>
      </c>
    </row>
    <row r="367" spans="2:4" ht="13">
      <c r="B367" s="1962"/>
      <c r="C367" s="704" t="s">
        <v>145</v>
      </c>
      <c r="D367" s="791" t="str">
        <f>IF(ISBLANK('Step 3-Air-Conditioning Uni (B)'!F33),"BLANK",'Step 3-Air-Conditioning Uni (B)'!F33)</f>
        <v/>
      </c>
    </row>
    <row r="368" spans="2:4" ht="13">
      <c r="B368" s="1962">
        <v>0</v>
      </c>
      <c r="C368" s="745" t="s">
        <v>146</v>
      </c>
      <c r="D368" s="791" t="str">
        <f>IF(ISBLANK('Step 3-Air-Conditioning Uni (B)'!F34),"BLANK",'Step 3-Air-Conditioning Uni (B)'!F34)</f>
        <v/>
      </c>
    </row>
    <row r="369" spans="1:4" ht="13.5" thickBot="1">
      <c r="B369" s="1963"/>
      <c r="C369" s="704" t="s">
        <v>147</v>
      </c>
      <c r="D369" s="791" t="str">
        <f>IF(ISBLANK('Step 3-Air-Conditioning Uni (B)'!F35),"BLANK",'Step 3-Air-Conditioning Uni (B)'!F35)</f>
        <v/>
      </c>
    </row>
    <row r="370" spans="1:4" ht="13">
      <c r="B370" s="1960" t="s">
        <v>153</v>
      </c>
      <c r="C370" s="624" t="s">
        <v>154</v>
      </c>
      <c r="D370" s="796" t="str">
        <f>IF(ISBLANK('Step 3-Air-Conditioning Uni (B)'!F36),"BLANK",'Step 3-Air-Conditioning Uni (B)'!F36)</f>
        <v/>
      </c>
    </row>
    <row r="371" spans="1:4" ht="13.5" thickBot="1">
      <c r="B371" s="1776">
        <v>0</v>
      </c>
      <c r="C371" s="622" t="s">
        <v>156</v>
      </c>
      <c r="D371" s="795" t="str">
        <f>IF(ISBLANK('Step 3-Air-Conditioning Uni (B)'!F37),"BLANK",'Step 3-Air-Conditioning Uni (B)'!F37)</f>
        <v/>
      </c>
    </row>
    <row r="372" spans="1:4" ht="13">
      <c r="B372" s="1779" t="s">
        <v>157</v>
      </c>
      <c r="C372" s="624" t="s">
        <v>158</v>
      </c>
      <c r="D372" s="796" t="str">
        <f>IF(ISBLANK('Step 3-Air-Conditioning Uni (B)'!F38),"BLANK",'Step 3-Air-Conditioning Uni (B)'!F38)</f>
        <v/>
      </c>
    </row>
    <row r="373" spans="1:4" ht="13.5" thickBot="1">
      <c r="B373" s="1780">
        <v>0</v>
      </c>
      <c r="C373" s="622" t="s">
        <v>159</v>
      </c>
      <c r="D373" s="795" t="str">
        <f>IF(ISBLANK('Step 3-Air-Conditioning Uni (B)'!F39),"BLANK",'Step 3-Air-Conditioning Uni (B)'!F39)</f>
        <v/>
      </c>
    </row>
    <row r="374" spans="1:4" ht="13.5" thickBot="1">
      <c r="B374" s="388" t="s">
        <v>160</v>
      </c>
      <c r="C374" s="283" t="s">
        <v>154</v>
      </c>
      <c r="D374" s="797" t="str">
        <f>IF(ISBLANK('Step 3-Air-Conditioning Uni (B)'!F40),"BLANK",'Step 3-Air-Conditioning Uni (B)'!F40)</f>
        <v/>
      </c>
    </row>
    <row r="375" spans="1:4" ht="13.5" thickBot="1">
      <c r="B375" s="450" t="s">
        <v>379</v>
      </c>
      <c r="C375" s="283" t="s">
        <v>146</v>
      </c>
      <c r="D375" s="797" t="str">
        <f>IF(ISBLANK('Step 3-Air-Conditioning Uni (B)'!F41),"BLANK",'Step 3-Air-Conditioning Uni (B)'!F41)</f>
        <v/>
      </c>
    </row>
    <row r="376" spans="1:4">
      <c r="D376" s="784"/>
    </row>
    <row r="377" spans="1:4">
      <c r="A377" s="411"/>
      <c r="B377" s="1457" t="s">
        <v>375</v>
      </c>
      <c r="C377" s="411"/>
      <c r="D377" s="786"/>
    </row>
    <row r="378" spans="1:4" ht="13">
      <c r="C378" s="731" t="str">
        <f>'Step 3-Air-Conditioning Uni (B)'!C10</f>
        <v>Refrigerant Type</v>
      </c>
      <c r="D378" s="789"/>
    </row>
    <row r="379" spans="1:4" ht="13">
      <c r="C379" s="731" t="str">
        <f>'Step 3-Air-Conditioning Uni (B)'!C11</f>
        <v>HCFC-22</v>
      </c>
      <c r="D379" s="787">
        <f>IF(ISBLANK('Step 3-Air-Conditioning Uni (B)'!F11),"BLANK",'Step 3-Air-Conditioning Uni (B)'!F11)</f>
        <v>0</v>
      </c>
    </row>
    <row r="380" spans="1:4" ht="13">
      <c r="C380" s="731" t="str">
        <f>'Step 3-Air-Conditioning Uni (B)'!C12</f>
        <v>R-407C</v>
      </c>
      <c r="D380" s="787">
        <f>IF(ISBLANK('Step 3-Air-Conditioning Uni (B)'!F12),"BLANK",'Step 3-Air-Conditioning Uni (B)'!F12)</f>
        <v>0</v>
      </c>
    </row>
    <row r="381" spans="1:4" ht="13">
      <c r="C381" s="731" t="str">
        <f>'Step 3-Air-Conditioning Uni (B)'!C13</f>
        <v>R-410A</v>
      </c>
      <c r="D381" s="787">
        <f>IF(ISBLANK('Step 3-Air-Conditioning Uni (B)'!F13),"BLANK",'Step 3-Air-Conditioning Uni (B)'!F13)</f>
        <v>0</v>
      </c>
    </row>
    <row r="382" spans="1:4" ht="13.5" thickBot="1">
      <c r="C382" s="731" t="str">
        <f>'Step 3-Air-Conditioning Uni (B)'!C14</f>
        <v>Other</v>
      </c>
      <c r="D382" s="787">
        <f>IF(ISBLANK('Step 3-Air-Conditioning Uni (B)'!F14),"BLANK",'Step 3-Air-Conditioning Uni (B)'!F14)</f>
        <v>0</v>
      </c>
    </row>
    <row r="383" spans="1:4" ht="13">
      <c r="C383" s="750" t="s">
        <v>382</v>
      </c>
      <c r="D383" s="787">
        <f>IF(ISBLANK('Step 3-Air-Conditioning Uni (B)'!G11),"BLANK",'Step 3-Air-Conditioning Uni (B)'!G11)</f>
        <v>0</v>
      </c>
    </row>
    <row r="384" spans="1:4" ht="13.5" thickBot="1">
      <c r="C384" s="731"/>
      <c r="D384" s="784"/>
    </row>
    <row r="385" spans="2:4" ht="13">
      <c r="B385" s="1961" t="s">
        <v>141</v>
      </c>
      <c r="C385" s="148" t="s">
        <v>184</v>
      </c>
      <c r="D385" s="818"/>
    </row>
    <row r="386" spans="2:4" ht="13">
      <c r="B386" s="1962">
        <v>0</v>
      </c>
      <c r="C386" s="745" t="s">
        <v>143</v>
      </c>
      <c r="D386" s="819" t="str">
        <f>IF(ISBLANK('Step 3-Air-Conditioning Uni (B)'!H22),"BLANK",'Step 3-Air-Conditioning Uni (B)'!H22)</f>
        <v/>
      </c>
    </row>
    <row r="387" spans="2:4" ht="13">
      <c r="B387" s="1962"/>
      <c r="C387" s="704" t="s">
        <v>145</v>
      </c>
      <c r="D387" s="819" t="str">
        <f>IF(ISBLANK('Step 3-Air-Conditioning Uni (B)'!H23),"BLANK",'Step 3-Air-Conditioning Uni (B)'!H23)</f>
        <v/>
      </c>
    </row>
    <row r="388" spans="2:4" ht="13">
      <c r="B388" s="1962">
        <v>0</v>
      </c>
      <c r="C388" s="745" t="s">
        <v>146</v>
      </c>
      <c r="D388" s="819" t="str">
        <f>IF(ISBLANK('Step 3-Air-Conditioning Uni (B)'!H24),"BLANK",'Step 3-Air-Conditioning Uni (B)'!H24)</f>
        <v/>
      </c>
    </row>
    <row r="389" spans="2:4" ht="13.5" thickBot="1">
      <c r="B389" s="1962"/>
      <c r="C389" s="704" t="s">
        <v>147</v>
      </c>
      <c r="D389" s="819" t="str">
        <f>IF(ISBLANK('Step 3-Air-Conditioning Uni (B)'!H25),"BLANK",'Step 3-Air-Conditioning Uni (B)'!H25)</f>
        <v/>
      </c>
    </row>
    <row r="390" spans="2:4" ht="13">
      <c r="B390" s="1962">
        <v>0</v>
      </c>
      <c r="C390" s="148" t="s">
        <v>197</v>
      </c>
      <c r="D390" s="820"/>
    </row>
    <row r="391" spans="2:4" ht="13">
      <c r="B391" s="1962">
        <v>0</v>
      </c>
      <c r="C391" s="745" t="s">
        <v>143</v>
      </c>
      <c r="D391" s="819" t="str">
        <f>IF(ISBLANK('Step 3-Air-Conditioning Uni (B)'!H27),"BLANK",'Step 3-Air-Conditioning Uni (B)'!H27)</f>
        <v/>
      </c>
    </row>
    <row r="392" spans="2:4" ht="13">
      <c r="B392" s="1962"/>
      <c r="C392" s="704" t="s">
        <v>145</v>
      </c>
      <c r="D392" s="819" t="str">
        <f>IF(ISBLANK('Step 3-Air-Conditioning Uni (B)'!H28),"BLANK",'Step 3-Air-Conditioning Uni (B)'!H28)</f>
        <v/>
      </c>
    </row>
    <row r="393" spans="2:4" ht="13">
      <c r="B393" s="1962">
        <v>0</v>
      </c>
      <c r="C393" s="745" t="s">
        <v>146</v>
      </c>
      <c r="D393" s="819" t="str">
        <f>IF(ISBLANK('Step 3-Air-Conditioning Uni (B)'!H29),"BLANK",'Step 3-Air-Conditioning Uni (B)'!H29)</f>
        <v/>
      </c>
    </row>
    <row r="394" spans="2:4" ht="13.5" thickBot="1">
      <c r="B394" s="1962"/>
      <c r="C394" s="704" t="s">
        <v>147</v>
      </c>
      <c r="D394" s="819" t="str">
        <f>IF(ISBLANK('Step 3-Air-Conditioning Uni (B)'!H30),"BLANK",'Step 3-Air-Conditioning Uni (B)'!H30)</f>
        <v/>
      </c>
    </row>
    <row r="395" spans="2:4" ht="13">
      <c r="B395" s="1962">
        <v>0</v>
      </c>
      <c r="C395" s="148" t="s">
        <v>198</v>
      </c>
      <c r="D395" s="820"/>
    </row>
    <row r="396" spans="2:4" ht="13">
      <c r="B396" s="1962">
        <v>0</v>
      </c>
      <c r="C396" s="745" t="s">
        <v>143</v>
      </c>
      <c r="D396" s="819" t="str">
        <f>IF(ISBLANK('Step 3-Air-Conditioning Uni (B)'!H32),"BLANK",'Step 3-Air-Conditioning Uni (B)'!H32)</f>
        <v/>
      </c>
    </row>
    <row r="397" spans="2:4" ht="13">
      <c r="B397" s="1962"/>
      <c r="C397" s="704" t="s">
        <v>145</v>
      </c>
      <c r="D397" s="819" t="str">
        <f>IF(ISBLANK('Step 3-Air-Conditioning Uni (B)'!H33),"BLANK",'Step 3-Air-Conditioning Uni (B)'!H33)</f>
        <v/>
      </c>
    </row>
    <row r="398" spans="2:4" ht="13">
      <c r="B398" s="1962">
        <v>0</v>
      </c>
      <c r="C398" s="745" t="s">
        <v>146</v>
      </c>
      <c r="D398" s="1262" t="str">
        <f>IF(ISBLANK('Step 3-Air-Conditioning Uni (B)'!H34),"BLANK",'Step 3-Air-Conditioning Uni (B)'!H34)</f>
        <v/>
      </c>
    </row>
    <row r="399" spans="2:4" ht="13.5" thickBot="1">
      <c r="B399" s="1963"/>
      <c r="C399" s="704" t="s">
        <v>147</v>
      </c>
      <c r="D399" s="819" t="str">
        <f>IF(ISBLANK('Step 3-Air-Conditioning Uni (B)'!H35),"BLANK",'Step 3-Air-Conditioning Uni (B)'!H35)</f>
        <v/>
      </c>
    </row>
    <row r="400" spans="2:4" ht="13">
      <c r="B400" s="1960" t="s">
        <v>153</v>
      </c>
      <c r="C400" s="624" t="s">
        <v>154</v>
      </c>
      <c r="D400" s="819" t="str">
        <f>IF(ISBLANK('Step 3-Air-Conditioning Uni (B)'!H36),"BLANK",'Step 3-Air-Conditioning Uni (B)'!H36)</f>
        <v/>
      </c>
    </row>
    <row r="401" spans="1:4" ht="13.5" thickBot="1">
      <c r="B401" s="1776">
        <v>0</v>
      </c>
      <c r="C401" s="622" t="s">
        <v>156</v>
      </c>
      <c r="D401" s="819" t="str">
        <f>IF(ISBLANK('Step 3-Air-Conditioning Uni (B)'!H37),"BLANK",'Step 3-Air-Conditioning Uni (B)'!H37)</f>
        <v/>
      </c>
    </row>
    <row r="402" spans="1:4" ht="13">
      <c r="B402" s="1779" t="s">
        <v>157</v>
      </c>
      <c r="C402" s="624" t="s">
        <v>158</v>
      </c>
      <c r="D402" s="819" t="str">
        <f>IF(ISBLANK('Step 3-Air-Conditioning Uni (B)'!H38),"BLANK",'Step 3-Air-Conditioning Uni (B)'!H38)</f>
        <v/>
      </c>
    </row>
    <row r="403" spans="1:4" ht="13.5" thickBot="1">
      <c r="B403" s="1780">
        <v>0</v>
      </c>
      <c r="C403" s="622" t="s">
        <v>159</v>
      </c>
      <c r="D403" s="819" t="str">
        <f>IF(ISBLANK('Step 3-Air-Conditioning Uni (B)'!H39),"BLANK",'Step 3-Air-Conditioning Uni (B)'!H39)</f>
        <v/>
      </c>
    </row>
    <row r="404" spans="1:4" ht="13.5" thickBot="1">
      <c r="B404" s="388" t="s">
        <v>160</v>
      </c>
      <c r="C404" s="283" t="s">
        <v>154</v>
      </c>
      <c r="D404" s="819" t="str">
        <f>IF(ISBLANK('Step 3-Air-Conditioning Uni (B)'!H40),"BLANK",'Step 3-Air-Conditioning Uni (B)'!H40)</f>
        <v/>
      </c>
    </row>
    <row r="405" spans="1:4" ht="13.5" thickBot="1">
      <c r="B405" s="450" t="s">
        <v>379</v>
      </c>
      <c r="C405" s="283" t="s">
        <v>146</v>
      </c>
      <c r="D405" s="819" t="str">
        <f>IF(ISBLANK('Step 3-Air-Conditioning Uni (B)'!H41),"BLANK",'Step 3-Air-Conditioning Uni (B)'!H41)</f>
        <v/>
      </c>
    </row>
    <row r="406" spans="1:4" ht="13" thickBot="1">
      <c r="D406" s="784"/>
    </row>
    <row r="407" spans="1:4" ht="13">
      <c r="C407" s="735" t="str">
        <f>'Step 3-Air-Conditioning Units'!C47</f>
        <v>Average Number of Remaining Years of Useful Life</v>
      </c>
      <c r="D407" s="814">
        <f>IF(ISBLANK('Step 3-Air-Conditioning Uni (B)'!E46),"BLANK",'Step 3-Air-Conditioning Uni (B)'!E46)</f>
        <v>0</v>
      </c>
    </row>
    <row r="408" spans="1:4" ht="13">
      <c r="C408" s="736" t="str">
        <f>'Step 3-Air-Conditioning Units'!C48</f>
        <v>Average Energy Consumed/Year/Unit (kWh)</v>
      </c>
      <c r="D408" s="815">
        <f>IF(ISBLANK('Step 3-Air-Conditioning Uni (B)'!E47),"BLANK",'Step 3-Air-Conditioning Uni (B)'!E47)</f>
        <v>0</v>
      </c>
    </row>
    <row r="409" spans="1:4" ht="26.5" thickBot="1">
      <c r="C409" s="737" t="str">
        <f>'Step 3-Air-Conditioning Units'!C49</f>
        <v>Average Energy Cost for Residential Consumers ($/kWh) 
[please provide the average cost during the current program period]</v>
      </c>
      <c r="D409" s="805">
        <f>IF(ISBLANK('Step 3-Air-Conditioning Uni (B)'!E48),"BLANK",'Step 3-Air-Conditioning Uni (B)'!E48)</f>
        <v>0</v>
      </c>
    </row>
    <row r="410" spans="1:4" ht="13" thickBot="1">
      <c r="D410" s="802"/>
    </row>
    <row r="411" spans="1:4" ht="13.5" thickBot="1">
      <c r="C411" s="748" t="str">
        <f>'Step 3-Air-Conditioning Units'!C51</f>
        <v>Additional Comments:</v>
      </c>
      <c r="D411" s="805">
        <f>IF(ISBLANK('Step 3-Air-Conditioning Uni (B)'!D50),"BLANK",'Step 3-Air-Conditioning Uni (B)'!D50)</f>
        <v>0</v>
      </c>
    </row>
    <row r="412" spans="1:4">
      <c r="D412" s="784"/>
    </row>
    <row r="413" spans="1:4">
      <c r="A413" s="407"/>
      <c r="B413" s="407"/>
      <c r="C413" s="407"/>
      <c r="D413" s="783"/>
    </row>
    <row r="414" spans="1:4">
      <c r="D414" s="784"/>
    </row>
    <row r="415" spans="1:4">
      <c r="A415" s="401"/>
      <c r="B415" s="401" t="s">
        <v>398</v>
      </c>
      <c r="C415" s="401"/>
      <c r="D415" s="785"/>
    </row>
    <row r="416" spans="1:4">
      <c r="D416" s="784"/>
    </row>
    <row r="417" spans="1:4">
      <c r="A417" s="411"/>
      <c r="B417" s="411"/>
      <c r="C417" s="411" t="s">
        <v>172</v>
      </c>
      <c r="D417" s="786"/>
    </row>
    <row r="418" spans="1:4" ht="13">
      <c r="C418" s="749" t="str">
        <f>'Step 3-Dehumidifiers'!C8</f>
        <v>Total Number of Units Processed</v>
      </c>
      <c r="D418" s="788">
        <f>IF(ISBLANK('Step 3-Dehumidifiers (B)'!D8),"BLANK",'Step 3-Dehumidifiers (B)'!D8)</f>
        <v>0</v>
      </c>
    </row>
    <row r="419" spans="1:4" ht="13">
      <c r="C419" s="749" t="str">
        <f>'Step 3-Dehumidifiers'!C9</f>
        <v>Average Age of Appliances Collected (yrs)</v>
      </c>
      <c r="D419" s="788">
        <f>IF(ISBLANK('Step 3-Dehumidifiers (B)'!D9),"BLANK",'Step 3-Dehumidifiers (B)'!D9)</f>
        <v>0</v>
      </c>
    </row>
    <row r="420" spans="1:4" ht="13">
      <c r="C420" s="731" t="str">
        <f>'Step 3-Dehumidifiers'!C10</f>
        <v>Refrigerant Type</v>
      </c>
      <c r="D420" s="784"/>
    </row>
    <row r="421" spans="1:4" ht="13">
      <c r="C421" s="731" t="str">
        <f>'Step 3-Dehumidifiers'!C11</f>
        <v>CFC-12</v>
      </c>
      <c r="D421" s="788">
        <f>IF(ISBLANK('Step 3-Dehumidifiers (B)'!D11),"BLANK",'Step 3-Dehumidifiers (B)'!D11)</f>
        <v>0</v>
      </c>
    </row>
    <row r="422" spans="1:4" ht="13">
      <c r="C422" s="731" t="str">
        <f>'Step 3-Dehumidifiers'!C12</f>
        <v>HCFC-22</v>
      </c>
      <c r="D422" s="788">
        <f>IF(ISBLANK('Step 3-Dehumidifiers (B)'!D12),"BLANK",'Step 3-Dehumidifiers (B)'!D12)</f>
        <v>0</v>
      </c>
    </row>
    <row r="423" spans="1:4" ht="13">
      <c r="C423" s="731" t="str">
        <f>'Step 3-Dehumidifiers'!C13</f>
        <v>HFC-134a</v>
      </c>
      <c r="D423" s="788">
        <f>IF(ISBLANK('Step 3-Dehumidifiers (B)'!D13),"BLANK",'Step 3-Dehumidifiers (B)'!D13)</f>
        <v>0</v>
      </c>
    </row>
    <row r="424" spans="1:4" ht="13">
      <c r="C424" s="731" t="str">
        <f>'Step 3-Dehumidifiers'!C14</f>
        <v>R-500</v>
      </c>
      <c r="D424" s="788">
        <f>IF(ISBLANK('Step 3-Dehumidifiers (B)'!D14),"BLANK",'Step 3-Dehumidifiers (B)'!D14)</f>
        <v>0</v>
      </c>
    </row>
    <row r="425" spans="1:4" ht="13">
      <c r="C425" s="731" t="str">
        <f>'Step 3-Dehumidifiers'!C15</f>
        <v>R-410A</v>
      </c>
      <c r="D425" s="788">
        <f>IF(ISBLANK('Step 3-Dehumidifiers (B)'!D15),"BLANK",'Step 3-Dehumidifiers (B)'!D15)</f>
        <v>0</v>
      </c>
    </row>
    <row r="426" spans="1:4" ht="13">
      <c r="C426" s="731" t="str">
        <f>'Step 3-Dehumidifiers'!C16</f>
        <v>Other</v>
      </c>
      <c r="D426" s="788">
        <f>IF(ISBLANK('Step 3-Dehumidifiers (B)'!D16),"BLANK",'Step 3-Dehumidifiers (B)'!D16)</f>
        <v>0</v>
      </c>
    </row>
    <row r="427" spans="1:4" ht="13">
      <c r="C427" s="749"/>
      <c r="D427" s="807"/>
    </row>
    <row r="428" spans="1:4" ht="13">
      <c r="C428" s="731" t="s">
        <v>381</v>
      </c>
      <c r="D428" s="784"/>
    </row>
    <row r="429" spans="1:4" ht="13">
      <c r="C429" s="731" t="str">
        <f t="shared" ref="C429:C434" si="5">C421</f>
        <v>CFC-12</v>
      </c>
      <c r="D429" s="788">
        <f>IF(ISBLANK('Step 3-Dehumidifiers (B)'!E11),"BLANK",'Step 3-Dehumidifiers (B)'!E11)</f>
        <v>0</v>
      </c>
    </row>
    <row r="430" spans="1:4" ht="13">
      <c r="C430" s="731" t="str">
        <f t="shared" si="5"/>
        <v>HCFC-22</v>
      </c>
      <c r="D430" s="788">
        <f>IF(ISBLANK('Step 3-Dehumidifiers (B)'!E12),"BLANK",'Step 3-Dehumidifiers (B)'!E12)</f>
        <v>0</v>
      </c>
    </row>
    <row r="431" spans="1:4" ht="13">
      <c r="C431" s="731" t="str">
        <f t="shared" si="5"/>
        <v>HFC-134a</v>
      </c>
      <c r="D431" s="788">
        <f>IF(ISBLANK('Step 3-Dehumidifiers (B)'!E13),"BLANK",'Step 3-Dehumidifiers (B)'!E13)</f>
        <v>0</v>
      </c>
    </row>
    <row r="432" spans="1:4" ht="13">
      <c r="C432" s="731" t="str">
        <f t="shared" si="5"/>
        <v>R-500</v>
      </c>
      <c r="D432" s="788">
        <f>IF(ISBLANK('Step 3-Dehumidifiers (B)'!E14),"BLANK",'Step 3-Dehumidifiers (B)'!E14)</f>
        <v>0</v>
      </c>
    </row>
    <row r="433" spans="2:4" ht="13">
      <c r="C433" s="731" t="str">
        <f t="shared" si="5"/>
        <v>R-410A</v>
      </c>
      <c r="D433" s="788">
        <f>IF(ISBLANK('Step 3-Dehumidifiers (B)'!E15),"BLANK",'Step 3-Dehumidifiers (B)'!E15)</f>
        <v>0</v>
      </c>
    </row>
    <row r="434" spans="2:4" ht="13">
      <c r="C434" s="731" t="str">
        <f t="shared" si="5"/>
        <v>Other</v>
      </c>
      <c r="D434" s="788">
        <f>IF(ISBLANK('Step 3-Dehumidifiers (B)'!E16),"BLANK",'Step 3-Dehumidifiers (B)'!E16)</f>
        <v>0</v>
      </c>
    </row>
    <row r="435" spans="2:4" ht="13" thickBot="1">
      <c r="D435" s="784"/>
    </row>
    <row r="436" spans="2:4" ht="12.75" customHeight="1">
      <c r="B436" s="1961" t="s">
        <v>141</v>
      </c>
      <c r="C436" s="148" t="str">
        <f>'Step 3-Dehumidifiers (B)'!D23</f>
        <v>CFC-12</v>
      </c>
      <c r="D436" s="817"/>
    </row>
    <row r="437" spans="2:4" ht="13">
      <c r="B437" s="1962"/>
      <c r="C437" s="745" t="str">
        <f>'Step 3-Dehumidifiers (B)'!D24</f>
        <v>Reclaimed</v>
      </c>
      <c r="D437" s="821" t="str">
        <f>IF(ISBLANK('Step 3-Dehumidifiers (B)'!F24),"BLANK",'Step 3-Dehumidifiers (B)'!F24)</f>
        <v/>
      </c>
    </row>
    <row r="438" spans="2:4" ht="13">
      <c r="B438" s="1962"/>
      <c r="C438" s="704" t="s">
        <v>145</v>
      </c>
      <c r="D438" s="821" t="str">
        <f>IF(ISBLANK('Step 3-Dehumidifiers (B)'!F25),"BLANK",'Step 3-Dehumidifiers (B)'!F25)</f>
        <v/>
      </c>
    </row>
    <row r="439" spans="2:4" ht="13">
      <c r="B439" s="1962"/>
      <c r="C439" s="745" t="str">
        <f>'Step 3-Dehumidifiers (B)'!D26</f>
        <v>Destroyed</v>
      </c>
      <c r="D439" s="821" t="str">
        <f>IF(ISBLANK('Step 3-Dehumidifiers (B)'!F26),"BLANK",'Step 3-Dehumidifiers (B)'!F26)</f>
        <v/>
      </c>
    </row>
    <row r="440" spans="2:4" ht="13.5" thickBot="1">
      <c r="B440" s="1962"/>
      <c r="C440" s="704" t="s">
        <v>147</v>
      </c>
      <c r="D440" s="821" t="str">
        <f>IF(ISBLANK('Step 3-Dehumidifiers (B)'!F27),"BLANK",'Step 3-Dehumidifiers (B)'!F27)</f>
        <v/>
      </c>
    </row>
    <row r="441" spans="2:4" ht="12.75" customHeight="1">
      <c r="B441" s="1962"/>
      <c r="C441" s="148" t="str">
        <f>'Step 3-Dehumidifiers (B)'!D28</f>
        <v xml:space="preserve">HCFC-22 </v>
      </c>
      <c r="D441" s="817"/>
    </row>
    <row r="442" spans="2:4" ht="13">
      <c r="B442" s="1962"/>
      <c r="C442" s="620" t="str">
        <f>'Step 3-Dehumidifiers (B)'!D29</f>
        <v>Reclaimed</v>
      </c>
      <c r="D442" s="790" t="str">
        <f>IF(ISBLANK('Step 3-Dehumidifiers (B)'!F29),"BLANK",'Step 3-Dehumidifiers (B)'!F29)</f>
        <v/>
      </c>
    </row>
    <row r="443" spans="2:4" ht="13">
      <c r="B443" s="1962"/>
      <c r="C443" s="620" t="s">
        <v>145</v>
      </c>
      <c r="D443" s="790" t="str">
        <f>IF(ISBLANK('Step 3-Dehumidifiers (B)'!F30),"BLANK",'Step 3-Dehumidifiers (B)'!F30)</f>
        <v/>
      </c>
    </row>
    <row r="444" spans="2:4" ht="13">
      <c r="B444" s="1962"/>
      <c r="C444" s="620" t="str">
        <f>'Step 3-Dehumidifiers (B)'!D31</f>
        <v>Destroyed</v>
      </c>
      <c r="D444" s="790" t="str">
        <f>IF(ISBLANK('Step 3-Dehumidifiers (B)'!F31),"BLANK",'Step 3-Dehumidifiers (B)'!F31)</f>
        <v/>
      </c>
    </row>
    <row r="445" spans="2:4" ht="13">
      <c r="B445" s="1962"/>
      <c r="C445" s="620" t="s">
        <v>147</v>
      </c>
      <c r="D445" s="790" t="str">
        <f>IF(ISBLANK('Step 3-Dehumidifiers (B)'!F32),"BLANK",'Step 3-Dehumidifiers (B)'!F32)</f>
        <v/>
      </c>
    </row>
    <row r="446" spans="2:4" ht="13">
      <c r="B446" s="1962"/>
      <c r="C446" s="151" t="str">
        <f>'Step 3-Dehumidifiers (B)'!D33</f>
        <v>HFC-134a</v>
      </c>
      <c r="D446" s="822"/>
    </row>
    <row r="447" spans="2:4" ht="13">
      <c r="B447" s="1962"/>
      <c r="C447" s="620" t="str">
        <f>'Step 3-Dehumidifiers (B)'!D34</f>
        <v>Reclaimed</v>
      </c>
      <c r="D447" s="791" t="str">
        <f>IF(ISBLANK('Step 3-Dehumidifiers (B)'!F34),"BLANK",'Step 3-Dehumidifiers (B)'!F34)</f>
        <v/>
      </c>
    </row>
    <row r="448" spans="2:4" ht="13">
      <c r="B448" s="1962"/>
      <c r="C448" s="620" t="s">
        <v>145</v>
      </c>
      <c r="D448" s="791" t="str">
        <f>IF(ISBLANK('Step 3-Dehumidifiers (B)'!F35),"BLANK",'Step 3-Dehumidifiers (B)'!F35)</f>
        <v/>
      </c>
    </row>
    <row r="449" spans="2:4" ht="13">
      <c r="B449" s="1962"/>
      <c r="C449" s="620" t="s">
        <v>146</v>
      </c>
      <c r="D449" s="791" t="str">
        <f>IF(ISBLANK('Step 3-Dehumidifiers (B)'!F36),"BLANK",'Step 3-Dehumidifiers (B)'!F36)</f>
        <v/>
      </c>
    </row>
    <row r="450" spans="2:4" ht="13">
      <c r="B450" s="1962"/>
      <c r="C450" s="620" t="s">
        <v>147</v>
      </c>
      <c r="D450" s="791" t="str">
        <f>IF(ISBLANK('Step 3-Dehumidifiers (B)'!F37),"BLANK",'Step 3-Dehumidifiers (B)'!F37)</f>
        <v/>
      </c>
    </row>
    <row r="451" spans="2:4" ht="13">
      <c r="B451" s="1962"/>
      <c r="C451" s="652" t="str">
        <f>'Step 3-Dehumidifiers (B)'!D38</f>
        <v>R-500</v>
      </c>
      <c r="D451" s="823"/>
    </row>
    <row r="452" spans="2:4" ht="13">
      <c r="B452" s="1962"/>
      <c r="C452" s="625" t="s">
        <v>143</v>
      </c>
      <c r="D452" s="821" t="str">
        <f>IF(ISBLANK('Step 3-Dehumidifiers (B)'!F39),"BLANK",'Step 3-Dehumidifiers (B)'!F39)</f>
        <v/>
      </c>
    </row>
    <row r="453" spans="2:4" ht="13">
      <c r="B453" s="1962"/>
      <c r="C453" s="625" t="s">
        <v>145</v>
      </c>
      <c r="D453" s="821" t="str">
        <f>IF(ISBLANK('Step 3-Dehumidifiers (B)'!F40),"BLANK",'Step 3-Dehumidifiers (B)'!F40)</f>
        <v/>
      </c>
    </row>
    <row r="454" spans="2:4" ht="13">
      <c r="B454" s="1962"/>
      <c r="C454" s="625" t="s">
        <v>146</v>
      </c>
      <c r="D454" s="821" t="str">
        <f>IF(ISBLANK('Step 3-Dehumidifiers (B)'!F41),"BLANK",'Step 3-Dehumidifiers (B)'!F41)</f>
        <v/>
      </c>
    </row>
    <row r="455" spans="2:4" ht="13">
      <c r="B455" s="1962"/>
      <c r="C455" s="625" t="s">
        <v>147</v>
      </c>
      <c r="D455" s="821" t="str">
        <f>IF(ISBLANK('Step 3-Dehumidifiers (B)'!F42),"BLANK",'Step 3-Dehumidifiers (B)'!F42)</f>
        <v/>
      </c>
    </row>
    <row r="456" spans="2:4" ht="13">
      <c r="B456" s="1962"/>
      <c r="C456" s="151" t="str">
        <f>'Step 3-Dehumidifiers (B)'!D43</f>
        <v xml:space="preserve">R-410A </v>
      </c>
      <c r="D456" s="822"/>
    </row>
    <row r="457" spans="2:4" ht="13">
      <c r="B457" s="1962"/>
      <c r="C457" s="620" t="s">
        <v>143</v>
      </c>
      <c r="D457" s="791" t="str">
        <f>IF(ISBLANK('Step 3-Dehumidifiers (B)'!F44),"BLANK",'Step 3-Dehumidifiers (B)'!F44)</f>
        <v/>
      </c>
    </row>
    <row r="458" spans="2:4" ht="13">
      <c r="B458" s="1962"/>
      <c r="C458" s="620" t="s">
        <v>145</v>
      </c>
      <c r="D458" s="791" t="str">
        <f>IF(ISBLANK('Step 3-Dehumidifiers (B)'!F45),"BLANK",'Step 3-Dehumidifiers (B)'!F45)</f>
        <v/>
      </c>
    </row>
    <row r="459" spans="2:4" ht="13">
      <c r="B459" s="1962"/>
      <c r="C459" s="620" t="s">
        <v>146</v>
      </c>
      <c r="D459" s="791" t="str">
        <f>IF(ISBLANK('Step 3-Dehumidifiers (B)'!F46),"BLANK",'Step 3-Dehumidifiers (B)'!F46)</f>
        <v/>
      </c>
    </row>
    <row r="460" spans="2:4" ht="13.5" thickBot="1">
      <c r="B460" s="1963"/>
      <c r="C460" s="620" t="s">
        <v>147</v>
      </c>
      <c r="D460" s="791" t="str">
        <f>IF(ISBLANK('Step 3-Dehumidifiers (B)'!F47),"BLANK",'Step 3-Dehumidifiers (B)'!F47)</f>
        <v/>
      </c>
    </row>
    <row r="461" spans="2:4" ht="13">
      <c r="B461" s="1960" t="s">
        <v>153</v>
      </c>
      <c r="C461" s="624" t="s">
        <v>154</v>
      </c>
      <c r="D461" s="796" t="str">
        <f>IF(ISBLANK('Step 3-Dehumidifiers (B)'!F48),"BLANK",'Step 3-Dehumidifiers (B)'!F48)</f>
        <v/>
      </c>
    </row>
    <row r="462" spans="2:4" ht="13.5" thickBot="1">
      <c r="B462" s="1776">
        <v>0</v>
      </c>
      <c r="C462" s="622" t="s">
        <v>156</v>
      </c>
      <c r="D462" s="795" t="str">
        <f>IF(ISBLANK('Step 3-Dehumidifiers (B)'!F49),"BLANK",'Step 3-Dehumidifiers (B)'!F49)</f>
        <v/>
      </c>
    </row>
    <row r="463" spans="2:4" ht="13">
      <c r="B463" s="1779" t="s">
        <v>157</v>
      </c>
      <c r="C463" s="624" t="s">
        <v>158</v>
      </c>
      <c r="D463" s="796" t="str">
        <f>IF(ISBLANK('Step 3-Dehumidifiers (B)'!F50),"BLANK",'Step 3-Dehumidifiers (B)'!F50)</f>
        <v/>
      </c>
    </row>
    <row r="464" spans="2:4" ht="13.5" thickBot="1">
      <c r="B464" s="1780">
        <v>0</v>
      </c>
      <c r="C464" s="622" t="s">
        <v>159</v>
      </c>
      <c r="D464" s="795" t="str">
        <f>IF(ISBLANK('Step 3-Dehumidifiers (B)'!F51),"BLANK",'Step 3-Dehumidifiers (B)'!F51)</f>
        <v/>
      </c>
    </row>
    <row r="465" spans="1:4" ht="13.5" thickBot="1">
      <c r="B465" s="388" t="s">
        <v>160</v>
      </c>
      <c r="C465" s="283" t="s">
        <v>154</v>
      </c>
      <c r="D465" s="797" t="str">
        <f>IF(ISBLANK('Step 3-Dehumidifiers (B)'!F52),"BLANK",'Step 3-Dehumidifiers (B)'!F52)</f>
        <v/>
      </c>
    </row>
    <row r="466" spans="1:4" ht="13.5" thickBot="1">
      <c r="B466" s="450" t="s">
        <v>379</v>
      </c>
      <c r="C466" s="283" t="s">
        <v>146</v>
      </c>
      <c r="D466" s="798" t="str">
        <f>IF(ISBLANK('Step 3-Dehumidifiers (B)'!F53),"BLANK",'Step 3-Dehumidifiers (B)'!F53)</f>
        <v/>
      </c>
    </row>
    <row r="467" spans="1:4">
      <c r="D467" s="784"/>
    </row>
    <row r="468" spans="1:4">
      <c r="A468" s="411"/>
      <c r="B468" s="1457" t="s">
        <v>375</v>
      </c>
      <c r="C468" s="411"/>
      <c r="D468" s="786"/>
    </row>
    <row r="469" spans="1:4" ht="12" customHeight="1">
      <c r="C469" s="731" t="str">
        <f>'Step 3-Dehumidifiers (B)'!C10</f>
        <v>Refrigerant Type</v>
      </c>
      <c r="D469" s="806"/>
    </row>
    <row r="470" spans="1:4" ht="12" customHeight="1">
      <c r="C470" s="731" t="str">
        <f>'Step 3-Dehumidifiers (B)'!C11</f>
        <v>CFC-12</v>
      </c>
      <c r="D470" s="788">
        <f>IF(ISBLANK('Step 3-Dehumidifiers (B)'!F11),"BLANK",'Step 3-Dehumidifiers (B)'!F11)</f>
        <v>0</v>
      </c>
    </row>
    <row r="471" spans="1:4" ht="12" customHeight="1">
      <c r="C471" s="731" t="str">
        <f>'Step 3-Dehumidifiers (B)'!C12</f>
        <v>HCFC-22</v>
      </c>
      <c r="D471" s="788">
        <f>IF(ISBLANK('Step 3-Dehumidifiers (B)'!F12),"BLANK",'Step 3-Dehumidifiers (B)'!F12)</f>
        <v>0</v>
      </c>
    </row>
    <row r="472" spans="1:4" ht="12" customHeight="1">
      <c r="C472" s="731" t="str">
        <f>'Step 3-Dehumidifiers (B)'!C13</f>
        <v>HFC-134a</v>
      </c>
      <c r="D472" s="788">
        <f>IF(ISBLANK('Step 3-Dehumidifiers (B)'!F13),"BLANK",'Step 3-Dehumidifiers (B)'!F13)</f>
        <v>0</v>
      </c>
    </row>
    <row r="473" spans="1:4" ht="12" customHeight="1">
      <c r="C473" s="731" t="str">
        <f>'Step 3-Dehumidifiers (B)'!C14</f>
        <v>R-500</v>
      </c>
      <c r="D473" s="788">
        <f>IF(ISBLANK('Step 3-Dehumidifiers (B)'!F14),"BLANK",'Step 3-Dehumidifiers (B)'!F14)</f>
        <v>0</v>
      </c>
    </row>
    <row r="474" spans="1:4" ht="12" customHeight="1">
      <c r="C474" s="731" t="str">
        <f>'Step 3-Dehumidifiers (B)'!C15</f>
        <v>R-410A</v>
      </c>
      <c r="D474" s="788">
        <f>IF(ISBLANK('Step 3-Dehumidifiers (B)'!F15),"BLANK",'Step 3-Dehumidifiers (B)'!F15)</f>
        <v>0</v>
      </c>
    </row>
    <row r="475" spans="1:4" ht="12" customHeight="1" thickBot="1">
      <c r="C475" s="731" t="str">
        <f>'Step 3-Dehumidifiers (B)'!C16</f>
        <v>Other</v>
      </c>
      <c r="D475" s="788">
        <f>IF(ISBLANK('Step 3-Dehumidifiers (B)'!F16),"BLANK",'Step 3-Dehumidifiers (B)'!F16)</f>
        <v>0</v>
      </c>
    </row>
    <row r="476" spans="1:4" ht="12" customHeight="1">
      <c r="C476" s="750" t="s">
        <v>382</v>
      </c>
      <c r="D476" s="788">
        <f>IF(ISBLANK('Step 3-Dehumidifiers (B)'!G11),"BLANK",'Step 3-Dehumidifiers (B)'!G11)</f>
        <v>0</v>
      </c>
    </row>
    <row r="477" spans="1:4" ht="12" customHeight="1" thickBot="1">
      <c r="C477" s="751"/>
      <c r="D477" s="784"/>
    </row>
    <row r="478" spans="1:4" ht="12" customHeight="1">
      <c r="B478" s="1966" t="s">
        <v>141</v>
      </c>
      <c r="C478" s="132" t="str">
        <f>'Step 3-Dehumidifiers (B)'!D23</f>
        <v>CFC-12</v>
      </c>
      <c r="D478" s="1461" t="str">
        <f>IF(ISBLANK('Step 3-Dehumidifiers (B)'!H23),"BLANK",'Step 3-Dehumidifiers (B)'!H23)</f>
        <v>BLANK</v>
      </c>
    </row>
    <row r="479" spans="1:4" ht="12" customHeight="1">
      <c r="B479" s="1967"/>
      <c r="C479" s="625" t="s">
        <v>143</v>
      </c>
      <c r="D479" s="824" t="str">
        <f>IF(ISBLANK('Step 3-Dehumidifiers (B)'!H24),"BLANK",'Step 3-Dehumidifiers (B)'!H24)</f>
        <v/>
      </c>
    </row>
    <row r="480" spans="1:4" ht="12" customHeight="1">
      <c r="B480" s="1967"/>
      <c r="C480" s="625" t="s">
        <v>145</v>
      </c>
      <c r="D480" s="824" t="str">
        <f>IF(ISBLANK('Step 3-Dehumidifiers (B)'!H25),"BLANK",'Step 3-Dehumidifiers (B)'!H25)</f>
        <v/>
      </c>
    </row>
    <row r="481" spans="2:4" ht="12" customHeight="1">
      <c r="B481" s="1967"/>
      <c r="C481" s="625" t="s">
        <v>146</v>
      </c>
      <c r="D481" s="824" t="str">
        <f>IF(ISBLANK('Step 3-Dehumidifiers (B)'!H26),"BLANK",'Step 3-Dehumidifiers (B)'!H26)</f>
        <v/>
      </c>
    </row>
    <row r="482" spans="2:4" ht="12" customHeight="1" thickBot="1">
      <c r="B482" s="1967"/>
      <c r="C482" s="625" t="s">
        <v>147</v>
      </c>
      <c r="D482" s="824" t="str">
        <f>IF(ISBLANK('Step 3-Dehumidifiers (B)'!H27),"BLANK",'Step 3-Dehumidifiers (B)'!H27)</f>
        <v/>
      </c>
    </row>
    <row r="483" spans="2:4" ht="12.75" customHeight="1">
      <c r="B483" s="1967"/>
      <c r="C483" s="132" t="str">
        <f>'Step 3-Dehumidifiers (B)'!D28</f>
        <v xml:space="preserve">HCFC-22 </v>
      </c>
      <c r="D483" s="825" t="str">
        <f>IF(ISBLANK('Step 3-Dehumidifiers (B)'!H28),"BLANK",'Step 3-Dehumidifiers (B)'!H28)</f>
        <v>BLANK</v>
      </c>
    </row>
    <row r="484" spans="2:4" ht="13">
      <c r="B484" s="1967"/>
      <c r="C484" s="625" t="s">
        <v>143</v>
      </c>
      <c r="D484" s="824" t="str">
        <f>IF(ISBLANK('Step 3-Dehumidifiers (B)'!H29),"BLANK",'Step 3-Dehumidifiers (B)'!H29)</f>
        <v/>
      </c>
    </row>
    <row r="485" spans="2:4" ht="13">
      <c r="B485" s="1967"/>
      <c r="C485" s="625" t="s">
        <v>145</v>
      </c>
      <c r="D485" s="824" t="str">
        <f>IF(ISBLANK('Step 3-Dehumidifiers (B)'!H30),"BLANK",'Step 3-Dehumidifiers (B)'!H30)</f>
        <v/>
      </c>
    </row>
    <row r="486" spans="2:4" ht="13">
      <c r="B486" s="1967"/>
      <c r="C486" s="625" t="s">
        <v>146</v>
      </c>
      <c r="D486" s="824" t="str">
        <f>IF(ISBLANK('Step 3-Dehumidifiers (B)'!H31),"BLANK",'Step 3-Dehumidifiers (B)'!H31)</f>
        <v/>
      </c>
    </row>
    <row r="487" spans="2:4" ht="13">
      <c r="B487" s="1967"/>
      <c r="C487" s="625" t="s">
        <v>147</v>
      </c>
      <c r="D487" s="824" t="str">
        <f>IF(ISBLANK('Step 3-Dehumidifiers (B)'!H32),"BLANK",'Step 3-Dehumidifiers (B)'!H32)</f>
        <v/>
      </c>
    </row>
    <row r="488" spans="2:4" ht="13">
      <c r="B488" s="1967"/>
      <c r="C488" s="133" t="str">
        <f>'Step 3-Dehumidifiers (B)'!D33</f>
        <v>HFC-134a</v>
      </c>
      <c r="D488" s="826"/>
    </row>
    <row r="489" spans="2:4" ht="13">
      <c r="B489" s="1967"/>
      <c r="C489" s="625" t="s">
        <v>143</v>
      </c>
      <c r="D489" s="1315" t="str">
        <f>IF(ISBLANK('Step 3-Dehumidifiers (B)'!H34),"BLANK",'Step 3-Dehumidifiers (B)'!H34)</f>
        <v/>
      </c>
    </row>
    <row r="490" spans="2:4" ht="13">
      <c r="B490" s="1967"/>
      <c r="C490" s="625" t="s">
        <v>145</v>
      </c>
      <c r="D490" s="1315" t="str">
        <f>IF(ISBLANK('Step 3-Dehumidifiers (B)'!H35),"BLANK",'Step 3-Dehumidifiers (B)'!H35)</f>
        <v/>
      </c>
    </row>
    <row r="491" spans="2:4" ht="13">
      <c r="B491" s="1967"/>
      <c r="C491" s="625" t="s">
        <v>146</v>
      </c>
      <c r="D491" s="1315" t="str">
        <f>IF(ISBLANK('Step 3-Dehumidifiers (B)'!H36),"BLANK",'Step 3-Dehumidifiers (B)'!H36)</f>
        <v/>
      </c>
    </row>
    <row r="492" spans="2:4" ht="13">
      <c r="B492" s="1967"/>
      <c r="C492" s="625" t="s">
        <v>147</v>
      </c>
      <c r="D492" s="1315" t="str">
        <f>IF(ISBLANK('Step 3-Dehumidifiers (B)'!H37),"BLANK",'Step 3-Dehumidifiers (B)'!H37)</f>
        <v/>
      </c>
    </row>
    <row r="493" spans="2:4" ht="13">
      <c r="B493" s="1967"/>
      <c r="C493" s="216" t="str">
        <f>'Step 3-Dehumidifiers (B)'!D38</f>
        <v>R-500</v>
      </c>
      <c r="D493" s="827" t="str">
        <f>IF(ISBLANK('Step 3-Dehumidifiers (B)'!H38),"BLANK",'Step 3-Dehumidifiers (B)'!H38)</f>
        <v>BLANK</v>
      </c>
    </row>
    <row r="494" spans="2:4" ht="13">
      <c r="B494" s="1967"/>
      <c r="C494" s="625" t="s">
        <v>143</v>
      </c>
      <c r="D494" s="824" t="str">
        <f>IF(ISBLANK('Step 3-Dehumidifiers (B)'!H39),"BLANK",'Step 3-Dehumidifiers (B)'!H39)</f>
        <v/>
      </c>
    </row>
    <row r="495" spans="2:4" ht="13">
      <c r="B495" s="1967"/>
      <c r="C495" s="625" t="s">
        <v>145</v>
      </c>
      <c r="D495" s="824" t="str">
        <f>IF(ISBLANK('Step 3-Dehumidifiers (B)'!H40),"BLANK",'Step 3-Dehumidifiers (B)'!H40)</f>
        <v/>
      </c>
    </row>
    <row r="496" spans="2:4" ht="13">
      <c r="B496" s="1967"/>
      <c r="C496" s="625" t="s">
        <v>146</v>
      </c>
      <c r="D496" s="824" t="str">
        <f>IF(ISBLANK('Step 3-Dehumidifiers (B)'!H41),"BLANK",'Step 3-Dehumidifiers (B)'!H41)</f>
        <v/>
      </c>
    </row>
    <row r="497" spans="2:4" ht="13">
      <c r="B497" s="1967"/>
      <c r="C497" s="625" t="s">
        <v>147</v>
      </c>
      <c r="D497" s="824" t="str">
        <f>IF(ISBLANK('Step 3-Dehumidifiers (B)'!H42),"BLANK",'Step 3-Dehumidifiers (B)'!H42)</f>
        <v/>
      </c>
    </row>
    <row r="498" spans="2:4" ht="13">
      <c r="B498" s="1967"/>
      <c r="C498" s="133" t="str">
        <f>'Step 3-Dehumidifiers (B)'!D43</f>
        <v xml:space="preserve">R-410A </v>
      </c>
      <c r="D498" s="1316"/>
    </row>
    <row r="499" spans="2:4" ht="13">
      <c r="B499" s="1967"/>
      <c r="C499" s="625" t="s">
        <v>143</v>
      </c>
      <c r="D499" s="1317" t="str">
        <f>IF(ISBLANK('Step 3-Dehumidifiers (B)'!H44),"BLANK",'Step 3-Dehumidifiers (B)'!H44)</f>
        <v/>
      </c>
    </row>
    <row r="500" spans="2:4" ht="13">
      <c r="B500" s="1967"/>
      <c r="C500" s="625" t="s">
        <v>145</v>
      </c>
      <c r="D500" s="1317" t="str">
        <f>IF(ISBLANK('Step 3-Dehumidifiers (B)'!H45),"BLANK",'Step 3-Dehumidifiers (B)'!H45)</f>
        <v/>
      </c>
    </row>
    <row r="501" spans="2:4" ht="13">
      <c r="B501" s="1967"/>
      <c r="C501" s="625" t="s">
        <v>146</v>
      </c>
      <c r="D501" s="1317" t="str">
        <f>IF(ISBLANK('Step 3-Dehumidifiers (B)'!H46),"BLANK",'Step 3-Dehumidifiers (B)'!H46)</f>
        <v/>
      </c>
    </row>
    <row r="502" spans="2:4" ht="13.5" thickBot="1">
      <c r="B502" s="1968"/>
      <c r="C502" s="625" t="s">
        <v>147</v>
      </c>
      <c r="D502" s="1317" t="str">
        <f>IF(ISBLANK('Step 3-Dehumidifiers (B)'!H47),"BLANK",'Step 3-Dehumidifiers (B)'!H47)</f>
        <v/>
      </c>
    </row>
    <row r="503" spans="2:4" ht="13">
      <c r="B503" s="1960" t="s">
        <v>153</v>
      </c>
      <c r="C503" s="624" t="s">
        <v>154</v>
      </c>
      <c r="D503" s="796" t="str">
        <f>IF(ISBLANK('Step 3-Dehumidifiers (B)'!H48),"BLANK",'Step 3-Dehumidifiers (B)'!H48)</f>
        <v/>
      </c>
    </row>
    <row r="504" spans="2:4" ht="13.5" thickBot="1">
      <c r="B504" s="1776">
        <v>0</v>
      </c>
      <c r="C504" s="622" t="s">
        <v>156</v>
      </c>
      <c r="D504" s="795" t="str">
        <f>IF(ISBLANK('Step 3-Dehumidifiers (B)'!H49),"BLANK",'Step 3-Dehumidifiers (B)'!H49)</f>
        <v/>
      </c>
    </row>
    <row r="505" spans="2:4" ht="13">
      <c r="B505" s="1779" t="s">
        <v>157</v>
      </c>
      <c r="C505" s="624" t="s">
        <v>158</v>
      </c>
      <c r="D505" s="796" t="str">
        <f>IF(ISBLANK('Step 3-Dehumidifiers (B)'!H50),"BLANK",'Step 3-Dehumidifiers (B)'!H50)</f>
        <v/>
      </c>
    </row>
    <row r="506" spans="2:4" ht="13.5" thickBot="1">
      <c r="B506" s="1780">
        <v>0</v>
      </c>
      <c r="C506" s="622" t="s">
        <v>159</v>
      </c>
      <c r="D506" s="795" t="str">
        <f>IF(ISBLANK('Step 3-Dehumidifiers (B)'!H51),"BLANK",'Step 3-Dehumidifiers (B)'!H51)</f>
        <v/>
      </c>
    </row>
    <row r="507" spans="2:4" ht="13.5" thickBot="1">
      <c r="B507" s="388" t="s">
        <v>160</v>
      </c>
      <c r="C507" s="283" t="s">
        <v>154</v>
      </c>
      <c r="D507" s="795" t="str">
        <f>IF(ISBLANK('Step 3-Dehumidifiers (B)'!H52),"BLANK",'Step 3-Dehumidifiers (B)'!H52)</f>
        <v/>
      </c>
    </row>
    <row r="508" spans="2:4" ht="13.5" thickBot="1">
      <c r="B508" s="450" t="s">
        <v>379</v>
      </c>
      <c r="C508" s="283" t="s">
        <v>146</v>
      </c>
      <c r="D508" s="796" t="str">
        <f>IF(ISBLANK('Step 3-Dehumidifiers (B)'!H53),"BLANK",'Step 3-Dehumidifiers (B)'!H53)</f>
        <v/>
      </c>
    </row>
    <row r="509" spans="2:4" ht="13" thickBot="1">
      <c r="D509" s="828"/>
    </row>
    <row r="510" spans="2:4" ht="13">
      <c r="C510" s="735" t="str">
        <f>'Step 3-Dehumidifiers'!C59</f>
        <v>Average Number of Remaining Years of Useful Life</v>
      </c>
      <c r="D510" s="814">
        <f>IF(ISBLANK('Step 3-Dehumidifiers (B)'!E58),"BLANK",'Step 3-Dehumidifiers (B)'!E58)</f>
        <v>0</v>
      </c>
    </row>
    <row r="511" spans="2:4" ht="13">
      <c r="C511" s="736" t="str">
        <f>'Step 3-Dehumidifiers'!C60</f>
        <v>Average Energy Consumed/Year/Unit (kWh)</v>
      </c>
      <c r="D511" s="815">
        <f>IF(ISBLANK('Step 3-Dehumidifiers (B)'!E59),"BLANK",'Step 3-Dehumidifiers (B)'!E59)</f>
        <v>0</v>
      </c>
    </row>
    <row r="512" spans="2:4" ht="26.5" thickBot="1">
      <c r="C512" s="737" t="str">
        <f>'Step 3-Dehumidifiers'!C61</f>
        <v>Average Energy Cost for Residential Consumers ($/kWh) 
[please provide the average cost during the current program period]</v>
      </c>
      <c r="D512" s="805">
        <f>IF(ISBLANK('Step 3-Dehumidifiers (B)'!E60),"BLANK",'Step 3-Dehumidifiers (B)'!E60)</f>
        <v>0</v>
      </c>
    </row>
    <row r="513" spans="1:4" ht="13.5" thickBot="1">
      <c r="C513" s="239"/>
      <c r="D513" s="829"/>
    </row>
    <row r="514" spans="1:4" ht="13.5" thickBot="1">
      <c r="C514" s="748" t="str">
        <f>'Step 3-Dehumidifiers'!C63</f>
        <v>Additional Comments:</v>
      </c>
      <c r="D514" s="805">
        <f>IF(ISBLANK('Step 3-Dehumidifiers (B)'!D63),"BLANK",'Step 3-Dehumidifiers (B)'!D63)</f>
        <v>0</v>
      </c>
    </row>
    <row r="515" spans="1:4">
      <c r="D515" s="784"/>
    </row>
    <row r="516" spans="1:4">
      <c r="A516" s="407"/>
      <c r="B516" s="407"/>
      <c r="C516" s="407"/>
      <c r="D516" s="783"/>
    </row>
    <row r="517" spans="1:4">
      <c r="D517" s="784"/>
    </row>
    <row r="518" spans="1:4">
      <c r="A518" s="401"/>
      <c r="B518" s="401" t="s">
        <v>399</v>
      </c>
      <c r="C518" s="401"/>
      <c r="D518" s="785"/>
    </row>
    <row r="519" spans="1:4" ht="13" thickBot="1">
      <c r="D519" s="784"/>
    </row>
    <row r="520" spans="1:4" ht="13.5" thickBot="1">
      <c r="C520" s="752" t="str">
        <f>'Step 5-Energy Impacts '!C9</f>
        <v>Appliance Type</v>
      </c>
      <c r="D520" s="830" t="str">
        <f>'Step 5 Energy Impacts (B)'!D9</f>
        <v>Total # of Units Processed</v>
      </c>
    </row>
    <row r="521" spans="1:4" ht="13">
      <c r="C521" s="654" t="str">
        <f>'Step 5-Energy Impacts '!C10</f>
        <v xml:space="preserve">Refrigerators </v>
      </c>
      <c r="D521" s="831">
        <f>IF(ISBLANK('Step 5 Energy Impacts (B)'!D10),"BLANK",'Step 5 Energy Impacts (B)'!D10)</f>
        <v>0</v>
      </c>
    </row>
    <row r="522" spans="1:4" ht="13">
      <c r="C522" s="654" t="str">
        <f>'Step 5-Energy Impacts '!C11</f>
        <v>Stand Alone Freezers</v>
      </c>
      <c r="D522" s="789">
        <f>IF(ISBLANK('Step 5 Energy Impacts (B)'!D11),"BLANK",'Step 5 Energy Impacts (B)'!D11)</f>
        <v>0</v>
      </c>
    </row>
    <row r="523" spans="1:4" ht="13">
      <c r="C523" s="654" t="str">
        <f>'Step 5-Energy Impacts '!C12</f>
        <v>Air-Conditioning Units</v>
      </c>
      <c r="D523" s="789">
        <f>IF(ISBLANK('Step 5 Energy Impacts (B)'!D12),"BLANK",'Step 5 Energy Impacts (B)'!D12)</f>
        <v>0</v>
      </c>
    </row>
    <row r="524" spans="1:4" ht="13.5" thickBot="1">
      <c r="C524" s="753" t="str">
        <f>'Step 5-Energy Impacts '!C13</f>
        <v>Dehumidifiers</v>
      </c>
      <c r="D524" s="832">
        <f>IF(ISBLANK('Step 5 Energy Impacts (B)'!D13),"BLANK",'Step 5 Energy Impacts (B)'!D13)</f>
        <v>0</v>
      </c>
    </row>
    <row r="525" spans="1:4" ht="13.5" thickBot="1">
      <c r="C525" s="43" t="str">
        <f>'Step 5-Energy Impacts '!C14</f>
        <v>Total</v>
      </c>
      <c r="D525" s="833">
        <f>IF(ISBLANK('Step 5 Energy Impacts (B)'!D14),"BLANK",'Step 5 Energy Impacts (B)'!D14)</f>
        <v>0</v>
      </c>
    </row>
    <row r="526" spans="1:4" ht="13.5" thickBot="1">
      <c r="C526" s="1462"/>
      <c r="D526" s="830" t="str">
        <f>'Step 5 Energy Impacts (B)'!F9</f>
        <v>Total Saved Energy (kWh)</v>
      </c>
    </row>
    <row r="527" spans="1:4" ht="13">
      <c r="C527" s="654" t="s">
        <v>385</v>
      </c>
      <c r="D527" s="806" t="e">
        <f>IF(ISBLANK('Step 5 Energy Impacts (B)'!F10),"BLANK",'Step 5 Energy Impacts (B)'!F10)</f>
        <v>#VALUE!</v>
      </c>
    </row>
    <row r="528" spans="1:4" ht="13">
      <c r="C528" s="654" t="s">
        <v>342</v>
      </c>
      <c r="D528" s="806" t="e">
        <f>IF(ISBLANK('Step 5 Energy Impacts (B)'!F11),"BLANK",'Step 5 Energy Impacts (B)'!F11)</f>
        <v>#VALUE!</v>
      </c>
    </row>
    <row r="529" spans="1:4" ht="13">
      <c r="C529" s="654" t="s">
        <v>386</v>
      </c>
      <c r="D529" s="806">
        <f>IF(ISBLANK('Step 5 Energy Impacts (B)'!F12),"BLANK",'Step 5 Energy Impacts (B)'!F12)</f>
        <v>0</v>
      </c>
    </row>
    <row r="530" spans="1:4" ht="13.5" thickBot="1">
      <c r="C530" s="753" t="s">
        <v>60</v>
      </c>
      <c r="D530" s="834">
        <f>IF(ISBLANK('Step 5 Energy Impacts (B)'!F13),"BLANK",'Step 5 Energy Impacts (B)'!F13)</f>
        <v>0</v>
      </c>
    </row>
    <row r="531" spans="1:4" ht="13.5" thickBot="1">
      <c r="C531" s="43" t="s">
        <v>124</v>
      </c>
      <c r="D531" s="835" t="e">
        <f>IF(ISBLANK('Step 5 Energy Impacts (B)'!F14),"BLANK",'Step 5 Energy Impacts (B)'!F14)</f>
        <v>#VALUE!</v>
      </c>
    </row>
    <row r="532" spans="1:4" ht="13.5" thickBot="1">
      <c r="C532" s="1462"/>
      <c r="D532" s="830" t="str">
        <f>'Step 5 Energy Impacts (B)'!G9</f>
        <v>Total Savings to Residential Consumers ($)</v>
      </c>
    </row>
    <row r="533" spans="1:4" ht="13">
      <c r="C533" s="654" t="s">
        <v>385</v>
      </c>
      <c r="D533" s="836" t="e">
        <f>IF(ISBLANK('Step 5 Energy Impacts (B)'!G10),"BLANK",'Step 5 Energy Impacts (B)'!G10)</f>
        <v>#VALUE!</v>
      </c>
    </row>
    <row r="534" spans="1:4" ht="13">
      <c r="C534" s="654" t="s">
        <v>342</v>
      </c>
      <c r="D534" s="836" t="e">
        <f>IF(ISBLANK('Step 5 Energy Impacts (B)'!G11),"BLANK",'Step 5 Energy Impacts (B)'!G11)</f>
        <v>#VALUE!</v>
      </c>
    </row>
    <row r="535" spans="1:4" ht="13">
      <c r="C535" s="654" t="s">
        <v>386</v>
      </c>
      <c r="D535" s="836">
        <f>IF(ISBLANK('Step 5 Energy Impacts (B)'!G12),"BLANK",'Step 5 Energy Impacts (B)'!G12)</f>
        <v>0</v>
      </c>
    </row>
    <row r="536" spans="1:4" ht="13.5" thickBot="1">
      <c r="C536" s="753" t="s">
        <v>60</v>
      </c>
      <c r="D536" s="837">
        <f>IF(ISBLANK('Step 5 Energy Impacts (B)'!G13),"BLANK",'Step 5 Energy Impacts (B)'!G13)</f>
        <v>0</v>
      </c>
    </row>
    <row r="537" spans="1:4" ht="13.5" thickBot="1">
      <c r="C537" s="43" t="s">
        <v>124</v>
      </c>
      <c r="D537" s="838" t="e">
        <f>IF(ISBLANK('Step 5 Energy Impacts (B)'!G14),"BLANK",'Step 5 Energy Impacts (B)'!G14)</f>
        <v>#VALUE!</v>
      </c>
    </row>
    <row r="538" spans="1:4" ht="13">
      <c r="C538" s="234"/>
      <c r="D538" s="839"/>
    </row>
    <row r="539" spans="1:4">
      <c r="A539" s="407"/>
      <c r="B539" s="407"/>
      <c r="C539" s="407"/>
      <c r="D539" s="783"/>
    </row>
    <row r="540" spans="1:4">
      <c r="D540" s="784"/>
    </row>
    <row r="541" spans="1:4">
      <c r="A541" s="401"/>
      <c r="B541" s="401" t="s">
        <v>400</v>
      </c>
      <c r="C541" s="401"/>
      <c r="D541" s="785"/>
    </row>
    <row r="542" spans="1:4">
      <c r="D542" s="784"/>
    </row>
    <row r="543" spans="1:4" ht="13" thickBot="1">
      <c r="A543" s="411"/>
      <c r="B543" s="411"/>
      <c r="C543" s="411" t="s">
        <v>388</v>
      </c>
      <c r="D543" s="786"/>
    </row>
    <row r="544" spans="1:4" ht="13">
      <c r="C544" s="1964" t="str">
        <f>'Step 5-Env Benefits'!C7</f>
        <v>Appliance Component</v>
      </c>
      <c r="D544" s="840" t="str">
        <f>'Step 5-Env Benefits (B)'!D7:E7</f>
        <v>Total Amount Prevented from Being Emitted</v>
      </c>
    </row>
    <row r="545" spans="3:4" ht="13">
      <c r="C545" s="1965"/>
      <c r="D545" s="841" t="str">
        <f>'Step 5-Env Benefits (B)'!D8</f>
        <v>(lb)</v>
      </c>
    </row>
    <row r="546" spans="3:4" ht="13">
      <c r="C546" s="82" t="str">
        <f>'Step 5-Env Benefits (B)'!C9</f>
        <v>Refrigerantc</v>
      </c>
      <c r="D546" s="1463">
        <f>'Step 5-Env Benefits (B)'!D61</f>
        <v>0</v>
      </c>
    </row>
    <row r="547" spans="3:4" ht="13">
      <c r="C547" s="754" t="str">
        <f>'Step 5-Env Benefits (B)'!C10</f>
        <v>CFC-12 Reclaimed</v>
      </c>
      <c r="D547" s="842">
        <f>IF(ISBLANK('Step 5-Env Benefits (B)'!D10),"BLANK",'Step 5-Env Benefits (B)'!D10)</f>
        <v>0</v>
      </c>
    </row>
    <row r="548" spans="3:4" ht="13">
      <c r="C548" s="754" t="str">
        <f>'Step 5-Env Benefits (B)'!C11</f>
        <v>HCFC-22 Reclaimed</v>
      </c>
      <c r="D548" s="842">
        <f>IF(ISBLANK('Step 5-Env Benefits (B)'!D11),"BLANK",'Step 5-Env Benefits (B)'!D11)</f>
        <v>0</v>
      </c>
    </row>
    <row r="549" spans="3:4" ht="13">
      <c r="C549" s="754" t="str">
        <f>'Step 5-Env Benefits (B)'!C12</f>
        <v>HFC-134a Reclaimed</v>
      </c>
      <c r="D549" s="842">
        <f>IF(ISBLANK('Step 5-Env Benefits (B)'!D12),"BLANK",'Step 5-Env Benefits (B)'!D12)</f>
        <v>0</v>
      </c>
    </row>
    <row r="550" spans="3:4" ht="13">
      <c r="C550" s="754" t="str">
        <f>'Step 5-Env Benefits (B)'!C13</f>
        <v>R-500 Reclaimed</v>
      </c>
      <c r="D550" s="842">
        <f>IF(ISBLANK('Step 5-Env Benefits (B)'!D13),"BLANK",'Step 5-Env Benefits (B)'!D13)</f>
        <v>0</v>
      </c>
    </row>
    <row r="551" spans="3:4" ht="13">
      <c r="C551" s="754" t="str">
        <f>'Step 5-Env Benefits (B)'!C14</f>
        <v>R-407C Reclaimed</v>
      </c>
      <c r="D551" s="842">
        <f>IF(ISBLANK('Step 5-Env Benefits (B)'!D14),"BLANK",'Step 5-Env Benefits (B)'!D14)</f>
        <v>0</v>
      </c>
    </row>
    <row r="552" spans="3:4" ht="13">
      <c r="C552" s="754" t="str">
        <f>'Step 5-Env Benefits (B)'!C15</f>
        <v>R-410A Reclaimed</v>
      </c>
      <c r="D552" s="842">
        <f>IF(ISBLANK('Step 5-Env Benefits (B)'!D15),"BLANK",'Step 5-Env Benefits (B)'!D15)</f>
        <v>0</v>
      </c>
    </row>
    <row r="553" spans="3:4" ht="13.5" thickBot="1">
      <c r="C553" s="934" t="str">
        <f>'Step 5-Env Benefits (B)'!C16</f>
        <v>Reclaimed</v>
      </c>
      <c r="D553" s="725">
        <f>IF(ISBLANK('Step 5-Env Benefits (B)'!D16),"BLANK",'Step 5-Env Benefits (B)'!D16)</f>
        <v>0</v>
      </c>
    </row>
    <row r="554" spans="3:4" ht="13.5" thickTop="1">
      <c r="C554" s="932" t="str">
        <f>'Step 5-Env Benefits'!C17</f>
        <v>CFC-12 Stockpiling with Intent to Reclaim</v>
      </c>
      <c r="D554" s="842">
        <f>IF(ISBLANK('Step 5-Env Benefits (B)'!D17),"BLANK",'Step 5-Env Benefits (B)'!D17)</f>
        <v>0</v>
      </c>
    </row>
    <row r="555" spans="3:4" ht="13">
      <c r="C555" s="933" t="str">
        <f>'Step 5-Env Benefits'!C18</f>
        <v>HCFC-22 Stockpiling with Intent to Reclaim</v>
      </c>
      <c r="D555" s="842">
        <f>IF(ISBLANK('Step 5-Env Benefits (B)'!D18),"BLANK",'Step 5-Env Benefits (B)'!D18)</f>
        <v>0</v>
      </c>
    </row>
    <row r="556" spans="3:4" ht="13">
      <c r="C556" s="933" t="str">
        <f>'Step 5-Env Benefits'!C19</f>
        <v>HFC-134a Stockpiling with Intent to Reclaim</v>
      </c>
      <c r="D556" s="842">
        <f>IF(ISBLANK('Step 5-Env Benefits (B)'!D19),"BLANK",'Step 5-Env Benefits (B)'!D19)</f>
        <v>0</v>
      </c>
    </row>
    <row r="557" spans="3:4" ht="13">
      <c r="C557" s="933" t="str">
        <f>'Step 5-Env Benefits'!C20</f>
        <v>R-500 Stockpiling with Intent to Reclaim</v>
      </c>
      <c r="D557" s="842">
        <f>IF(ISBLANK('Step 5-Env Benefits (B)'!D20),"BLANK",'Step 5-Env Benefits (B)'!D20)</f>
        <v>0</v>
      </c>
    </row>
    <row r="558" spans="3:4" ht="13">
      <c r="C558" s="933" t="str">
        <f>'Step 5-Env Benefits'!C21</f>
        <v>R-407C Stockpiling with Intent to Reclaim</v>
      </c>
      <c r="D558" s="842">
        <f>IF(ISBLANK('Step 5-Env Benefits (B)'!D21),"BLANK",'Step 5-Env Benefits (B)'!D21)</f>
        <v>0</v>
      </c>
    </row>
    <row r="559" spans="3:4" ht="13">
      <c r="C559" s="933" t="str">
        <f>'Step 5-Env Benefits'!C22</f>
        <v>R-410A Stockpiling with Intent to Reclaim</v>
      </c>
      <c r="D559" s="842">
        <f>IF(ISBLANK('Step 5-Env Benefits (B)'!D22),"BLANK",'Step 5-Env Benefits (B)'!D22)</f>
        <v>0</v>
      </c>
    </row>
    <row r="560" spans="3:4" ht="13.5" thickBot="1">
      <c r="C560" s="934" t="str">
        <f>'Step 5-Env Benefits'!C23</f>
        <v>Stockpiling with Intent to Reclaim</v>
      </c>
      <c r="D560" s="725">
        <f>IF(ISBLANK('Step 5-Env Benefits (B)'!D23),"BLANK",'Step 5-Env Benefits (B)'!D23)</f>
        <v>0</v>
      </c>
    </row>
    <row r="561" spans="3:4" ht="13.5" thickTop="1">
      <c r="C561" s="754" t="str">
        <f>'Step 5-Env Benefits (B)'!C24</f>
        <v>CFC-12 Destroyed</v>
      </c>
      <c r="D561" s="842">
        <f>IF(ISBLANK('Step 5-Env Benefits (B)'!D24),"BLANK",'Step 5-Env Benefits (B)'!D24)</f>
        <v>0</v>
      </c>
    </row>
    <row r="562" spans="3:4" ht="13">
      <c r="C562" s="754" t="str">
        <f>'Step 5-Env Benefits (B)'!C25</f>
        <v>HCFC-22 Destroyed</v>
      </c>
      <c r="D562" s="842">
        <f>IF(ISBLANK('Step 5-Env Benefits (B)'!D25),"BLANK",'Step 5-Env Benefits (B)'!D25)</f>
        <v>0</v>
      </c>
    </row>
    <row r="563" spans="3:4" ht="13">
      <c r="C563" s="754" t="str">
        <f>'Step 5-Env Benefits (B)'!C26</f>
        <v>HFC-134a Destroyed</v>
      </c>
      <c r="D563" s="842">
        <f>IF(ISBLANK('Step 5-Env Benefits (B)'!D26),"BLANK",'Step 5-Env Benefits (B)'!D26)</f>
        <v>0</v>
      </c>
    </row>
    <row r="564" spans="3:4" ht="13">
      <c r="C564" s="754" t="str">
        <f>'Step 5-Env Benefits (B)'!C27</f>
        <v>R-500 Destroyed</v>
      </c>
      <c r="D564" s="842">
        <f>IF(ISBLANK('Step 5-Env Benefits (B)'!D27),"BLANK",'Step 5-Env Benefits (B)'!D27)</f>
        <v>0</v>
      </c>
    </row>
    <row r="565" spans="3:4" ht="13">
      <c r="C565" s="754" t="str">
        <f>'Step 5-Env Benefits (B)'!C29</f>
        <v>R-410A Destroyed</v>
      </c>
      <c r="D565" s="842">
        <f>IF(ISBLANK('Step 5-Env Benefits (B)'!D28),"BLANK",'Step 5-Env Benefits (B)'!D28)</f>
        <v>0</v>
      </c>
    </row>
    <row r="566" spans="3:4" ht="13">
      <c r="C566" s="754" t="str">
        <f>'Step 5-Env Benefits (B)'!C28</f>
        <v>R-407C Destroyed</v>
      </c>
      <c r="D566" s="842">
        <f>IF(ISBLANK('Step 5-Env Benefits (B)'!D29),"BLANK",'Step 5-Env Benefits (B)'!D29)</f>
        <v>0</v>
      </c>
    </row>
    <row r="567" spans="3:4" ht="13.5" thickBot="1">
      <c r="C567" s="755" t="str">
        <f>'Step 5-Env Benefits (B)'!C30</f>
        <v>Destroyed</v>
      </c>
      <c r="D567" s="725">
        <f>IF(ISBLANK('Step 5-Env Benefits (B)'!D30),"BLANK",'Step 5-Env Benefits (B)'!D30)</f>
        <v>0</v>
      </c>
    </row>
    <row r="568" spans="3:4" ht="13.5" thickTop="1">
      <c r="C568" s="933" t="str">
        <f>'Step 5-Env Benefits'!C31</f>
        <v>CFC-12 Stockpiling with Intent to Destroy</v>
      </c>
      <c r="D568" s="842">
        <f>IF(ISBLANK('Step 5-Env Benefits (B)'!D31),"BLANK",'Step 5-Env Benefits (B)'!D31)</f>
        <v>0</v>
      </c>
    </row>
    <row r="569" spans="3:4" ht="13">
      <c r="C569" s="933" t="str">
        <f>'Step 5-Env Benefits'!C32</f>
        <v>HCFC-22 Stockpiling with Intent to Destroy</v>
      </c>
      <c r="D569" s="842">
        <f>IF(ISBLANK('Step 5-Env Benefits (B)'!D32),"BLANK",'Step 5-Env Benefits (B)'!D32)</f>
        <v>0</v>
      </c>
    </row>
    <row r="570" spans="3:4" ht="13">
      <c r="C570" s="933" t="str">
        <f>'Step 5-Env Benefits'!C33</f>
        <v>HFC-134a Stockpiling with Intent to Destroy</v>
      </c>
      <c r="D570" s="842">
        <f>IF(ISBLANK('Step 5-Env Benefits (B)'!D33),"BLANK",'Step 5-Env Benefits (B)'!D33)</f>
        <v>0</v>
      </c>
    </row>
    <row r="571" spans="3:4" ht="13">
      <c r="C571" s="933" t="str">
        <f>'Step 5-Env Benefits'!C34</f>
        <v>R-500 Stockpiling with Intent to Destroy</v>
      </c>
      <c r="D571" s="842">
        <f>IF(ISBLANK('Step 5-Env Benefits (B)'!D34),"BLANK",'Step 5-Env Benefits (B)'!D34)</f>
        <v>0</v>
      </c>
    </row>
    <row r="572" spans="3:4" ht="13">
      <c r="C572" s="933" t="str">
        <f>'Step 5-Env Benefits'!C35</f>
        <v>R-407C Stockpiling with Intent to Destroy</v>
      </c>
      <c r="D572" s="842">
        <f>IF(ISBLANK('Step 5-Env Benefits (B)'!D35),"BLANK",'Step 5-Env Benefits (B)'!D35)</f>
        <v>0</v>
      </c>
    </row>
    <row r="573" spans="3:4" ht="13">
      <c r="C573" s="933" t="str">
        <f>'Step 5-Env Benefits'!C36</f>
        <v>R-410A Stockpiling with Intent to Destroy</v>
      </c>
      <c r="D573" s="842">
        <f>IF(ISBLANK('Step 5-Env Benefits (B)'!D36),"BLANK",'Step 5-Env Benefits (B)'!D36)</f>
        <v>0</v>
      </c>
    </row>
    <row r="574" spans="3:4" ht="13.5" thickBot="1">
      <c r="C574" s="934" t="str">
        <f>'Step 5-Env Benefits'!C37</f>
        <v>Stockpiling with Intent to Destroy</v>
      </c>
      <c r="D574" s="725">
        <f>IF(ISBLANK('Step 5-Env Benefits (B)'!D37),"BLANK",'Step 5-Env Benefits (B)'!D37)</f>
        <v>0</v>
      </c>
    </row>
    <row r="575" spans="3:4" ht="13.5" thickTop="1">
      <c r="C575" s="756" t="str">
        <f>'Step 5-Env Benefits (B)'!C38</f>
        <v>Subtotal</v>
      </c>
      <c r="D575" s="843">
        <f>IF(ISBLANK('Step 5-Env Benefits (B)'!D38),"BLANK",'Step 5-Env Benefits (B)'!D38)</f>
        <v>0</v>
      </c>
    </row>
    <row r="576" spans="3:4" ht="13">
      <c r="C576" s="757" t="str">
        <f>'Step 5-Env Benefits (B)'!C39</f>
        <v>Foam-Blowing Agentd</v>
      </c>
      <c r="D576" s="844"/>
    </row>
    <row r="577" spans="3:4" ht="13">
      <c r="C577" s="754" t="str">
        <f>'Step 5-Env Benefits (B)'!C40</f>
        <v>CFC-11 Reclaimed</v>
      </c>
      <c r="D577" s="842">
        <f>IF(ISBLANK('Step 5-Env Benefits (B)'!D40),"BLANK",'Step 5-Env Benefits (B)'!D40)</f>
        <v>0</v>
      </c>
    </row>
    <row r="578" spans="3:4" ht="13">
      <c r="C578" s="754" t="str">
        <f>'Step 5-Env Benefits (B)'!C41</f>
        <v>HCFC-141b Reclaimed</v>
      </c>
      <c r="D578" s="842">
        <f>IF(ISBLANK('Step 5-Env Benefits (B)'!D41),"BLANK",'Step 5-Env Benefits (B)'!D41)</f>
        <v>0</v>
      </c>
    </row>
    <row r="579" spans="3:4" ht="13">
      <c r="C579" s="754" t="str">
        <f>'Step 5-Env Benefits (B)'!C42</f>
        <v>HFC-134a Reclaimed</v>
      </c>
      <c r="D579" s="842">
        <f>IF(ISBLANK('Step 5-Env Benefits (B)'!D42),"BLANK",'Step 5-Env Benefits (B)'!D42)</f>
        <v>0</v>
      </c>
    </row>
    <row r="580" spans="3:4" ht="13">
      <c r="C580" s="754" t="str">
        <f>'Step 5-Env Benefits (B)'!C43</f>
        <v>HFC-245fa Reclaimed</v>
      </c>
      <c r="D580" s="842">
        <f>IF(ISBLANK('Step 5-Env Benefits (B)'!D43),"BLANK",'Step 5-Env Benefits (B)'!D43)</f>
        <v>0</v>
      </c>
    </row>
    <row r="581" spans="3:4" ht="13.5" thickBot="1">
      <c r="C581" s="755" t="str">
        <f>'Step 5-Env Benefits (B)'!C44</f>
        <v>Reclaimed</v>
      </c>
      <c r="D581" s="842">
        <f>IF(ISBLANK('Step 5-Env Benefits (B)'!D44),"BLANK",'Step 5-Env Benefits (B)'!D44)</f>
        <v>0</v>
      </c>
    </row>
    <row r="582" spans="3:4" ht="13.5" thickTop="1">
      <c r="C582" s="754" t="str">
        <f>'Step 5-Env Benefits (B)'!C45</f>
        <v>CFC-11 Stockpiling with Intent to Reclaim</v>
      </c>
      <c r="D582" s="842">
        <f>IF(ISBLANK('Step 5-Env Benefits (B)'!D45),"BLANK",'Step 5-Env Benefits (B)'!D45)</f>
        <v>0</v>
      </c>
    </row>
    <row r="583" spans="3:4" ht="13">
      <c r="C583" s="754" t="str">
        <f>'Step 5-Env Benefits (B)'!C46</f>
        <v>HCFC-141b Stockpiling with Intent to Reclaim</v>
      </c>
      <c r="D583" s="842">
        <f>IF(ISBLANK('Step 5-Env Benefits (B)'!D46),"BLANK",'Step 5-Env Benefits (B)'!D46)</f>
        <v>0</v>
      </c>
    </row>
    <row r="584" spans="3:4" ht="13">
      <c r="C584" s="754" t="str">
        <f>'Step 5-Env Benefits (B)'!C47</f>
        <v>HFC-134a Stockpiling with Intent to Reclaim</v>
      </c>
      <c r="D584" s="842">
        <f>IF(ISBLANK('Step 5-Env Benefits (B)'!D47),"BLANK",'Step 5-Env Benefits (B)'!D47)</f>
        <v>0</v>
      </c>
    </row>
    <row r="585" spans="3:4" ht="13">
      <c r="C585" s="754" t="str">
        <f>'Step 5-Env Benefits (B)'!C48</f>
        <v>HFC-245fa Stockpiling with Intent to Reclaim</v>
      </c>
      <c r="D585" s="842">
        <f>IF(ISBLANK('Step 5-Env Benefits (B)'!D48),"BLANK",'Step 5-Env Benefits (B)'!D48)</f>
        <v>0</v>
      </c>
    </row>
    <row r="586" spans="3:4" ht="13.5" thickBot="1">
      <c r="C586" s="755" t="str">
        <f>'Step 5-Env Benefits (B)'!C49</f>
        <v>Stockpiling with Intent to Reclaim</v>
      </c>
      <c r="D586" s="842">
        <f>IF(ISBLANK('Step 5-Env Benefits (B)'!D49),"BLANK",'Step 5-Env Benefits (B)'!D49)</f>
        <v>0</v>
      </c>
    </row>
    <row r="587" spans="3:4" ht="13.5" thickTop="1">
      <c r="C587" s="754" t="str">
        <f>'Step 5-Env Benefits (B)'!C50</f>
        <v>CFC-11 Destroyed</v>
      </c>
      <c r="D587" s="842">
        <f>IF(ISBLANK('Step 5-Env Benefits (B)'!D50),"BLANK",'Step 5-Env Benefits (B)'!D50)</f>
        <v>0</v>
      </c>
    </row>
    <row r="588" spans="3:4" ht="13">
      <c r="C588" s="754" t="str">
        <f>'Step 5-Env Benefits (B)'!C51</f>
        <v>HCFC-141b Destroyed</v>
      </c>
      <c r="D588" s="842">
        <f>IF(ISBLANK('Step 5-Env Benefits (B)'!D51),"BLANK",'Step 5-Env Benefits (B)'!D51)</f>
        <v>0</v>
      </c>
    </row>
    <row r="589" spans="3:4" ht="13">
      <c r="C589" s="754" t="str">
        <f>'Step 5-Env Benefits (B)'!C52</f>
        <v>HFC-134a Destroyed</v>
      </c>
      <c r="D589" s="842">
        <f>IF(ISBLANK('Step 5-Env Benefits (B)'!D52),"BLANK",'Step 5-Env Benefits (B)'!D52)</f>
        <v>0</v>
      </c>
    </row>
    <row r="590" spans="3:4" ht="13">
      <c r="C590" s="754" t="str">
        <f>'Step 5-Env Benefits (B)'!C53</f>
        <v>HFC-245fa Destroyed</v>
      </c>
      <c r="D590" s="842">
        <f>IF(ISBLANK('Step 5-Env Benefits (B)'!D53),"BLANK",'Step 5-Env Benefits (B)'!D53)</f>
        <v>0</v>
      </c>
    </row>
    <row r="591" spans="3:4" ht="13.5" thickBot="1">
      <c r="C591" s="755" t="str">
        <f>'Step 5-Env Benefits (B)'!C54</f>
        <v>Destroyed</v>
      </c>
      <c r="D591" s="842">
        <f>IF(ISBLANK('Step 5-Env Benefits (B)'!D54),"BLANK",'Step 5-Env Benefits (B)'!D54)</f>
        <v>0</v>
      </c>
    </row>
    <row r="592" spans="3:4" ht="13.5" thickTop="1">
      <c r="C592" s="754" t="str">
        <f>'Step 5-Env Benefits (B)'!C55</f>
        <v>CFC-11 Stockpiling with Intent to Destroy</v>
      </c>
      <c r="D592" s="842">
        <f>IF(ISBLANK('Step 5-Env Benefits (B)'!D55),"BLANK",'Step 5-Env Benefits (B)'!D55)</f>
        <v>0</v>
      </c>
    </row>
    <row r="593" spans="3:4" ht="13">
      <c r="C593" s="754" t="str">
        <f>'Step 5-Env Benefits (B)'!C56</f>
        <v>HCFC-141b Stockpiling with Intent to Destroy</v>
      </c>
      <c r="D593" s="842">
        <f>IF(ISBLANK('Step 5-Env Benefits (B)'!D56),"BLANK",'Step 5-Env Benefits (B)'!D56)</f>
        <v>0</v>
      </c>
    </row>
    <row r="594" spans="3:4" ht="13">
      <c r="C594" s="754" t="str">
        <f>'Step 5-Env Benefits (B)'!C57</f>
        <v>HFC-134a Stockpiling with Intent to Destroy</v>
      </c>
      <c r="D594" s="842">
        <f>IF(ISBLANK('Step 5-Env Benefits (B)'!D57),"BLANK",'Step 5-Env Benefits (B)'!D57)</f>
        <v>0</v>
      </c>
    </row>
    <row r="595" spans="3:4" ht="13">
      <c r="C595" s="754" t="str">
        <f>'Step 5-Env Benefits (B)'!C58</f>
        <v>HFC-245fa Stockpiling with Intent to Destroy</v>
      </c>
      <c r="D595" s="842">
        <f>IF(ISBLANK('Step 5-Env Benefits (B)'!D58),"BLANK",'Step 5-Env Benefits (B)'!D58)</f>
        <v>0</v>
      </c>
    </row>
    <row r="596" spans="3:4" ht="13.5" thickBot="1">
      <c r="C596" s="755" t="str">
        <f>'Step 5-Env Benefits (B)'!C59</f>
        <v>Stockpiling with Intent to Destroy</v>
      </c>
      <c r="D596" s="842">
        <f>IF(ISBLANK('Step 5-Env Benefits (B)'!D59),"BLANK",'Step 5-Env Benefits (B)'!D59)</f>
        <v>0</v>
      </c>
    </row>
    <row r="597" spans="3:4" ht="14" thickTop="1" thickBot="1">
      <c r="C597" s="756" t="str">
        <f>'Step 5-Env Benefits (B)'!C60</f>
        <v>Subtotal</v>
      </c>
      <c r="D597" s="842">
        <f>IF(ISBLANK('Step 5-Env Benefits (B)'!D60),"BLANK",'Step 5-Env Benefits (B)'!D60)</f>
        <v>0</v>
      </c>
    </row>
    <row r="598" spans="3:4" ht="13">
      <c r="C598" s="507"/>
      <c r="D598" s="1464"/>
    </row>
    <row r="599" spans="3:4" ht="13">
      <c r="C599" s="758" t="str">
        <f>'Step 5-Env Benefits (B)'!C9</f>
        <v>Refrigerantc</v>
      </c>
      <c r="D599" s="845"/>
    </row>
    <row r="600" spans="3:4" ht="13">
      <c r="C600" s="754" t="str">
        <f>'Step 5-Env Benefits (B)'!C10</f>
        <v>CFC-12 Reclaimed</v>
      </c>
      <c r="D600" s="846">
        <f>IF(ISBLANK('Step 5-Env Benefits (B)'!E10),"BLANK",'Step 5-Env Benefits (B)'!E10)</f>
        <v>0</v>
      </c>
    </row>
    <row r="601" spans="3:4" ht="13">
      <c r="C601" s="754" t="str">
        <f>'Step 5-Env Benefits (B)'!C11</f>
        <v>HCFC-22 Reclaimed</v>
      </c>
      <c r="D601" s="846">
        <f>IF(ISBLANK('Step 5-Env Benefits (B)'!E11),"BLANK",'Step 5-Env Benefits (B)'!E11)</f>
        <v>0</v>
      </c>
    </row>
    <row r="602" spans="3:4" ht="13">
      <c r="C602" s="754" t="str">
        <f>'Step 5-Env Benefits (B)'!C12</f>
        <v>HFC-134a Reclaimed</v>
      </c>
      <c r="D602" s="846">
        <f>IF(ISBLANK('Step 5-Env Benefits (B)'!E12),"BLANK",'Step 5-Env Benefits (B)'!E12)</f>
        <v>0</v>
      </c>
    </row>
    <row r="603" spans="3:4" ht="13">
      <c r="C603" s="754" t="str">
        <f>'Step 5-Env Benefits (B)'!C13</f>
        <v>R-500 Reclaimed</v>
      </c>
      <c r="D603" s="846">
        <f>IF(ISBLANK('Step 5-Env Benefits (B)'!E13),"BLANK",'Step 5-Env Benefits (B)'!E13)</f>
        <v>0</v>
      </c>
    </row>
    <row r="604" spans="3:4" ht="13">
      <c r="C604" s="754" t="str">
        <f>'Step 5-Env Benefits (B)'!C14</f>
        <v>R-407C Reclaimed</v>
      </c>
      <c r="D604" s="846">
        <f>IF(ISBLANK('Step 5-Env Benefits (B)'!E14),"BLANK",'Step 5-Env Benefits (B)'!E14)</f>
        <v>0</v>
      </c>
    </row>
    <row r="605" spans="3:4" ht="13.5" thickBot="1">
      <c r="C605" s="754" t="str">
        <f>'Step 5-Env Benefits (B)'!C15</f>
        <v>R-410A Reclaimed</v>
      </c>
      <c r="D605" s="846">
        <f>IF(ISBLANK('Step 5-Env Benefits (B)'!E15),"BLANK",'Step 5-Env Benefits (B)'!E15)</f>
        <v>0</v>
      </c>
    </row>
    <row r="606" spans="3:4" ht="13.5" thickBot="1">
      <c r="C606" s="759" t="str">
        <f>'Step 5-Env Benefits (B)'!C16</f>
        <v>Reclaimed</v>
      </c>
      <c r="D606" s="846">
        <f>IF(ISBLANK('Step 5-Env Benefits (B)'!E16),"BLANK",'Step 5-Env Benefits (B)'!E16)</f>
        <v>0</v>
      </c>
    </row>
    <row r="607" spans="3:4" ht="13.5" thickTop="1">
      <c r="C607" s="754" t="str">
        <f>'Step 5-Env Benefits (B)'!C17</f>
        <v>CFC-12 Stockpiling with Intent to Reclaim</v>
      </c>
      <c r="D607" s="846">
        <f>IF(ISBLANK('Step 5-Env Benefits (B)'!E17),"BLANK",'Step 5-Env Benefits (B)'!E17)</f>
        <v>0</v>
      </c>
    </row>
    <row r="608" spans="3:4" ht="13">
      <c r="C608" s="754" t="str">
        <f>'Step 5-Env Benefits (B)'!C18</f>
        <v>HCFC-22 Stockpiling with Intent to Reclaim</v>
      </c>
      <c r="D608" s="846">
        <f>IF(ISBLANK('Step 5-Env Benefits (B)'!E18),"BLANK",'Step 5-Env Benefits (B)'!E18)</f>
        <v>0</v>
      </c>
    </row>
    <row r="609" spans="3:4" ht="13">
      <c r="C609" s="754" t="str">
        <f>'Step 5-Env Benefits (B)'!C19</f>
        <v>HFC-134a Stockpiling with Intent to Reclaim</v>
      </c>
      <c r="D609" s="846">
        <f>IF(ISBLANK('Step 5-Env Benefits (B)'!E19),"BLANK",'Step 5-Env Benefits (B)'!E19)</f>
        <v>0</v>
      </c>
    </row>
    <row r="610" spans="3:4" ht="13">
      <c r="C610" s="754" t="str">
        <f>'Step 5-Env Benefits (B)'!C20</f>
        <v>R-500 Stockpiling with Intent to Reclaim</v>
      </c>
      <c r="D610" s="846">
        <f>IF(ISBLANK('Step 5-Env Benefits (B)'!E20),"BLANK",'Step 5-Env Benefits (B)'!E20)</f>
        <v>0</v>
      </c>
    </row>
    <row r="611" spans="3:4" ht="13">
      <c r="C611" s="754" t="str">
        <f>'Step 5-Env Benefits (B)'!C21</f>
        <v>R-407C Stockpiling with Intent to Reclaim</v>
      </c>
      <c r="D611" s="846">
        <f>IF(ISBLANK('Step 5-Env Benefits (B)'!E21),"BLANK",'Step 5-Env Benefits (B)'!E21)</f>
        <v>0</v>
      </c>
    </row>
    <row r="612" spans="3:4" ht="13.5" thickBot="1">
      <c r="C612" s="754" t="str">
        <f>'Step 5-Env Benefits (B)'!C22</f>
        <v>R-410A Stockpiling with Intent to Reclaim</v>
      </c>
      <c r="D612" s="846">
        <f>IF(ISBLANK('Step 5-Env Benefits (B)'!E22),"BLANK",'Step 5-Env Benefits (B)'!E22)</f>
        <v>0</v>
      </c>
    </row>
    <row r="613" spans="3:4" ht="13.5" thickBot="1">
      <c r="C613" s="759" t="str">
        <f>'Step 5-Env Benefits (B)'!C23</f>
        <v>Stockpiling with Intent to Reclaim</v>
      </c>
      <c r="D613" s="846">
        <f>IF(ISBLANK('Step 5-Env Benefits (B)'!E23),"BLANK",'Step 5-Env Benefits (B)'!E23)</f>
        <v>0</v>
      </c>
    </row>
    <row r="614" spans="3:4" ht="13.5" thickTop="1">
      <c r="C614" s="754" t="str">
        <f>'Step 5-Env Benefits (B)'!C24</f>
        <v>CFC-12 Destroyed</v>
      </c>
      <c r="D614" s="846">
        <f>IF(ISBLANK('Step 5-Env Benefits (B)'!E24),"BLANK",'Step 5-Env Benefits (B)'!E24)</f>
        <v>0</v>
      </c>
    </row>
    <row r="615" spans="3:4" ht="13">
      <c r="C615" s="754" t="str">
        <f>'Step 5-Env Benefits (B)'!C25</f>
        <v>HCFC-22 Destroyed</v>
      </c>
      <c r="D615" s="846">
        <f>IF(ISBLANK('Step 5-Env Benefits (B)'!E25),"BLANK",'Step 5-Env Benefits (B)'!E25)</f>
        <v>0</v>
      </c>
    </row>
    <row r="616" spans="3:4" ht="13">
      <c r="C616" s="754" t="str">
        <f>'Step 5-Env Benefits (B)'!C26</f>
        <v>HFC-134a Destroyed</v>
      </c>
      <c r="D616" s="846">
        <f>IF(ISBLANK('Step 5-Env Benefits (B)'!E26),"BLANK",'Step 5-Env Benefits (B)'!E26)</f>
        <v>0</v>
      </c>
    </row>
    <row r="617" spans="3:4" ht="13">
      <c r="C617" s="754" t="str">
        <f>'Step 5-Env Benefits (B)'!C27</f>
        <v>R-500 Destroyed</v>
      </c>
      <c r="D617" s="846">
        <f>IF(ISBLANK('Step 5-Env Benefits (B)'!E27),"BLANK",'Step 5-Env Benefits (B)'!E27)</f>
        <v>0</v>
      </c>
    </row>
    <row r="618" spans="3:4" ht="13">
      <c r="C618" s="754" t="str">
        <f>'Step 5-Env Benefits (B)'!C28</f>
        <v>R-407C Destroyed</v>
      </c>
      <c r="D618" s="846">
        <f>IF(ISBLANK('Step 5-Env Benefits (B)'!E28),"BLANK",'Step 5-Env Benefits (B)'!E28)</f>
        <v>0</v>
      </c>
    </row>
    <row r="619" spans="3:4" ht="13.5" thickBot="1">
      <c r="C619" s="754" t="str">
        <f>'Step 5-Env Benefits (B)'!C29</f>
        <v>R-410A Destroyed</v>
      </c>
      <c r="D619" s="846">
        <f>IF(ISBLANK('Step 5-Env Benefits (B)'!E29),"BLANK",'Step 5-Env Benefits (B)'!E29)</f>
        <v>0</v>
      </c>
    </row>
    <row r="620" spans="3:4" ht="13.5" thickBot="1">
      <c r="C620" s="759" t="str">
        <f>'Step 5-Env Benefits (B)'!C30</f>
        <v>Destroyed</v>
      </c>
      <c r="D620" s="846">
        <f>IF(ISBLANK('Step 5-Env Benefits (B)'!E30),"BLANK",'Step 5-Env Benefits (B)'!E30)</f>
        <v>0</v>
      </c>
    </row>
    <row r="621" spans="3:4" ht="13.5" thickTop="1">
      <c r="C621" s="754" t="str">
        <f>'Step 5-Env Benefits (B)'!C31</f>
        <v>CFC-12 Stockpiling with Intent to Destroy</v>
      </c>
      <c r="D621" s="846">
        <f>IF(ISBLANK('Step 5-Env Benefits (B)'!E31),"BLANK",'Step 5-Env Benefits (B)'!E31)</f>
        <v>0</v>
      </c>
    </row>
    <row r="622" spans="3:4" ht="13">
      <c r="C622" s="754" t="str">
        <f>'Step 5-Env Benefits (B)'!C32</f>
        <v>HCFC-22 Stockpiling with Intent to Destroy</v>
      </c>
      <c r="D622" s="846">
        <f>IF(ISBLANK('Step 5-Env Benefits (B)'!E32),"BLANK",'Step 5-Env Benefits (B)'!E32)</f>
        <v>0</v>
      </c>
    </row>
    <row r="623" spans="3:4" ht="13">
      <c r="C623" s="754" t="str">
        <f>'Step 5-Env Benefits (B)'!C33</f>
        <v>HFC-134a Stockpiling with Intent to Destroy</v>
      </c>
      <c r="D623" s="846">
        <f>IF(ISBLANK('Step 5-Env Benefits (B)'!E33),"BLANK",'Step 5-Env Benefits (B)'!E33)</f>
        <v>0</v>
      </c>
    </row>
    <row r="624" spans="3:4" ht="13">
      <c r="C624" s="754" t="str">
        <f>'Step 5-Env Benefits (B)'!C34</f>
        <v>R-500 Stockpiling with Intent to Destroy</v>
      </c>
      <c r="D624" s="846">
        <f>IF(ISBLANK('Step 5-Env Benefits (B)'!E34),"BLANK",'Step 5-Env Benefits (B)'!E34)</f>
        <v>0</v>
      </c>
    </row>
    <row r="625" spans="3:4" ht="13">
      <c r="C625" s="754" t="str">
        <f>'Step 5-Env Benefits (B)'!C35</f>
        <v>R-407C Stockpiling with Intent to Destroy</v>
      </c>
      <c r="D625" s="846">
        <f>IF(ISBLANK('Step 5-Env Benefits (B)'!E35),"BLANK",'Step 5-Env Benefits (B)'!E35)</f>
        <v>0</v>
      </c>
    </row>
    <row r="626" spans="3:4" ht="13.5" thickBot="1">
      <c r="C626" s="754" t="str">
        <f>'Step 5-Env Benefits (B)'!C36</f>
        <v>R-410A Stockpiling with Intent to Destroy</v>
      </c>
      <c r="D626" s="846">
        <f>IF(ISBLANK('Step 5-Env Benefits (B)'!E36),"BLANK",'Step 5-Env Benefits (B)'!E36)</f>
        <v>0</v>
      </c>
    </row>
    <row r="627" spans="3:4" ht="13.5" thickBot="1">
      <c r="C627" s="759" t="str">
        <f>'Step 5-Env Benefits (B)'!C37</f>
        <v>Stockpiling with Intent to Destroy</v>
      </c>
      <c r="D627" s="846">
        <f>IF(ISBLANK('Step 5-Env Benefits (B)'!E37),"BLANK",'Step 5-Env Benefits (B)'!E37)</f>
        <v>0</v>
      </c>
    </row>
    <row r="628" spans="3:4" ht="13.5" thickTop="1">
      <c r="C628" s="754" t="str">
        <f>'Step 5-Env Benefits (B)'!C38</f>
        <v>Subtotal</v>
      </c>
      <c r="D628" s="846">
        <f>IF(ISBLANK('Step 5-Env Benefits (B)'!E38),"BLANK",'Step 5-Env Benefits (B)'!E38)</f>
        <v>0</v>
      </c>
    </row>
    <row r="629" spans="3:4" ht="13">
      <c r="C629" s="758" t="str">
        <f>'Step 5-Env Benefits (B)'!C39</f>
        <v>Foam-Blowing Agentd</v>
      </c>
      <c r="D629" s="847"/>
    </row>
    <row r="630" spans="3:4" ht="13">
      <c r="C630" s="754" t="str">
        <f>'Step 5-Env Benefits (B)'!C40</f>
        <v>CFC-11 Reclaimed</v>
      </c>
      <c r="D630" s="846">
        <f>IF(ISBLANK('Step 5-Env Benefits (B)'!E40),"BLANK",'Step 5-Env Benefits (B)'!E40)</f>
        <v>0</v>
      </c>
    </row>
    <row r="631" spans="3:4" ht="13">
      <c r="C631" s="754" t="str">
        <f>'Step 5-Env Benefits (B)'!C41</f>
        <v>HCFC-141b Reclaimed</v>
      </c>
      <c r="D631" s="846">
        <f>IF(ISBLANK('Step 5-Env Benefits (B)'!E41),"BLANK",'Step 5-Env Benefits (B)'!E41)</f>
        <v>0</v>
      </c>
    </row>
    <row r="632" spans="3:4" ht="13">
      <c r="C632" s="754" t="str">
        <f>'Step 5-Env Benefits (B)'!C42</f>
        <v>HFC-134a Reclaimed</v>
      </c>
      <c r="D632" s="846">
        <f>IF(ISBLANK('Step 5-Env Benefits (B)'!E42),"BLANK",'Step 5-Env Benefits (B)'!E42)</f>
        <v>0</v>
      </c>
    </row>
    <row r="633" spans="3:4" ht="13.5" thickBot="1">
      <c r="C633" s="754" t="str">
        <f>'Step 5-Env Benefits (B)'!C43</f>
        <v>HFC-245fa Reclaimed</v>
      </c>
      <c r="D633" s="846">
        <f>IF(ISBLANK('Step 5-Env Benefits (B)'!E43),"BLANK",'Step 5-Env Benefits (B)'!E43)</f>
        <v>0</v>
      </c>
    </row>
    <row r="634" spans="3:4" ht="13.5" thickBot="1">
      <c r="C634" s="759" t="str">
        <f>'Step 5-Env Benefits (B)'!C44</f>
        <v>Reclaimed</v>
      </c>
      <c r="D634" s="846">
        <f>IF(ISBLANK('Step 5-Env Benefits (B)'!E44),"BLANK",'Step 5-Env Benefits (B)'!E44)</f>
        <v>0</v>
      </c>
    </row>
    <row r="635" spans="3:4" ht="13.5" thickTop="1">
      <c r="C635" s="754" t="str">
        <f>'Step 5-Env Benefits (B)'!C45</f>
        <v>CFC-11 Stockpiling with Intent to Reclaim</v>
      </c>
      <c r="D635" s="846">
        <f>IF(ISBLANK('Step 5-Env Benefits (B)'!E45),"BLANK",'Step 5-Env Benefits (B)'!E45)</f>
        <v>0</v>
      </c>
    </row>
    <row r="636" spans="3:4" ht="13">
      <c r="C636" s="754" t="str">
        <f>'Step 5-Env Benefits (B)'!C46</f>
        <v>HCFC-141b Stockpiling with Intent to Reclaim</v>
      </c>
      <c r="D636" s="846">
        <f>IF(ISBLANK('Step 5-Env Benefits (B)'!E46),"BLANK",'Step 5-Env Benefits (B)'!E46)</f>
        <v>0</v>
      </c>
    </row>
    <row r="637" spans="3:4" ht="13">
      <c r="C637" s="754" t="str">
        <f>'Step 5-Env Benefits (B)'!C47</f>
        <v>HFC-134a Stockpiling with Intent to Reclaim</v>
      </c>
      <c r="D637" s="846">
        <f>IF(ISBLANK('Step 5-Env Benefits (B)'!E47),"BLANK",'Step 5-Env Benefits (B)'!E47)</f>
        <v>0</v>
      </c>
    </row>
    <row r="638" spans="3:4" ht="13.5" thickBot="1">
      <c r="C638" s="754" t="str">
        <f>'Step 5-Env Benefits (B)'!C48</f>
        <v>HFC-245fa Stockpiling with Intent to Reclaim</v>
      </c>
      <c r="D638" s="846">
        <f>IF(ISBLANK('Step 5-Env Benefits (B)'!E48),"BLANK",'Step 5-Env Benefits (B)'!E48)</f>
        <v>0</v>
      </c>
    </row>
    <row r="639" spans="3:4" ht="13.5" thickBot="1">
      <c r="C639" s="759" t="str">
        <f>'Step 5-Env Benefits (B)'!C49</f>
        <v>Stockpiling with Intent to Reclaim</v>
      </c>
      <c r="D639" s="846">
        <f>IF(ISBLANK('Step 5-Env Benefits (B)'!E49),"BLANK",'Step 5-Env Benefits (B)'!E49)</f>
        <v>0</v>
      </c>
    </row>
    <row r="640" spans="3:4" ht="13.5" thickTop="1">
      <c r="C640" s="754" t="str">
        <f>'Step 5-Env Benefits (B)'!C50</f>
        <v>CFC-11 Destroyed</v>
      </c>
      <c r="D640" s="846">
        <f>IF(ISBLANK('Step 5-Env Benefits (B)'!E50),"BLANK",'Step 5-Env Benefits (B)'!E50)</f>
        <v>0</v>
      </c>
    </row>
    <row r="641" spans="3:4" ht="13">
      <c r="C641" s="754" t="str">
        <f>'Step 5-Env Benefits (B)'!C51</f>
        <v>HCFC-141b Destroyed</v>
      </c>
      <c r="D641" s="846">
        <f>IF(ISBLANK('Step 5-Env Benefits (B)'!E51),"BLANK",'Step 5-Env Benefits (B)'!E51)</f>
        <v>0</v>
      </c>
    </row>
    <row r="642" spans="3:4" ht="13">
      <c r="C642" s="754" t="str">
        <f>'Step 5-Env Benefits (B)'!C52</f>
        <v>HFC-134a Destroyed</v>
      </c>
      <c r="D642" s="846">
        <f>IF(ISBLANK('Step 5-Env Benefits (B)'!E52),"BLANK",'Step 5-Env Benefits (B)'!E52)</f>
        <v>0</v>
      </c>
    </row>
    <row r="643" spans="3:4" ht="13.5" thickBot="1">
      <c r="C643" s="754" t="str">
        <f>'Step 5-Env Benefits (B)'!C53</f>
        <v>HFC-245fa Destroyed</v>
      </c>
      <c r="D643" s="846">
        <f>IF(ISBLANK('Step 5-Env Benefits (B)'!E53),"BLANK",'Step 5-Env Benefits (B)'!E53)</f>
        <v>0</v>
      </c>
    </row>
    <row r="644" spans="3:4" ht="13.5" thickBot="1">
      <c r="C644" s="759" t="str">
        <f>'Step 5-Env Benefits (B)'!C54</f>
        <v>Destroyed</v>
      </c>
      <c r="D644" s="846">
        <f>IF(ISBLANK('Step 5-Env Benefits (B)'!E54),"BLANK",'Step 5-Env Benefits (B)'!E54)</f>
        <v>0</v>
      </c>
    </row>
    <row r="645" spans="3:4" ht="13.5" thickTop="1">
      <c r="C645" s="754" t="str">
        <f>'Step 5-Env Benefits (B)'!C55</f>
        <v>CFC-11 Stockpiling with Intent to Destroy</v>
      </c>
      <c r="D645" s="846">
        <f>IF(ISBLANK('Step 5-Env Benefits (B)'!E55),"BLANK",'Step 5-Env Benefits (B)'!E55)</f>
        <v>0</v>
      </c>
    </row>
    <row r="646" spans="3:4" ht="13">
      <c r="C646" s="754" t="str">
        <f>'Step 5-Env Benefits (B)'!C56</f>
        <v>HCFC-141b Stockpiling with Intent to Destroy</v>
      </c>
      <c r="D646" s="846">
        <f>IF(ISBLANK('Step 5-Env Benefits (B)'!E56),"BLANK",'Step 5-Env Benefits (B)'!E56)</f>
        <v>0</v>
      </c>
    </row>
    <row r="647" spans="3:4" ht="13">
      <c r="C647" s="754" t="str">
        <f>'Step 5-Env Benefits (B)'!C57</f>
        <v>HFC-134a Stockpiling with Intent to Destroy</v>
      </c>
      <c r="D647" s="846">
        <f>IF(ISBLANK('Step 5-Env Benefits (B)'!E57),"BLANK",'Step 5-Env Benefits (B)'!E57)</f>
        <v>0</v>
      </c>
    </row>
    <row r="648" spans="3:4" ht="13.5" thickBot="1">
      <c r="C648" s="754" t="str">
        <f>'Step 5-Env Benefits (B)'!C58</f>
        <v>HFC-245fa Stockpiling with Intent to Destroy</v>
      </c>
      <c r="D648" s="846">
        <f>IF(ISBLANK('Step 5-Env Benefits (B)'!E58),"BLANK",'Step 5-Env Benefits (B)'!E58)</f>
        <v>0</v>
      </c>
    </row>
    <row r="649" spans="3:4" ht="13.5" thickBot="1">
      <c r="C649" s="759" t="str">
        <f>'Step 5-Env Benefits (B)'!C59</f>
        <v>Stockpiling with Intent to Destroy</v>
      </c>
      <c r="D649" s="846">
        <f>IF(ISBLANK('Step 5-Env Benefits (B)'!E59),"BLANK",'Step 5-Env Benefits (B)'!E59)</f>
        <v>0</v>
      </c>
    </row>
    <row r="650" spans="3:4" ht="14" thickTop="1" thickBot="1">
      <c r="C650" s="756" t="str">
        <f>'Step 5-Env Benefits (B)'!C60</f>
        <v>Subtotal</v>
      </c>
      <c r="D650" s="846">
        <f>IF(ISBLANK('Step 5-Env Benefits (B)'!E60),"BLANK",'Step 5-Env Benefits (B)'!E60)</f>
        <v>0</v>
      </c>
    </row>
    <row r="651" spans="3:4" ht="13.5" thickBot="1">
      <c r="C651" s="219"/>
      <c r="D651" s="848"/>
    </row>
    <row r="652" spans="3:4" s="131" customFormat="1" ht="26.5" thickBot="1">
      <c r="C652" s="1465"/>
      <c r="D652" s="849" t="str">
        <f>'Step 5-Env Benefits (B)'!F7</f>
        <v>Greenhouse Gas (GHG) Emissions Avoided (MtCO2eq)a</v>
      </c>
    </row>
    <row r="653" spans="3:4" ht="13">
      <c r="C653" s="758" t="str">
        <f>'Step 5-Env Benefits (B)'!C9</f>
        <v>Refrigerantc</v>
      </c>
      <c r="D653" s="850">
        <f>'Step 5-Env Benefits (B)'!F8</f>
        <v>0</v>
      </c>
    </row>
    <row r="654" spans="3:4" ht="13">
      <c r="C654" s="754" t="str">
        <f>'Step 5-Env Benefits (B)'!C10</f>
        <v>CFC-12 Reclaimed</v>
      </c>
      <c r="D654" s="842">
        <f>'Step 5-Env Benefits (B)'!F10</f>
        <v>0</v>
      </c>
    </row>
    <row r="655" spans="3:4" ht="13">
      <c r="C655" s="754" t="str">
        <f>'Step 5-Env Benefits (B)'!C11</f>
        <v>HCFC-22 Reclaimed</v>
      </c>
      <c r="D655" s="842">
        <f>'Step 5-Env Benefits (B)'!F11</f>
        <v>0</v>
      </c>
    </row>
    <row r="656" spans="3:4" ht="13">
      <c r="C656" s="754" t="str">
        <f>'Step 5-Env Benefits (B)'!C12</f>
        <v>HFC-134a Reclaimed</v>
      </c>
      <c r="D656" s="842">
        <f>'Step 5-Env Benefits (B)'!F12</f>
        <v>0</v>
      </c>
    </row>
    <row r="657" spans="3:4" ht="13">
      <c r="C657" s="754" t="str">
        <f>'Step 5-Env Benefits (B)'!C13</f>
        <v>R-500 Reclaimed</v>
      </c>
      <c r="D657" s="842">
        <f>'Step 5-Env Benefits (B)'!F13</f>
        <v>0</v>
      </c>
    </row>
    <row r="658" spans="3:4" ht="13">
      <c r="C658" s="754" t="str">
        <f>'Step 5-Env Benefits (B)'!C14</f>
        <v>R-407C Reclaimed</v>
      </c>
      <c r="D658" s="842">
        <f>'Step 5-Env Benefits (B)'!F14</f>
        <v>0</v>
      </c>
    </row>
    <row r="659" spans="3:4" ht="13.5" thickBot="1">
      <c r="C659" s="754" t="str">
        <f>'Step 5-Env Benefits (B)'!C15</f>
        <v>R-410A Reclaimed</v>
      </c>
      <c r="D659" s="842">
        <f>'Step 5-Env Benefits (B)'!F15</f>
        <v>0</v>
      </c>
    </row>
    <row r="660" spans="3:4" ht="13.5" thickBot="1">
      <c r="C660" s="759" t="str">
        <f>'Step 5-Env Benefits (B)'!C16</f>
        <v>Reclaimed</v>
      </c>
      <c r="D660" s="842">
        <f>'Step 5-Env Benefits (B)'!F16</f>
        <v>0</v>
      </c>
    </row>
    <row r="661" spans="3:4" ht="13.5" thickTop="1">
      <c r="C661" s="754" t="str">
        <f>'Step 5-Env Benefits (B)'!C17</f>
        <v>CFC-12 Stockpiling with Intent to Reclaim</v>
      </c>
      <c r="D661" s="842">
        <f>'Step 5-Env Benefits (B)'!F17</f>
        <v>0</v>
      </c>
    </row>
    <row r="662" spans="3:4" ht="13">
      <c r="C662" s="754" t="str">
        <f>'Step 5-Env Benefits (B)'!C18</f>
        <v>HCFC-22 Stockpiling with Intent to Reclaim</v>
      </c>
      <c r="D662" s="842">
        <f>'Step 5-Env Benefits (B)'!F18</f>
        <v>0</v>
      </c>
    </row>
    <row r="663" spans="3:4" ht="13">
      <c r="C663" s="754" t="str">
        <f>'Step 5-Env Benefits (B)'!C19</f>
        <v>HFC-134a Stockpiling with Intent to Reclaim</v>
      </c>
      <c r="D663" s="842">
        <f>'Step 5-Env Benefits (B)'!F19</f>
        <v>0</v>
      </c>
    </row>
    <row r="664" spans="3:4" ht="13">
      <c r="C664" s="754" t="str">
        <f>'Step 5-Env Benefits (B)'!C20</f>
        <v>R-500 Stockpiling with Intent to Reclaim</v>
      </c>
      <c r="D664" s="842">
        <f>'Step 5-Env Benefits (B)'!F20</f>
        <v>0</v>
      </c>
    </row>
    <row r="665" spans="3:4" ht="13">
      <c r="C665" s="754" t="str">
        <f>'Step 5-Env Benefits (B)'!C21</f>
        <v>R-407C Stockpiling with Intent to Reclaim</v>
      </c>
      <c r="D665" s="842">
        <f>'Step 5-Env Benefits (B)'!F21</f>
        <v>0</v>
      </c>
    </row>
    <row r="666" spans="3:4" ht="13.5" thickBot="1">
      <c r="C666" s="754" t="str">
        <f>'Step 5-Env Benefits (B)'!C22</f>
        <v>R-410A Stockpiling with Intent to Reclaim</v>
      </c>
      <c r="D666" s="842">
        <f>'Step 5-Env Benefits (B)'!F22</f>
        <v>0</v>
      </c>
    </row>
    <row r="667" spans="3:4" ht="13.5" thickBot="1">
      <c r="C667" s="759" t="str">
        <f>'Step 5-Env Benefits (B)'!C23</f>
        <v>Stockpiling with Intent to Reclaim</v>
      </c>
      <c r="D667" s="842">
        <f>'Step 5-Env Benefits (B)'!F23</f>
        <v>0</v>
      </c>
    </row>
    <row r="668" spans="3:4" ht="13.5" thickTop="1">
      <c r="C668" s="754" t="str">
        <f>'Step 5-Env Benefits (B)'!C24</f>
        <v>CFC-12 Destroyed</v>
      </c>
      <c r="D668" s="842">
        <f>'Step 5-Env Benefits (B)'!F24</f>
        <v>0</v>
      </c>
    </row>
    <row r="669" spans="3:4" ht="13">
      <c r="C669" s="754" t="str">
        <f>'Step 5-Env Benefits (B)'!C25</f>
        <v>HCFC-22 Destroyed</v>
      </c>
      <c r="D669" s="842">
        <f>'Step 5-Env Benefits (B)'!F25</f>
        <v>0</v>
      </c>
    </row>
    <row r="670" spans="3:4" ht="13">
      <c r="C670" s="754" t="str">
        <f>'Step 5-Env Benefits (B)'!C26</f>
        <v>HFC-134a Destroyed</v>
      </c>
      <c r="D670" s="842">
        <f>'Step 5-Env Benefits (B)'!F26</f>
        <v>0</v>
      </c>
    </row>
    <row r="671" spans="3:4" ht="13">
      <c r="C671" s="754" t="str">
        <f>'Step 5-Env Benefits (B)'!C27</f>
        <v>R-500 Destroyed</v>
      </c>
      <c r="D671" s="842">
        <f>'Step 5-Env Benefits (B)'!F27</f>
        <v>0</v>
      </c>
    </row>
    <row r="672" spans="3:4" ht="13">
      <c r="C672" s="754" t="str">
        <f>'Step 5-Env Benefits (B)'!C28</f>
        <v>R-407C Destroyed</v>
      </c>
      <c r="D672" s="842">
        <f>'Step 5-Env Benefits (B)'!F28</f>
        <v>0</v>
      </c>
    </row>
    <row r="673" spans="3:4" ht="13.5" thickBot="1">
      <c r="C673" s="754" t="str">
        <f>'Step 5-Env Benefits (B)'!C29</f>
        <v>R-410A Destroyed</v>
      </c>
      <c r="D673" s="842">
        <f>'Step 5-Env Benefits (B)'!F29</f>
        <v>0</v>
      </c>
    </row>
    <row r="674" spans="3:4" ht="13.5" thickBot="1">
      <c r="C674" s="759" t="str">
        <f>'Step 5-Env Benefits (B)'!C30</f>
        <v>Destroyed</v>
      </c>
      <c r="D674" s="842">
        <f>'Step 5-Env Benefits (B)'!F30</f>
        <v>0</v>
      </c>
    </row>
    <row r="675" spans="3:4" ht="13.5" thickTop="1">
      <c r="C675" s="754" t="str">
        <f>'Step 5-Env Benefits (B)'!C31</f>
        <v>CFC-12 Stockpiling with Intent to Destroy</v>
      </c>
      <c r="D675" s="842">
        <f>'Step 5-Env Benefits (B)'!F31</f>
        <v>0</v>
      </c>
    </row>
    <row r="676" spans="3:4" ht="13">
      <c r="C676" s="754" t="str">
        <f>'Step 5-Env Benefits (B)'!C32</f>
        <v>HCFC-22 Stockpiling with Intent to Destroy</v>
      </c>
      <c r="D676" s="842">
        <f>'Step 5-Env Benefits (B)'!F32</f>
        <v>0</v>
      </c>
    </row>
    <row r="677" spans="3:4" ht="13">
      <c r="C677" s="754" t="str">
        <f>'Step 5-Env Benefits (B)'!C33</f>
        <v>HFC-134a Stockpiling with Intent to Destroy</v>
      </c>
      <c r="D677" s="842">
        <f>'Step 5-Env Benefits (B)'!F33</f>
        <v>0</v>
      </c>
    </row>
    <row r="678" spans="3:4" ht="13">
      <c r="C678" s="754" t="str">
        <f>'Step 5-Env Benefits (B)'!C34</f>
        <v>R-500 Stockpiling with Intent to Destroy</v>
      </c>
      <c r="D678" s="842">
        <f>'Step 5-Env Benefits (B)'!F34</f>
        <v>0</v>
      </c>
    </row>
    <row r="679" spans="3:4" ht="13">
      <c r="C679" s="754" t="str">
        <f>'Step 5-Env Benefits (B)'!C35</f>
        <v>R-407C Stockpiling with Intent to Destroy</v>
      </c>
      <c r="D679" s="842">
        <f>'Step 5-Env Benefits (B)'!F35</f>
        <v>0</v>
      </c>
    </row>
    <row r="680" spans="3:4" ht="13.5" thickBot="1">
      <c r="C680" s="754" t="str">
        <f>'Step 5-Env Benefits (B)'!C36</f>
        <v>R-410A Stockpiling with Intent to Destroy</v>
      </c>
      <c r="D680" s="842">
        <f>'Step 5-Env Benefits (B)'!F36</f>
        <v>0</v>
      </c>
    </row>
    <row r="681" spans="3:4" ht="13.5" thickBot="1">
      <c r="C681" s="759" t="str">
        <f>'Step 5-Env Benefits (B)'!C37</f>
        <v>Stockpiling with Intent to Destroy</v>
      </c>
      <c r="D681" s="842">
        <f>'Step 5-Env Benefits (B)'!F37</f>
        <v>0</v>
      </c>
    </row>
    <row r="682" spans="3:4" ht="13.5" thickTop="1">
      <c r="C682" s="754" t="str">
        <f>'Step 5-Env Benefits (B)'!C38</f>
        <v>Subtotal</v>
      </c>
      <c r="D682" s="842">
        <f>'Step 5-Env Benefits (B)'!F38</f>
        <v>0</v>
      </c>
    </row>
    <row r="683" spans="3:4" ht="13">
      <c r="C683" s="758" t="str">
        <f>'Step 5-Env Benefits (B)'!C39</f>
        <v>Foam-Blowing Agentd</v>
      </c>
      <c r="D683" s="844"/>
    </row>
    <row r="684" spans="3:4" ht="13">
      <c r="C684" s="754" t="str">
        <f>'Step 5-Env Benefits (B)'!C40</f>
        <v>CFC-11 Reclaimed</v>
      </c>
      <c r="D684" s="842">
        <f>'Step 5-Env Benefits (B)'!F40</f>
        <v>0</v>
      </c>
    </row>
    <row r="685" spans="3:4" ht="13">
      <c r="C685" s="754" t="str">
        <f>'Step 5-Env Benefits (B)'!C41</f>
        <v>HCFC-141b Reclaimed</v>
      </c>
      <c r="D685" s="842">
        <f>'Step 5-Env Benefits (B)'!F41</f>
        <v>0</v>
      </c>
    </row>
    <row r="686" spans="3:4" ht="13">
      <c r="C686" s="754" t="str">
        <f>'Step 5-Env Benefits (B)'!C42</f>
        <v>HFC-134a Reclaimed</v>
      </c>
      <c r="D686" s="842">
        <f>'Step 5-Env Benefits (B)'!F42</f>
        <v>0</v>
      </c>
    </row>
    <row r="687" spans="3:4" ht="13.5" thickBot="1">
      <c r="C687" s="754" t="str">
        <f>'Step 5-Env Benefits (B)'!C43</f>
        <v>HFC-245fa Reclaimed</v>
      </c>
      <c r="D687" s="842">
        <f>'Step 5-Env Benefits (B)'!F43</f>
        <v>0</v>
      </c>
    </row>
    <row r="688" spans="3:4" ht="13.5" thickBot="1">
      <c r="C688" s="759" t="str">
        <f>'Step 5-Env Benefits (B)'!C44</f>
        <v>Reclaimed</v>
      </c>
      <c r="D688" s="842">
        <f>'Step 5-Env Benefits (B)'!F44</f>
        <v>0</v>
      </c>
    </row>
    <row r="689" spans="3:4" ht="13.5" thickTop="1">
      <c r="C689" s="754" t="str">
        <f>'Step 5-Env Benefits (B)'!C45</f>
        <v>CFC-11 Stockpiling with Intent to Reclaim</v>
      </c>
      <c r="D689" s="842">
        <f>'Step 5-Env Benefits (B)'!F45</f>
        <v>0</v>
      </c>
    </row>
    <row r="690" spans="3:4" ht="13">
      <c r="C690" s="754" t="str">
        <f>'Step 5-Env Benefits (B)'!C46</f>
        <v>HCFC-141b Stockpiling with Intent to Reclaim</v>
      </c>
      <c r="D690" s="842">
        <f>'Step 5-Env Benefits (B)'!F46</f>
        <v>0</v>
      </c>
    </row>
    <row r="691" spans="3:4" ht="13">
      <c r="C691" s="754" t="str">
        <f>'Step 5-Env Benefits (B)'!C47</f>
        <v>HFC-134a Stockpiling with Intent to Reclaim</v>
      </c>
      <c r="D691" s="842">
        <f>'Step 5-Env Benefits (B)'!F47</f>
        <v>0</v>
      </c>
    </row>
    <row r="692" spans="3:4" ht="13.5" thickBot="1">
      <c r="C692" s="754" t="str">
        <f>'Step 5-Env Benefits (B)'!C48</f>
        <v>HFC-245fa Stockpiling with Intent to Reclaim</v>
      </c>
      <c r="D692" s="842">
        <f>'Step 5-Env Benefits (B)'!F48</f>
        <v>0</v>
      </c>
    </row>
    <row r="693" spans="3:4" ht="13.5" thickBot="1">
      <c r="C693" s="759" t="str">
        <f>'Step 5-Env Benefits (B)'!C49</f>
        <v>Stockpiling with Intent to Reclaim</v>
      </c>
      <c r="D693" s="842">
        <f>'Step 5-Env Benefits (B)'!F49</f>
        <v>0</v>
      </c>
    </row>
    <row r="694" spans="3:4" ht="13.5" thickTop="1">
      <c r="C694" s="754" t="str">
        <f>'Step 5-Env Benefits (B)'!C50</f>
        <v>CFC-11 Destroyed</v>
      </c>
      <c r="D694" s="842">
        <f>'Step 5-Env Benefits (B)'!F50</f>
        <v>0</v>
      </c>
    </row>
    <row r="695" spans="3:4" ht="13">
      <c r="C695" s="754" t="str">
        <f>'Step 5-Env Benefits (B)'!C51</f>
        <v>HCFC-141b Destroyed</v>
      </c>
      <c r="D695" s="842">
        <f>'Step 5-Env Benefits (B)'!F51</f>
        <v>0</v>
      </c>
    </row>
    <row r="696" spans="3:4" ht="13">
      <c r="C696" s="754" t="str">
        <f>'Step 5-Env Benefits (B)'!C52</f>
        <v>HFC-134a Destroyed</v>
      </c>
      <c r="D696" s="842">
        <f>'Step 5-Env Benefits (B)'!F52</f>
        <v>0</v>
      </c>
    </row>
    <row r="697" spans="3:4" ht="13.5" thickBot="1">
      <c r="C697" s="754" t="str">
        <f>'Step 5-Env Benefits (B)'!C53</f>
        <v>HFC-245fa Destroyed</v>
      </c>
      <c r="D697" s="842">
        <f>'Step 5-Env Benefits (B)'!F53</f>
        <v>0</v>
      </c>
    </row>
    <row r="698" spans="3:4" ht="13.5" thickBot="1">
      <c r="C698" s="759" t="str">
        <f>'Step 5-Env Benefits (B)'!C54</f>
        <v>Destroyed</v>
      </c>
      <c r="D698" s="842">
        <f>'Step 5-Env Benefits (B)'!F54</f>
        <v>0</v>
      </c>
    </row>
    <row r="699" spans="3:4" ht="13.5" thickTop="1">
      <c r="C699" s="754" t="str">
        <f>'Step 5-Env Benefits (B)'!C55</f>
        <v>CFC-11 Stockpiling with Intent to Destroy</v>
      </c>
      <c r="D699" s="842">
        <f>'Step 5-Env Benefits (B)'!F55</f>
        <v>0</v>
      </c>
    </row>
    <row r="700" spans="3:4" ht="13">
      <c r="C700" s="754" t="str">
        <f>'Step 5-Env Benefits (B)'!C56</f>
        <v>HCFC-141b Stockpiling with Intent to Destroy</v>
      </c>
      <c r="D700" s="842">
        <f>'Step 5-Env Benefits (B)'!F56</f>
        <v>0</v>
      </c>
    </row>
    <row r="701" spans="3:4" ht="13">
      <c r="C701" s="754" t="str">
        <f>'Step 5-Env Benefits (B)'!C57</f>
        <v>HFC-134a Stockpiling with Intent to Destroy</v>
      </c>
      <c r="D701" s="842">
        <f>'Step 5-Env Benefits (B)'!F57</f>
        <v>0</v>
      </c>
    </row>
    <row r="702" spans="3:4" ht="13.5" thickBot="1">
      <c r="C702" s="754" t="str">
        <f>'Step 5-Env Benefits (B)'!C58</f>
        <v>HFC-245fa Stockpiling with Intent to Destroy</v>
      </c>
      <c r="D702" s="842">
        <f>'Step 5-Env Benefits (B)'!F58</f>
        <v>0</v>
      </c>
    </row>
    <row r="703" spans="3:4" ht="13.5" thickBot="1">
      <c r="C703" s="759" t="str">
        <f>'Step 5-Env Benefits (B)'!C59</f>
        <v>Stockpiling with Intent to Destroy</v>
      </c>
      <c r="D703" s="842">
        <f>'Step 5-Env Benefits (B)'!F59</f>
        <v>0</v>
      </c>
    </row>
    <row r="704" spans="3:4" ht="14" thickTop="1" thickBot="1">
      <c r="C704" s="760" t="str">
        <f>'Step 5-Env Benefits (B)'!C60</f>
        <v>Subtotal</v>
      </c>
      <c r="D704" s="842">
        <f>'Step 5-Env Benefits (B)'!F60</f>
        <v>0</v>
      </c>
    </row>
    <row r="705" spans="3:4">
      <c r="C705" s="75"/>
      <c r="D705" s="828"/>
    </row>
    <row r="706" spans="3:4" ht="13.5" thickBot="1">
      <c r="C706" s="1"/>
      <c r="D706" s="842"/>
    </row>
    <row r="707" spans="3:4" s="131" customFormat="1" ht="26.5" thickBot="1">
      <c r="C707" s="1465"/>
      <c r="D707" s="849" t="str">
        <f>'Step 5-Env Benefits (B)'!H7</f>
        <v>Ozone Depleting Substances (ODS) Emissions Avoided (ODP-Weighted kg)b</v>
      </c>
    </row>
    <row r="708" spans="3:4" ht="13">
      <c r="C708" s="758" t="str">
        <f>'Step 5-Env Benefits (B)'!C9</f>
        <v>Refrigerantc</v>
      </c>
      <c r="D708" s="852">
        <f>'Step 5-Env Benefits (B)'!H8</f>
        <v>0</v>
      </c>
    </row>
    <row r="709" spans="3:4" ht="13">
      <c r="C709" s="754" t="str">
        <f>'Step 5-Env Benefits (B)'!C10</f>
        <v>CFC-12 Reclaimed</v>
      </c>
      <c r="D709" s="853">
        <f>'Step 5-Env Benefits (B)'!H10</f>
        <v>0</v>
      </c>
    </row>
    <row r="710" spans="3:4" ht="13">
      <c r="C710" s="754" t="str">
        <f>'Step 5-Env Benefits (B)'!C11</f>
        <v>HCFC-22 Reclaimed</v>
      </c>
      <c r="D710" s="853">
        <f>'Step 5-Env Benefits (B)'!H11</f>
        <v>0</v>
      </c>
    </row>
    <row r="711" spans="3:4" ht="13">
      <c r="C711" s="754" t="str">
        <f>'Step 5-Env Benefits (B)'!C12</f>
        <v>HFC-134a Reclaimed</v>
      </c>
      <c r="D711" s="853">
        <f>'Step 5-Env Benefits (B)'!H12</f>
        <v>0</v>
      </c>
    </row>
    <row r="712" spans="3:4" ht="13">
      <c r="C712" s="754" t="str">
        <f>'Step 5-Env Benefits (B)'!C13</f>
        <v>R-500 Reclaimed</v>
      </c>
      <c r="D712" s="853">
        <f>'Step 5-Env Benefits (B)'!H13</f>
        <v>0</v>
      </c>
    </row>
    <row r="713" spans="3:4" ht="13">
      <c r="C713" s="754" t="str">
        <f>'Step 5-Env Benefits (B)'!C14</f>
        <v>R-407C Reclaimed</v>
      </c>
      <c r="D713" s="853">
        <f>'Step 5-Env Benefits (B)'!H14</f>
        <v>0</v>
      </c>
    </row>
    <row r="714" spans="3:4" ht="13.5" thickBot="1">
      <c r="C714" s="754" t="str">
        <f>'Step 5-Env Benefits (B)'!C15</f>
        <v>R-410A Reclaimed</v>
      </c>
      <c r="D714" s="853">
        <f>'Step 5-Env Benefits (B)'!H15</f>
        <v>0</v>
      </c>
    </row>
    <row r="715" spans="3:4" ht="13.5" thickBot="1">
      <c r="C715" s="759" t="str">
        <f>'Step 5-Env Benefits (B)'!C16</f>
        <v>Reclaimed</v>
      </c>
      <c r="D715" s="853">
        <f>'Step 5-Env Benefits (B)'!H16</f>
        <v>0</v>
      </c>
    </row>
    <row r="716" spans="3:4" ht="13.5" thickTop="1">
      <c r="C716" s="754" t="str">
        <f>'Step 5-Env Benefits (B)'!C17</f>
        <v>CFC-12 Stockpiling with Intent to Reclaim</v>
      </c>
      <c r="D716" s="853">
        <f>'Step 5-Env Benefits (B)'!H17</f>
        <v>0</v>
      </c>
    </row>
    <row r="717" spans="3:4" ht="13">
      <c r="C717" s="754" t="str">
        <f>'Step 5-Env Benefits (B)'!C18</f>
        <v>HCFC-22 Stockpiling with Intent to Reclaim</v>
      </c>
      <c r="D717" s="853">
        <f>'Step 5-Env Benefits (B)'!H18</f>
        <v>0</v>
      </c>
    </row>
    <row r="718" spans="3:4" ht="13">
      <c r="C718" s="754" t="str">
        <f>'Step 5-Env Benefits (B)'!C19</f>
        <v>HFC-134a Stockpiling with Intent to Reclaim</v>
      </c>
      <c r="D718" s="853">
        <f>'Step 5-Env Benefits (B)'!H19</f>
        <v>0</v>
      </c>
    </row>
    <row r="719" spans="3:4" ht="13">
      <c r="C719" s="754" t="str">
        <f>'Step 5-Env Benefits (B)'!C20</f>
        <v>R-500 Stockpiling with Intent to Reclaim</v>
      </c>
      <c r="D719" s="853">
        <f>'Step 5-Env Benefits (B)'!H20</f>
        <v>0</v>
      </c>
    </row>
    <row r="720" spans="3:4" ht="13">
      <c r="C720" s="754" t="str">
        <f>'Step 5-Env Benefits (B)'!C21</f>
        <v>R-407C Stockpiling with Intent to Reclaim</v>
      </c>
      <c r="D720" s="853">
        <f>'Step 5-Env Benefits (B)'!H21</f>
        <v>0</v>
      </c>
    </row>
    <row r="721" spans="3:4" ht="13.5" thickBot="1">
      <c r="C721" s="754" t="str">
        <f>'Step 5-Env Benefits (B)'!C22</f>
        <v>R-410A Stockpiling with Intent to Reclaim</v>
      </c>
      <c r="D721" s="853">
        <f>'Step 5-Env Benefits (B)'!H22</f>
        <v>0</v>
      </c>
    </row>
    <row r="722" spans="3:4" ht="13.5" thickBot="1">
      <c r="C722" s="759" t="str">
        <f>'Step 5-Env Benefits (B)'!C23</f>
        <v>Stockpiling with Intent to Reclaim</v>
      </c>
      <c r="D722" s="853">
        <f>'Step 5-Env Benefits (B)'!H23</f>
        <v>0</v>
      </c>
    </row>
    <row r="723" spans="3:4" ht="13.5" thickTop="1">
      <c r="C723" s="754" t="str">
        <f>'Step 5-Env Benefits (B)'!C24</f>
        <v>CFC-12 Destroyed</v>
      </c>
      <c r="D723" s="853">
        <f>'Step 5-Env Benefits (B)'!H24</f>
        <v>0</v>
      </c>
    </row>
    <row r="724" spans="3:4" ht="13">
      <c r="C724" s="754" t="str">
        <f>'Step 5-Env Benefits (B)'!C25</f>
        <v>HCFC-22 Destroyed</v>
      </c>
      <c r="D724" s="853">
        <f>'Step 5-Env Benefits (B)'!H25</f>
        <v>0</v>
      </c>
    </row>
    <row r="725" spans="3:4" ht="13">
      <c r="C725" s="754" t="str">
        <f>'Step 5-Env Benefits (B)'!C26</f>
        <v>HFC-134a Destroyed</v>
      </c>
      <c r="D725" s="853">
        <f>'Step 5-Env Benefits (B)'!H26</f>
        <v>0</v>
      </c>
    </row>
    <row r="726" spans="3:4" ht="13">
      <c r="C726" s="754" t="str">
        <f>'Step 5-Env Benefits (B)'!C27</f>
        <v>R-500 Destroyed</v>
      </c>
      <c r="D726" s="853">
        <f>'Step 5-Env Benefits (B)'!H27</f>
        <v>0</v>
      </c>
    </row>
    <row r="727" spans="3:4" ht="13">
      <c r="C727" s="754" t="str">
        <f>'Step 5-Env Benefits (B)'!C28</f>
        <v>R-407C Destroyed</v>
      </c>
      <c r="D727" s="853">
        <f>'Step 5-Env Benefits (B)'!H28</f>
        <v>0</v>
      </c>
    </row>
    <row r="728" spans="3:4" ht="13.5" thickBot="1">
      <c r="C728" s="754" t="str">
        <f>'Step 5-Env Benefits (B)'!C29</f>
        <v>R-410A Destroyed</v>
      </c>
      <c r="D728" s="853">
        <f>'Step 5-Env Benefits (B)'!H29</f>
        <v>0</v>
      </c>
    </row>
    <row r="729" spans="3:4" ht="13.5" thickBot="1">
      <c r="C729" s="759" t="str">
        <f>'Step 5-Env Benefits (B)'!C30</f>
        <v>Destroyed</v>
      </c>
      <c r="D729" s="853">
        <f>'Step 5-Env Benefits (B)'!H30</f>
        <v>0</v>
      </c>
    </row>
    <row r="730" spans="3:4" ht="13.5" thickTop="1">
      <c r="C730" s="754" t="str">
        <f>'Step 5-Env Benefits (B)'!C31</f>
        <v>CFC-12 Stockpiling with Intent to Destroy</v>
      </c>
      <c r="D730" s="853">
        <f>'Step 5-Env Benefits (B)'!H31</f>
        <v>0</v>
      </c>
    </row>
    <row r="731" spans="3:4" ht="13">
      <c r="C731" s="754" t="str">
        <f>'Step 5-Env Benefits (B)'!C32</f>
        <v>HCFC-22 Stockpiling with Intent to Destroy</v>
      </c>
      <c r="D731" s="853">
        <f>'Step 5-Env Benefits (B)'!H32</f>
        <v>0</v>
      </c>
    </row>
    <row r="732" spans="3:4" ht="13">
      <c r="C732" s="754" t="str">
        <f>'Step 5-Env Benefits (B)'!C33</f>
        <v>HFC-134a Stockpiling with Intent to Destroy</v>
      </c>
      <c r="D732" s="853">
        <f>'Step 5-Env Benefits (B)'!H33</f>
        <v>0</v>
      </c>
    </row>
    <row r="733" spans="3:4" ht="13">
      <c r="C733" s="754" t="str">
        <f>'Step 5-Env Benefits (B)'!C34</f>
        <v>R-500 Stockpiling with Intent to Destroy</v>
      </c>
      <c r="D733" s="853">
        <f>'Step 5-Env Benefits (B)'!H34</f>
        <v>0</v>
      </c>
    </row>
    <row r="734" spans="3:4" ht="13">
      <c r="C734" s="754" t="str">
        <f>'Step 5-Env Benefits (B)'!C35</f>
        <v>R-407C Stockpiling with Intent to Destroy</v>
      </c>
      <c r="D734" s="853">
        <f>'Step 5-Env Benefits (B)'!H35</f>
        <v>0</v>
      </c>
    </row>
    <row r="735" spans="3:4" ht="13.5" thickBot="1">
      <c r="C735" s="754" t="str">
        <f>'Step 5-Env Benefits (B)'!C36</f>
        <v>R-410A Stockpiling with Intent to Destroy</v>
      </c>
      <c r="D735" s="853">
        <f>'Step 5-Env Benefits (B)'!H36</f>
        <v>0</v>
      </c>
    </row>
    <row r="736" spans="3:4" ht="13.5" thickBot="1">
      <c r="C736" s="759" t="str">
        <f>'Step 5-Env Benefits (B)'!C37</f>
        <v>Stockpiling with Intent to Destroy</v>
      </c>
      <c r="D736" s="853">
        <f>'Step 5-Env Benefits (B)'!H37</f>
        <v>0</v>
      </c>
    </row>
    <row r="737" spans="3:4" ht="13.5" thickTop="1">
      <c r="C737" s="754" t="str">
        <f>'Step 5-Env Benefits (B)'!C38</f>
        <v>Subtotal</v>
      </c>
      <c r="D737" s="853">
        <f>'Step 5-Env Benefits (B)'!H38</f>
        <v>0</v>
      </c>
    </row>
    <row r="738" spans="3:4" ht="13">
      <c r="C738" s="758" t="str">
        <f>'Step 5-Env Benefits (B)'!C39</f>
        <v>Foam-Blowing Agentd</v>
      </c>
      <c r="D738" s="854"/>
    </row>
    <row r="739" spans="3:4" ht="13">
      <c r="C739" s="754" t="str">
        <f>'Step 5-Env Benefits (B)'!C40</f>
        <v>CFC-11 Reclaimed</v>
      </c>
      <c r="D739" s="853">
        <f>'Step 5-Env Benefits (B)'!H40</f>
        <v>0</v>
      </c>
    </row>
    <row r="740" spans="3:4" ht="13">
      <c r="C740" s="754" t="str">
        <f>'Step 5-Env Benefits (B)'!C41</f>
        <v>HCFC-141b Reclaimed</v>
      </c>
      <c r="D740" s="853">
        <f>'Step 5-Env Benefits (B)'!H41</f>
        <v>0</v>
      </c>
    </row>
    <row r="741" spans="3:4" ht="13">
      <c r="C741" s="754" t="str">
        <f>'Step 5-Env Benefits (B)'!C42</f>
        <v>HFC-134a Reclaimed</v>
      </c>
      <c r="D741" s="853">
        <f>'Step 5-Env Benefits (B)'!H42</f>
        <v>0</v>
      </c>
    </row>
    <row r="742" spans="3:4" ht="13.5" thickBot="1">
      <c r="C742" s="754" t="str">
        <f>'Step 5-Env Benefits (B)'!C43</f>
        <v>HFC-245fa Reclaimed</v>
      </c>
      <c r="D742" s="853">
        <f>'Step 5-Env Benefits (B)'!H43</f>
        <v>0</v>
      </c>
    </row>
    <row r="743" spans="3:4" ht="13.5" thickBot="1">
      <c r="C743" s="759" t="str">
        <f>'Step 5-Env Benefits (B)'!C44</f>
        <v>Reclaimed</v>
      </c>
      <c r="D743" s="853">
        <f>'Step 5-Env Benefits (B)'!H44</f>
        <v>0</v>
      </c>
    </row>
    <row r="744" spans="3:4" ht="13.5" thickTop="1">
      <c r="C744" s="754" t="str">
        <f>'Step 5-Env Benefits (B)'!C45</f>
        <v>CFC-11 Stockpiling with Intent to Reclaim</v>
      </c>
      <c r="D744" s="853">
        <f>'Step 5-Env Benefits (B)'!H45</f>
        <v>0</v>
      </c>
    </row>
    <row r="745" spans="3:4" ht="13">
      <c r="C745" s="754" t="str">
        <f>'Step 5-Env Benefits (B)'!C46</f>
        <v>HCFC-141b Stockpiling with Intent to Reclaim</v>
      </c>
      <c r="D745" s="853">
        <f>'Step 5-Env Benefits (B)'!H46</f>
        <v>0</v>
      </c>
    </row>
    <row r="746" spans="3:4" ht="13">
      <c r="C746" s="754" t="str">
        <f>'Step 5-Env Benefits (B)'!C47</f>
        <v>HFC-134a Stockpiling with Intent to Reclaim</v>
      </c>
      <c r="D746" s="853">
        <f>'Step 5-Env Benefits (B)'!H47</f>
        <v>0</v>
      </c>
    </row>
    <row r="747" spans="3:4" ht="13.5" thickBot="1">
      <c r="C747" s="754" t="str">
        <f>'Step 5-Env Benefits (B)'!C48</f>
        <v>HFC-245fa Stockpiling with Intent to Reclaim</v>
      </c>
      <c r="D747" s="853">
        <f>'Step 5-Env Benefits (B)'!H48</f>
        <v>0</v>
      </c>
    </row>
    <row r="748" spans="3:4" ht="13.5" thickBot="1">
      <c r="C748" s="759" t="str">
        <f>'Step 5-Env Benefits (B)'!C49</f>
        <v>Stockpiling with Intent to Reclaim</v>
      </c>
      <c r="D748" s="853">
        <f>'Step 5-Env Benefits (B)'!H49</f>
        <v>0</v>
      </c>
    </row>
    <row r="749" spans="3:4" ht="13.5" thickTop="1">
      <c r="C749" s="754" t="str">
        <f>'Step 5-Env Benefits (B)'!C50</f>
        <v>CFC-11 Destroyed</v>
      </c>
      <c r="D749" s="853">
        <f>'Step 5-Env Benefits (B)'!H50</f>
        <v>0</v>
      </c>
    </row>
    <row r="750" spans="3:4" ht="13">
      <c r="C750" s="754" t="str">
        <f>'Step 5-Env Benefits (B)'!C51</f>
        <v>HCFC-141b Destroyed</v>
      </c>
      <c r="D750" s="853">
        <f>'Step 5-Env Benefits (B)'!H51</f>
        <v>0</v>
      </c>
    </row>
    <row r="751" spans="3:4" ht="13">
      <c r="C751" s="754" t="str">
        <f>'Step 5-Env Benefits (B)'!C52</f>
        <v>HFC-134a Destroyed</v>
      </c>
      <c r="D751" s="853">
        <f>'Step 5-Env Benefits (B)'!H52</f>
        <v>0</v>
      </c>
    </row>
    <row r="752" spans="3:4" ht="13.5" thickBot="1">
      <c r="C752" s="754" t="str">
        <f>'Step 5-Env Benefits (B)'!C53</f>
        <v>HFC-245fa Destroyed</v>
      </c>
      <c r="D752" s="853">
        <f>'Step 5-Env Benefits (B)'!H53</f>
        <v>0</v>
      </c>
    </row>
    <row r="753" spans="3:4" ht="13.5" thickBot="1">
      <c r="C753" s="759" t="str">
        <f>'Step 5-Env Benefits (B)'!C54</f>
        <v>Destroyed</v>
      </c>
      <c r="D753" s="853">
        <f>'Step 5-Env Benefits (B)'!H54</f>
        <v>0</v>
      </c>
    </row>
    <row r="754" spans="3:4" ht="13.5" thickTop="1">
      <c r="C754" s="754" t="str">
        <f>'Step 5-Env Benefits (B)'!C55</f>
        <v>CFC-11 Stockpiling with Intent to Destroy</v>
      </c>
      <c r="D754" s="853">
        <f>'Step 5-Env Benefits (B)'!H55</f>
        <v>0</v>
      </c>
    </row>
    <row r="755" spans="3:4" ht="13">
      <c r="C755" s="754" t="str">
        <f>'Step 5-Env Benefits (B)'!C56</f>
        <v>HCFC-141b Stockpiling with Intent to Destroy</v>
      </c>
      <c r="D755" s="853">
        <f>'Step 5-Env Benefits (B)'!H56</f>
        <v>0</v>
      </c>
    </row>
    <row r="756" spans="3:4" ht="13">
      <c r="C756" s="754" t="str">
        <f>'Step 5-Env Benefits (B)'!C57</f>
        <v>HFC-134a Stockpiling with Intent to Destroy</v>
      </c>
      <c r="D756" s="853">
        <f>'Step 5-Env Benefits (B)'!H57</f>
        <v>0</v>
      </c>
    </row>
    <row r="757" spans="3:4" ht="13.5" thickBot="1">
      <c r="C757" s="754" t="str">
        <f>'Step 5-Env Benefits (B)'!C58</f>
        <v>HFC-245fa Stockpiling with Intent to Destroy</v>
      </c>
      <c r="D757" s="853">
        <f>'Step 5-Env Benefits (B)'!H58</f>
        <v>0</v>
      </c>
    </row>
    <row r="758" spans="3:4" ht="13.5" thickBot="1">
      <c r="C758" s="759" t="str">
        <f>'Step 5-Env Benefits (B)'!C59</f>
        <v>Stockpiling with Intent to Destroy</v>
      </c>
      <c r="D758" s="853">
        <f>'Step 5-Env Benefits (B)'!H59</f>
        <v>0</v>
      </c>
    </row>
    <row r="759" spans="3:4" ht="14" thickTop="1" thickBot="1">
      <c r="C759" s="756" t="str">
        <f>'Step 5-Env Benefits (B)'!C60</f>
        <v>Subtotal</v>
      </c>
      <c r="D759" s="853">
        <f>'Step 5-Env Benefits (B)'!H60</f>
        <v>0</v>
      </c>
    </row>
    <row r="760" spans="3:4" ht="13.5" thickBot="1">
      <c r="C760" s="219"/>
      <c r="D760" s="848"/>
    </row>
    <row r="761" spans="3:4" ht="13.5" thickBot="1">
      <c r="C761" s="484" t="str">
        <f>'Step 5-Env Benefits'!D7</f>
        <v>Total Amount Prevented from Being Emitted</v>
      </c>
      <c r="D761" s="855" t="str">
        <f>'Step 5-Env Benefits (B)'!D8:E8</f>
        <v>(lb)</v>
      </c>
    </row>
    <row r="762" spans="3:4" ht="13">
      <c r="C762" s="82" t="s">
        <v>259</v>
      </c>
      <c r="D762" s="850">
        <f>'Step 5-Env Benefits (B)'!D61</f>
        <v>0</v>
      </c>
    </row>
    <row r="763" spans="3:4" ht="13">
      <c r="C763" s="754" t="s">
        <v>158</v>
      </c>
      <c r="D763" s="842">
        <f>'Step 5-Env Benefits (B)'!D62</f>
        <v>0</v>
      </c>
    </row>
    <row r="764" spans="3:4" ht="13">
      <c r="C764" s="754" t="s">
        <v>390</v>
      </c>
      <c r="D764" s="842">
        <f>'Step 5-Env Benefits (B)'!D63</f>
        <v>0</v>
      </c>
    </row>
    <row r="765" spans="3:4" ht="13">
      <c r="C765" s="754" t="s">
        <v>316</v>
      </c>
      <c r="D765" s="842">
        <f>'Step 5-Env Benefits (B)'!D64</f>
        <v>0</v>
      </c>
    </row>
    <row r="766" spans="3:4" ht="13.5" thickBot="1">
      <c r="C766" s="754" t="s">
        <v>317</v>
      </c>
      <c r="D766" s="842">
        <f>'Step 5-Env Benefits (B)'!D65</f>
        <v>0</v>
      </c>
    </row>
    <row r="767" spans="3:4" ht="13">
      <c r="C767" s="761" t="s">
        <v>302</v>
      </c>
      <c r="D767" s="842">
        <f>'Step 5-Env Benefits (B)'!D66</f>
        <v>0</v>
      </c>
    </row>
    <row r="768" spans="3:4" ht="13.5" thickBot="1">
      <c r="C768" s="762" t="s">
        <v>318</v>
      </c>
      <c r="D768" s="850">
        <f>'Step 5-Env Benefits (B)'!D67</f>
        <v>0</v>
      </c>
    </row>
    <row r="769" spans="3:4" ht="13.5" thickBot="1">
      <c r="C769" s="763" t="s">
        <v>319</v>
      </c>
      <c r="D769" s="851" t="str">
        <f>'Step 5-Env Benefits (B)'!D68</f>
        <v>NA</v>
      </c>
    </row>
    <row r="770" spans="3:4" ht="13.5" thickBot="1">
      <c r="C770" s="486"/>
      <c r="D770" s="856"/>
    </row>
    <row r="771" spans="3:4" ht="13.5" thickBot="1">
      <c r="C771" s="484" t="s">
        <v>273</v>
      </c>
      <c r="D771" s="855" t="str">
        <f>'Step 5-Env Benefits (B)'!E8</f>
        <v>(kg)</v>
      </c>
    </row>
    <row r="772" spans="3:4" ht="13">
      <c r="C772" s="82" t="s">
        <v>259</v>
      </c>
      <c r="D772" s="850">
        <f>'Step 5-Env Benefits (B)'!E9</f>
        <v>0</v>
      </c>
    </row>
    <row r="773" spans="3:4" ht="13">
      <c r="C773" s="754" t="s">
        <v>158</v>
      </c>
      <c r="D773" s="842">
        <f>'Step 5-Env Benefits (B)'!E62</f>
        <v>0</v>
      </c>
    </row>
    <row r="774" spans="3:4" ht="13">
      <c r="C774" s="754" t="s">
        <v>390</v>
      </c>
      <c r="D774" s="842">
        <f>'Step 5-Env Benefits (B)'!E63</f>
        <v>0</v>
      </c>
    </row>
    <row r="775" spans="3:4" ht="13">
      <c r="C775" s="754" t="s">
        <v>316</v>
      </c>
      <c r="D775" s="842">
        <f>'Step 5-Env Benefits (B)'!E64</f>
        <v>0</v>
      </c>
    </row>
    <row r="776" spans="3:4" ht="13.5" thickBot="1">
      <c r="C776" s="754" t="s">
        <v>317</v>
      </c>
      <c r="D776" s="842">
        <f>'Step 5-Env Benefits (B)'!E65</f>
        <v>0</v>
      </c>
    </row>
    <row r="777" spans="3:4" ht="13">
      <c r="C777" s="761" t="s">
        <v>302</v>
      </c>
      <c r="D777" s="842">
        <f>'Step 5-Env Benefits (B)'!E66</f>
        <v>0</v>
      </c>
    </row>
    <row r="778" spans="3:4" ht="13.5" thickBot="1">
      <c r="C778" s="762" t="s">
        <v>318</v>
      </c>
      <c r="D778" s="844">
        <f>'Step 5-Env Benefits (B)'!E67</f>
        <v>0</v>
      </c>
    </row>
    <row r="779" spans="3:4" ht="13.5" thickBot="1">
      <c r="C779" s="761" t="s">
        <v>319</v>
      </c>
      <c r="D779" s="842" t="str">
        <f>'Step 5-Env Benefits (B)'!E68</f>
        <v>NA</v>
      </c>
    </row>
    <row r="780" spans="3:4" ht="13.5" thickBot="1">
      <c r="C780" s="486"/>
      <c r="D780" s="856"/>
    </row>
    <row r="781" spans="3:4" ht="13">
      <c r="C781" s="764" t="s">
        <v>273</v>
      </c>
      <c r="D781" s="843" t="str">
        <f>'Step 5-Env Benefits (B)'!F7</f>
        <v>Greenhouse Gas (GHG) Emissions Avoided (MtCO2eq)a</v>
      </c>
    </row>
    <row r="782" spans="3:4" ht="13">
      <c r="C782" s="82" t="s">
        <v>259</v>
      </c>
      <c r="D782" s="850">
        <f>'Step 5-Env Benefits (B)'!F61</f>
        <v>0</v>
      </c>
    </row>
    <row r="783" spans="3:4" ht="13">
      <c r="C783" s="754" t="s">
        <v>158</v>
      </c>
      <c r="D783" s="842">
        <f>'Step 5-Env Benefits (B)'!F62</f>
        <v>0</v>
      </c>
    </row>
    <row r="784" spans="3:4" ht="13">
      <c r="C784" s="754" t="s">
        <v>390</v>
      </c>
      <c r="D784" s="842">
        <f>'Step 5-Env Benefits (B)'!F63</f>
        <v>0</v>
      </c>
    </row>
    <row r="785" spans="3:4" ht="13">
      <c r="C785" s="754" t="s">
        <v>316</v>
      </c>
      <c r="D785" s="842">
        <f>'Step 5-Env Benefits (B)'!F64</f>
        <v>0</v>
      </c>
    </row>
    <row r="786" spans="3:4" ht="13.5" thickBot="1">
      <c r="C786" s="754" t="s">
        <v>317</v>
      </c>
      <c r="D786" s="842">
        <f>'Step 5-Env Benefits (B)'!F65</f>
        <v>0</v>
      </c>
    </row>
    <row r="787" spans="3:4" ht="13">
      <c r="C787" s="761" t="s">
        <v>302</v>
      </c>
      <c r="D787" s="842">
        <f>'Step 5-Env Benefits (B)'!F66</f>
        <v>0</v>
      </c>
    </row>
    <row r="788" spans="3:4" ht="13.5" thickBot="1">
      <c r="C788" s="762" t="s">
        <v>318</v>
      </c>
      <c r="D788" s="850">
        <f>'Step 5-Env Benefits (B)'!F67</f>
        <v>0</v>
      </c>
    </row>
    <row r="789" spans="3:4" ht="13.5" thickBot="1">
      <c r="C789" s="761" t="s">
        <v>319</v>
      </c>
      <c r="D789" s="842" t="e">
        <f>'Step 5-Env Benefits (B)'!F68</f>
        <v>#VALUE!</v>
      </c>
    </row>
    <row r="790" spans="3:4" ht="13.5" thickBot="1">
      <c r="C790" s="486"/>
      <c r="D790" s="857"/>
    </row>
    <row r="791" spans="3:4" ht="13">
      <c r="C791" s="115" t="str">
        <f>'Step 5-Env Benefits'!C69</f>
        <v>TOTAL</v>
      </c>
      <c r="D791" s="858"/>
    </row>
    <row r="792" spans="3:4" ht="13">
      <c r="C792" s="765" t="str">
        <f>'Step 5-Env Benefits'!D8</f>
        <v>(lb)</v>
      </c>
      <c r="D792" s="859" t="str">
        <f>'Step 5-Env Benefits (B)'!D69</f>
        <v>NA</v>
      </c>
    </row>
    <row r="793" spans="3:4" ht="13">
      <c r="C793" s="765" t="str">
        <f>'Step 5-Env Benefits'!E8</f>
        <v>(kg)</v>
      </c>
      <c r="D793" s="859" t="str">
        <f>'Step 5-Env Benefits (B)'!E69</f>
        <v>NA</v>
      </c>
    </row>
    <row r="794" spans="3:4" ht="13">
      <c r="C794" s="765" t="str">
        <f>'Step 5-Env Benefits'!F7</f>
        <v>Greenhouse Gas (GHG) Emissions Avoided (MTCO2eq)a</v>
      </c>
      <c r="D794" s="859" t="e">
        <f>'Step 5-Env Benefits (B)'!F69</f>
        <v>#VALUE!</v>
      </c>
    </row>
    <row r="795" spans="3:4" ht="13.5" thickBot="1">
      <c r="C795" s="766" t="str">
        <f>'Step 5-Env Benefits'!H7</f>
        <v>Ozone Depleting Substances (ODS) Emissions Avoided (ODP-Weighted kg)b</v>
      </c>
      <c r="D795" s="860">
        <f>'Step 5-Env Benefits (B)'!H69</f>
        <v>0</v>
      </c>
    </row>
    <row r="796" spans="3:4">
      <c r="C796" s="494"/>
      <c r="D796" s="861"/>
    </row>
    <row r="797" spans="3:4" ht="13" thickBot="1">
      <c r="D797" s="784"/>
    </row>
    <row r="798" spans="3:4" ht="13" thickBot="1">
      <c r="C798" s="496" t="s">
        <v>391</v>
      </c>
      <c r="D798" s="862"/>
    </row>
    <row r="799" spans="3:4" ht="13.5" thickBot="1">
      <c r="C799" s="110" t="str">
        <f>'Step 5-Env Benefits'!C80</f>
        <v>Properly Recovered Component</v>
      </c>
      <c r="D799" s="863" t="str">
        <f>IF(ISBLANK('Step 5-Env Benefits (B)'!D80),"BLANK",'Step 5-Env Benefits (B)'!D80)</f>
        <v>Total Amount</v>
      </c>
    </row>
    <row r="800" spans="3:4" ht="13">
      <c r="C800" s="16" t="str">
        <f>'Step 5-Env Benefits'!C81</f>
        <v>Used Oil Recycled or Properly Disposed (gal)</v>
      </c>
      <c r="D800" s="864">
        <f>IF(ISBLANK('Step 5-Env Benefits (B)'!D81),"BLANK",'Step 5-Env Benefits (B)'!D81)</f>
        <v>0</v>
      </c>
    </row>
    <row r="801" spans="1:4" ht="13">
      <c r="C801" s="82" t="str">
        <f>'Step 5-Env Benefits'!C82</f>
        <v>PCB-Containing Capacitors</v>
      </c>
      <c r="D801" s="865"/>
    </row>
    <row r="802" spans="1:4" ht="13">
      <c r="C802" s="767" t="str">
        <f>'Step 5-Env Benefits'!C83</f>
        <v>Number Destroyed</v>
      </c>
      <c r="D802" s="864">
        <f>IF(ISBLANK('Step 5-Env Benefits (B)'!D83),"BLANK",'Step 5-Env Benefits (B)'!D83)</f>
        <v>0</v>
      </c>
    </row>
    <row r="803" spans="1:4" ht="13">
      <c r="C803" s="82" t="str">
        <f>'Step 5-Env Benefits'!C84</f>
        <v>Mercury-Containing Components</v>
      </c>
      <c r="D803" s="866"/>
    </row>
    <row r="804" spans="1:4" ht="13">
      <c r="C804" s="767" t="str">
        <f>'Step 5-Env Benefits'!C85</f>
        <v>Number Recycled</v>
      </c>
      <c r="D804" s="864">
        <f>IF(ISBLANK('Step 5-Env Benefits (B)'!D85),"BLANK",'Step 5-Env Benefits (B)'!D85)</f>
        <v>0</v>
      </c>
    </row>
    <row r="805" spans="1:4" ht="13.5" thickBot="1">
      <c r="C805" s="768" t="str">
        <f>'Step 5-Env Benefits'!C86</f>
        <v>Number Disposed</v>
      </c>
      <c r="D805" s="867">
        <f>IF(ISBLANK('Step 5-Env Benefits (B)'!D86),"BLANK",'Step 5-Env Benefits (B)'!D86)</f>
        <v>0</v>
      </c>
    </row>
    <row r="806" spans="1:4">
      <c r="D806" s="784"/>
    </row>
    <row r="807" spans="1:4">
      <c r="A807" s="401"/>
      <c r="B807" s="401" t="s">
        <v>401</v>
      </c>
      <c r="C807" s="401"/>
      <c r="D807" s="785"/>
    </row>
    <row r="808" spans="1:4">
      <c r="D808" s="784"/>
    </row>
    <row r="809" spans="1:4">
      <c r="A809" s="411"/>
      <c r="B809" s="411"/>
      <c r="C809" s="411" t="s">
        <v>393</v>
      </c>
      <c r="D809" s="786"/>
    </row>
    <row r="810" spans="1:4" ht="13">
      <c r="C810" s="769" t="str">
        <f>'Step 5-QA_Input Data Summary'!C8</f>
        <v>Number of Units</v>
      </c>
      <c r="D810" s="868">
        <f>'Step 5-QA_Input Data Summary'!D8</f>
        <v>0</v>
      </c>
    </row>
    <row r="811" spans="1:4" ht="13">
      <c r="C811" s="770" t="str">
        <f>'Step 5-QA_Input Data Summary'!C9</f>
        <v>Refrigerant (lb)*</v>
      </c>
      <c r="D811" s="869"/>
    </row>
    <row r="812" spans="1:4" ht="13">
      <c r="C812" s="771" t="str">
        <f>'Step 5-QA_Input Data Summary'!C10</f>
        <v>CFC-12</v>
      </c>
      <c r="D812" s="870" t="str">
        <f>'Step 5-QA_Input Data Summary'!D10</f>
        <v/>
      </c>
    </row>
    <row r="813" spans="1:4" ht="13">
      <c r="C813" s="771" t="str">
        <f>'Step 5-QA_Input Data Summary'!C11</f>
        <v>HCFC-22</v>
      </c>
      <c r="D813" s="870" t="str">
        <f>'Step 5-QA_Input Data Summary'!D11</f>
        <v>NA</v>
      </c>
    </row>
    <row r="814" spans="1:4" ht="13">
      <c r="C814" s="771" t="str">
        <f>'Step 5-QA_Input Data Summary'!C12</f>
        <v>HFC-134a</v>
      </c>
      <c r="D814" s="870" t="str">
        <f>'Step 5-QA_Input Data Summary'!D12</f>
        <v/>
      </c>
    </row>
    <row r="815" spans="1:4" ht="13">
      <c r="C815" s="771" t="str">
        <f>'Step 5-QA_Input Data Summary'!C14</f>
        <v>R-407C</v>
      </c>
      <c r="D815" s="870" t="str">
        <f>'Step 5-QA_Input Data Summary'!D14</f>
        <v>NA</v>
      </c>
    </row>
    <row r="816" spans="1:4" ht="13">
      <c r="C816" s="771" t="str">
        <f>'Step 5-QA_Input Data Summary'!C15</f>
        <v>R-410A</v>
      </c>
      <c r="D816" s="870" t="str">
        <f>'Step 5-QA_Input Data Summary'!D15</f>
        <v>NA</v>
      </c>
    </row>
    <row r="817" spans="1:4" ht="13">
      <c r="C817" s="771" t="str">
        <f>'Step 5-QA_Input Data Summary'!C16</f>
        <v>Average across all units</v>
      </c>
      <c r="D817" s="870" t="str">
        <f>'Step 5-QA_Input Data Summary'!D16</f>
        <v/>
      </c>
    </row>
    <row r="818" spans="1:4" ht="13">
      <c r="C818" s="770" t="str">
        <f>'Step 5-QA_Input Data Summary'!C17</f>
        <v>Foam-Blowing Agent (lb)**</v>
      </c>
      <c r="D818" s="869"/>
    </row>
    <row r="819" spans="1:4" ht="13">
      <c r="C819" s="771" t="str">
        <f>'Step 5-QA_Input Data Summary'!C18</f>
        <v>CFC-11</v>
      </c>
      <c r="D819" s="870" t="str">
        <f>'Step 5-QA_Input Data Summary'!D18</f>
        <v/>
      </c>
    </row>
    <row r="820" spans="1:4" ht="13">
      <c r="C820" s="771" t="str">
        <f>'Step 5-QA_Input Data Summary'!C19</f>
        <v>HCFC-141b</v>
      </c>
      <c r="D820" s="870" t="str">
        <f>'Step 5-QA_Input Data Summary'!D19</f>
        <v/>
      </c>
    </row>
    <row r="821" spans="1:4" ht="13">
      <c r="C821" s="771" t="str">
        <f>'Step 5-QA_Input Data Summary'!C20</f>
        <v>HFC-134a</v>
      </c>
      <c r="D821" s="870" t="str">
        <f>'Step 5-QA_Input Data Summary'!D20</f>
        <v/>
      </c>
    </row>
    <row r="822" spans="1:4" ht="13">
      <c r="C822" s="771" t="str">
        <f>'Step 5-QA_Input Data Summary'!C21</f>
        <v>HFC-245fa</v>
      </c>
      <c r="D822" s="870" t="str">
        <f>'Step 5-QA_Input Data Summary'!D21</f>
        <v/>
      </c>
    </row>
    <row r="823" spans="1:4" ht="13">
      <c r="C823" s="771" t="str">
        <f>'Step 5-QA_Input Data Summary'!C22</f>
        <v>Average across all units</v>
      </c>
      <c r="D823" s="870" t="str">
        <f>'Step 5-QA_Input Data Summary'!D22</f>
        <v/>
      </c>
    </row>
    <row r="824" spans="1:4" ht="13">
      <c r="C824" s="770" t="str">
        <f>'Step 5-QA_Input Data Summary'!C23</f>
        <v>Durable Materials</v>
      </c>
      <c r="D824" s="869"/>
    </row>
    <row r="825" spans="1:4" ht="13">
      <c r="C825" s="771" t="str">
        <f>'Step 5-QA_Input Data Summary'!C24</f>
        <v>Used oil (gal)</v>
      </c>
      <c r="D825" s="870" t="str">
        <f>'Step 5-QA_Input Data Summary'!D24</f>
        <v/>
      </c>
    </row>
    <row r="826" spans="1:4" ht="13">
      <c r="C826" s="771" t="str">
        <f>'Step 5-QA_Input Data Summary'!C25</f>
        <v>Ferrous metals (lb)</v>
      </c>
      <c r="D826" s="870" t="str">
        <f>'Step 5-QA_Input Data Summary'!D25</f>
        <v/>
      </c>
    </row>
    <row r="827" spans="1:4" ht="13">
      <c r="C827" s="771" t="str">
        <f>'Step 5-QA_Input Data Summary'!C26</f>
        <v>Non-ferrous metals (lb)</v>
      </c>
      <c r="D827" s="870" t="str">
        <f>'Step 5-QA_Input Data Summary'!D26</f>
        <v/>
      </c>
    </row>
    <row r="828" spans="1:4" ht="13">
      <c r="C828" s="771" t="str">
        <f>'Step 5-QA_Input Data Summary'!C27</f>
        <v>Plastic (lb)</v>
      </c>
      <c r="D828" s="870" t="str">
        <f>'Step 5-QA_Input Data Summary'!D27</f>
        <v/>
      </c>
    </row>
    <row r="829" spans="1:4" ht="13">
      <c r="C829" s="771" t="str">
        <f>'Step 5-QA_Input Data Summary'!C28</f>
        <v>Glass (lb)</v>
      </c>
      <c r="D829" s="870" t="str">
        <f>'Step 5-QA_Input Data Summary'!D28</f>
        <v/>
      </c>
    </row>
    <row r="830" spans="1:4" ht="13">
      <c r="C830" s="771" t="str">
        <f>'Step 5-QA_Input Data Summary'!C29</f>
        <v>Number of PCB-containing capacitors</v>
      </c>
      <c r="D830" s="870" t="str">
        <f>'Step 5-QA_Input Data Summary'!D29</f>
        <v/>
      </c>
    </row>
    <row r="831" spans="1:4" ht="13">
      <c r="C831" s="771" t="str">
        <f>'Step 5-QA_Input Data Summary'!C30</f>
        <v>Number of Mercury-containing components</v>
      </c>
      <c r="D831" s="870" t="str">
        <f>'Step 5-QA_Input Data Summary'!D30</f>
        <v>NA</v>
      </c>
    </row>
    <row r="832" spans="1:4">
      <c r="A832" s="411"/>
      <c r="B832" s="411"/>
      <c r="C832" s="1466" t="str">
        <f>'Step 5-QA_Input Data Summary'!E7</f>
        <v>Stand-Alone Freezers</v>
      </c>
      <c r="D832" s="1467"/>
    </row>
    <row r="833" spans="3:4" ht="13">
      <c r="C833" s="769" t="str">
        <f>'Step 5-QA_Input Data Summary'!C8</f>
        <v>Number of Units</v>
      </c>
      <c r="D833" s="868">
        <f>'Step 5-QA_Input Data Summary'!E8</f>
        <v>0</v>
      </c>
    </row>
    <row r="834" spans="3:4" ht="13">
      <c r="C834" s="770" t="str">
        <f>'Step 5-QA_Input Data Summary'!C9</f>
        <v>Refrigerant (lb)*</v>
      </c>
      <c r="D834" s="869"/>
    </row>
    <row r="835" spans="3:4" ht="13">
      <c r="C835" s="771" t="str">
        <f>'Step 5-QA_Input Data Summary'!C10</f>
        <v>CFC-12</v>
      </c>
      <c r="D835" s="870" t="str">
        <f>'Step 5-QA_Input Data Summary'!E10</f>
        <v/>
      </c>
    </row>
    <row r="836" spans="3:4" ht="13">
      <c r="C836" s="771" t="str">
        <f>'Step 5-QA_Input Data Summary'!C11</f>
        <v>HCFC-22</v>
      </c>
      <c r="D836" s="870" t="str">
        <f>'Step 5-QA_Input Data Summary'!E11</f>
        <v/>
      </c>
    </row>
    <row r="837" spans="3:4" ht="13">
      <c r="C837" s="771" t="str">
        <f>'Step 5-QA_Input Data Summary'!C12</f>
        <v>HFC-134a</v>
      </c>
      <c r="D837" s="870" t="str">
        <f>'Step 5-QA_Input Data Summary'!E12</f>
        <v/>
      </c>
    </row>
    <row r="838" spans="3:4" ht="13">
      <c r="C838" s="771" t="str">
        <f>'Step 5-QA_Input Data Summary'!C14</f>
        <v>R-407C</v>
      </c>
      <c r="D838" s="870" t="str">
        <f>'Step 5-QA_Input Data Summary'!E14</f>
        <v>NA</v>
      </c>
    </row>
    <row r="839" spans="3:4" ht="13">
      <c r="C839" s="771" t="str">
        <f>'Step 5-QA_Input Data Summary'!C15</f>
        <v>R-410A</v>
      </c>
      <c r="D839" s="870" t="str">
        <f>'Step 5-QA_Input Data Summary'!E15</f>
        <v>NA</v>
      </c>
    </row>
    <row r="840" spans="3:4" ht="13">
      <c r="C840" s="771" t="str">
        <f>'Step 5-QA_Input Data Summary'!C16</f>
        <v>Average across all units</v>
      </c>
      <c r="D840" s="870" t="str">
        <f>'Step 5-QA_Input Data Summary'!E16</f>
        <v/>
      </c>
    </row>
    <row r="841" spans="3:4" ht="13">
      <c r="C841" s="770" t="str">
        <f>'Step 5-QA_Input Data Summary'!C17</f>
        <v>Foam-Blowing Agent (lb)**</v>
      </c>
      <c r="D841" s="871"/>
    </row>
    <row r="842" spans="3:4" ht="13">
      <c r="C842" s="771" t="str">
        <f>'Step 5-QA_Input Data Summary'!C18</f>
        <v>CFC-11</v>
      </c>
      <c r="D842" s="870" t="str">
        <f>'Step 5-QA_Input Data Summary'!E18</f>
        <v/>
      </c>
    </row>
    <row r="843" spans="3:4" ht="13">
      <c r="C843" s="771" t="str">
        <f>'Step 5-QA_Input Data Summary'!C19</f>
        <v>HCFC-141b</v>
      </c>
      <c r="D843" s="870" t="str">
        <f>'Step 5-QA_Input Data Summary'!E19</f>
        <v/>
      </c>
    </row>
    <row r="844" spans="3:4" ht="13">
      <c r="C844" s="771" t="str">
        <f>'Step 5-QA_Input Data Summary'!C20</f>
        <v>HFC-134a</v>
      </c>
      <c r="D844" s="870" t="str">
        <f>'Step 5-QA_Input Data Summary'!E20</f>
        <v/>
      </c>
    </row>
    <row r="845" spans="3:4" ht="13">
      <c r="C845" s="771" t="str">
        <f>'Step 5-QA_Input Data Summary'!C21</f>
        <v>HFC-245fa</v>
      </c>
      <c r="D845" s="870" t="str">
        <f>'Step 5-QA_Input Data Summary'!E21</f>
        <v/>
      </c>
    </row>
    <row r="846" spans="3:4" ht="13">
      <c r="C846" s="771" t="str">
        <f>'Step 5-QA_Input Data Summary'!C22</f>
        <v>Average across all units</v>
      </c>
      <c r="D846" s="870" t="str">
        <f>'Step 5-QA_Input Data Summary'!E22</f>
        <v/>
      </c>
    </row>
    <row r="847" spans="3:4" ht="13">
      <c r="C847" s="770" t="str">
        <f>'Step 5-QA_Input Data Summary'!C23</f>
        <v>Durable Materials</v>
      </c>
      <c r="D847" s="871"/>
    </row>
    <row r="848" spans="3:4" ht="13">
      <c r="C848" s="771" t="str">
        <f>'Step 5-QA_Input Data Summary'!C24</f>
        <v>Used oil (gal)</v>
      </c>
      <c r="D848" s="870" t="str">
        <f>'Step 5-QA_Input Data Summary'!E24</f>
        <v/>
      </c>
    </row>
    <row r="849" spans="1:4" ht="13">
      <c r="C849" s="771" t="str">
        <f>'Step 5-QA_Input Data Summary'!C25</f>
        <v>Ferrous metals (lb)</v>
      </c>
      <c r="D849" s="870" t="str">
        <f>'Step 5-QA_Input Data Summary'!E25</f>
        <v/>
      </c>
    </row>
    <row r="850" spans="1:4" ht="13">
      <c r="C850" s="771" t="str">
        <f>'Step 5-QA_Input Data Summary'!C26</f>
        <v>Non-ferrous metals (lb)</v>
      </c>
      <c r="D850" s="870" t="str">
        <f>'Step 5-QA_Input Data Summary'!E26</f>
        <v/>
      </c>
    </row>
    <row r="851" spans="1:4" ht="13">
      <c r="C851" s="771" t="str">
        <f>'Step 5-QA_Input Data Summary'!C27</f>
        <v>Plastic (lb)</v>
      </c>
      <c r="D851" s="870" t="str">
        <f>'Step 5-QA_Input Data Summary'!E27</f>
        <v/>
      </c>
    </row>
    <row r="852" spans="1:4" ht="13">
      <c r="C852" s="771" t="str">
        <f>'Step 5-QA_Input Data Summary'!C28</f>
        <v>Glass (lb)</v>
      </c>
      <c r="D852" s="870" t="str">
        <f>'Step 5-QA_Input Data Summary'!E28</f>
        <v>NA</v>
      </c>
    </row>
    <row r="853" spans="1:4" ht="13">
      <c r="C853" s="771" t="str">
        <f>'Step 5-QA_Input Data Summary'!C29</f>
        <v>Number of PCB-containing capacitors</v>
      </c>
      <c r="D853" s="870" t="str">
        <f>'Step 5-QA_Input Data Summary'!E29</f>
        <v/>
      </c>
    </row>
    <row r="854" spans="1:4" ht="13">
      <c r="C854" s="771" t="str">
        <f>'Step 5-QA_Input Data Summary'!C30</f>
        <v>Number of Mercury-containing components</v>
      </c>
      <c r="D854" s="870" t="str">
        <f>'Step 5-QA_Input Data Summary'!E30</f>
        <v/>
      </c>
    </row>
    <row r="855" spans="1:4">
      <c r="A855" s="411"/>
      <c r="B855" s="411"/>
      <c r="C855" s="1466" t="s">
        <v>386</v>
      </c>
      <c r="D855" s="1467"/>
    </row>
    <row r="856" spans="1:4" ht="13">
      <c r="C856" s="769" t="str">
        <f>'Step 5-QA_Input Data Summary'!C8</f>
        <v>Number of Units</v>
      </c>
      <c r="D856" s="868">
        <f>'Step 5-QA_Input Data Summary'!F8</f>
        <v>0</v>
      </c>
    </row>
    <row r="857" spans="1:4" ht="13">
      <c r="C857" s="770" t="str">
        <f>'Step 5-QA_Input Data Summary'!C9</f>
        <v>Refrigerant (lb)*</v>
      </c>
      <c r="D857" s="869"/>
    </row>
    <row r="858" spans="1:4" ht="13">
      <c r="C858" s="771" t="str">
        <f>'Step 5-QA_Input Data Summary'!C10</f>
        <v>CFC-12</v>
      </c>
      <c r="D858" s="870" t="str">
        <f>'Step 5-QA_Input Data Summary'!F10</f>
        <v>NA</v>
      </c>
    </row>
    <row r="859" spans="1:4" ht="13">
      <c r="C859" s="771" t="str">
        <f>'Step 5-QA_Input Data Summary'!C11</f>
        <v>HCFC-22</v>
      </c>
      <c r="D859" s="870" t="str">
        <f>'Step 5-QA_Input Data Summary'!F11</f>
        <v/>
      </c>
    </row>
    <row r="860" spans="1:4" ht="13">
      <c r="C860" s="771" t="str">
        <f>'Step 5-QA_Input Data Summary'!C12</f>
        <v>HFC-134a</v>
      </c>
      <c r="D860" s="870" t="str">
        <f>'Step 5-QA_Input Data Summary'!F12</f>
        <v>NA</v>
      </c>
    </row>
    <row r="861" spans="1:4" ht="13">
      <c r="C861" s="771" t="str">
        <f>'Step 5-QA_Input Data Summary'!C14</f>
        <v>R-407C</v>
      </c>
      <c r="D861" s="870" t="str">
        <f>'Step 5-QA_Input Data Summary'!F14</f>
        <v/>
      </c>
    </row>
    <row r="862" spans="1:4" ht="13">
      <c r="C862" s="771" t="str">
        <f>'Step 5-QA_Input Data Summary'!C15</f>
        <v>R-410A</v>
      </c>
      <c r="D862" s="870" t="str">
        <f>'Step 5-QA_Input Data Summary'!F15</f>
        <v/>
      </c>
    </row>
    <row r="863" spans="1:4" ht="13">
      <c r="C863" s="771" t="str">
        <f>'Step 5-QA_Input Data Summary'!C16</f>
        <v>Average across all units</v>
      </c>
      <c r="D863" s="870" t="str">
        <f>'Step 5-QA_Input Data Summary'!F16</f>
        <v/>
      </c>
    </row>
    <row r="864" spans="1:4" ht="13">
      <c r="C864" s="770" t="str">
        <f>'Step 5-QA_Input Data Summary'!C17</f>
        <v>Foam-Blowing Agent (lb)**</v>
      </c>
      <c r="D864" s="869"/>
    </row>
    <row r="865" spans="1:4" ht="13">
      <c r="C865" s="771" t="str">
        <f>'Step 5-QA_Input Data Summary'!C18</f>
        <v>CFC-11</v>
      </c>
      <c r="D865" s="872" t="str">
        <f>'Step 5-QA_Input Data Summary'!F18</f>
        <v>NA</v>
      </c>
    </row>
    <row r="866" spans="1:4" ht="13">
      <c r="C866" s="771" t="str">
        <f>'Step 5-QA_Input Data Summary'!C19</f>
        <v>HCFC-141b</v>
      </c>
      <c r="D866" s="872" t="str">
        <f>'Step 5-QA_Input Data Summary'!F19</f>
        <v>NA</v>
      </c>
    </row>
    <row r="867" spans="1:4" ht="13">
      <c r="C867" s="771" t="str">
        <f>'Step 5-QA_Input Data Summary'!C20</f>
        <v>HFC-134a</v>
      </c>
      <c r="D867" s="872" t="str">
        <f>'Step 5-QA_Input Data Summary'!F20</f>
        <v>NA</v>
      </c>
    </row>
    <row r="868" spans="1:4" ht="13">
      <c r="C868" s="771" t="str">
        <f>'Step 5-QA_Input Data Summary'!C21</f>
        <v>HFC-245fa</v>
      </c>
      <c r="D868" s="872" t="str">
        <f>'Step 5-QA_Input Data Summary'!F21</f>
        <v>NA</v>
      </c>
    </row>
    <row r="869" spans="1:4" ht="13">
      <c r="C869" s="771" t="str">
        <f>'Step 5-QA_Input Data Summary'!C22</f>
        <v>Average across all units</v>
      </c>
      <c r="D869" s="872" t="str">
        <f>'Step 5-QA_Input Data Summary'!F22</f>
        <v>NA</v>
      </c>
    </row>
    <row r="870" spans="1:4" ht="13">
      <c r="C870" s="770" t="str">
        <f>'Step 5-QA_Input Data Summary'!C23</f>
        <v>Durable Materials</v>
      </c>
      <c r="D870" s="869"/>
    </row>
    <row r="871" spans="1:4" ht="13">
      <c r="C871" s="772" t="str">
        <f>'Step 5-QA_Input Data Summary'!C24</f>
        <v>Used oil (gal)</v>
      </c>
      <c r="D871" s="870" t="str">
        <f>'Step 5-QA_Input Data Summary'!F24</f>
        <v/>
      </c>
    </row>
    <row r="872" spans="1:4" ht="13">
      <c r="C872" s="772" t="str">
        <f>'Step 5-QA_Input Data Summary'!C25</f>
        <v>Ferrous metals (lb)</v>
      </c>
      <c r="D872" s="870" t="str">
        <f>'Step 5-QA_Input Data Summary'!F25</f>
        <v/>
      </c>
    </row>
    <row r="873" spans="1:4" ht="13">
      <c r="C873" s="772" t="str">
        <f>'Step 5-QA_Input Data Summary'!C26</f>
        <v>Non-ferrous metals (lb)</v>
      </c>
      <c r="D873" s="870" t="str">
        <f>'Step 5-QA_Input Data Summary'!F26</f>
        <v/>
      </c>
    </row>
    <row r="874" spans="1:4" ht="13">
      <c r="C874" s="772" t="str">
        <f>'Step 5-QA_Input Data Summary'!C27</f>
        <v>Plastic (lb)</v>
      </c>
      <c r="D874" s="870" t="str">
        <f>'Step 5-QA_Input Data Summary'!F27</f>
        <v/>
      </c>
    </row>
    <row r="875" spans="1:4" ht="13">
      <c r="C875" s="772" t="str">
        <f>'Step 5-QA_Input Data Summary'!C28</f>
        <v>Glass (lb)</v>
      </c>
      <c r="D875" s="870" t="str">
        <f>'Step 5-QA_Input Data Summary'!F28</f>
        <v>NA</v>
      </c>
    </row>
    <row r="876" spans="1:4" ht="13">
      <c r="C876" s="772" t="str">
        <f>'Step 5-QA_Input Data Summary'!C29</f>
        <v>Number of PCB-containing capacitors</v>
      </c>
      <c r="D876" s="870" t="str">
        <f>'Step 5-QA_Input Data Summary'!F29</f>
        <v/>
      </c>
    </row>
    <row r="877" spans="1:4" ht="13">
      <c r="C877" s="772" t="str">
        <f>'Step 5-QA_Input Data Summary'!C30</f>
        <v>Number of Mercury-containing components</v>
      </c>
      <c r="D877" s="870" t="str">
        <f>'Step 5-QA_Input Data Summary'!F30</f>
        <v>NA</v>
      </c>
    </row>
    <row r="878" spans="1:4">
      <c r="A878" s="411"/>
      <c r="B878" s="411"/>
      <c r="C878" s="1466" t="s">
        <v>60</v>
      </c>
      <c r="D878" s="1467"/>
    </row>
    <row r="879" spans="1:4" ht="13">
      <c r="C879" s="769" t="str">
        <f>'Step 5-QA_Input Data Summary'!C8</f>
        <v>Number of Units</v>
      </c>
      <c r="D879" s="868">
        <f>'Step 5-QA_Input Data Summary'!G8</f>
        <v>0</v>
      </c>
    </row>
    <row r="880" spans="1:4" ht="13">
      <c r="C880" s="770" t="str">
        <f>'Step 5-QA_Input Data Summary'!C9</f>
        <v>Refrigerant (lb)*</v>
      </c>
      <c r="D880" s="869"/>
    </row>
    <row r="881" spans="3:4" ht="13">
      <c r="C881" s="771" t="str">
        <f>'Step 5-QA_Input Data Summary'!C10</f>
        <v>CFC-12</v>
      </c>
      <c r="D881" s="870" t="str">
        <f>'Step 5-QA_Input Data Summary'!G10</f>
        <v/>
      </c>
    </row>
    <row r="882" spans="3:4" ht="13">
      <c r="C882" s="771" t="str">
        <f>'Step 5-QA_Input Data Summary'!C11</f>
        <v>HCFC-22</v>
      </c>
      <c r="D882" s="870" t="str">
        <f>'Step 5-QA_Input Data Summary'!G11</f>
        <v/>
      </c>
    </row>
    <row r="883" spans="3:4" ht="13">
      <c r="C883" s="771" t="str">
        <f>'Step 5-QA_Input Data Summary'!C12</f>
        <v>HFC-134a</v>
      </c>
      <c r="D883" s="870" t="str">
        <f>'Step 5-QA_Input Data Summary'!G12</f>
        <v/>
      </c>
    </row>
    <row r="884" spans="3:4" ht="13">
      <c r="C884" s="771" t="str">
        <f>'Step 5-QA_Input Data Summary'!C13</f>
        <v>R-500A</v>
      </c>
      <c r="D884" s="870" t="str">
        <f>'Step 5-QA_Input Data Summary'!G13</f>
        <v/>
      </c>
    </row>
    <row r="885" spans="3:4" ht="13">
      <c r="C885" s="771" t="str">
        <f>'Step 5-QA_Input Data Summary'!C14</f>
        <v>R-407C</v>
      </c>
      <c r="D885" s="870" t="str">
        <f>'Step 5-QA_Input Data Summary'!G14</f>
        <v>NA</v>
      </c>
    </row>
    <row r="886" spans="3:4" ht="13">
      <c r="C886" s="771" t="str">
        <f>'Step 5-QA_Input Data Summary'!C15</f>
        <v>R-410A</v>
      </c>
      <c r="D886" s="870" t="str">
        <f>'Step 5-QA_Input Data Summary'!G15</f>
        <v/>
      </c>
    </row>
    <row r="887" spans="3:4" ht="13">
      <c r="C887" s="771" t="str">
        <f>'Step 5-QA_Input Data Summary'!C16</f>
        <v>Average across all units</v>
      </c>
      <c r="D887" s="870" t="str">
        <f>'Step 5-QA_Input Data Summary'!G16</f>
        <v/>
      </c>
    </row>
    <row r="888" spans="3:4" ht="13">
      <c r="C888" s="770" t="str">
        <f>'Step 5-QA_Input Data Summary'!C17</f>
        <v>Foam-Blowing Agent (lb)**</v>
      </c>
      <c r="D888" s="869"/>
    </row>
    <row r="889" spans="3:4" ht="13">
      <c r="C889" s="771" t="str">
        <f>'Step 5-QA_Input Data Summary'!C18</f>
        <v>CFC-11</v>
      </c>
      <c r="D889" s="872" t="str">
        <f>'Step 5-QA_Input Data Summary'!G18</f>
        <v>NA</v>
      </c>
    </row>
    <row r="890" spans="3:4" ht="13">
      <c r="C890" s="771" t="str">
        <f>'Step 5-QA_Input Data Summary'!C19</f>
        <v>HCFC-141b</v>
      </c>
      <c r="D890" s="872" t="str">
        <f>'Step 5-QA_Input Data Summary'!G19</f>
        <v>NA</v>
      </c>
    </row>
    <row r="891" spans="3:4" ht="13">
      <c r="C891" s="771" t="str">
        <f>'Step 5-QA_Input Data Summary'!C20</f>
        <v>HFC-134a</v>
      </c>
      <c r="D891" s="872" t="str">
        <f>'Step 5-QA_Input Data Summary'!G20</f>
        <v>NA</v>
      </c>
    </row>
    <row r="892" spans="3:4" ht="13">
      <c r="C892" s="771" t="str">
        <f>'Step 5-QA_Input Data Summary'!C21</f>
        <v>HFC-245fa</v>
      </c>
      <c r="D892" s="872" t="str">
        <f>'Step 5-QA_Input Data Summary'!G21</f>
        <v>NA</v>
      </c>
    </row>
    <row r="893" spans="3:4" ht="13">
      <c r="C893" s="771" t="str">
        <f>'Step 5-QA_Input Data Summary'!C22</f>
        <v>Average across all units</v>
      </c>
      <c r="D893" s="872" t="str">
        <f>'Step 5-QA_Input Data Summary'!G22</f>
        <v>NA</v>
      </c>
    </row>
    <row r="894" spans="3:4" ht="13">
      <c r="C894" s="770" t="str">
        <f>'Step 5-QA_Input Data Summary'!C23</f>
        <v>Durable Materials</v>
      </c>
      <c r="D894" s="873"/>
    </row>
    <row r="895" spans="3:4" ht="13">
      <c r="C895" s="772" t="str">
        <f>'Step 5-QA_Input Data Summary'!C24</f>
        <v>Used oil (gal)</v>
      </c>
      <c r="D895" s="870" t="str">
        <f>'Step 5-QA_Input Data Summary'!G24</f>
        <v/>
      </c>
    </row>
    <row r="896" spans="3:4" ht="13">
      <c r="C896" s="772" t="str">
        <f>'Step 5-QA_Input Data Summary'!C25</f>
        <v>Ferrous metals (lb)</v>
      </c>
      <c r="D896" s="870" t="str">
        <f>'Step 5-QA_Input Data Summary'!G25</f>
        <v/>
      </c>
    </row>
    <row r="897" spans="3:4" ht="13">
      <c r="C897" s="772" t="str">
        <f>'Step 5-QA_Input Data Summary'!C26</f>
        <v>Non-ferrous metals (lb)</v>
      </c>
      <c r="D897" s="870" t="str">
        <f>'Step 5-QA_Input Data Summary'!G26</f>
        <v/>
      </c>
    </row>
    <row r="898" spans="3:4" ht="13">
      <c r="C898" s="772" t="str">
        <f>'Step 5-QA_Input Data Summary'!C27</f>
        <v>Plastic (lb)</v>
      </c>
      <c r="D898" s="870" t="str">
        <f>'Step 5-QA_Input Data Summary'!G27</f>
        <v/>
      </c>
    </row>
    <row r="899" spans="3:4" ht="13">
      <c r="C899" s="772" t="str">
        <f>'Step 5-QA_Input Data Summary'!C28</f>
        <v>Glass (lb)</v>
      </c>
      <c r="D899" s="870" t="str">
        <f>'Step 5-QA_Input Data Summary'!G28</f>
        <v>NA</v>
      </c>
    </row>
    <row r="900" spans="3:4" ht="13">
      <c r="C900" s="772" t="str">
        <f>'Step 5-QA_Input Data Summary'!C29</f>
        <v>Number of PCB-containing capacitors</v>
      </c>
      <c r="D900" s="870" t="str">
        <f>'Step 5-QA_Input Data Summary'!G29</f>
        <v/>
      </c>
    </row>
    <row r="901" spans="3:4" ht="13.5" thickBot="1">
      <c r="C901" s="772" t="str">
        <f>'Step 5-QA_Input Data Summary'!C30</f>
        <v>Number of Mercury-containing components</v>
      </c>
      <c r="D901" s="874" t="str">
        <f>'Step 5-QA_Input Data Summary'!G30</f>
        <v>NA</v>
      </c>
    </row>
    <row r="902" spans="3:4" ht="13" thickTop="1"/>
    <row r="903" spans="3:4"/>
    <row r="904" spans="3:4" ht="12.75" hidden="1" customHeight="1"/>
    <row r="905" spans="3:4" ht="12.75" hidden="1" customHeight="1"/>
    <row r="906" spans="3:4" ht="12.75" hidden="1" customHeight="1"/>
    <row r="907" spans="3:4" ht="12.75" hidden="1" customHeight="1"/>
    <row r="908" spans="3:4" ht="12.75" hidden="1" customHeight="1"/>
    <row r="909" spans="3:4" ht="12.75" hidden="1" customHeight="1"/>
    <row r="910" spans="3:4" ht="12.75" hidden="1" customHeight="1"/>
    <row r="911" spans="3:4" ht="12.75" hidden="1" customHeight="1"/>
    <row r="912" spans="3:4" ht="12.75" hidden="1" customHeight="1"/>
    <row r="913" customFormat="1" ht="12.75" hidden="1" customHeight="1"/>
    <row r="914" customFormat="1" ht="12.75" hidden="1" customHeight="1"/>
    <row r="915" customFormat="1" ht="12.75" hidden="1" customHeight="1"/>
    <row r="916" customFormat="1" ht="12.75" hidden="1" customHeight="1"/>
    <row r="917" customFormat="1" ht="12.75" hidden="1" customHeight="1"/>
    <row r="918" customFormat="1" ht="12.75" hidden="1" customHeight="1"/>
    <row r="919" customFormat="1" ht="12.75" hidden="1" customHeight="1"/>
    <row r="920" customFormat="1" ht="12.75" hidden="1" customHeight="1"/>
    <row r="921" customFormat="1" ht="12.75" hidden="1" customHeight="1"/>
    <row r="922" customFormat="1" ht="12.75" hidden="1" customHeight="1"/>
    <row r="923" customFormat="1" ht="12.75" hidden="1" customHeight="1"/>
    <row r="924" customFormat="1" ht="12.75" hidden="1" customHeight="1"/>
    <row r="925" customFormat="1" ht="12.75" hidden="1" customHeight="1"/>
    <row r="926" customFormat="1" ht="12.75" hidden="1" customHeight="1"/>
    <row r="927" customFormat="1" ht="12.75" hidden="1" customHeight="1"/>
    <row r="928" customFormat="1" ht="12.75" hidden="1" customHeight="1"/>
    <row r="929" customFormat="1" ht="12.75" hidden="1" customHeight="1"/>
    <row r="930" customFormat="1" ht="12.75" hidden="1" customHeight="1"/>
    <row r="931" customFormat="1" ht="12.75" hidden="1" customHeight="1"/>
    <row r="932" customFormat="1" ht="12.75" hidden="1" customHeight="1"/>
    <row r="933" customFormat="1" ht="12.75" hidden="1" customHeight="1"/>
    <row r="934" customFormat="1" ht="12.75" hidden="1" customHeight="1"/>
    <row r="935" customFormat="1" ht="12.75" hidden="1" customHeight="1"/>
    <row r="936" customFormat="1" ht="12.75" hidden="1" customHeight="1"/>
    <row r="937" customFormat="1" ht="12.75" hidden="1" customHeight="1"/>
    <row r="938" customFormat="1" ht="12.75" hidden="1" customHeight="1"/>
    <row r="939" customFormat="1" ht="12.75" hidden="1" customHeight="1"/>
    <row r="940" customFormat="1" ht="12.75" hidden="1" customHeight="1"/>
    <row r="941" customFormat="1" ht="12.75" hidden="1" customHeight="1"/>
    <row r="942" customFormat="1" ht="12.75" hidden="1" customHeight="1"/>
    <row r="943" customFormat="1" ht="12.75" hidden="1" customHeight="1"/>
    <row r="944" customFormat="1" ht="12.75" hidden="1" customHeight="1"/>
    <row r="945" customFormat="1" ht="12.75" hidden="1" customHeight="1"/>
    <row r="946" customFormat="1" ht="12.75" hidden="1" customHeight="1"/>
    <row r="947" customFormat="1" ht="12.75" hidden="1" customHeight="1"/>
    <row r="948" customFormat="1" ht="12.75" hidden="1" customHeight="1"/>
    <row r="949" customFormat="1" ht="12.75" hidden="1" customHeight="1"/>
    <row r="950" customFormat="1" ht="12.75" hidden="1" customHeight="1"/>
    <row r="951" customFormat="1" ht="12.75" hidden="1" customHeight="1"/>
    <row r="952" customFormat="1" ht="12.75" hidden="1" customHeight="1"/>
    <row r="953" customFormat="1" ht="12.75" hidden="1" customHeight="1"/>
    <row r="954" customFormat="1" ht="12.75" hidden="1" customHeight="1"/>
    <row r="955" customFormat="1" ht="12.75" hidden="1" customHeight="1"/>
    <row r="956" customFormat="1" ht="12.75" hidden="1" customHeight="1"/>
    <row r="957" customFormat="1" ht="12.75" hidden="1" customHeight="1"/>
    <row r="958" customFormat="1" ht="12.75" hidden="1" customHeight="1"/>
    <row r="959" customFormat="1" ht="12.75" hidden="1" customHeight="1"/>
    <row r="960" customFormat="1" ht="12.75" hidden="1" customHeight="1"/>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sheetData>
  <sheetProtection selectLockedCells="1"/>
  <customSheetViews>
    <customSheetView guid="{7A34E1A7-91A1-4CD4-B377-1F35FFBCE4D8}" hiddenRows="1" hiddenColumns="1" topLeftCell="A4">
      <selection activeCell="F29" sqref="F29"/>
      <pageMargins left="0" right="0" top="0" bottom="0" header="0" footer="0"/>
      <pageSetup orientation="portrait" horizontalDpi="4294967293" r:id="rId1"/>
      <headerFooter alignWithMargins="0"/>
    </customSheetView>
    <customSheetView guid="{DD9D0D41-5D22-4202-9EF9-254DD6E28480}" hiddenRows="1" hiddenColumns="1" topLeftCell="A4">
      <selection activeCell="F29" sqref="F29"/>
      <pageMargins left="0" right="0" top="0" bottom="0" header="0" footer="0"/>
      <pageSetup orientation="portrait" horizontalDpi="4294967293" r:id="rId2"/>
      <headerFooter alignWithMargins="0"/>
    </customSheetView>
  </customSheetViews>
  <mergeCells count="31">
    <mergeCell ref="B372:B373"/>
    <mergeCell ref="B370:B371"/>
    <mergeCell ref="B355:B369"/>
    <mergeCell ref="B323:B324"/>
    <mergeCell ref="B327:B328"/>
    <mergeCell ref="B266:B267"/>
    <mergeCell ref="B321:B322"/>
    <mergeCell ref="B286:B300"/>
    <mergeCell ref="B301:B320"/>
    <mergeCell ref="B111:B112"/>
    <mergeCell ref="B113:B114"/>
    <mergeCell ref="B165:B166"/>
    <mergeCell ref="B167:B168"/>
    <mergeCell ref="B91:B110"/>
    <mergeCell ref="B145:B164"/>
    <mergeCell ref="B262:B263"/>
    <mergeCell ref="B260:B261"/>
    <mergeCell ref="B81:B90"/>
    <mergeCell ref="B135:B144"/>
    <mergeCell ref="B225:B239"/>
    <mergeCell ref="B240:B259"/>
    <mergeCell ref="B385:B399"/>
    <mergeCell ref="C544:C545"/>
    <mergeCell ref="B463:B464"/>
    <mergeCell ref="B503:B504"/>
    <mergeCell ref="B461:B462"/>
    <mergeCell ref="B400:B401"/>
    <mergeCell ref="B505:B506"/>
    <mergeCell ref="B402:B403"/>
    <mergeCell ref="B436:B460"/>
    <mergeCell ref="B478:B502"/>
  </mergeCells>
  <phoneticPr fontId="52" type="noConversion"/>
  <conditionalFormatting sqref="D436:D460">
    <cfRule type="cellIs" dxfId="0" priority="1" stopIfTrue="1" operator="equal">
      <formula>0</formula>
    </cfRule>
  </conditionalFormatting>
  <pageMargins left="0.75" right="0.75" top="1" bottom="1" header="0.5" footer="0.5"/>
  <pageSetup orientation="portrait" horizontalDpi="4294967293" r:id="rId3"/>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indexed="26"/>
  </sheetPr>
  <dimension ref="B1:L62"/>
  <sheetViews>
    <sheetView showGridLines="0" workbookViewId="0">
      <selection activeCell="B2" sqref="B2"/>
    </sheetView>
  </sheetViews>
  <sheetFormatPr defaultColWidth="0" defaultRowHeight="12.5" zeroHeight="1"/>
  <cols>
    <col min="1" max="1" width="1.7265625" customWidth="1"/>
    <col min="2" max="2" width="24.26953125" customWidth="1"/>
    <col min="3" max="5" width="11.453125" customWidth="1"/>
    <col min="6" max="6" width="16.1796875" customWidth="1"/>
    <col min="7" max="11" width="9.1796875" customWidth="1"/>
    <col min="12" max="12" width="39.7265625" customWidth="1"/>
  </cols>
  <sheetData>
    <row r="1" spans="2:12"/>
    <row r="2" spans="2:12" ht="23">
      <c r="B2" s="24" t="s">
        <v>402</v>
      </c>
    </row>
    <row r="3" spans="2:12"/>
    <row r="4" spans="2:12" ht="13" thickBot="1"/>
    <row r="5" spans="2:12" ht="13">
      <c r="B5" s="68" t="s">
        <v>403</v>
      </c>
      <c r="C5" s="69" t="s">
        <v>404</v>
      </c>
      <c r="D5" s="1331" t="s">
        <v>405</v>
      </c>
      <c r="E5" s="99"/>
    </row>
    <row r="6" spans="2:12">
      <c r="B6" s="70" t="s">
        <v>150</v>
      </c>
      <c r="C6" s="71">
        <v>1</v>
      </c>
      <c r="D6" s="1353">
        <v>4750</v>
      </c>
    </row>
    <row r="7" spans="2:12">
      <c r="B7" s="70" t="s">
        <v>151</v>
      </c>
      <c r="C7" s="71">
        <v>0.11</v>
      </c>
      <c r="D7" s="1353">
        <v>725</v>
      </c>
    </row>
    <row r="8" spans="2:12">
      <c r="B8" s="70" t="s">
        <v>121</v>
      </c>
      <c r="C8" s="71">
        <v>1</v>
      </c>
      <c r="D8" s="1353">
        <v>10900</v>
      </c>
    </row>
    <row r="9" spans="2:12">
      <c r="B9" s="70" t="s">
        <v>122</v>
      </c>
      <c r="C9" s="71">
        <v>0</v>
      </c>
      <c r="D9" s="1353">
        <v>1430</v>
      </c>
    </row>
    <row r="10" spans="2:12" ht="12.75" customHeight="1">
      <c r="B10" s="70" t="s">
        <v>184</v>
      </c>
      <c r="C10" s="71">
        <v>5.5E-2</v>
      </c>
      <c r="D10" s="1353">
        <v>1810</v>
      </c>
      <c r="F10" s="117"/>
      <c r="G10" s="117"/>
      <c r="H10" s="117"/>
      <c r="I10" s="301"/>
      <c r="J10" s="117"/>
      <c r="K10" s="117"/>
      <c r="L10" s="117"/>
    </row>
    <row r="11" spans="2:12" ht="12.75" customHeight="1">
      <c r="B11" s="70" t="s">
        <v>406</v>
      </c>
      <c r="C11" s="71">
        <v>0</v>
      </c>
      <c r="D11" s="1353">
        <v>124</v>
      </c>
      <c r="F11" s="117"/>
      <c r="G11" s="117"/>
      <c r="H11" s="117"/>
      <c r="I11" s="301"/>
      <c r="J11" s="117"/>
      <c r="K11" s="117"/>
      <c r="L11" s="117"/>
    </row>
    <row r="12" spans="2:12" ht="12.75" customHeight="1">
      <c r="B12" s="70" t="s">
        <v>205</v>
      </c>
      <c r="C12" s="71">
        <f>0.738*C8+0.262*C11</f>
        <v>0.73799999999999999</v>
      </c>
      <c r="D12" s="1353">
        <f>0.738*D8+0.262*D11</f>
        <v>8076.6880000000001</v>
      </c>
      <c r="F12" s="117"/>
      <c r="G12" s="117"/>
      <c r="H12" s="117"/>
      <c r="I12" s="301"/>
      <c r="J12" s="117"/>
      <c r="K12" s="117"/>
      <c r="L12" s="117"/>
    </row>
    <row r="13" spans="2:12">
      <c r="B13" s="70" t="s">
        <v>407</v>
      </c>
      <c r="C13" s="71">
        <v>0</v>
      </c>
      <c r="D13" s="1353">
        <f>675*0.5+3500*0.5</f>
        <v>2087.5</v>
      </c>
      <c r="F13" s="117"/>
      <c r="G13" s="117"/>
      <c r="H13" s="117"/>
      <c r="I13" s="117"/>
      <c r="J13" s="117"/>
      <c r="K13" s="117"/>
      <c r="L13" s="117"/>
    </row>
    <row r="14" spans="2:12">
      <c r="B14" s="70" t="s">
        <v>195</v>
      </c>
      <c r="C14" s="71">
        <v>0</v>
      </c>
      <c r="D14" s="1353">
        <f>0.23*675+0.25*3500+0.52*D9</f>
        <v>1773.85</v>
      </c>
    </row>
    <row r="15" spans="2:12">
      <c r="B15" s="70" t="s">
        <v>152</v>
      </c>
      <c r="C15" s="71">
        <v>0</v>
      </c>
      <c r="D15" s="1353">
        <v>1030</v>
      </c>
      <c r="E15" s="1468"/>
    </row>
    <row r="16" spans="2:12" ht="13" thickBot="1">
      <c r="B16" s="94" t="s">
        <v>408</v>
      </c>
      <c r="C16" s="1332">
        <v>0</v>
      </c>
      <c r="D16" s="1352">
        <v>1</v>
      </c>
      <c r="E16" s="1468"/>
    </row>
    <row r="17" spans="2:12">
      <c r="B17" s="1354" t="s">
        <v>409</v>
      </c>
      <c r="D17" s="1469"/>
      <c r="E17" s="1426"/>
      <c r="F17" s="1468"/>
    </row>
    <row r="18" spans="2:12">
      <c r="B18" s="1468" t="s">
        <v>410</v>
      </c>
      <c r="D18" s="1469"/>
      <c r="E18" s="1426"/>
      <c r="F18" s="1468"/>
    </row>
    <row r="19" spans="2:12" ht="27" customHeight="1" thickBot="1">
      <c r="B19" s="13" t="s">
        <v>411</v>
      </c>
    </row>
    <row r="20" spans="2:12" ht="13">
      <c r="B20" s="72" t="s">
        <v>412</v>
      </c>
      <c r="C20" s="73">
        <v>1E-4</v>
      </c>
      <c r="E20" s="98"/>
    </row>
    <row r="21" spans="2:12" ht="26.5" thickBot="1">
      <c r="B21" s="74" t="s">
        <v>413</v>
      </c>
      <c r="C21" s="81">
        <v>1.4999999999999999E-2</v>
      </c>
      <c r="E21" s="98"/>
    </row>
    <row r="22" spans="2:12">
      <c r="E22" s="185"/>
      <c r="F22" s="185"/>
      <c r="G22" s="185"/>
      <c r="H22" s="185"/>
      <c r="I22" s="185"/>
      <c r="J22" s="185"/>
      <c r="K22" s="185"/>
      <c r="L22" s="185"/>
    </row>
    <row r="23" spans="2:12" ht="12.75" customHeight="1" thickBot="1">
      <c r="B23" s="13" t="s">
        <v>414</v>
      </c>
      <c r="D23" s="1972" t="s">
        <v>415</v>
      </c>
      <c r="E23" s="1972"/>
      <c r="F23" s="1972"/>
      <c r="G23" s="1972"/>
      <c r="H23" s="1972"/>
      <c r="I23" s="1972"/>
      <c r="J23" s="1972"/>
      <c r="K23" s="1972"/>
      <c r="L23" s="1972"/>
    </row>
    <row r="24" spans="2:12" ht="13">
      <c r="B24" s="326" t="s">
        <v>86</v>
      </c>
      <c r="C24" s="1470">
        <v>8.9999999999999998E-4</v>
      </c>
      <c r="D24" s="1972"/>
      <c r="E24" s="1972"/>
      <c r="F24" s="1972"/>
      <c r="G24" s="1972"/>
      <c r="H24" s="1972"/>
      <c r="I24" s="1972"/>
      <c r="J24" s="1972"/>
      <c r="K24" s="1972"/>
      <c r="L24" s="1972"/>
    </row>
    <row r="25" spans="2:12" ht="39.5" thickBot="1">
      <c r="B25" s="327" t="s">
        <v>416</v>
      </c>
      <c r="C25" s="328">
        <v>1.4999999999999999E-2</v>
      </c>
      <c r="D25" s="1972"/>
      <c r="E25" s="1972"/>
      <c r="F25" s="1972"/>
      <c r="G25" s="1972"/>
      <c r="H25" s="1972"/>
      <c r="I25" s="1972"/>
      <c r="J25" s="1972"/>
      <c r="K25" s="1972"/>
      <c r="L25" s="1972"/>
    </row>
    <row r="26" spans="2:12" ht="13">
      <c r="B26" s="325"/>
      <c r="C26" s="98"/>
      <c r="D26" s="1972"/>
      <c r="E26" s="1972"/>
      <c r="F26" s="1972"/>
      <c r="G26" s="1972"/>
      <c r="H26" s="1972"/>
      <c r="I26" s="1972"/>
      <c r="J26" s="1972"/>
      <c r="K26" s="1972"/>
      <c r="L26" s="1972"/>
    </row>
    <row r="27" spans="2:12"/>
    <row r="28" spans="2:12" ht="13.5" thickBot="1">
      <c r="B28" s="13" t="s">
        <v>417</v>
      </c>
    </row>
    <row r="29" spans="2:12">
      <c r="B29" s="329" t="s">
        <v>418</v>
      </c>
      <c r="C29" s="330">
        <f>12/44</f>
        <v>0.27272727272727271</v>
      </c>
    </row>
    <row r="30" spans="2:12">
      <c r="B30" s="331" t="s">
        <v>419</v>
      </c>
      <c r="C30" s="202"/>
    </row>
    <row r="31" spans="2:12">
      <c r="B31" s="331">
        <v>100000</v>
      </c>
      <c r="C31" s="202" t="s">
        <v>420</v>
      </c>
    </row>
    <row r="32" spans="2:12">
      <c r="B32" s="880">
        <v>70.900000000000006</v>
      </c>
      <c r="C32" s="202" t="s">
        <v>421</v>
      </c>
    </row>
    <row r="33" spans="2:8">
      <c r="B33" s="332">
        <f>B32*C29</f>
        <v>19.336363636363636</v>
      </c>
      <c r="C33" s="202" t="s">
        <v>418</v>
      </c>
    </row>
    <row r="34" spans="2:8">
      <c r="B34" s="331">
        <f>B33/B31</f>
        <v>1.9336363636363637E-4</v>
      </c>
      <c r="C34" s="202" t="s">
        <v>422</v>
      </c>
    </row>
    <row r="35" spans="2:8">
      <c r="B35" s="332">
        <f>B31/B33</f>
        <v>5171.6031969910673</v>
      </c>
      <c r="C35" s="202" t="s">
        <v>423</v>
      </c>
    </row>
    <row r="36" spans="2:8">
      <c r="B36" s="331"/>
      <c r="C36" s="202"/>
    </row>
    <row r="37" spans="2:8" ht="13" thickBot="1">
      <c r="B37" s="333">
        <v>0.45358999999999999</v>
      </c>
      <c r="C37" s="203" t="s">
        <v>424</v>
      </c>
    </row>
    <row r="38" spans="2:8"/>
    <row r="39" spans="2:8" ht="13.5" thickBot="1">
      <c r="B39" s="13" t="s">
        <v>425</v>
      </c>
      <c r="H39" s="13"/>
    </row>
    <row r="40" spans="2:8" ht="25.5" customHeight="1">
      <c r="B40" s="1321"/>
      <c r="C40" s="1471" t="s">
        <v>426</v>
      </c>
      <c r="D40" s="1471" t="s">
        <v>427</v>
      </c>
      <c r="E40" s="1002" t="s">
        <v>428</v>
      </c>
    </row>
    <row r="41" spans="2:8" ht="13">
      <c r="B41" s="334" t="s">
        <v>429</v>
      </c>
      <c r="C41" s="1373">
        <v>-0.55077683291673396</v>
      </c>
      <c r="D41" s="1374">
        <v>6.089116089417766E-3</v>
      </c>
      <c r="E41" s="1375">
        <v>-0.55686594900615172</v>
      </c>
      <c r="F41" s="1414"/>
    </row>
    <row r="42" spans="2:8" ht="13">
      <c r="B42" s="334" t="s">
        <v>430</v>
      </c>
      <c r="C42" s="1373">
        <v>-2.0467201031743527</v>
      </c>
      <c r="D42" s="1374">
        <v>6.089116089417766E-3</v>
      </c>
      <c r="E42" s="1375">
        <v>-2.0528092192637706</v>
      </c>
      <c r="F42" s="1414"/>
    </row>
    <row r="43" spans="2:8" ht="13">
      <c r="B43" s="334" t="s">
        <v>431</v>
      </c>
      <c r="C43" s="1373">
        <v>-0.27824010177185204</v>
      </c>
      <c r="D43" s="1374">
        <v>6.089116089417766E-3</v>
      </c>
      <c r="E43" s="1375">
        <v>-0.2843292178612698</v>
      </c>
      <c r="F43" s="1414"/>
    </row>
    <row r="44" spans="2:8" ht="13">
      <c r="B44" s="334" t="s">
        <v>160</v>
      </c>
      <c r="C44" s="1373">
        <v>-0.27824010177185204</v>
      </c>
      <c r="D44" s="1374">
        <v>6.089116089417766E-3</v>
      </c>
      <c r="E44" s="1375">
        <v>-0.2843292178612698</v>
      </c>
      <c r="F44" s="1414"/>
    </row>
    <row r="45" spans="2:8" ht="13.5" thickBot="1">
      <c r="B45" s="335" t="s">
        <v>161</v>
      </c>
      <c r="C45" s="1376">
        <v>-8.3000989748947207E-2</v>
      </c>
      <c r="D45" s="1377">
        <v>6.089116089417766E-3</v>
      </c>
      <c r="E45" s="1419">
        <v>-8.9090105838364977E-2</v>
      </c>
      <c r="F45" s="1414"/>
    </row>
    <row r="46" spans="2:8" ht="13">
      <c r="B46" s="100" t="s">
        <v>432</v>
      </c>
    </row>
    <row r="47" spans="2:8"/>
    <row r="48" spans="2:8" ht="13.5" thickBot="1">
      <c r="B48" s="13" t="s">
        <v>433</v>
      </c>
    </row>
    <row r="49" spans="2:6">
      <c r="B49" s="329">
        <v>0.215</v>
      </c>
      <c r="C49" s="1973" t="s">
        <v>434</v>
      </c>
      <c r="D49" s="1973"/>
      <c r="E49" s="1974"/>
    </row>
    <row r="50" spans="2:6">
      <c r="B50" s="1350">
        <v>0.126</v>
      </c>
      <c r="C50" s="1975" t="s">
        <v>435</v>
      </c>
      <c r="D50" s="1975"/>
      <c r="E50" s="1976"/>
    </row>
    <row r="51" spans="2:6" ht="13" thickBot="1">
      <c r="B51" s="333">
        <v>37.9</v>
      </c>
      <c r="C51" s="1977" t="s">
        <v>436</v>
      </c>
      <c r="D51" s="1977"/>
      <c r="E51" s="1978"/>
    </row>
    <row r="52" spans="2:6">
      <c r="F52" s="1349"/>
    </row>
    <row r="53" spans="2:6" ht="13.5" thickBot="1">
      <c r="B53" s="13" t="s">
        <v>437</v>
      </c>
    </row>
    <row r="54" spans="2:6">
      <c r="B54" s="1321" t="s">
        <v>438</v>
      </c>
      <c r="C54" s="1985">
        <f>'Step 5-Env Benefits'!$F$38</f>
        <v>0</v>
      </c>
      <c r="D54" s="1986"/>
      <c r="E54" s="1987"/>
      <c r="F54" s="1344" t="e">
        <f>C54/SUM($C$54:$E$57)</f>
        <v>#DIV/0!</v>
      </c>
    </row>
    <row r="55" spans="2:6">
      <c r="B55" s="1322" t="s">
        <v>439</v>
      </c>
      <c r="C55" s="1980">
        <f>'Step 5-Env Benefits'!$F$60</f>
        <v>0</v>
      </c>
      <c r="D55" s="1981"/>
      <c r="E55" s="1982"/>
      <c r="F55" s="1345" t="e">
        <f>C55/SUM($C$54:$E$57)</f>
        <v>#DIV/0!</v>
      </c>
    </row>
    <row r="56" spans="2:6">
      <c r="B56" s="1322" t="s">
        <v>440</v>
      </c>
      <c r="C56" s="1980">
        <f>'Step 5-Env Benefits'!$F$66</f>
        <v>0</v>
      </c>
      <c r="D56" s="1981"/>
      <c r="E56" s="1982"/>
      <c r="F56" s="1345" t="e">
        <f>C56/SUM($C$54:$E$57)</f>
        <v>#DIV/0!</v>
      </c>
    </row>
    <row r="57" spans="2:6" ht="13" thickBot="1">
      <c r="B57" s="1323" t="s">
        <v>441</v>
      </c>
      <c r="C57" s="1979">
        <f>'Step 5-Env Benefits'!$F$68</f>
        <v>0</v>
      </c>
      <c r="D57" s="1983"/>
      <c r="E57" s="1984"/>
      <c r="F57" s="1325" t="e">
        <f>IF(C57=0,NA(),C57/SUM($C$54:$E$57))</f>
        <v>#N/A</v>
      </c>
    </row>
    <row r="58" spans="2:6"/>
    <row r="59" spans="2:6" ht="13.5" thickBot="1">
      <c r="B59" s="13" t="s">
        <v>442</v>
      </c>
    </row>
    <row r="60" spans="2:6">
      <c r="B60" s="1321" t="s">
        <v>438</v>
      </c>
      <c r="C60" s="1988">
        <f>'Step 5-Env Benefits'!$H$38</f>
        <v>0</v>
      </c>
      <c r="D60" s="1988"/>
      <c r="E60" s="1988"/>
      <c r="F60" s="1324" t="e">
        <f>C60/SUM($C$60:$E$61)</f>
        <v>#DIV/0!</v>
      </c>
    </row>
    <row r="61" spans="2:6" ht="13" thickBot="1">
      <c r="B61" s="1326" t="s">
        <v>439</v>
      </c>
      <c r="C61" s="1979">
        <f>'Step 5-Env Benefits'!$H$60</f>
        <v>0</v>
      </c>
      <c r="D61" s="1979"/>
      <c r="E61" s="1979"/>
      <c r="F61" s="1325" t="e">
        <f>C61/SUM($C$60:$E$61)</f>
        <v>#DIV/0!</v>
      </c>
    </row>
    <row r="62" spans="2:6"/>
  </sheetData>
  <sheetProtection algorithmName="SHA-512" hashValue="4ObXXZWVjKnz7xWTxXEHtYjOVo6CpnOUmOhamde1C1Nk1mxjGLvTMJ2n8VXISkIzN9X4C0NlMYjxlh7VzBcqiQ==" saltValue="Z3ZPWE7fR6tdB1vDI4A54w==" spinCount="100000" sheet="1" objects="1" scenarios="1"/>
  <customSheetViews>
    <customSheetView guid="{7A34E1A7-91A1-4CD4-B377-1F35FFBCE4D8}" hiddenRows="1" hiddenColumns="1" topLeftCell="A16">
      <selection activeCell="H50" sqref="H50"/>
      <pageMargins left="0" right="0" top="0" bottom="0" header="0" footer="0"/>
      <pageSetup orientation="portrait" horizontalDpi="1200" verticalDpi="1200" r:id="rId1"/>
      <headerFooter alignWithMargins="0"/>
    </customSheetView>
    <customSheetView guid="{DD9D0D41-5D22-4202-9EF9-254DD6E28480}" hiddenRows="1" hiddenColumns="1" topLeftCell="A16">
      <selection activeCell="H50" sqref="H50"/>
      <pageMargins left="0" right="0" top="0" bottom="0" header="0" footer="0"/>
      <pageSetup orientation="portrait" horizontalDpi="1200" verticalDpi="1200" r:id="rId2"/>
      <headerFooter alignWithMargins="0"/>
    </customSheetView>
  </customSheetViews>
  <mergeCells count="10">
    <mergeCell ref="D23:L26"/>
    <mergeCell ref="C49:E49"/>
    <mergeCell ref="C50:E50"/>
    <mergeCell ref="C51:E51"/>
    <mergeCell ref="C61:E61"/>
    <mergeCell ref="C55:E55"/>
    <mergeCell ref="C57:E57"/>
    <mergeCell ref="C56:E56"/>
    <mergeCell ref="C54:E54"/>
    <mergeCell ref="C60:E60"/>
  </mergeCells>
  <phoneticPr fontId="3" type="noConversion"/>
  <pageMargins left="0.75" right="0.75" top="1" bottom="1" header="0.5" footer="0.5"/>
  <pageSetup orientation="portrait" horizontalDpi="1200" verticalDpi="1200" r:id="rId3"/>
  <headerFooter alignWithMargins="0"/>
  <legacy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
    <tabColor rgb="FFFFFFCC"/>
  </sheetPr>
  <dimension ref="A1:AP367"/>
  <sheetViews>
    <sheetView zoomScale="75" zoomScaleNormal="75" workbookViewId="0">
      <selection activeCell="E34" sqref="E34"/>
    </sheetView>
  </sheetViews>
  <sheetFormatPr defaultColWidth="9.1796875" defaultRowHeight="14.5"/>
  <cols>
    <col min="1" max="1" width="28.453125" style="1006" customWidth="1"/>
    <col min="2" max="2" width="31.1796875" style="1006" customWidth="1"/>
    <col min="3" max="3" width="30" style="1006" customWidth="1"/>
    <col min="4" max="4" width="28" style="1006" bestFit="1" customWidth="1"/>
    <col min="5" max="7" width="26.453125" style="1006" customWidth="1"/>
    <col min="8" max="8" width="24" style="1006" customWidth="1"/>
    <col min="9" max="9" width="19.453125" style="1006" customWidth="1"/>
    <col min="10" max="12" width="9.1796875" style="1005"/>
    <col min="13" max="13" width="18.81640625" style="1005" bestFit="1" customWidth="1"/>
    <col min="14" max="14" width="12.81640625" style="1005" bestFit="1" customWidth="1"/>
    <col min="15" max="27" width="9.1796875" style="1005"/>
    <col min="28" max="28" width="9.1796875" style="1006"/>
    <col min="29" max="29" width="21.453125" style="1006" customWidth="1"/>
    <col min="30" max="32" width="11.54296875" style="1006" bestFit="1" customWidth="1"/>
    <col min="33" max="34" width="10.54296875" style="1006" bestFit="1" customWidth="1"/>
    <col min="35" max="37" width="11.54296875" style="1006" bestFit="1" customWidth="1"/>
    <col min="38" max="16384" width="9.1796875" style="1006"/>
  </cols>
  <sheetData>
    <row r="1" spans="1:27">
      <c r="A1" s="1003" t="s">
        <v>443</v>
      </c>
      <c r="B1" s="1004"/>
      <c r="C1" s="1005"/>
      <c r="D1" s="1005"/>
      <c r="E1" s="1005"/>
      <c r="F1" s="1005"/>
      <c r="G1" s="1005"/>
      <c r="H1" s="1005"/>
      <c r="I1" s="1005"/>
    </row>
    <row r="2" spans="1:27">
      <c r="A2" s="1003" t="s">
        <v>444</v>
      </c>
      <c r="B2" s="1004"/>
      <c r="C2" s="1005"/>
      <c r="D2" s="1005"/>
      <c r="E2" s="1005"/>
      <c r="F2" s="1005"/>
      <c r="G2" s="1005"/>
      <c r="H2" s="1005"/>
      <c r="I2" s="1005"/>
    </row>
    <row r="3" spans="1:27">
      <c r="A3" s="1007"/>
      <c r="B3" s="1007"/>
      <c r="C3" s="1005"/>
      <c r="D3" s="1005"/>
      <c r="E3" s="1005"/>
      <c r="F3" s="1005"/>
      <c r="G3" s="1005"/>
      <c r="H3" s="1005"/>
      <c r="I3" s="1005"/>
    </row>
    <row r="4" spans="1:27">
      <c r="A4" s="1008" t="s">
        <v>445</v>
      </c>
      <c r="B4" s="1008" t="s">
        <v>446</v>
      </c>
      <c r="C4" s="1008" t="s">
        <v>447</v>
      </c>
      <c r="D4" s="1009"/>
      <c r="E4" s="1009"/>
      <c r="F4" s="1009"/>
      <c r="G4" s="1009"/>
      <c r="H4" s="1009"/>
      <c r="I4" s="1009"/>
      <c r="AA4" s="1006"/>
    </row>
    <row r="5" spans="1:27">
      <c r="A5" s="1010">
        <v>0</v>
      </c>
      <c r="B5" s="1011">
        <f>F75</f>
        <v>17.92156661040854</v>
      </c>
      <c r="C5" s="1011">
        <f>F141</f>
        <v>22.777527567568761</v>
      </c>
      <c r="D5" s="1012"/>
      <c r="E5" s="1012"/>
      <c r="F5" s="1012"/>
      <c r="G5" s="1013"/>
      <c r="H5" s="1013"/>
      <c r="I5" s="1014"/>
      <c r="AA5" s="1006"/>
    </row>
    <row r="6" spans="1:27">
      <c r="A6" s="1010">
        <f>A5+1</f>
        <v>1</v>
      </c>
      <c r="B6" s="1011">
        <f t="shared" ref="B6:B65" si="0">F76</f>
        <v>16.92156661040854</v>
      </c>
      <c r="C6" s="1011">
        <f t="shared" ref="C6:C65" si="1">F142</f>
        <v>21.777527567568761</v>
      </c>
      <c r="D6" s="1012"/>
      <c r="E6" s="1012"/>
      <c r="F6" s="1012"/>
      <c r="G6" s="1013"/>
      <c r="H6" s="1013"/>
      <c r="I6" s="1014"/>
      <c r="AA6" s="1006"/>
    </row>
    <row r="7" spans="1:27">
      <c r="A7" s="1010">
        <f t="shared" ref="A7:A65" si="2">A6+1</f>
        <v>2</v>
      </c>
      <c r="B7" s="1011">
        <f t="shared" si="0"/>
        <v>15.921566610408545</v>
      </c>
      <c r="C7" s="1011">
        <f t="shared" si="1"/>
        <v>20.777527567568761</v>
      </c>
      <c r="D7" s="1012"/>
      <c r="E7" s="1012"/>
      <c r="F7" s="1012"/>
      <c r="G7" s="1013"/>
      <c r="H7" s="1013"/>
      <c r="I7" s="1014"/>
      <c r="AA7" s="1006"/>
    </row>
    <row r="8" spans="1:27">
      <c r="A8" s="1010">
        <f t="shared" si="2"/>
        <v>3</v>
      </c>
      <c r="B8" s="1011">
        <f t="shared" si="0"/>
        <v>14.921566610408545</v>
      </c>
      <c r="C8" s="1011">
        <f t="shared" si="1"/>
        <v>19.777527567568761</v>
      </c>
      <c r="D8" s="1012"/>
      <c r="E8" s="1012"/>
      <c r="F8" s="1012"/>
      <c r="G8" s="1013"/>
      <c r="H8" s="1013"/>
      <c r="I8" s="1014"/>
      <c r="AA8" s="1006"/>
    </row>
    <row r="9" spans="1:27">
      <c r="A9" s="1010">
        <f t="shared" si="2"/>
        <v>4</v>
      </c>
      <c r="B9" s="1011">
        <f t="shared" si="0"/>
        <v>13.921566610408545</v>
      </c>
      <c r="C9" s="1011">
        <f t="shared" si="1"/>
        <v>18.777527567568761</v>
      </c>
      <c r="D9" s="1012"/>
      <c r="E9" s="1012"/>
      <c r="F9" s="1012"/>
      <c r="G9" s="1013"/>
      <c r="H9" s="1013"/>
      <c r="I9" s="1014"/>
      <c r="AA9" s="1006"/>
    </row>
    <row r="10" spans="1:27">
      <c r="A10" s="1010">
        <f t="shared" si="2"/>
        <v>5</v>
      </c>
      <c r="B10" s="1011">
        <f t="shared" si="0"/>
        <v>12.921566610408544</v>
      </c>
      <c r="C10" s="1011">
        <f t="shared" si="1"/>
        <v>17.777527567568761</v>
      </c>
      <c r="D10" s="1012"/>
      <c r="E10" s="1012"/>
      <c r="F10" s="1012"/>
      <c r="G10" s="1013"/>
      <c r="H10" s="1013"/>
      <c r="I10" s="1014"/>
      <c r="AA10" s="1006"/>
    </row>
    <row r="11" spans="1:27">
      <c r="A11" s="1010">
        <f t="shared" si="2"/>
        <v>6</v>
      </c>
      <c r="B11" s="1011">
        <f t="shared" si="0"/>
        <v>12.065496933196854</v>
      </c>
      <c r="C11" s="1011">
        <f t="shared" si="1"/>
        <v>16.790997140376792</v>
      </c>
      <c r="D11" s="1012"/>
      <c r="E11" s="1012"/>
      <c r="F11" s="1012"/>
      <c r="G11" s="1013"/>
      <c r="H11" s="1013"/>
      <c r="I11" s="1014"/>
      <c r="AA11" s="1006"/>
    </row>
    <row r="12" spans="1:27">
      <c r="A12" s="1010">
        <f t="shared" si="2"/>
        <v>7</v>
      </c>
      <c r="B12" s="1011">
        <f t="shared" si="0"/>
        <v>11.362119982112477</v>
      </c>
      <c r="C12" s="1011">
        <f t="shared" si="1"/>
        <v>15.845303519942709</v>
      </c>
      <c r="D12" s="1012"/>
      <c r="E12" s="1012"/>
      <c r="F12" s="1012"/>
      <c r="G12" s="1013"/>
      <c r="H12" s="1013"/>
      <c r="I12" s="1014"/>
      <c r="AA12" s="1006"/>
    </row>
    <row r="13" spans="1:27">
      <c r="A13" s="1010">
        <f t="shared" si="2"/>
        <v>8</v>
      </c>
      <c r="B13" s="1011">
        <f t="shared" si="0"/>
        <v>10.758498544317296</v>
      </c>
      <c r="C13" s="1011">
        <f t="shared" si="1"/>
        <v>14.949176927277135</v>
      </c>
      <c r="D13" s="1012"/>
      <c r="E13" s="1012"/>
      <c r="F13" s="1012"/>
      <c r="G13" s="1013"/>
      <c r="H13" s="1013"/>
      <c r="I13" s="1014"/>
      <c r="AA13" s="1006"/>
    </row>
    <row r="14" spans="1:27">
      <c r="A14" s="1010">
        <f t="shared" si="2"/>
        <v>9</v>
      </c>
      <c r="B14" s="1011">
        <f t="shared" si="0"/>
        <v>10.230389156623829</v>
      </c>
      <c r="C14" s="1011">
        <f t="shared" si="1"/>
        <v>14.105548162716309</v>
      </c>
      <c r="D14" s="1012"/>
      <c r="E14" s="1012"/>
      <c r="F14" s="1012"/>
      <c r="G14" s="1013"/>
      <c r="H14" s="1013"/>
      <c r="I14" s="1014"/>
      <c r="AA14" s="1006"/>
    </row>
    <row r="15" spans="1:27">
      <c r="A15" s="1010">
        <f t="shared" si="2"/>
        <v>10</v>
      </c>
      <c r="B15" s="1011">
        <f t="shared" si="0"/>
        <v>9.7624428202027964</v>
      </c>
      <c r="C15" s="1011">
        <f t="shared" si="1"/>
        <v>13.314747050624407</v>
      </c>
      <c r="D15" s="1012"/>
      <c r="E15" s="1012"/>
      <c r="F15" s="1012"/>
      <c r="G15" s="1013"/>
      <c r="H15" s="1013"/>
      <c r="I15" s="1014"/>
      <c r="AA15" s="1006"/>
    </row>
    <row r="16" spans="1:27">
      <c r="A16" s="1010">
        <f t="shared" si="2"/>
        <v>11</v>
      </c>
      <c r="B16" s="1011">
        <f t="shared" si="0"/>
        <v>9.3438580141644874</v>
      </c>
      <c r="C16" s="1011">
        <f t="shared" si="1"/>
        <v>12.575657602837097</v>
      </c>
      <c r="D16" s="1012"/>
      <c r="E16" s="1012"/>
      <c r="F16" s="1012"/>
      <c r="G16" s="1013"/>
      <c r="H16" s="1013"/>
      <c r="I16" s="1014"/>
      <c r="AA16" s="1006"/>
    </row>
    <row r="17" spans="1:27">
      <c r="A17" s="1010">
        <f t="shared" si="2"/>
        <v>12</v>
      </c>
      <c r="B17" s="1011">
        <f t="shared" si="0"/>
        <v>8.9665858085685635</v>
      </c>
      <c r="C17" s="1011">
        <f t="shared" si="1"/>
        <v>11.886321394752153</v>
      </c>
      <c r="D17" s="1012"/>
      <c r="E17" s="1012"/>
      <c r="F17" s="1012"/>
      <c r="G17" s="1013"/>
      <c r="H17" s="1013"/>
      <c r="I17" s="1014"/>
      <c r="AA17" s="1006"/>
    </row>
    <row r="18" spans="1:27">
      <c r="A18" s="1010">
        <f t="shared" si="2"/>
        <v>13</v>
      </c>
      <c r="B18" s="1011">
        <f t="shared" si="0"/>
        <v>8.6244039930718408</v>
      </c>
      <c r="C18" s="1011">
        <f t="shared" si="1"/>
        <v>11.244297828792288</v>
      </c>
      <c r="D18" s="1012"/>
      <c r="E18" s="1012"/>
      <c r="F18" s="1012"/>
      <c r="G18" s="1013"/>
      <c r="H18" s="1013"/>
      <c r="I18" s="1014"/>
      <c r="AA18" s="1006"/>
    </row>
    <row r="19" spans="1:27">
      <c r="A19" s="1010">
        <f t="shared" si="2"/>
        <v>14</v>
      </c>
      <c r="B19" s="1011">
        <f t="shared" si="0"/>
        <v>8.312375769708142</v>
      </c>
      <c r="C19" s="1011">
        <f t="shared" si="1"/>
        <v>10.646893424759439</v>
      </c>
      <c r="D19" s="1012"/>
      <c r="E19" s="1012"/>
      <c r="F19" s="1012"/>
      <c r="G19" s="1013"/>
      <c r="H19" s="1013"/>
      <c r="I19" s="1014"/>
      <c r="AA19" s="1006"/>
    </row>
    <row r="20" spans="1:27">
      <c r="A20" s="1010">
        <f t="shared" si="2"/>
        <v>15</v>
      </c>
      <c r="B20" s="1011">
        <f t="shared" si="0"/>
        <v>8.0265065369907607</v>
      </c>
      <c r="C20" s="1011">
        <f t="shared" si="1"/>
        <v>10.09131222968108</v>
      </c>
      <c r="D20" s="1012"/>
      <c r="E20" s="1012"/>
      <c r="F20" s="1012"/>
      <c r="G20" s="1013"/>
      <c r="H20" s="1013"/>
      <c r="I20" s="1014"/>
      <c r="AA20" s="1006"/>
    </row>
    <row r="21" spans="1:27">
      <c r="A21" s="1010">
        <f t="shared" si="2"/>
        <v>16</v>
      </c>
      <c r="B21" s="1011">
        <f t="shared" si="0"/>
        <v>7.7635135194924576</v>
      </c>
      <c r="C21" s="1011">
        <f t="shared" si="1"/>
        <v>9.5747554415059728</v>
      </c>
      <c r="D21" s="1012"/>
      <c r="E21" s="1012"/>
      <c r="F21" s="1012"/>
      <c r="G21" s="1013"/>
      <c r="H21" s="1013"/>
      <c r="I21" s="1014"/>
      <c r="AA21" s="1006"/>
    </row>
    <row r="22" spans="1:27">
      <c r="A22" s="1010">
        <f t="shared" si="2"/>
        <v>17</v>
      </c>
      <c r="B22" s="1011">
        <f t="shared" si="0"/>
        <v>7.5206644702403356</v>
      </c>
      <c r="C22" s="1011">
        <f t="shared" si="1"/>
        <v>9.0944869694911823</v>
      </c>
      <c r="D22" s="1012"/>
      <c r="E22" s="1012"/>
      <c r="F22" s="1012"/>
      <c r="G22" s="1013"/>
      <c r="H22" s="1013"/>
      <c r="I22" s="1014"/>
      <c r="AA22" s="1006"/>
    </row>
    <row r="23" spans="1:27">
      <c r="A23" s="1010">
        <f t="shared" si="2"/>
        <v>18</v>
      </c>
      <c r="B23" s="1011">
        <f t="shared" si="0"/>
        <v>7.2956609917893003</v>
      </c>
      <c r="C23" s="1011">
        <f t="shared" si="1"/>
        <v>8.6478755777706091</v>
      </c>
      <c r="D23" s="1012"/>
      <c r="E23" s="1012"/>
      <c r="F23" s="1012"/>
      <c r="G23" s="1013"/>
      <c r="H23" s="1013"/>
      <c r="I23" s="1014"/>
      <c r="AA23" s="1006"/>
    </row>
    <row r="24" spans="1:27">
      <c r="A24" s="1010">
        <f t="shared" si="2"/>
        <v>19</v>
      </c>
      <c r="B24" s="1011">
        <f t="shared" si="0"/>
        <v>7.0865519105735748</v>
      </c>
      <c r="C24" s="1011">
        <f t="shared" si="1"/>
        <v>8.2324207112915353</v>
      </c>
      <c r="D24" s="1012"/>
      <c r="E24" s="1012"/>
      <c r="F24" s="1012"/>
      <c r="G24" s="1013"/>
      <c r="H24" s="1013"/>
      <c r="I24" s="1014"/>
      <c r="AA24" s="1006"/>
    </row>
    <row r="25" spans="1:27">
      <c r="A25" s="1010">
        <f t="shared" si="2"/>
        <v>20</v>
      </c>
      <c r="B25" s="1011">
        <f t="shared" si="0"/>
        <v>6.8916675814672379</v>
      </c>
      <c r="C25" s="1011">
        <f t="shared" si="1"/>
        <v>7.8457668909934952</v>
      </c>
      <c r="D25" s="1012"/>
      <c r="E25" s="1012"/>
      <c r="F25" s="1012"/>
      <c r="G25" s="1013"/>
      <c r="H25" s="1013"/>
      <c r="I25" s="1014"/>
      <c r="AA25" s="1006"/>
    </row>
    <row r="26" spans="1:27">
      <c r="A26" s="1010">
        <f t="shared" si="2"/>
        <v>21</v>
      </c>
      <c r="B26" s="1011">
        <f t="shared" si="0"/>
        <v>6.709569171907078</v>
      </c>
      <c r="C26" s="1011">
        <f t="shared" si="1"/>
        <v>7.4857101155869055</v>
      </c>
      <c r="D26" s="1012"/>
      <c r="E26" s="1012"/>
      <c r="F26" s="1012"/>
      <c r="G26" s="1013"/>
      <c r="H26" s="1013"/>
      <c r="I26" s="1014"/>
      <c r="AA26" s="1006"/>
    </row>
    <row r="27" spans="1:27">
      <c r="A27" s="1010">
        <f>A26+1</f>
        <v>22</v>
      </c>
      <c r="B27" s="1011">
        <f t="shared" si="0"/>
        <v>6.5390089125231672</v>
      </c>
      <c r="C27" s="1011">
        <f t="shared" si="1"/>
        <v>7.1501987221070387</v>
      </c>
      <c r="D27" s="1012"/>
      <c r="E27" s="1012"/>
      <c r="F27" s="1012"/>
      <c r="G27" s="1013"/>
      <c r="H27" s="1013"/>
      <c r="I27" s="1014"/>
      <c r="AA27" s="1006"/>
    </row>
    <row r="28" spans="1:27">
      <c r="A28" s="1010">
        <f t="shared" si="2"/>
        <v>23</v>
      </c>
      <c r="B28" s="1011">
        <f t="shared" si="0"/>
        <v>6.3788985311725934</v>
      </c>
      <c r="C28" s="1011">
        <f t="shared" si="1"/>
        <v>6.8373304695094657</v>
      </c>
      <c r="D28" s="1012"/>
      <c r="E28" s="1012"/>
      <c r="F28" s="1012"/>
      <c r="G28" s="1013"/>
      <c r="H28" s="1013"/>
      <c r="I28" s="1014"/>
      <c r="AA28" s="1006"/>
    </row>
    <row r="29" spans="1:27">
      <c r="A29" s="1010">
        <f t="shared" si="2"/>
        <v>24</v>
      </c>
      <c r="B29" s="1011">
        <f t="shared" si="0"/>
        <v>6.228283893684698</v>
      </c>
      <c r="C29" s="1011">
        <f t="shared" si="1"/>
        <v>6.5453471197095929</v>
      </c>
      <c r="D29" s="1012"/>
      <c r="E29" s="1012"/>
      <c r="F29" s="1012"/>
      <c r="G29" s="1013"/>
      <c r="H29" s="1013"/>
      <c r="I29" s="1014"/>
      <c r="AA29" s="1006"/>
    </row>
    <row r="30" spans="1:27">
      <c r="A30" s="1010">
        <f t="shared" si="2"/>
        <v>25</v>
      </c>
      <c r="B30" s="1011">
        <f t="shared" si="0"/>
        <v>6.0863244180247493</v>
      </c>
      <c r="C30" s="1011">
        <f t="shared" si="1"/>
        <v>6.2726274367077348</v>
      </c>
      <c r="D30" s="1012"/>
      <c r="E30" s="1012"/>
      <c r="F30" s="1012"/>
      <c r="G30" s="1013"/>
      <c r="H30" s="1013"/>
      <c r="I30" s="1014"/>
      <c r="AA30" s="1006"/>
    </row>
    <row r="31" spans="1:27">
      <c r="A31" s="1010">
        <f t="shared" si="2"/>
        <v>26</v>
      </c>
      <c r="B31" s="1011">
        <f t="shared" si="0"/>
        <v>5.9522762033763428</v>
      </c>
      <c r="C31" s="1011">
        <f t="shared" si="1"/>
        <v>6.0176792664811076</v>
      </c>
      <c r="D31" s="1012"/>
      <c r="E31" s="1012"/>
      <c r="F31" s="1012"/>
      <c r="G31" s="1013"/>
      <c r="H31" s="1013"/>
      <c r="I31" s="1014"/>
      <c r="AA31" s="1006"/>
    </row>
    <row r="32" spans="1:27">
      <c r="A32" s="1010">
        <f t="shared" si="2"/>
        <v>27</v>
      </c>
      <c r="B32" s="1011">
        <f t="shared" si="0"/>
        <v>5.8254780792937844</v>
      </c>
      <c r="C32" s="1011">
        <f t="shared" si="1"/>
        <v>5.779131171037303</v>
      </c>
      <c r="D32" s="1012"/>
      <c r="E32" s="1012"/>
      <c r="F32" s="1012"/>
      <c r="G32" s="1013"/>
      <c r="H32" s="1013"/>
      <c r="I32" s="1014"/>
      <c r="AA32" s="1006"/>
    </row>
    <row r="33" spans="1:27">
      <c r="A33" s="1010">
        <f t="shared" si="2"/>
        <v>28</v>
      </c>
      <c r="B33" s="1011">
        <f t="shared" si="0"/>
        <v>5.7053399686019013</v>
      </c>
      <c r="C33" s="1011">
        <f t="shared" si="1"/>
        <v>5.5557239506401963</v>
      </c>
      <c r="D33" s="1012"/>
      <c r="E33" s="1012"/>
      <c r="F33" s="1012"/>
      <c r="G33" s="1013"/>
      <c r="H33" s="1013"/>
      <c r="I33" s="1014"/>
      <c r="AA33" s="1006"/>
    </row>
    <row r="34" spans="1:27">
      <c r="A34" s="1010">
        <f t="shared" si="2"/>
        <v>29</v>
      </c>
      <c r="B34" s="1011">
        <f t="shared" si="0"/>
        <v>5.5913330942624837</v>
      </c>
      <c r="C34" s="1011">
        <f t="shared" si="1"/>
        <v>5.3463022854597542</v>
      </c>
      <c r="D34" s="1012"/>
      <c r="E34" s="1012"/>
      <c r="F34" s="1012"/>
      <c r="G34" s="1013"/>
      <c r="H34" s="1013"/>
      <c r="I34" s="1014"/>
      <c r="AA34" s="1006"/>
    </row>
    <row r="35" spans="1:27">
      <c r="A35" s="1010">
        <f t="shared" si="2"/>
        <v>30</v>
      </c>
      <c r="B35" s="1011">
        <f t="shared" si="0"/>
        <v>5.4829816601548922</v>
      </c>
      <c r="C35" s="1011">
        <f t="shared" si="1"/>
        <v>5.1498066521999739</v>
      </c>
      <c r="D35" s="1012"/>
      <c r="E35" s="1012"/>
      <c r="F35" s="1012"/>
      <c r="G35" s="1013"/>
      <c r="H35" s="1013"/>
      <c r="I35" s="1014"/>
      <c r="AA35" s="1006"/>
    </row>
    <row r="36" spans="1:27">
      <c r="A36" s="1010">
        <f>A35+1</f>
        <v>31</v>
      </c>
      <c r="B36" s="1011">
        <f t="shared" si="0"/>
        <v>5.379855708719151</v>
      </c>
      <c r="C36" s="1011">
        <f t="shared" si="1"/>
        <v>4.9652656156378558</v>
      </c>
      <c r="D36" s="1012"/>
      <c r="E36" s="1012"/>
      <c r="F36" s="1012"/>
      <c r="G36" s="1013"/>
      <c r="H36" s="1013"/>
      <c r="I36" s="1014"/>
      <c r="AA36" s="1006"/>
    </row>
    <row r="37" spans="1:27">
      <c r="A37" s="1010">
        <f t="shared" si="2"/>
        <v>32</v>
      </c>
      <c r="B37" s="1011">
        <f t="shared" si="0"/>
        <v>5.2815649114280232</v>
      </c>
      <c r="C37" s="1011">
        <f t="shared" si="1"/>
        <v>4.7917885542936842</v>
      </c>
      <c r="D37" s="1012"/>
      <c r="E37" s="1012"/>
      <c r="F37" s="1012"/>
      <c r="G37" s="1013"/>
      <c r="H37" s="1013"/>
      <c r="I37" s="1014"/>
      <c r="AA37" s="1006"/>
    </row>
    <row r="38" spans="1:27">
      <c r="A38" s="1010">
        <f t="shared" si="2"/>
        <v>33</v>
      </c>
      <c r="B38" s="1011">
        <f t="shared" si="0"/>
        <v>5.1877530855570138</v>
      </c>
      <c r="C38" s="1011">
        <f t="shared" si="1"/>
        <v>4.6285588497823582</v>
      </c>
      <c r="D38" s="1012"/>
      <c r="E38" s="1012"/>
      <c r="F38" s="1012"/>
      <c r="G38" s="1013"/>
      <c r="H38" s="1013"/>
      <c r="I38" s="1014"/>
      <c r="AA38" s="1006"/>
    </row>
    <row r="39" spans="1:27">
      <c r="A39" s="1010">
        <f t="shared" si="2"/>
        <v>34</v>
      </c>
      <c r="B39" s="1011">
        <f t="shared" si="0"/>
        <v>5.0980932555481289</v>
      </c>
      <c r="C39" s="1011">
        <f t="shared" si="1"/>
        <v>4.4748275478315529</v>
      </c>
      <c r="D39" s="1012"/>
      <c r="E39" s="1012"/>
      <c r="F39" s="1012"/>
      <c r="G39" s="1013"/>
      <c r="H39" s="1013"/>
      <c r="I39" s="1014"/>
      <c r="AA39" s="1006"/>
    </row>
    <row r="40" spans="1:27">
      <c r="A40" s="1010">
        <f t="shared" si="2"/>
        <v>35</v>
      </c>
      <c r="B40" s="1011">
        <f t="shared" si="0"/>
        <v>5.0122830910143739</v>
      </c>
      <c r="C40" s="1011">
        <f t="shared" si="1"/>
        <v>4.3299074832233702</v>
      </c>
      <c r="D40" s="1012"/>
      <c r="E40" s="1012"/>
      <c r="F40" s="1012"/>
      <c r="G40" s="1013"/>
      <c r="H40" s="1013"/>
      <c r="I40" s="1014"/>
      <c r="AA40" s="1006"/>
    </row>
    <row r="41" spans="1:27">
      <c r="A41" s="1010">
        <f t="shared" si="2"/>
        <v>36</v>
      </c>
      <c r="B41" s="1011">
        <f t="shared" si="0"/>
        <v>4.9300405566715062</v>
      </c>
      <c r="C41" s="1011">
        <f t="shared" si="1"/>
        <v>4.1931678491998534</v>
      </c>
      <c r="D41" s="1012"/>
      <c r="E41" s="1012"/>
      <c r="F41" s="1012"/>
      <c r="G41" s="1013"/>
      <c r="H41" s="1013"/>
      <c r="I41" s="1014"/>
      <c r="AA41" s="1006"/>
    </row>
    <row r="42" spans="1:27">
      <c r="A42" s="1010">
        <f t="shared" si="2"/>
        <v>37</v>
      </c>
      <c r="B42" s="1011">
        <f t="shared" si="0"/>
        <v>4.8510996018060402</v>
      </c>
      <c r="C42" s="1011">
        <f t="shared" si="1"/>
        <v>4.0640291826190094</v>
      </c>
      <c r="D42" s="1012"/>
      <c r="E42" s="1012"/>
      <c r="F42" s="1012"/>
      <c r="G42" s="1013"/>
      <c r="H42" s="1013"/>
      <c r="I42" s="1014"/>
      <c r="AA42" s="1006"/>
    </row>
    <row r="43" spans="1:27">
      <c r="A43" s="1010">
        <f t="shared" si="2"/>
        <v>38</v>
      </c>
      <c r="B43" s="1011">
        <f t="shared" si="0"/>
        <v>4.7752056968688157</v>
      </c>
      <c r="C43" s="1011">
        <f t="shared" si="1"/>
        <v>3.9419587279037684</v>
      </c>
      <c r="D43" s="1012"/>
      <c r="E43" s="1012"/>
      <c r="F43" s="1012"/>
      <c r="G43" s="1013"/>
      <c r="H43" s="1013"/>
      <c r="I43" s="1014"/>
      <c r="AA43" s="1006"/>
    </row>
    <row r="44" spans="1:27">
      <c r="A44" s="1010">
        <f t="shared" si="2"/>
        <v>39</v>
      </c>
      <c r="B44" s="1011">
        <f t="shared" si="0"/>
        <v>4.7021109898037921</v>
      </c>
      <c r="C44" s="1011">
        <f t="shared" si="1"/>
        <v>3.8264661340366066</v>
      </c>
      <c r="D44" s="1012"/>
      <c r="E44" s="1012"/>
      <c r="F44" s="1012"/>
      <c r="G44" s="1013"/>
      <c r="H44" s="1013"/>
      <c r="I44" s="1014"/>
      <c r="AA44" s="1006"/>
    </row>
    <row r="45" spans="1:27">
      <c r="A45" s="1010">
        <f t="shared" si="2"/>
        <v>40</v>
      </c>
      <c r="B45" s="1011">
        <f t="shared" si="0"/>
        <v>4.6315688006614621</v>
      </c>
      <c r="C45" s="1011">
        <f t="shared" si="1"/>
        <v>3.7170994275979901</v>
      </c>
      <c r="D45" s="1012"/>
      <c r="E45" s="1012"/>
      <c r="F45" s="1012"/>
      <c r="G45" s="1013"/>
      <c r="H45" s="1013"/>
      <c r="I45" s="1014"/>
      <c r="AA45" s="1006"/>
    </row>
    <row r="46" spans="1:27">
      <c r="A46" s="1010">
        <f t="shared" si="2"/>
        <v>41</v>
      </c>
      <c r="B46" s="1011">
        <f t="shared" si="0"/>
        <v>4.5633270937974002</v>
      </c>
      <c r="C46" s="1011">
        <f t="shared" si="1"/>
        <v>3.6134411884556372</v>
      </c>
      <c r="D46" s="1012"/>
      <c r="E46" s="1012"/>
      <c r="F46" s="1012"/>
      <c r="G46" s="1013"/>
      <c r="H46" s="1013"/>
      <c r="I46" s="1014"/>
      <c r="AA46" s="1006"/>
    </row>
    <row r="47" spans="1:27">
      <c r="A47" s="1010">
        <f t="shared" si="2"/>
        <v>42</v>
      </c>
      <c r="B47" s="1011">
        <f t="shared" si="0"/>
        <v>4.4971204536976606</v>
      </c>
      <c r="C47" s="1011">
        <f t="shared" si="1"/>
        <v>3.5151048291413804</v>
      </c>
      <c r="D47" s="1012"/>
      <c r="E47" s="1012"/>
      <c r="F47" s="1012"/>
      <c r="G47" s="1013"/>
      <c r="H47" s="1013"/>
      <c r="I47" s="1014"/>
      <c r="AA47" s="1006"/>
    </row>
    <row r="48" spans="1:27">
      <c r="A48" s="1010">
        <f t="shared" si="2"/>
        <v>43</v>
      </c>
      <c r="B48" s="1011">
        <f t="shared" si="0"/>
        <v>4.4326599306245953</v>
      </c>
      <c r="C48" s="1011">
        <f t="shared" si="1"/>
        <v>3.4217308377735489</v>
      </c>
      <c r="D48" s="1012"/>
      <c r="E48" s="1012"/>
      <c r="F48" s="1012"/>
      <c r="G48" s="1013"/>
      <c r="H48" s="1013"/>
      <c r="I48" s="1014"/>
      <c r="AA48" s="1006"/>
    </row>
    <row r="49" spans="1:27">
      <c r="A49" s="1010">
        <f t="shared" si="2"/>
        <v>44</v>
      </c>
      <c r="B49" s="1011">
        <f t="shared" si="0"/>
        <v>4.3696198979781764</v>
      </c>
      <c r="C49" s="1011">
        <f t="shared" si="1"/>
        <v>3.3329827770534419</v>
      </c>
      <c r="D49" s="1012"/>
      <c r="E49" s="1012"/>
      <c r="F49" s="1012"/>
      <c r="G49" s="1013"/>
      <c r="H49" s="1013"/>
      <c r="I49" s="1014"/>
      <c r="AA49" s="1006"/>
    </row>
    <row r="50" spans="1:27">
      <c r="A50" s="1010">
        <f t="shared" si="2"/>
        <v>45</v>
      </c>
      <c r="B50" s="1011">
        <f t="shared" si="0"/>
        <v>4.3076207492112326</v>
      </c>
      <c r="C50" s="1011">
        <f t="shared" si="1"/>
        <v>3.248542720772635</v>
      </c>
      <c r="D50" s="1012"/>
      <c r="E50" s="1012"/>
      <c r="F50" s="1012"/>
      <c r="G50" s="1013"/>
      <c r="H50" s="1013"/>
      <c r="I50" s="1014"/>
      <c r="AA50" s="1006"/>
    </row>
    <row r="51" spans="1:27">
      <c r="A51" s="1010">
        <f t="shared" si="2"/>
        <v>46</v>
      </c>
      <c r="B51" s="1011">
        <f t="shared" si="0"/>
        <v>4.2462058224282995</v>
      </c>
      <c r="C51" s="1011">
        <f t="shared" si="1"/>
        <v>3.1681056245807557</v>
      </c>
      <c r="D51" s="1012"/>
      <c r="E51" s="1012"/>
      <c r="F51" s="1012"/>
      <c r="G51" s="1013"/>
      <c r="H51" s="1013"/>
      <c r="I51" s="1014"/>
      <c r="AA51" s="1006"/>
    </row>
    <row r="52" spans="1:27">
      <c r="A52" s="1010">
        <f t="shared" si="2"/>
        <v>47</v>
      </c>
      <c r="B52" s="1011">
        <f t="shared" si="0"/>
        <v>4.1848103244714103</v>
      </c>
      <c r="C52" s="1011">
        <f t="shared" si="1"/>
        <v>3.0913718183849674</v>
      </c>
      <c r="D52" s="1012"/>
      <c r="E52" s="1012"/>
      <c r="F52" s="1012"/>
      <c r="G52" s="1013"/>
      <c r="H52" s="1013"/>
      <c r="I52" s="1014"/>
      <c r="AA52" s="1006"/>
    </row>
    <row r="53" spans="1:27">
      <c r="A53" s="1010">
        <f t="shared" si="2"/>
        <v>48</v>
      </c>
      <c r="B53" s="1011">
        <f t="shared" si="0"/>
        <v>4.1227191608230811</v>
      </c>
      <c r="C53" s="1011">
        <f t="shared" si="1"/>
        <v>3.0180362852704872</v>
      </c>
      <c r="D53" s="1012"/>
      <c r="E53" s="1012"/>
      <c r="F53" s="1012"/>
      <c r="G53" s="1013"/>
      <c r="H53" s="1013"/>
      <c r="I53" s="1014"/>
      <c r="AA53" s="1006"/>
    </row>
    <row r="54" spans="1:27">
      <c r="A54" s="1010">
        <f t="shared" si="2"/>
        <v>49</v>
      </c>
      <c r="B54" s="1011">
        <f t="shared" si="0"/>
        <v>4.0590093595896173</v>
      </c>
      <c r="C54" s="1011">
        <f t="shared" si="1"/>
        <v>2.9477725017808973</v>
      </c>
      <c r="D54" s="1012"/>
      <c r="E54" s="1012"/>
      <c r="F54" s="1012"/>
      <c r="G54" s="1013"/>
      <c r="H54" s="1013"/>
      <c r="I54" s="1014"/>
      <c r="AA54" s="1006"/>
    </row>
    <row r="55" spans="1:27">
      <c r="A55" s="1010">
        <f t="shared" si="2"/>
        <v>50</v>
      </c>
      <c r="B55" s="1011">
        <f t="shared" si="0"/>
        <v>3.9924710592442323</v>
      </c>
      <c r="C55" s="1011">
        <f t="shared" si="1"/>
        <v>2.8802070842928531</v>
      </c>
      <c r="D55" s="1012"/>
      <c r="E55" s="1012"/>
      <c r="F55" s="1012"/>
      <c r="G55" s="1013"/>
      <c r="H55" s="1013"/>
      <c r="I55" s="1014"/>
      <c r="AA55" s="1006"/>
    </row>
    <row r="56" spans="1:27">
      <c r="A56" s="1010">
        <f t="shared" si="2"/>
        <v>51</v>
      </c>
      <c r="B56" s="1011">
        <f t="shared" si="0"/>
        <v>3.9214985986371427</v>
      </c>
      <c r="C56" s="1011">
        <f t="shared" si="1"/>
        <v>2.8148788307332788</v>
      </c>
      <c r="D56" s="1012"/>
      <c r="E56" s="1012"/>
      <c r="F56" s="1012"/>
      <c r="G56" s="1013"/>
      <c r="H56" s="1013"/>
      <c r="I56" s="1014"/>
      <c r="AA56" s="1006"/>
    </row>
    <row r="57" spans="1:27">
      <c r="A57" s="1010">
        <f t="shared" si="2"/>
        <v>52</v>
      </c>
      <c r="B57" s="1011">
        <f t="shared" si="0"/>
        <v>3.8439397991675994</v>
      </c>
      <c r="C57" s="1011">
        <f t="shared" si="1"/>
        <v>2.7511710931210942</v>
      </c>
      <c r="D57" s="1012"/>
      <c r="E57" s="1012"/>
      <c r="F57" s="1012"/>
      <c r="G57" s="1013"/>
      <c r="H57" s="1013"/>
      <c r="I57" s="1014"/>
      <c r="AA57" s="1006"/>
    </row>
    <row r="58" spans="1:27">
      <c r="A58" s="1010">
        <f t="shared" si="2"/>
        <v>53</v>
      </c>
      <c r="B58" s="1011">
        <f t="shared" si="0"/>
        <v>3.7568866235534299</v>
      </c>
      <c r="C58" s="1011">
        <f t="shared" si="1"/>
        <v>2.6881981788531477</v>
      </c>
      <c r="D58" s="1012"/>
      <c r="E58" s="1012"/>
      <c r="F58" s="1012"/>
      <c r="G58" s="1013"/>
      <c r="H58" s="1013"/>
      <c r="I58" s="1014"/>
      <c r="AA58" s="1006"/>
    </row>
    <row r="59" spans="1:27">
      <c r="A59" s="1010">
        <f t="shared" si="2"/>
        <v>54</v>
      </c>
      <c r="B59" s="1011">
        <f t="shared" si="0"/>
        <v>3.6563833982526601</v>
      </c>
      <c r="C59" s="1011">
        <f t="shared" si="1"/>
        <v>2.6246117485018194</v>
      </c>
      <c r="D59" s="1005"/>
      <c r="E59" s="1005"/>
      <c r="F59" s="1005"/>
      <c r="G59" s="1005"/>
      <c r="H59" s="1005"/>
      <c r="I59" s="1014"/>
      <c r="AA59" s="1006"/>
    </row>
    <row r="60" spans="1:27">
      <c r="A60" s="1010">
        <f t="shared" si="2"/>
        <v>55</v>
      </c>
      <c r="B60" s="1011">
        <f t="shared" si="0"/>
        <v>3.5370187769057688</v>
      </c>
      <c r="C60" s="1011">
        <f t="shared" si="1"/>
        <v>2.5582665644158018</v>
      </c>
      <c r="D60" s="1005"/>
      <c r="E60" s="1005"/>
      <c r="F60" s="1005"/>
      <c r="G60" s="1005"/>
      <c r="H60" s="1005"/>
      <c r="I60" s="1014"/>
      <c r="AA60" s="1006"/>
    </row>
    <row r="61" spans="1:27">
      <c r="A61" s="1010">
        <f t="shared" si="2"/>
        <v>56</v>
      </c>
      <c r="B61" s="1011">
        <f t="shared" si="0"/>
        <v>3.3913532626599876</v>
      </c>
      <c r="C61" s="1011">
        <f t="shared" si="1"/>
        <v>2.4856363543606346</v>
      </c>
      <c r="D61" s="1005"/>
      <c r="E61" s="1005"/>
      <c r="F61" s="1005"/>
      <c r="G61" s="1005"/>
      <c r="H61" s="1005"/>
      <c r="I61" s="1014"/>
      <c r="AA61" s="1006"/>
    </row>
    <row r="62" spans="1:27">
      <c r="A62" s="1010">
        <f t="shared" si="2"/>
        <v>57</v>
      </c>
      <c r="B62" s="1011">
        <f t="shared" si="0"/>
        <v>3.2091134488668929</v>
      </c>
      <c r="C62" s="1011">
        <f t="shared" si="1"/>
        <v>2.4007808927589425</v>
      </c>
      <c r="D62" s="1005"/>
      <c r="E62" s="1005"/>
      <c r="F62" s="1005"/>
      <c r="G62" s="1005"/>
      <c r="H62" s="1005"/>
      <c r="I62" s="1014"/>
      <c r="AA62" s="1006"/>
    </row>
    <row r="63" spans="1:27">
      <c r="A63" s="1010">
        <f t="shared" si="2"/>
        <v>58</v>
      </c>
      <c r="B63" s="1011">
        <f t="shared" si="0"/>
        <v>2.9760543324580002</v>
      </c>
      <c r="C63" s="1011">
        <f t="shared" si="1"/>
        <v>2.2934981620712773</v>
      </c>
      <c r="D63" s="1005"/>
      <c r="E63" s="1005"/>
      <c r="F63" s="1005"/>
      <c r="G63" s="1005"/>
      <c r="H63" s="1005"/>
      <c r="I63" s="1014"/>
      <c r="AA63" s="1006"/>
    </row>
    <row r="64" spans="1:27">
      <c r="A64" s="1010">
        <f t="shared" si="2"/>
        <v>59</v>
      </c>
      <c r="B64" s="1011">
        <f t="shared" si="0"/>
        <v>2.672347929399832</v>
      </c>
      <c r="C64" s="1011">
        <f t="shared" si="1"/>
        <v>2.1459800970664613</v>
      </c>
      <c r="D64" s="1005"/>
      <c r="E64" s="1005"/>
      <c r="F64" s="1005"/>
      <c r="G64" s="1005"/>
      <c r="H64" s="1005"/>
      <c r="I64" s="1014"/>
      <c r="AA64" s="1006"/>
    </row>
    <row r="65" spans="1:29">
      <c r="A65" s="1010">
        <f t="shared" si="2"/>
        <v>60</v>
      </c>
      <c r="B65" s="1011">
        <f t="shared" si="0"/>
        <v>2.2702938459538178</v>
      </c>
      <c r="C65" s="1011">
        <f t="shared" si="1"/>
        <v>1.9266891534804362</v>
      </c>
      <c r="D65" s="1005"/>
      <c r="E65" s="1005"/>
      <c r="F65" s="1005"/>
      <c r="G65" s="1005"/>
      <c r="H65" s="1005"/>
      <c r="I65" s="1014"/>
      <c r="AA65" s="1006"/>
    </row>
    <row r="66" spans="1:29">
      <c r="A66" s="1989" t="s">
        <v>448</v>
      </c>
      <c r="B66" s="1989"/>
      <c r="C66" s="1989"/>
      <c r="D66" s="1989"/>
      <c r="E66" s="1005"/>
      <c r="F66" s="1005"/>
      <c r="G66" s="1005"/>
      <c r="H66" s="1005"/>
      <c r="I66" s="1005"/>
      <c r="J66" s="1014"/>
    </row>
    <row r="67" spans="1:29" ht="15" thickBot="1">
      <c r="A67" s="1015" t="s">
        <v>449</v>
      </c>
      <c r="B67" s="1015" t="s">
        <v>450</v>
      </c>
      <c r="C67" s="1015" t="s">
        <v>451</v>
      </c>
      <c r="D67" s="1016" t="s">
        <v>452</v>
      </c>
      <c r="E67" s="1017" t="s">
        <v>453</v>
      </c>
      <c r="F67" s="1017" t="s">
        <v>454</v>
      </c>
      <c r="G67" s="1017" t="s">
        <v>455</v>
      </c>
      <c r="H67" s="1017" t="s">
        <v>456</v>
      </c>
      <c r="I67" s="1017" t="s">
        <v>457</v>
      </c>
      <c r="J67" s="1014"/>
    </row>
    <row r="68" spans="1:29" ht="15.5" thickTop="1" thickBot="1">
      <c r="A68" s="1018" t="s">
        <v>458</v>
      </c>
      <c r="B68" s="1019">
        <v>1.68</v>
      </c>
      <c r="C68" s="1019">
        <v>13.91</v>
      </c>
      <c r="D68" s="1019">
        <v>16.18</v>
      </c>
      <c r="E68" s="1020"/>
      <c r="F68" s="1020"/>
      <c r="G68" s="1020"/>
      <c r="H68" s="1020"/>
      <c r="I68" s="1020"/>
      <c r="J68" s="1014"/>
    </row>
    <row r="69" spans="1:29" ht="15" thickTop="1">
      <c r="A69" s="1021" t="s">
        <v>459</v>
      </c>
      <c r="B69" s="1022">
        <v>2.4</v>
      </c>
      <c r="C69" s="1022">
        <v>19.489999999999998</v>
      </c>
      <c r="D69" s="1019">
        <v>21.73</v>
      </c>
      <c r="E69" s="1023"/>
      <c r="F69" s="1023"/>
      <c r="G69" s="1023"/>
      <c r="H69" s="1023"/>
      <c r="I69" s="1023"/>
      <c r="J69" s="1014"/>
    </row>
    <row r="70" spans="1:29" s="1005" customFormat="1">
      <c r="A70" s="1003" t="s">
        <v>443</v>
      </c>
      <c r="B70" s="1023"/>
      <c r="C70" s="1023"/>
      <c r="D70" s="1023"/>
      <c r="E70" s="1023"/>
      <c r="F70" s="1023"/>
      <c r="G70" s="1023"/>
      <c r="H70" s="1023"/>
      <c r="I70" s="1023"/>
      <c r="J70" s="1014"/>
    </row>
    <row r="71" spans="1:29" s="1005" customFormat="1">
      <c r="A71" s="1024" t="s">
        <v>444</v>
      </c>
      <c r="B71" s="1023"/>
      <c r="C71" s="1023"/>
      <c r="D71" s="1023"/>
      <c r="E71" s="1023"/>
      <c r="F71" s="1023"/>
      <c r="G71" s="1023"/>
      <c r="H71" s="1023"/>
      <c r="I71" s="1023"/>
      <c r="J71" s="1014"/>
    </row>
    <row r="72" spans="1:29" s="1005" customFormat="1">
      <c r="A72" s="1024"/>
      <c r="B72" s="1023"/>
      <c r="C72" s="1023"/>
      <c r="D72" s="1023"/>
      <c r="E72" s="1023"/>
      <c r="F72" s="1023"/>
      <c r="G72" s="1023"/>
      <c r="H72" s="1023"/>
      <c r="I72" s="1023"/>
      <c r="J72" s="1014"/>
    </row>
    <row r="73" spans="1:29" s="1005" customFormat="1" ht="15.5">
      <c r="A73" s="1025" t="s">
        <v>460</v>
      </c>
      <c r="B73" s="1026"/>
      <c r="C73" s="1023"/>
      <c r="D73" s="1023"/>
      <c r="E73" s="1023"/>
      <c r="F73" s="1023"/>
      <c r="G73" s="1023"/>
      <c r="H73" s="1023"/>
      <c r="I73" s="1023"/>
      <c r="J73" s="1014"/>
    </row>
    <row r="74" spans="1:29" s="1005" customFormat="1">
      <c r="A74" s="1024"/>
      <c r="B74" s="1023" t="s">
        <v>461</v>
      </c>
      <c r="C74" s="1009" t="s">
        <v>462</v>
      </c>
      <c r="D74" s="1023" t="s">
        <v>463</v>
      </c>
      <c r="E74" s="1023" t="s">
        <v>464</v>
      </c>
      <c r="F74" s="1023" t="s">
        <v>465</v>
      </c>
      <c r="G74" s="1023"/>
      <c r="H74" s="1023"/>
      <c r="I74" s="1023"/>
      <c r="V74" s="1009"/>
      <c r="W74" s="1009"/>
      <c r="X74" s="1009"/>
      <c r="Y74" s="1009"/>
      <c r="Z74" s="1009"/>
      <c r="AA74" s="1009"/>
      <c r="AC74" s="1014"/>
    </row>
    <row r="75" spans="1:29" s="1005" customFormat="1">
      <c r="A75" s="1024"/>
      <c r="B75" s="1023">
        <v>0</v>
      </c>
      <c r="C75" s="1005">
        <f>IF(B75-5&lt;0,0,B75-5)</f>
        <v>0</v>
      </c>
      <c r="D75" s="1023">
        <f>EXP(-(($C75/$C$68)^$B$68))</f>
        <v>1</v>
      </c>
      <c r="E75" s="1027">
        <f>SUM(D75:$D$137)</f>
        <v>17.92156661040854</v>
      </c>
      <c r="F75" s="1027">
        <f>E75/D75</f>
        <v>17.92156661040854</v>
      </c>
      <c r="G75" s="1023"/>
      <c r="H75" s="1023"/>
      <c r="I75" s="1023"/>
      <c r="X75" s="1009"/>
      <c r="AC75" s="1014"/>
    </row>
    <row r="76" spans="1:29" s="1005" customFormat="1">
      <c r="A76" s="1024"/>
      <c r="B76" s="1023">
        <f>B75+1</f>
        <v>1</v>
      </c>
      <c r="C76" s="1005">
        <f t="shared" ref="C76:C137" si="3">IF(B76-5&lt;0,0,B76-5)</f>
        <v>0</v>
      </c>
      <c r="D76" s="1023">
        <f t="shared" ref="D76:D137" si="4">EXP(-(($C76/$C$68)^$B$68))</f>
        <v>1</v>
      </c>
      <c r="E76" s="1027">
        <f>SUM(D76:$D$137)</f>
        <v>16.92156661040854</v>
      </c>
      <c r="F76" s="1027">
        <f>E76/D76</f>
        <v>16.92156661040854</v>
      </c>
      <c r="G76" s="1023"/>
      <c r="H76" s="1023"/>
      <c r="I76" s="1023"/>
      <c r="X76" s="1009"/>
      <c r="AC76" s="1014"/>
    </row>
    <row r="77" spans="1:29" s="1005" customFormat="1">
      <c r="A77" s="1024"/>
      <c r="B77" s="1023">
        <f t="shared" ref="B77:B137" si="5">B76+1</f>
        <v>2</v>
      </c>
      <c r="C77" s="1005">
        <f t="shared" si="3"/>
        <v>0</v>
      </c>
      <c r="D77" s="1023">
        <f t="shared" si="4"/>
        <v>1</v>
      </c>
      <c r="E77" s="1027">
        <f>SUM(D77:$D$137)</f>
        <v>15.921566610408545</v>
      </c>
      <c r="F77" s="1027">
        <f t="shared" ref="F77:F137" si="6">E77/D77</f>
        <v>15.921566610408545</v>
      </c>
      <c r="G77" s="1023"/>
      <c r="H77" s="1023"/>
      <c r="I77" s="1023"/>
      <c r="X77" s="1009"/>
      <c r="AC77" s="1014"/>
    </row>
    <row r="78" spans="1:29" s="1005" customFormat="1">
      <c r="A78" s="1024"/>
      <c r="B78" s="1023">
        <f t="shared" si="5"/>
        <v>3</v>
      </c>
      <c r="C78" s="1005">
        <f t="shared" si="3"/>
        <v>0</v>
      </c>
      <c r="D78" s="1023">
        <f t="shared" si="4"/>
        <v>1</v>
      </c>
      <c r="E78" s="1027">
        <f>SUM(D78:$D$137)</f>
        <v>14.921566610408545</v>
      </c>
      <c r="F78" s="1027">
        <f t="shared" si="6"/>
        <v>14.921566610408545</v>
      </c>
      <c r="G78" s="1023"/>
      <c r="H78" s="1023"/>
      <c r="I78" s="1023"/>
      <c r="X78" s="1009"/>
      <c r="AC78" s="1014"/>
    </row>
    <row r="79" spans="1:29" s="1005" customFormat="1">
      <c r="A79" s="1024"/>
      <c r="B79" s="1023">
        <f t="shared" si="5"/>
        <v>4</v>
      </c>
      <c r="C79" s="1005">
        <f t="shared" si="3"/>
        <v>0</v>
      </c>
      <c r="D79" s="1023">
        <f t="shared" si="4"/>
        <v>1</v>
      </c>
      <c r="E79" s="1027">
        <f>SUM(D79:$D$137)</f>
        <v>13.921566610408545</v>
      </c>
      <c r="F79" s="1027">
        <f t="shared" si="6"/>
        <v>13.921566610408545</v>
      </c>
      <c r="G79" s="1023"/>
      <c r="H79" s="1023"/>
      <c r="I79" s="1023"/>
      <c r="X79" s="1009"/>
      <c r="AC79" s="1014"/>
    </row>
    <row r="80" spans="1:29" s="1005" customFormat="1">
      <c r="A80" s="1009"/>
      <c r="B80" s="1028">
        <f>B79+1</f>
        <v>5</v>
      </c>
      <c r="C80" s="1005">
        <f t="shared" si="3"/>
        <v>0</v>
      </c>
      <c r="D80" s="1023">
        <f t="shared" si="4"/>
        <v>1</v>
      </c>
      <c r="E80" s="1027">
        <f>SUM(D80:$D$137)</f>
        <v>12.921566610408544</v>
      </c>
      <c r="F80" s="1027">
        <f t="shared" si="6"/>
        <v>12.921566610408544</v>
      </c>
      <c r="X80" s="1009"/>
    </row>
    <row r="81" spans="2:24" s="1005" customFormat="1">
      <c r="B81" s="1028">
        <f t="shared" si="5"/>
        <v>6</v>
      </c>
      <c r="C81" s="1005">
        <f t="shared" si="3"/>
        <v>1</v>
      </c>
      <c r="D81" s="1023">
        <f t="shared" si="4"/>
        <v>0.98807091630081945</v>
      </c>
      <c r="E81" s="1027">
        <f>SUM(D81:$D$137)</f>
        <v>11.921566610408544</v>
      </c>
      <c r="F81" s="1027">
        <f>E81/D81</f>
        <v>12.065496933196854</v>
      </c>
      <c r="X81" s="1009"/>
    </row>
    <row r="82" spans="2:24" s="1005" customFormat="1">
      <c r="B82" s="1028">
        <f t="shared" si="5"/>
        <v>7</v>
      </c>
      <c r="C82" s="1005">
        <f t="shared" si="3"/>
        <v>2</v>
      </c>
      <c r="D82" s="1023">
        <f t="shared" si="4"/>
        <v>0.96227602870947149</v>
      </c>
      <c r="E82" s="1027">
        <f>SUM(D82:$D$137)</f>
        <v>10.933495694107725</v>
      </c>
      <c r="F82" s="1027">
        <f t="shared" si="6"/>
        <v>11.362119982112477</v>
      </c>
      <c r="X82" s="1009"/>
    </row>
    <row r="83" spans="2:24" s="1005" customFormat="1">
      <c r="B83" s="1028">
        <f t="shared" si="5"/>
        <v>8</v>
      </c>
      <c r="C83" s="1005">
        <f t="shared" si="3"/>
        <v>3</v>
      </c>
      <c r="D83" s="1023">
        <f t="shared" si="4"/>
        <v>0.92682260673494365</v>
      </c>
      <c r="E83" s="1027">
        <f>SUM(D83:$D$137)</f>
        <v>9.9712196653982534</v>
      </c>
      <c r="F83" s="1027">
        <f t="shared" si="6"/>
        <v>10.758498544317296</v>
      </c>
      <c r="X83" s="1009"/>
    </row>
    <row r="84" spans="2:24" s="1005" customFormat="1">
      <c r="B84" s="1028">
        <f t="shared" si="5"/>
        <v>9</v>
      </c>
      <c r="C84" s="1005">
        <f t="shared" si="3"/>
        <v>4</v>
      </c>
      <c r="D84" s="1023">
        <f t="shared" si="4"/>
        <v>0.88407165359954765</v>
      </c>
      <c r="E84" s="1027">
        <f>SUM(D84:$D$137)</f>
        <v>9.0443970586633107</v>
      </c>
      <c r="F84" s="1027">
        <f t="shared" si="6"/>
        <v>10.230389156623829</v>
      </c>
      <c r="X84" s="1009"/>
    </row>
    <row r="85" spans="2:24" s="1005" customFormat="1">
      <c r="B85" s="1028">
        <f t="shared" si="5"/>
        <v>10</v>
      </c>
      <c r="C85" s="1005">
        <f t="shared" si="3"/>
        <v>5</v>
      </c>
      <c r="D85" s="1023">
        <f t="shared" si="4"/>
        <v>0.8358897004934519</v>
      </c>
      <c r="E85" s="1027">
        <f>SUM(D85:$D$137)</f>
        <v>8.1603254050637659</v>
      </c>
      <c r="F85" s="1027">
        <f t="shared" si="6"/>
        <v>9.7624428202027964</v>
      </c>
      <c r="X85" s="1009"/>
    </row>
    <row r="86" spans="2:24" s="1005" customFormat="1">
      <c r="B86" s="1028">
        <f t="shared" si="5"/>
        <v>11</v>
      </c>
      <c r="C86" s="1005">
        <f t="shared" si="3"/>
        <v>6</v>
      </c>
      <c r="D86" s="1023">
        <f t="shared" si="4"/>
        <v>0.78387703381912399</v>
      </c>
      <c r="E86" s="1027">
        <f>SUM(D86:$D$137)</f>
        <v>7.3244357045703081</v>
      </c>
      <c r="F86" s="1027">
        <f t="shared" si="6"/>
        <v>9.3438580141644874</v>
      </c>
      <c r="X86" s="1009"/>
    </row>
    <row r="87" spans="2:24" s="1005" customFormat="1">
      <c r="B87" s="1028">
        <f t="shared" si="5"/>
        <v>12</v>
      </c>
      <c r="C87" s="1005">
        <f t="shared" si="3"/>
        <v>7</v>
      </c>
      <c r="D87" s="1023">
        <f t="shared" si="4"/>
        <v>0.72943691282148404</v>
      </c>
      <c r="E87" s="1027">
        <f>SUM(D87:$D$137)</f>
        <v>6.5405586707511834</v>
      </c>
      <c r="F87" s="1027">
        <f t="shared" si="6"/>
        <v>8.9665858085685635</v>
      </c>
      <c r="X87" s="1009"/>
    </row>
    <row r="88" spans="2:24" s="1005" customFormat="1">
      <c r="B88" s="1028">
        <f t="shared" si="5"/>
        <v>13</v>
      </c>
      <c r="C88" s="1005">
        <f t="shared" si="3"/>
        <v>8</v>
      </c>
      <c r="D88" s="1023">
        <f t="shared" si="4"/>
        <v>0.67379980838071729</v>
      </c>
      <c r="E88" s="1027">
        <f>SUM(D88:$D$137)</f>
        <v>5.8111217579296994</v>
      </c>
      <c r="F88" s="1027">
        <f t="shared" si="6"/>
        <v>8.6244039930718408</v>
      </c>
      <c r="X88" s="1009"/>
    </row>
    <row r="89" spans="2:24" s="1005" customFormat="1">
      <c r="B89" s="1028">
        <f t="shared" si="5"/>
        <v>14</v>
      </c>
      <c r="C89" s="1005">
        <f t="shared" si="3"/>
        <v>9</v>
      </c>
      <c r="D89" s="1023">
        <f t="shared" si="4"/>
        <v>0.61803292967942425</v>
      </c>
      <c r="E89" s="1027">
        <f>SUM(D89:$D$137)</f>
        <v>5.1373219495489817</v>
      </c>
      <c r="F89" s="1027">
        <f t="shared" si="6"/>
        <v>8.312375769708142</v>
      </c>
      <c r="X89" s="1009"/>
    </row>
    <row r="90" spans="2:24" s="1005" customFormat="1">
      <c r="B90" s="1028">
        <f t="shared" si="5"/>
        <v>15</v>
      </c>
      <c r="C90" s="1005">
        <f t="shared" si="3"/>
        <v>10</v>
      </c>
      <c r="D90" s="1023">
        <f t="shared" si="4"/>
        <v>0.56304557892553542</v>
      </c>
      <c r="E90" s="1027">
        <f>SUM(D90:$D$137)</f>
        <v>4.5192890198695572</v>
      </c>
      <c r="F90" s="1027">
        <f t="shared" si="6"/>
        <v>8.0265065369907607</v>
      </c>
      <c r="X90" s="1009"/>
    </row>
    <row r="91" spans="2:24" s="1005" customFormat="1">
      <c r="B91" s="1028">
        <f t="shared" si="5"/>
        <v>16</v>
      </c>
      <c r="C91" s="1005">
        <f t="shared" si="3"/>
        <v>11</v>
      </c>
      <c r="D91" s="1023">
        <f t="shared" si="4"/>
        <v>0.50959445501199618</v>
      </c>
      <c r="E91" s="1027">
        <f>SUM(D91:$D$137)</f>
        <v>3.9562434409440232</v>
      </c>
      <c r="F91" s="1027">
        <f t="shared" si="6"/>
        <v>7.7635135194924576</v>
      </c>
      <c r="X91" s="1009"/>
    </row>
    <row r="92" spans="2:24" s="1005" customFormat="1">
      <c r="B92" s="1028">
        <f t="shared" si="5"/>
        <v>17</v>
      </c>
      <c r="C92" s="1005">
        <f t="shared" si="3"/>
        <v>12</v>
      </c>
      <c r="D92" s="1023">
        <f t="shared" si="4"/>
        <v>0.45829048743905515</v>
      </c>
      <c r="E92" s="1027">
        <f>SUM(D92:$D$137)</f>
        <v>3.4466489859320268</v>
      </c>
      <c r="F92" s="1027">
        <f t="shared" si="6"/>
        <v>7.5206644702403356</v>
      </c>
      <c r="X92" s="1009"/>
    </row>
    <row r="93" spans="2:24" s="1005" customFormat="1">
      <c r="B93" s="1028">
        <f t="shared" si="5"/>
        <v>18</v>
      </c>
      <c r="C93" s="1005">
        <f t="shared" si="3"/>
        <v>13</v>
      </c>
      <c r="D93" s="1023">
        <f t="shared" si="4"/>
        <v>0.40960764238581499</v>
      </c>
      <c r="E93" s="1027">
        <f>SUM(D93:$D$137)</f>
        <v>2.9883584984929721</v>
      </c>
      <c r="F93" s="1027">
        <f t="shared" si="6"/>
        <v>7.2956609917893003</v>
      </c>
      <c r="X93" s="1009"/>
    </row>
    <row r="94" spans="2:24" s="1005" customFormat="1">
      <c r="B94" s="1028">
        <f t="shared" si="5"/>
        <v>19</v>
      </c>
      <c r="C94" s="1005">
        <f t="shared" si="3"/>
        <v>14</v>
      </c>
      <c r="D94" s="1023">
        <f t="shared" si="4"/>
        <v>0.3638935957358192</v>
      </c>
      <c r="E94" s="1027">
        <f>SUM(D94:$D$137)</f>
        <v>2.5787508561071575</v>
      </c>
      <c r="F94" s="1027">
        <f t="shared" si="6"/>
        <v>7.0865519105735748</v>
      </c>
      <c r="X94" s="1009"/>
    </row>
    <row r="95" spans="2:24" s="1005" customFormat="1">
      <c r="B95" s="1028">
        <f t="shared" si="5"/>
        <v>20</v>
      </c>
      <c r="C95" s="1005">
        <f t="shared" si="3"/>
        <v>15</v>
      </c>
      <c r="D95" s="1023">
        <f t="shared" si="4"/>
        <v>0.32138190564028829</v>
      </c>
      <c r="E95" s="1027">
        <f>SUM(D95:$D$137)</f>
        <v>2.2148572603713377</v>
      </c>
      <c r="F95" s="1027">
        <f t="shared" si="6"/>
        <v>6.8916675814672379</v>
      </c>
      <c r="X95" s="1009"/>
    </row>
    <row r="96" spans="2:24" s="1005" customFormat="1">
      <c r="B96" s="1028">
        <f t="shared" si="5"/>
        <v>21</v>
      </c>
      <c r="C96" s="1005">
        <f t="shared" si="3"/>
        <v>16</v>
      </c>
      <c r="D96" s="1023">
        <f t="shared" si="4"/>
        <v>0.2822052066560426</v>
      </c>
      <c r="E96" s="1027">
        <f>SUM(D96:$D$137)</f>
        <v>1.8934753547310494</v>
      </c>
      <c r="F96" s="1027">
        <f t="shared" si="6"/>
        <v>6.709569171907078</v>
      </c>
      <c r="X96" s="1009"/>
    </row>
    <row r="97" spans="2:39" s="1005" customFormat="1">
      <c r="B97" s="1028">
        <f t="shared" si="5"/>
        <v>22</v>
      </c>
      <c r="C97" s="1005">
        <f t="shared" si="3"/>
        <v>17</v>
      </c>
      <c r="D97" s="1023">
        <f t="shared" si="4"/>
        <v>0.24640892368095516</v>
      </c>
      <c r="E97" s="1027">
        <f>SUM(D97:$D$137)</f>
        <v>1.6112701480750067</v>
      </c>
      <c r="F97" s="1027">
        <f t="shared" si="6"/>
        <v>6.5390089125231672</v>
      </c>
      <c r="X97" s="1009"/>
    </row>
    <row r="98" spans="2:39" s="1005" customFormat="1">
      <c r="B98" s="1028">
        <f t="shared" si="5"/>
        <v>23</v>
      </c>
      <c r="C98" s="1005">
        <f t="shared" si="3"/>
        <v>18</v>
      </c>
      <c r="D98" s="1023">
        <f t="shared" si="4"/>
        <v>0.21396503138029341</v>
      </c>
      <c r="E98" s="1027">
        <f>SUM(D98:$D$137)</f>
        <v>1.3648612243940514</v>
      </c>
      <c r="F98" s="1027">
        <f t="shared" si="6"/>
        <v>6.3788985311725934</v>
      </c>
      <c r="X98" s="1009"/>
    </row>
    <row r="99" spans="2:39" s="1005" customFormat="1">
      <c r="B99" s="1028">
        <f t="shared" si="5"/>
        <v>24</v>
      </c>
      <c r="C99" s="1005">
        <f t="shared" si="3"/>
        <v>19</v>
      </c>
      <c r="D99" s="1023">
        <f t="shared" si="4"/>
        <v>0.18478544213129627</v>
      </c>
      <c r="E99" s="1027">
        <f>SUM(D99:$D$137)</f>
        <v>1.1508961930137585</v>
      </c>
      <c r="F99" s="1027">
        <f t="shared" si="6"/>
        <v>6.228283893684698</v>
      </c>
      <c r="X99" s="1009"/>
    </row>
    <row r="100" spans="2:39" s="1005" customFormat="1">
      <c r="B100" s="1028">
        <f t="shared" si="5"/>
        <v>25</v>
      </c>
      <c r="C100" s="1005">
        <f t="shared" si="3"/>
        <v>20</v>
      </c>
      <c r="D100" s="1023">
        <f t="shared" si="4"/>
        <v>0.15873467868740435</v>
      </c>
      <c r="E100" s="1027">
        <f>SUM(D100:$D$137)</f>
        <v>0.96611075088246179</v>
      </c>
      <c r="F100" s="1027">
        <f t="shared" si="6"/>
        <v>6.0863244180247493</v>
      </c>
      <c r="X100" s="1009"/>
      <c r="AE100" s="1009"/>
      <c r="AK100" s="1009"/>
    </row>
    <row r="101" spans="2:39" s="1005" customFormat="1">
      <c r="B101" s="1028">
        <f t="shared" si="5"/>
        <v>26</v>
      </c>
      <c r="C101" s="1005">
        <f t="shared" si="3"/>
        <v>21</v>
      </c>
      <c r="D101" s="1023">
        <f t="shared" si="4"/>
        <v>0.13564156712638523</v>
      </c>
      <c r="E101" s="1027">
        <f>SUM(D101:$D$137)</f>
        <v>0.80737607219505758</v>
      </c>
      <c r="F101" s="1027">
        <f t="shared" si="6"/>
        <v>5.9522762033763428</v>
      </c>
      <c r="X101" s="1009"/>
      <c r="AE101" s="1009"/>
    </row>
    <row r="102" spans="2:39" s="1005" customFormat="1">
      <c r="B102" s="1028">
        <f t="shared" si="5"/>
        <v>27</v>
      </c>
      <c r="C102" s="1005">
        <f t="shared" si="3"/>
        <v>22</v>
      </c>
      <c r="D102" s="1023">
        <f t="shared" si="4"/>
        <v>0.11530976443912837</v>
      </c>
      <c r="E102" s="1027">
        <f>SUM(D102:$D$137)</f>
        <v>0.67173450506867227</v>
      </c>
      <c r="F102" s="1027">
        <f t="shared" si="6"/>
        <v>5.8254780792937844</v>
      </c>
      <c r="X102" s="1009"/>
      <c r="AK102" s="1029"/>
    </row>
    <row r="103" spans="2:39" s="1005" customFormat="1">
      <c r="B103" s="1028">
        <f t="shared" si="5"/>
        <v>28</v>
      </c>
      <c r="C103" s="1005">
        <f t="shared" si="3"/>
        <v>23</v>
      </c>
      <c r="D103" s="1023">
        <f t="shared" si="4"/>
        <v>9.7527008678134269E-2</v>
      </c>
      <c r="E103" s="1027">
        <f>SUM(D103:$D$137)</f>
        <v>0.55642474062954395</v>
      </c>
      <c r="F103" s="1027">
        <f t="shared" si="6"/>
        <v>5.7053399686019013</v>
      </c>
      <c r="X103" s="1009"/>
      <c r="AK103" s="1009"/>
    </row>
    <row r="104" spans="2:39" s="1005" customFormat="1">
      <c r="B104" s="1028">
        <f t="shared" si="5"/>
        <v>29</v>
      </c>
      <c r="C104" s="1005">
        <f t="shared" si="3"/>
        <v>24</v>
      </c>
      <c r="D104" s="1023">
        <f t="shared" si="4"/>
        <v>8.2073044874093656E-2</v>
      </c>
      <c r="E104" s="1027">
        <f>SUM(D104:$D$137)</f>
        <v>0.45889773195140976</v>
      </c>
      <c r="F104" s="1027">
        <f t="shared" si="6"/>
        <v>5.5913330942624837</v>
      </c>
      <c r="X104" s="1009"/>
      <c r="AK104" s="1009"/>
    </row>
    <row r="105" spans="2:39" s="1005" customFormat="1">
      <c r="B105" s="1028">
        <f t="shared" si="5"/>
        <v>30</v>
      </c>
      <c r="C105" s="1005">
        <f t="shared" si="3"/>
        <v>25</v>
      </c>
      <c r="D105" s="1023">
        <f t="shared" si="4"/>
        <v>6.8726235182532236E-2</v>
      </c>
      <c r="E105" s="1027">
        <f>SUM(D105:$D$137)</f>
        <v>0.37682468707731614</v>
      </c>
      <c r="F105" s="1027">
        <f t="shared" si="6"/>
        <v>5.4829816601548922</v>
      </c>
      <c r="X105" s="1009"/>
      <c r="AK105" s="1009"/>
      <c r="AM105" s="1009"/>
    </row>
    <row r="106" spans="2:39" s="1005" customFormat="1">
      <c r="B106" s="1028">
        <f t="shared" si="5"/>
        <v>31</v>
      </c>
      <c r="C106" s="1005">
        <f t="shared" si="3"/>
        <v>26</v>
      </c>
      <c r="D106" s="1023">
        <f t="shared" si="4"/>
        <v>5.7268906189332863E-2</v>
      </c>
      <c r="E106" s="1027">
        <f>SUM(D106:$D$137)</f>
        <v>0.30809845189478391</v>
      </c>
      <c r="F106" s="1027">
        <f t="shared" si="6"/>
        <v>5.379855708719151</v>
      </c>
      <c r="X106" s="1009"/>
      <c r="AK106" s="1009"/>
    </row>
    <row r="107" spans="2:39" s="1005" customFormat="1">
      <c r="B107" s="1028">
        <f t="shared" si="5"/>
        <v>32</v>
      </c>
      <c r="C107" s="1005">
        <f t="shared" si="3"/>
        <v>27</v>
      </c>
      <c r="D107" s="1023">
        <f t="shared" si="4"/>
        <v>4.7491520015728088E-2</v>
      </c>
      <c r="E107" s="1027">
        <f>SUM(D107:$D$137)</f>
        <v>0.25082954570545113</v>
      </c>
      <c r="F107" s="1027">
        <f t="shared" si="6"/>
        <v>5.2815649114280232</v>
      </c>
      <c r="X107" s="1009"/>
      <c r="AK107" s="1009"/>
    </row>
    <row r="108" spans="2:39" s="1005" customFormat="1">
      <c r="B108" s="1028">
        <f t="shared" si="5"/>
        <v>33</v>
      </c>
      <c r="C108" s="1005">
        <f t="shared" si="3"/>
        <v>28</v>
      </c>
      <c r="D108" s="1023">
        <f t="shared" si="4"/>
        <v>3.9195779432106566E-2</v>
      </c>
      <c r="E108" s="1027">
        <f>SUM(D108:$D$137)</f>
        <v>0.20333802568972298</v>
      </c>
      <c r="F108" s="1027">
        <f t="shared" si="6"/>
        <v>5.1877530855570138</v>
      </c>
      <c r="X108" s="1009"/>
    </row>
    <row r="109" spans="2:39" s="1005" customFormat="1">
      <c r="B109" s="1028">
        <f t="shared" si="5"/>
        <v>34</v>
      </c>
      <c r="C109" s="1005">
        <f t="shared" si="3"/>
        <v>29</v>
      </c>
      <c r="D109" s="1023">
        <f t="shared" si="4"/>
        <v>3.2196791629691052E-2</v>
      </c>
      <c r="E109" s="1027">
        <f>SUM(D109:$D$137)</f>
        <v>0.16414224625761639</v>
      </c>
      <c r="F109" s="1027">
        <f t="shared" si="6"/>
        <v>5.0980932555481289</v>
      </c>
      <c r="X109" s="1009"/>
    </row>
    <row r="110" spans="2:39" s="1005" customFormat="1">
      <c r="B110" s="1028">
        <f t="shared" si="5"/>
        <v>35</v>
      </c>
      <c r="C110" s="1005">
        <f t="shared" si="3"/>
        <v>30</v>
      </c>
      <c r="D110" s="1023">
        <f t="shared" si="4"/>
        <v>2.6324421871635049E-2</v>
      </c>
      <c r="E110" s="1027">
        <f>SUM(D110:$D$137)</f>
        <v>0.13194545462792531</v>
      </c>
      <c r="F110" s="1027">
        <f t="shared" si="6"/>
        <v>5.0122830910143739</v>
      </c>
      <c r="X110" s="1009"/>
    </row>
    <row r="111" spans="2:39" s="1005" customFormat="1">
      <c r="B111" s="1028">
        <f t="shared" si="5"/>
        <v>36</v>
      </c>
      <c r="C111" s="1005">
        <f t="shared" si="3"/>
        <v>31</v>
      </c>
      <c r="D111" s="1023">
        <f t="shared" si="4"/>
        <v>2.142396833092176E-2</v>
      </c>
      <c r="E111" s="1027">
        <f>SUM(D111:$D$137)</f>
        <v>0.10562103275629024</v>
      </c>
      <c r="F111" s="1027">
        <f t="shared" si="6"/>
        <v>4.9300405566715062</v>
      </c>
      <c r="X111" s="1009"/>
    </row>
    <row r="112" spans="2:39" s="1005" customFormat="1">
      <c r="B112" s="1028">
        <f t="shared" si="5"/>
        <v>37</v>
      </c>
      <c r="C112" s="1005">
        <f t="shared" si="3"/>
        <v>32</v>
      </c>
      <c r="D112" s="1023">
        <f t="shared" si="4"/>
        <v>1.7356284417253013E-2</v>
      </c>
      <c r="E112" s="1027">
        <f>SUM(D112:$D$137)</f>
        <v>8.4197064425368465E-2</v>
      </c>
      <c r="F112" s="1027">
        <f t="shared" si="6"/>
        <v>4.8510996018060402</v>
      </c>
      <c r="X112" s="1009"/>
    </row>
    <row r="113" spans="2:32" s="1005" customFormat="1">
      <c r="B113" s="1028">
        <f t="shared" si="5"/>
        <v>38</v>
      </c>
      <c r="C113" s="1005">
        <f t="shared" si="3"/>
        <v>33</v>
      </c>
      <c r="D113" s="1023">
        <f t="shared" si="4"/>
        <v>1.3997466130504933E-2</v>
      </c>
      <c r="E113" s="1027">
        <f>SUM(D113:$D$137)</f>
        <v>6.6840780008115455E-2</v>
      </c>
      <c r="F113" s="1027">
        <f t="shared" si="6"/>
        <v>4.7752056968688157</v>
      </c>
      <c r="X113" s="1009"/>
    </row>
    <row r="114" spans="2:32" s="1005" customFormat="1">
      <c r="B114" s="1028">
        <f t="shared" si="5"/>
        <v>39</v>
      </c>
      <c r="C114" s="1005">
        <f t="shared" si="3"/>
        <v>34</v>
      </c>
      <c r="D114" s="1023">
        <f t="shared" si="4"/>
        <v>1.1238210665847251E-2</v>
      </c>
      <c r="E114" s="1027">
        <f>SUM(D114:$D$137)</f>
        <v>5.284331387761055E-2</v>
      </c>
      <c r="F114" s="1027">
        <f t="shared" si="6"/>
        <v>4.7021109898037921</v>
      </c>
      <c r="X114" s="1009"/>
    </row>
    <row r="115" spans="2:32" s="1005" customFormat="1">
      <c r="B115" s="1028">
        <f t="shared" si="5"/>
        <v>40</v>
      </c>
      <c r="C115" s="1005">
        <f t="shared" si="3"/>
        <v>35</v>
      </c>
      <c r="D115" s="1023">
        <f t="shared" si="4"/>
        <v>8.9829396911520407E-3</v>
      </c>
      <c r="E115" s="1027">
        <f>SUM(D115:$D$137)</f>
        <v>4.1605103211763299E-2</v>
      </c>
      <c r="F115" s="1027">
        <f t="shared" si="6"/>
        <v>4.6315688006614621</v>
      </c>
      <c r="X115" s="1009"/>
    </row>
    <row r="116" spans="2:32" s="1005" customFormat="1">
      <c r="B116" s="1028">
        <f t="shared" si="5"/>
        <v>41</v>
      </c>
      <c r="C116" s="1005">
        <f t="shared" si="3"/>
        <v>36</v>
      </c>
      <c r="D116" s="1023">
        <f t="shared" si="4"/>
        <v>7.148767302907609E-3</v>
      </c>
      <c r="E116" s="1027">
        <f>SUM(D116:$D$137)</f>
        <v>3.2622163520611258E-2</v>
      </c>
      <c r="F116" s="1027">
        <f t="shared" si="6"/>
        <v>4.5633270937974002</v>
      </c>
      <c r="X116" s="1009"/>
    </row>
    <row r="117" spans="2:32" s="1005" customFormat="1">
      <c r="B117" s="1028">
        <f t="shared" si="5"/>
        <v>42</v>
      </c>
      <c r="C117" s="1005">
        <f t="shared" si="3"/>
        <v>37</v>
      </c>
      <c r="D117" s="1023">
        <f t="shared" si="4"/>
        <v>5.664379346734796E-3</v>
      </c>
      <c r="E117" s="1027">
        <f>SUM(D117:$D$137)</f>
        <v>2.5473396217703642E-2</v>
      </c>
      <c r="F117" s="1027">
        <f t="shared" si="6"/>
        <v>4.4971204536976606</v>
      </c>
      <c r="X117" s="1009"/>
      <c r="AF117" s="1009"/>
    </row>
    <row r="118" spans="2:32" s="1005" customFormat="1">
      <c r="B118" s="1028">
        <f t="shared" si="5"/>
        <v>43</v>
      </c>
      <c r="C118" s="1005">
        <f t="shared" si="3"/>
        <v>38</v>
      </c>
      <c r="D118" s="1023">
        <f t="shared" si="4"/>
        <v>4.4688780959963263E-3</v>
      </c>
      <c r="E118" s="1027">
        <f>SUM(D118:$D$137)</f>
        <v>1.9809016870968848E-2</v>
      </c>
      <c r="F118" s="1027">
        <f t="shared" si="6"/>
        <v>4.4326599306245953</v>
      </c>
      <c r="X118" s="1009"/>
    </row>
    <row r="119" spans="2:32" s="1005" customFormat="1">
      <c r="B119" s="1028">
        <f t="shared" si="5"/>
        <v>44</v>
      </c>
      <c r="C119" s="1005">
        <f t="shared" si="3"/>
        <v>39</v>
      </c>
      <c r="D119" s="1023">
        <f t="shared" si="4"/>
        <v>3.5106345936566255E-3</v>
      </c>
      <c r="E119" s="1027">
        <f>SUM(D119:$D$137)</f>
        <v>1.534013877497252E-2</v>
      </c>
      <c r="F119" s="1027">
        <f t="shared" si="6"/>
        <v>4.3696198979781764</v>
      </c>
      <c r="X119" s="1009"/>
    </row>
    <row r="120" spans="2:32" s="1005" customFormat="1">
      <c r="B120" s="1028">
        <f t="shared" si="5"/>
        <v>45</v>
      </c>
      <c r="C120" s="1005">
        <f t="shared" si="3"/>
        <v>40</v>
      </c>
      <c r="D120" s="1023">
        <f t="shared" si="4"/>
        <v>2.7461805182088027E-3</v>
      </c>
      <c r="E120" s="1027">
        <f>SUM(D120:$D$137)</f>
        <v>1.1829504181315894E-2</v>
      </c>
      <c r="F120" s="1027">
        <f t="shared" si="6"/>
        <v>4.3076207492112326</v>
      </c>
      <c r="X120" s="1009"/>
    </row>
    <row r="121" spans="2:32" s="1005" customFormat="1">
      <c r="B121" s="1028">
        <f t="shared" si="5"/>
        <v>46</v>
      </c>
      <c r="C121" s="1005">
        <f t="shared" si="3"/>
        <v>41</v>
      </c>
      <c r="D121" s="1023">
        <f t="shared" si="4"/>
        <v>2.1391623588120291E-3</v>
      </c>
      <c r="E121" s="1027">
        <f>SUM(D121:$D$137)</f>
        <v>9.0833236631070926E-3</v>
      </c>
      <c r="F121" s="1027">
        <f t="shared" si="6"/>
        <v>4.2462058224282995</v>
      </c>
      <c r="X121" s="1009"/>
    </row>
    <row r="122" spans="2:32" s="1005" customFormat="1">
      <c r="B122" s="1028">
        <f t="shared" si="5"/>
        <v>47</v>
      </c>
      <c r="C122" s="1005">
        <f t="shared" si="3"/>
        <v>42</v>
      </c>
      <c r="D122" s="1023">
        <f t="shared" si="4"/>
        <v>1.6593730099755933E-3</v>
      </c>
      <c r="E122" s="1027">
        <f>SUM(D122:$D$137)</f>
        <v>6.9441613042950639E-3</v>
      </c>
      <c r="F122" s="1027">
        <f t="shared" si="6"/>
        <v>4.1848103244714103</v>
      </c>
      <c r="X122" s="1009"/>
      <c r="AD122" s="1009"/>
    </row>
    <row r="123" spans="2:32" s="1005" customFormat="1">
      <c r="B123" s="1028">
        <f t="shared" si="5"/>
        <v>48</v>
      </c>
      <c r="C123" s="1005">
        <f t="shared" si="3"/>
        <v>43</v>
      </c>
      <c r="D123" s="1023">
        <f t="shared" si="4"/>
        <v>1.2818695836813651E-3</v>
      </c>
      <c r="E123" s="1027">
        <f>SUM(D123:$D$137)</f>
        <v>5.2847882943194702E-3</v>
      </c>
      <c r="F123" s="1027">
        <f t="shared" si="6"/>
        <v>4.1227191608230811</v>
      </c>
      <c r="X123" s="1009"/>
    </row>
    <row r="124" spans="2:32" s="1005" customFormat="1">
      <c r="B124" s="1028">
        <f t="shared" si="5"/>
        <v>49</v>
      </c>
      <c r="C124" s="1005">
        <f t="shared" si="3"/>
        <v>44</v>
      </c>
      <c r="D124" s="1023">
        <f t="shared" si="4"/>
        <v>9.8618119743454271E-4</v>
      </c>
      <c r="E124" s="1027">
        <f>SUM(D124:$D$137)</f>
        <v>4.0029187106381051E-3</v>
      </c>
      <c r="F124" s="1027">
        <f t="shared" si="6"/>
        <v>4.0590093595896173</v>
      </c>
      <c r="X124" s="1009"/>
    </row>
    <row r="125" spans="2:32" s="1005" customFormat="1">
      <c r="B125" s="1028">
        <f t="shared" si="5"/>
        <v>50</v>
      </c>
      <c r="C125" s="1005">
        <f t="shared" si="3"/>
        <v>45</v>
      </c>
      <c r="D125" s="1023">
        <f t="shared" si="4"/>
        <v>7.5560660764680042E-4</v>
      </c>
      <c r="E125" s="1027">
        <f>SUM(D125:$D$137)</f>
        <v>3.0167375132035624E-3</v>
      </c>
      <c r="F125" s="1027">
        <f t="shared" si="6"/>
        <v>3.9924710592442323</v>
      </c>
      <c r="X125" s="1009"/>
    </row>
    <row r="126" spans="2:32" s="1005" customFormat="1">
      <c r="B126" s="1028">
        <f t="shared" si="5"/>
        <v>51</v>
      </c>
      <c r="C126" s="1005">
        <f t="shared" si="3"/>
        <v>46</v>
      </c>
      <c r="D126" s="1023">
        <f t="shared" si="4"/>
        <v>5.7659867743994171E-4</v>
      </c>
      <c r="E126" s="1027">
        <f>SUM(D126:$D$137)</f>
        <v>2.2611309055567612E-3</v>
      </c>
      <c r="F126" s="1027">
        <f t="shared" si="6"/>
        <v>3.9214985986371427</v>
      </c>
      <c r="X126" s="1009"/>
    </row>
    <row r="127" spans="2:32" s="1005" customFormat="1">
      <c r="B127" s="1028">
        <f t="shared" si="5"/>
        <v>52</v>
      </c>
      <c r="C127" s="1005">
        <f t="shared" si="3"/>
        <v>47</v>
      </c>
      <c r="D127" s="1023">
        <f t="shared" si="4"/>
        <v>4.3823064775405776E-4</v>
      </c>
      <c r="E127" s="1027">
        <f>SUM(D127:$D$137)</f>
        <v>1.6845322281168198E-3</v>
      </c>
      <c r="F127" s="1027">
        <f t="shared" si="6"/>
        <v>3.8439397991675994</v>
      </c>
      <c r="X127" s="1009"/>
    </row>
    <row r="128" spans="2:32" s="1005" customFormat="1">
      <c r="B128" s="1028">
        <f t="shared" si="5"/>
        <v>53</v>
      </c>
      <c r="C128" s="1005">
        <f t="shared" si="3"/>
        <v>48</v>
      </c>
      <c r="D128" s="1023">
        <f t="shared" si="4"/>
        <v>3.3173787373544817E-4</v>
      </c>
      <c r="E128" s="1027">
        <f>SUM(D128:$D$137)</f>
        <v>1.246301580362762E-3</v>
      </c>
      <c r="F128" s="1027">
        <f t="shared" si="6"/>
        <v>3.7568866235534299</v>
      </c>
      <c r="X128" s="1009"/>
    </row>
    <row r="129" spans="1:42" s="1005" customFormat="1">
      <c r="B129" s="1028">
        <f t="shared" si="5"/>
        <v>54</v>
      </c>
      <c r="C129" s="1005">
        <f t="shared" si="3"/>
        <v>49</v>
      </c>
      <c r="D129" s="1023">
        <f t="shared" si="4"/>
        <v>2.5012795623795161E-4</v>
      </c>
      <c r="E129" s="1027">
        <f>SUM(D129:$D$137)</f>
        <v>9.1456370662731414E-4</v>
      </c>
      <c r="F129" s="1027">
        <f t="shared" si="6"/>
        <v>3.6563833982526601</v>
      </c>
      <c r="X129" s="1009"/>
    </row>
    <row r="130" spans="1:42" s="1005" customFormat="1">
      <c r="B130" s="1028">
        <f t="shared" si="5"/>
        <v>55</v>
      </c>
      <c r="C130" s="1005">
        <f t="shared" si="3"/>
        <v>50</v>
      </c>
      <c r="D130" s="1023">
        <f t="shared" si="4"/>
        <v>1.8785191493120084E-4</v>
      </c>
      <c r="E130" s="1027">
        <f>SUM(D130:$D$137)</f>
        <v>6.6443575038936252E-4</v>
      </c>
      <c r="F130" s="1027">
        <f t="shared" si="6"/>
        <v>3.5370187769057688</v>
      </c>
      <c r="X130" s="1009"/>
    </row>
    <row r="131" spans="1:42" s="1005" customFormat="1">
      <c r="B131" s="1028">
        <f t="shared" si="5"/>
        <v>56</v>
      </c>
      <c r="C131" s="1005">
        <f t="shared" si="3"/>
        <v>51</v>
      </c>
      <c r="D131" s="1023">
        <f t="shared" si="4"/>
        <v>1.4052910403216325E-4</v>
      </c>
      <c r="E131" s="1027">
        <f>SUM(D131:$D$137)</f>
        <v>4.7658383545816168E-4</v>
      </c>
      <c r="F131" s="1027">
        <f t="shared" si="6"/>
        <v>3.3913532626599876</v>
      </c>
      <c r="X131" s="1009"/>
    </row>
    <row r="132" spans="1:42" s="1005" customFormat="1">
      <c r="B132" s="1028">
        <f t="shared" si="5"/>
        <v>57</v>
      </c>
      <c r="C132" s="1005">
        <f t="shared" si="3"/>
        <v>52</v>
      </c>
      <c r="D132" s="1023">
        <f t="shared" si="4"/>
        <v>1.0471886917698597E-4</v>
      </c>
      <c r="E132" s="1027">
        <f>SUM(D132:$D$137)</f>
        <v>3.360547314259984E-4</v>
      </c>
      <c r="F132" s="1027">
        <f t="shared" si="6"/>
        <v>3.2091134488668929</v>
      </c>
      <c r="X132" s="1009"/>
    </row>
    <row r="133" spans="1:42" s="1005" customFormat="1">
      <c r="B133" s="1028">
        <f t="shared" si="5"/>
        <v>58</v>
      </c>
      <c r="C133" s="1005">
        <f t="shared" si="3"/>
        <v>53</v>
      </c>
      <c r="D133" s="1023">
        <f t="shared" si="4"/>
        <v>7.7732405529688748E-5</v>
      </c>
      <c r="E133" s="1027">
        <f>SUM(D133:$D$137)</f>
        <v>2.3133586224901242E-4</v>
      </c>
      <c r="F133" s="1027">
        <f t="shared" si="6"/>
        <v>2.9760543324580002</v>
      </c>
      <c r="X133" s="1009"/>
    </row>
    <row r="134" spans="1:42" s="1005" customFormat="1">
      <c r="B134" s="1028">
        <f t="shared" si="5"/>
        <v>59</v>
      </c>
      <c r="C134" s="1005">
        <f t="shared" si="3"/>
        <v>54</v>
      </c>
      <c r="D134" s="1023">
        <f t="shared" si="4"/>
        <v>5.7478839124746977E-5</v>
      </c>
      <c r="E134" s="1027">
        <f>SUM(D134:$D$137)</f>
        <v>1.5360345671932364E-4</v>
      </c>
      <c r="F134" s="1027">
        <f t="shared" si="6"/>
        <v>2.672347929399832</v>
      </c>
      <c r="X134" s="1009"/>
    </row>
    <row r="135" spans="1:42" s="1005" customFormat="1">
      <c r="B135" s="1028">
        <f t="shared" si="5"/>
        <v>60</v>
      </c>
      <c r="C135" s="1005">
        <f t="shared" si="3"/>
        <v>55</v>
      </c>
      <c r="D135" s="1023">
        <f t="shared" si="4"/>
        <v>4.2340165686434256E-5</v>
      </c>
      <c r="E135" s="1027">
        <f>SUM(D135:$D$137)</f>
        <v>9.6124617594576693E-5</v>
      </c>
      <c r="F135" s="1027">
        <f t="shared" si="6"/>
        <v>2.2702938459538178</v>
      </c>
      <c r="X135" s="1009"/>
      <c r="Z135" s="1030"/>
      <c r="AA135" s="1030"/>
    </row>
    <row r="136" spans="1:42" s="1005" customFormat="1">
      <c r="B136" s="1028">
        <f>B135+1</f>
        <v>61</v>
      </c>
      <c r="C136" s="1005">
        <f t="shared" si="3"/>
        <v>56</v>
      </c>
      <c r="D136" s="1023">
        <f t="shared" si="4"/>
        <v>3.107030591491742E-5</v>
      </c>
      <c r="E136" s="1027">
        <f>SUM(D136:$D$137)</f>
        <v>5.378445190814243E-5</v>
      </c>
      <c r="F136" s="1027">
        <f t="shared" si="6"/>
        <v>1.731056400134108</v>
      </c>
      <c r="X136" s="1009"/>
    </row>
    <row r="137" spans="1:42" s="1005" customFormat="1">
      <c r="B137" s="1028">
        <f t="shared" si="5"/>
        <v>62</v>
      </c>
      <c r="C137" s="1005">
        <f t="shared" si="3"/>
        <v>57</v>
      </c>
      <c r="D137" s="1023">
        <f t="shared" si="4"/>
        <v>2.2714145993225013E-5</v>
      </c>
      <c r="E137" s="1027">
        <f>SUM(D137:$D$137)</f>
        <v>2.2714145993225013E-5</v>
      </c>
      <c r="F137" s="1027">
        <f t="shared" si="6"/>
        <v>1</v>
      </c>
      <c r="X137" s="1009"/>
    </row>
    <row r="138" spans="1:42" s="1031" customFormat="1">
      <c r="V138" s="1005"/>
      <c r="W138" s="1005"/>
      <c r="X138" s="1005"/>
      <c r="Y138" s="1005"/>
      <c r="Z138" s="1005"/>
      <c r="AA138" s="1005"/>
      <c r="AM138" s="1005"/>
      <c r="AN138" s="1005"/>
      <c r="AO138" s="1005"/>
      <c r="AP138" s="1005"/>
    </row>
    <row r="139" spans="1:42" s="1005" customFormat="1" ht="15.5">
      <c r="A139" s="1032" t="s">
        <v>466</v>
      </c>
    </row>
    <row r="140" spans="1:42" s="1005" customFormat="1">
      <c r="A140" s="1009" t="s">
        <v>467</v>
      </c>
      <c r="B140" s="1023" t="s">
        <v>461</v>
      </c>
      <c r="C140" s="1009" t="s">
        <v>462</v>
      </c>
      <c r="D140" s="1023" t="s">
        <v>463</v>
      </c>
      <c r="E140" s="1023" t="s">
        <v>464</v>
      </c>
      <c r="F140" s="1023" t="s">
        <v>465</v>
      </c>
      <c r="G140" s="1028"/>
      <c r="H140" s="1028"/>
      <c r="I140" s="1024"/>
    </row>
    <row r="141" spans="1:42" s="1005" customFormat="1">
      <c r="A141" s="1009"/>
      <c r="B141" s="1023">
        <v>0</v>
      </c>
      <c r="C141" s="1005">
        <f>IF(B141-5&lt;0,0,B141-5)</f>
        <v>0</v>
      </c>
      <c r="D141" s="1023">
        <f>EXP(-(($C141/$C$69)^$B$69))</f>
        <v>1</v>
      </c>
      <c r="E141" s="1005">
        <f>SUM(D141:$D$203)</f>
        <v>22.777527567568761</v>
      </c>
      <c r="F141" s="1005">
        <f>E141/D141</f>
        <v>22.777527567568761</v>
      </c>
      <c r="I141" s="1007"/>
    </row>
    <row r="142" spans="1:42" s="1005" customFormat="1">
      <c r="A142" s="1009"/>
      <c r="B142" s="1023">
        <f>B141+1</f>
        <v>1</v>
      </c>
      <c r="C142" s="1005">
        <f t="shared" ref="C142:C203" si="7">IF(B142-5&lt;0,0,B142-5)</f>
        <v>0</v>
      </c>
      <c r="D142" s="1023">
        <f t="shared" ref="D142:D203" si="8">EXP(-(($C142/$C$69)^$B$69))</f>
        <v>1</v>
      </c>
      <c r="E142" s="1005">
        <f>SUM(D142:$D$203)</f>
        <v>21.777527567568761</v>
      </c>
      <c r="F142" s="1005">
        <f t="shared" ref="F142:F203" si="9">E142/D142</f>
        <v>21.777527567568761</v>
      </c>
      <c r="I142" s="1007"/>
    </row>
    <row r="143" spans="1:42" s="1005" customFormat="1">
      <c r="A143" s="1009"/>
      <c r="B143" s="1023">
        <f t="shared" ref="B143:B203" si="10">B142+1</f>
        <v>2</v>
      </c>
      <c r="C143" s="1005">
        <f t="shared" si="7"/>
        <v>0</v>
      </c>
      <c r="D143" s="1023">
        <f t="shared" si="8"/>
        <v>1</v>
      </c>
      <c r="E143" s="1005">
        <f>SUM(D143:$D$203)</f>
        <v>20.777527567568761</v>
      </c>
      <c r="F143" s="1005">
        <f t="shared" si="9"/>
        <v>20.777527567568761</v>
      </c>
      <c r="I143" s="1007"/>
    </row>
    <row r="144" spans="1:42" s="1005" customFormat="1">
      <c r="A144" s="1009"/>
      <c r="B144" s="1023">
        <f t="shared" si="10"/>
        <v>3</v>
      </c>
      <c r="C144" s="1005">
        <f t="shared" si="7"/>
        <v>0</v>
      </c>
      <c r="D144" s="1023">
        <f t="shared" si="8"/>
        <v>1</v>
      </c>
      <c r="E144" s="1005">
        <f>SUM(D144:$D$203)</f>
        <v>19.777527567568761</v>
      </c>
      <c r="F144" s="1005">
        <f t="shared" si="9"/>
        <v>19.777527567568761</v>
      </c>
      <c r="I144" s="1007"/>
    </row>
    <row r="145" spans="1:9" s="1005" customFormat="1">
      <c r="A145" s="1009"/>
      <c r="B145" s="1023">
        <f t="shared" si="10"/>
        <v>4</v>
      </c>
      <c r="C145" s="1005">
        <f t="shared" si="7"/>
        <v>0</v>
      </c>
      <c r="D145" s="1023">
        <f t="shared" si="8"/>
        <v>1</v>
      </c>
      <c r="E145" s="1005">
        <f>SUM(D145:$D$203)</f>
        <v>18.777527567568761</v>
      </c>
      <c r="F145" s="1005">
        <f t="shared" si="9"/>
        <v>18.777527567568761</v>
      </c>
      <c r="I145" s="1007"/>
    </row>
    <row r="146" spans="1:9" s="1005" customFormat="1">
      <c r="A146" s="1009"/>
      <c r="B146" s="1028">
        <f>B145+1</f>
        <v>5</v>
      </c>
      <c r="C146" s="1005">
        <f t="shared" si="7"/>
        <v>0</v>
      </c>
      <c r="D146" s="1023">
        <f t="shared" si="8"/>
        <v>1</v>
      </c>
      <c r="E146" s="1005">
        <f>SUM(D146:$D$203)</f>
        <v>17.777527567568761</v>
      </c>
      <c r="F146" s="1005">
        <f t="shared" si="9"/>
        <v>17.777527567568761</v>
      </c>
    </row>
    <row r="147" spans="1:9" s="1005" customFormat="1">
      <c r="B147" s="1028">
        <f t="shared" si="10"/>
        <v>6</v>
      </c>
      <c r="C147" s="1005">
        <f t="shared" si="7"/>
        <v>1</v>
      </c>
      <c r="D147" s="1023">
        <f t="shared" si="8"/>
        <v>0.99919780983253004</v>
      </c>
      <c r="E147" s="1005">
        <f>SUM(D147:$D$203)</f>
        <v>16.777527567568765</v>
      </c>
      <c r="F147" s="1005">
        <f t="shared" si="9"/>
        <v>16.790997140376792</v>
      </c>
    </row>
    <row r="148" spans="1:9" s="1005" customFormat="1">
      <c r="B148" s="1028">
        <f t="shared" si="10"/>
        <v>7</v>
      </c>
      <c r="C148" s="1005">
        <f t="shared" si="7"/>
        <v>2</v>
      </c>
      <c r="D148" s="1023">
        <f t="shared" si="8"/>
        <v>0.99577327363138357</v>
      </c>
      <c r="E148" s="1005">
        <f>SUM(D148:$D$203)</f>
        <v>15.778329757736236</v>
      </c>
      <c r="F148" s="1005">
        <f t="shared" si="9"/>
        <v>15.845303519942709</v>
      </c>
    </row>
    <row r="149" spans="1:9" s="1005" customFormat="1">
      <c r="B149" s="1028">
        <f t="shared" si="10"/>
        <v>8</v>
      </c>
      <c r="C149" s="1005">
        <f t="shared" si="7"/>
        <v>3</v>
      </c>
      <c r="D149" s="1023">
        <f t="shared" si="8"/>
        <v>0.98885420622266784</v>
      </c>
      <c r="E149" s="1005">
        <f>SUM(D149:$D$203)</f>
        <v>14.782556484104852</v>
      </c>
      <c r="F149" s="1005">
        <f t="shared" si="9"/>
        <v>14.949176927277135</v>
      </c>
    </row>
    <row r="150" spans="1:9" s="1005" customFormat="1">
      <c r="B150" s="1028">
        <f t="shared" si="10"/>
        <v>9</v>
      </c>
      <c r="C150" s="1005">
        <f t="shared" si="7"/>
        <v>4</v>
      </c>
      <c r="D150" s="1023">
        <f t="shared" si="8"/>
        <v>0.97789196979537507</v>
      </c>
      <c r="E150" s="1005">
        <f>SUM(D150:$D$203)</f>
        <v>13.793702277882185</v>
      </c>
      <c r="F150" s="1005">
        <f t="shared" si="9"/>
        <v>14.105548162716309</v>
      </c>
    </row>
    <row r="151" spans="1:9" s="1005" customFormat="1">
      <c r="B151" s="1028">
        <f t="shared" si="10"/>
        <v>10</v>
      </c>
      <c r="C151" s="1005">
        <f t="shared" si="7"/>
        <v>5</v>
      </c>
      <c r="D151" s="1023">
        <f t="shared" si="8"/>
        <v>0.96252750873594706</v>
      </c>
      <c r="E151" s="1005">
        <f>SUM(D151:$D$203)</f>
        <v>12.815810308086808</v>
      </c>
      <c r="F151" s="1005">
        <f t="shared" si="9"/>
        <v>13.314747050624407</v>
      </c>
    </row>
    <row r="152" spans="1:9" s="1005" customFormat="1">
      <c r="B152" s="1028">
        <f t="shared" si="10"/>
        <v>11</v>
      </c>
      <c r="C152" s="1005">
        <f t="shared" si="7"/>
        <v>6</v>
      </c>
      <c r="D152" s="1023">
        <f t="shared" si="8"/>
        <v>0.94255769151004365</v>
      </c>
      <c r="E152" s="1005">
        <f>SUM(D152:$D$203)</f>
        <v>11.853282799350863</v>
      </c>
      <c r="F152" s="1005">
        <f t="shared" si="9"/>
        <v>12.575657602837097</v>
      </c>
    </row>
    <row r="153" spans="1:9" s="1005" customFormat="1">
      <c r="B153" s="1028">
        <f t="shared" si="10"/>
        <v>12</v>
      </c>
      <c r="C153" s="1005">
        <f t="shared" si="7"/>
        <v>7</v>
      </c>
      <c r="D153" s="1023">
        <f t="shared" si="8"/>
        <v>0.91792277404327438</v>
      </c>
      <c r="E153" s="1005">
        <f>SUM(D153:$D$203)</f>
        <v>10.910725107840818</v>
      </c>
      <c r="F153" s="1005">
        <f t="shared" si="9"/>
        <v>11.886321394752153</v>
      </c>
    </row>
    <row r="154" spans="1:9" s="1005" customFormat="1">
      <c r="B154" s="1028">
        <f t="shared" si="10"/>
        <v>13</v>
      </c>
      <c r="C154" s="1005">
        <f t="shared" si="7"/>
        <v>8</v>
      </c>
      <c r="D154" s="1023">
        <f t="shared" si="8"/>
        <v>0.88869954228798986</v>
      </c>
      <c r="E154" s="1005">
        <f>SUM(D154:$D$203)</f>
        <v>9.9928023337975436</v>
      </c>
      <c r="F154" s="1005">
        <f t="shared" si="9"/>
        <v>11.244297828792288</v>
      </c>
    </row>
    <row r="155" spans="1:9" s="1005" customFormat="1">
      <c r="B155" s="1028">
        <f t="shared" si="10"/>
        <v>14</v>
      </c>
      <c r="C155" s="1005">
        <f t="shared" si="7"/>
        <v>9</v>
      </c>
      <c r="D155" s="1023">
        <f t="shared" si="8"/>
        <v>0.85509476128857342</v>
      </c>
      <c r="E155" s="1005">
        <f>SUM(D155:$D$203)</f>
        <v>9.104102791509554</v>
      </c>
      <c r="F155" s="1005">
        <f t="shared" si="9"/>
        <v>10.646893424759439</v>
      </c>
    </row>
    <row r="156" spans="1:9" s="1005" customFormat="1">
      <c r="B156" s="1028">
        <f t="shared" si="10"/>
        <v>15</v>
      </c>
      <c r="C156" s="1005">
        <f t="shared" si="7"/>
        <v>10</v>
      </c>
      <c r="D156" s="1023">
        <f t="shared" si="8"/>
        <v>0.8174366071003708</v>
      </c>
      <c r="E156" s="1005">
        <f>SUM(D156:$D$203)</f>
        <v>8.2490080302209794</v>
      </c>
      <c r="F156" s="1005">
        <f t="shared" si="9"/>
        <v>10.09131222968108</v>
      </c>
    </row>
    <row r="157" spans="1:9" s="1005" customFormat="1">
      <c r="B157" s="1028">
        <f t="shared" si="10"/>
        <v>16</v>
      </c>
      <c r="C157" s="1005">
        <f t="shared" si="7"/>
        <v>11</v>
      </c>
      <c r="D157" s="1023">
        <f t="shared" si="8"/>
        <v>0.7761630538264408</v>
      </c>
      <c r="E157" s="1005">
        <f>SUM(D157:$D$203)</f>
        <v>7.4315714231206078</v>
      </c>
      <c r="F157" s="1005">
        <f t="shared" si="9"/>
        <v>9.5747554415059728</v>
      </c>
    </row>
    <row r="158" spans="1:9" s="1005" customFormat="1">
      <c r="B158" s="1028">
        <f t="shared" si="10"/>
        <v>17</v>
      </c>
      <c r="C158" s="1005">
        <f t="shared" si="7"/>
        <v>12</v>
      </c>
      <c r="D158" s="1023">
        <f t="shared" si="8"/>
        <v>0.73180690583435115</v>
      </c>
      <c r="E158" s="1005">
        <f>SUM(D158:$D$203)</f>
        <v>6.6554083692941672</v>
      </c>
      <c r="F158" s="1005">
        <f t="shared" si="9"/>
        <v>9.0944869694911823</v>
      </c>
    </row>
    <row r="159" spans="1:9" s="1005" customFormat="1">
      <c r="B159" s="1028">
        <f t="shared" si="10"/>
        <v>18</v>
      </c>
      <c r="C159" s="1005">
        <f t="shared" si="7"/>
        <v>13</v>
      </c>
      <c r="D159" s="1023">
        <f t="shared" si="8"/>
        <v>0.6849776468438622</v>
      </c>
      <c r="E159" s="1005">
        <f>SUM(D159:$D$203)</f>
        <v>5.9236014634598169</v>
      </c>
      <c r="F159" s="1005">
        <f t="shared" si="9"/>
        <v>8.6478755777706091</v>
      </c>
    </row>
    <row r="160" spans="1:9" s="1005" customFormat="1">
      <c r="B160" s="1028">
        <f t="shared" si="10"/>
        <v>19</v>
      </c>
      <c r="C160" s="1005">
        <f t="shared" si="7"/>
        <v>14</v>
      </c>
      <c r="D160" s="1023">
        <f t="shared" si="8"/>
        <v>0.6363406342232597</v>
      </c>
      <c r="E160" s="1005">
        <f>SUM(D160:$D$203)</f>
        <v>5.2386238166159549</v>
      </c>
      <c r="F160" s="1005">
        <f t="shared" si="9"/>
        <v>8.2324207112915353</v>
      </c>
    </row>
    <row r="161" spans="2:42" s="1005" customFormat="1">
      <c r="B161" s="1028">
        <f t="shared" si="10"/>
        <v>20</v>
      </c>
      <c r="C161" s="1005">
        <f t="shared" si="7"/>
        <v>15</v>
      </c>
      <c r="D161" s="1023">
        <f t="shared" si="8"/>
        <v>0.5865944331937597</v>
      </c>
      <c r="E161" s="1005">
        <f>SUM(D161:$D$203)</f>
        <v>4.6022831823926955</v>
      </c>
      <c r="F161" s="1005">
        <f t="shared" si="9"/>
        <v>7.8457668909934952</v>
      </c>
    </row>
    <row r="162" spans="2:42" s="1005" customFormat="1">
      <c r="B162" s="1028">
        <f t="shared" si="10"/>
        <v>21</v>
      </c>
      <c r="C162" s="1005">
        <f t="shared" si="7"/>
        <v>16</v>
      </c>
      <c r="D162" s="1023">
        <f t="shared" si="8"/>
        <v>0.5364472691558525</v>
      </c>
      <c r="E162" s="1005">
        <f>SUM(D162:$D$203)</f>
        <v>4.0156887491989366</v>
      </c>
      <c r="F162" s="1005">
        <f t="shared" si="9"/>
        <v>7.4857101155869055</v>
      </c>
    </row>
    <row r="163" spans="2:42" s="1005" customFormat="1">
      <c r="B163" s="1028">
        <f t="shared" si="10"/>
        <v>22</v>
      </c>
      <c r="C163" s="1005">
        <f t="shared" si="7"/>
        <v>17</v>
      </c>
      <c r="D163" s="1023">
        <f t="shared" si="8"/>
        <v>0.48659367596119235</v>
      </c>
      <c r="E163" s="1005">
        <f>SUM(D163:$D$203)</f>
        <v>3.479241480043084</v>
      </c>
      <c r="F163" s="1005">
        <f t="shared" si="9"/>
        <v>7.1501987221070387</v>
      </c>
    </row>
    <row r="164" spans="2:42" s="1005" customFormat="1">
      <c r="B164" s="1028">
        <f t="shared" si="10"/>
        <v>23</v>
      </c>
      <c r="C164" s="1005">
        <f t="shared" si="7"/>
        <v>18</v>
      </c>
      <c r="D164" s="1023">
        <f t="shared" si="8"/>
        <v>0.43769243236484873</v>
      </c>
      <c r="E164" s="1005">
        <f>SUM(D164:$D$203)</f>
        <v>2.9926478040818911</v>
      </c>
      <c r="F164" s="1005">
        <f t="shared" si="9"/>
        <v>6.8373304695094657</v>
      </c>
    </row>
    <row r="165" spans="2:42" s="1005" customFormat="1">
      <c r="B165" s="1028">
        <f t="shared" si="10"/>
        <v>24</v>
      </c>
      <c r="C165" s="1005">
        <f t="shared" si="7"/>
        <v>19</v>
      </c>
      <c r="D165" s="1023">
        <f t="shared" si="8"/>
        <v>0.39034681048824221</v>
      </c>
      <c r="E165" s="1005">
        <f>SUM(D165:$D$203)</f>
        <v>2.5549553717170426</v>
      </c>
      <c r="F165" s="1005">
        <f t="shared" si="9"/>
        <v>6.5453471197095929</v>
      </c>
    </row>
    <row r="166" spans="2:42" s="1005" customFormat="1">
      <c r="B166" s="1028">
        <f t="shared" si="10"/>
        <v>25</v>
      </c>
      <c r="C166" s="1005">
        <f t="shared" si="7"/>
        <v>20</v>
      </c>
      <c r="D166" s="1023">
        <f t="shared" si="8"/>
        <v>0.34508801663580413</v>
      </c>
      <c r="E166" s="1005">
        <f>SUM(D166:$D$203)</f>
        <v>2.1646085612288002</v>
      </c>
      <c r="F166" s="1005">
        <f t="shared" si="9"/>
        <v>6.2726274367077348</v>
      </c>
    </row>
    <row r="167" spans="2:42" s="1005" customFormat="1">
      <c r="B167" s="1028">
        <f t="shared" si="10"/>
        <v>26</v>
      </c>
      <c r="C167" s="1005">
        <f t="shared" si="7"/>
        <v>21</v>
      </c>
      <c r="D167" s="1023">
        <f t="shared" si="8"/>
        <v>0.30236249956488265</v>
      </c>
      <c r="E167" s="1005">
        <f>SUM(D167:$D$203)</f>
        <v>1.8195205445929972</v>
      </c>
      <c r="F167" s="1005">
        <f t="shared" si="9"/>
        <v>6.0176792664811076</v>
      </c>
      <c r="L167" s="1009"/>
    </row>
    <row r="168" spans="2:42" s="1005" customFormat="1">
      <c r="B168" s="1028">
        <f t="shared" si="10"/>
        <v>27</v>
      </c>
      <c r="C168" s="1005">
        <f t="shared" si="7"/>
        <v>22</v>
      </c>
      <c r="D168" s="1023">
        <f t="shared" si="8"/>
        <v>0.2625235524383846</v>
      </c>
      <c r="E168" s="1005">
        <f>SUM(D168:$D$203)</f>
        <v>1.5171580450281144</v>
      </c>
      <c r="F168" s="1005">
        <f t="shared" si="9"/>
        <v>5.779131171037303</v>
      </c>
      <c r="AE168" s="1006"/>
      <c r="AF168" s="1033"/>
      <c r="AG168" s="1033"/>
      <c r="AH168" s="1033"/>
      <c r="AI168" s="1033"/>
      <c r="AJ168" s="1033"/>
      <c r="AK168" s="1033"/>
      <c r="AL168" s="1033"/>
      <c r="AM168" s="1033"/>
    </row>
    <row r="169" spans="2:42" s="1005" customFormat="1">
      <c r="B169" s="1028">
        <f t="shared" si="10"/>
        <v>28</v>
      </c>
      <c r="C169" s="1005">
        <f t="shared" si="7"/>
        <v>23</v>
      </c>
      <c r="D169" s="1023">
        <f t="shared" si="8"/>
        <v>0.22582736358691038</v>
      </c>
      <c r="E169" s="1005">
        <f>SUM(D169:$D$203)</f>
        <v>1.2546344925897297</v>
      </c>
      <c r="F169" s="1005">
        <f t="shared" si="9"/>
        <v>5.5557239506401963</v>
      </c>
      <c r="AE169" s="1006"/>
      <c r="AF169" s="1006"/>
      <c r="AG169" s="1006"/>
      <c r="AH169" s="1006"/>
      <c r="AI169" s="1006"/>
      <c r="AJ169" s="1034"/>
      <c r="AK169" s="1034"/>
      <c r="AL169" s="1034"/>
      <c r="AM169" s="1034"/>
      <c r="AN169" s="1006"/>
      <c r="AO169" s="1006"/>
      <c r="AP169" s="1006"/>
    </row>
    <row r="170" spans="2:42" s="1005" customFormat="1">
      <c r="B170" s="1028">
        <f t="shared" si="10"/>
        <v>29</v>
      </c>
      <c r="C170" s="1005">
        <f t="shared" si="7"/>
        <v>24</v>
      </c>
      <c r="D170" s="1023">
        <f t="shared" si="8"/>
        <v>0.19243340052073904</v>
      </c>
      <c r="E170" s="1005">
        <f>SUM(D170:$D$203)</f>
        <v>1.0288071290028193</v>
      </c>
      <c r="F170" s="1005">
        <f t="shared" si="9"/>
        <v>5.3463022854597542</v>
      </c>
      <c r="AE170" s="1034"/>
      <c r="AF170" s="1035"/>
      <c r="AG170" s="1035"/>
      <c r="AH170" s="1035"/>
      <c r="AI170" s="1035"/>
      <c r="AJ170" s="1035"/>
      <c r="AK170" s="1035"/>
      <c r="AL170" s="1035"/>
      <c r="AM170" s="1035"/>
      <c r="AN170" s="1006"/>
      <c r="AO170" s="1006"/>
      <c r="AP170" s="1006"/>
    </row>
    <row r="171" spans="2:42" s="1005" customFormat="1">
      <c r="B171" s="1028">
        <f t="shared" si="10"/>
        <v>30</v>
      </c>
      <c r="C171" s="1005">
        <f t="shared" si="7"/>
        <v>25</v>
      </c>
      <c r="D171" s="1023">
        <f t="shared" si="8"/>
        <v>0.16240876307944196</v>
      </c>
      <c r="E171" s="1005">
        <f>SUM(D171:$D$203)</f>
        <v>0.83637372848207969</v>
      </c>
      <c r="F171" s="1005">
        <f t="shared" si="9"/>
        <v>5.1498066521999739</v>
      </c>
      <c r="AE171" s="1034"/>
      <c r="AF171" s="1035"/>
      <c r="AG171" s="1035"/>
      <c r="AH171" s="1035"/>
      <c r="AI171" s="1035"/>
      <c r="AJ171" s="1035"/>
      <c r="AK171" s="1035"/>
      <c r="AL171" s="1035"/>
      <c r="AM171" s="1035"/>
      <c r="AN171" s="1006"/>
      <c r="AO171" s="1006"/>
      <c r="AP171" s="1006"/>
    </row>
    <row r="172" spans="2:42" s="1005" customFormat="1">
      <c r="B172" s="1028">
        <f t="shared" si="10"/>
        <v>31</v>
      </c>
      <c r="C172" s="1005">
        <f t="shared" si="7"/>
        <v>26</v>
      </c>
      <c r="D172" s="1023">
        <f t="shared" si="8"/>
        <v>0.13573593390049846</v>
      </c>
      <c r="E172" s="1005">
        <f>SUM(D172:$D$203)</f>
        <v>0.67396496540263773</v>
      </c>
      <c r="F172" s="1005">
        <f t="shared" si="9"/>
        <v>4.9652656156378558</v>
      </c>
      <c r="AE172" s="1006"/>
      <c r="AF172" s="1036"/>
      <c r="AG172" s="1036"/>
      <c r="AH172" s="1036"/>
      <c r="AI172" s="1036"/>
      <c r="AJ172" s="1036"/>
      <c r="AK172" s="1036"/>
      <c r="AL172" s="1036"/>
      <c r="AM172" s="1036"/>
      <c r="AN172" s="1006"/>
      <c r="AO172" s="1006"/>
      <c r="AP172" s="1006"/>
    </row>
    <row r="173" spans="2:42" s="1005" customFormat="1">
      <c r="B173" s="1028">
        <f t="shared" si="10"/>
        <v>32</v>
      </c>
      <c r="C173" s="1005">
        <f t="shared" si="7"/>
        <v>27</v>
      </c>
      <c r="D173" s="1023">
        <f t="shared" si="8"/>
        <v>0.11232320153606504</v>
      </c>
      <c r="E173" s="1005">
        <f>SUM(D173:$D$203)</f>
        <v>0.53822903150213919</v>
      </c>
      <c r="F173" s="1005">
        <f t="shared" si="9"/>
        <v>4.7917885542936842</v>
      </c>
      <c r="AM173" s="1006"/>
      <c r="AN173" s="1006"/>
      <c r="AO173" s="1006"/>
      <c r="AP173" s="1006"/>
    </row>
    <row r="174" spans="2:42" s="1005" customFormat="1">
      <c r="B174" s="1028">
        <f t="shared" si="10"/>
        <v>33</v>
      </c>
      <c r="C174" s="1005">
        <f t="shared" si="7"/>
        <v>28</v>
      </c>
      <c r="D174" s="1023">
        <f t="shared" si="8"/>
        <v>9.2016941728222959E-2</v>
      </c>
      <c r="E174" s="1005">
        <f>SUM(D174:$D$203)</f>
        <v>0.42590582996607396</v>
      </c>
      <c r="F174" s="1005">
        <f t="shared" si="9"/>
        <v>4.6285588497823582</v>
      </c>
      <c r="AM174" s="1006"/>
      <c r="AN174" s="1006"/>
      <c r="AO174" s="1006"/>
      <c r="AP174" s="1006"/>
    </row>
    <row r="175" spans="2:42" s="1005" customFormat="1">
      <c r="B175" s="1028">
        <f t="shared" si="10"/>
        <v>34</v>
      </c>
      <c r="C175" s="1005">
        <f t="shared" si="7"/>
        <v>29</v>
      </c>
      <c r="D175" s="1023">
        <f t="shared" si="8"/>
        <v>7.4614917484283727E-2</v>
      </c>
      <c r="E175" s="1005">
        <f>SUM(D175:$D$203)</f>
        <v>0.33388888823785101</v>
      </c>
      <c r="F175" s="1005">
        <f t="shared" si="9"/>
        <v>4.4748275478315529</v>
      </c>
      <c r="AM175" s="1006"/>
      <c r="AN175" s="1006"/>
      <c r="AO175" s="1006"/>
      <c r="AP175" s="1006"/>
    </row>
    <row r="176" spans="2:42" s="1005" customFormat="1">
      <c r="B176" s="1028">
        <f t="shared" si="10"/>
        <v>35</v>
      </c>
      <c r="C176" s="1005">
        <f t="shared" si="7"/>
        <v>30</v>
      </c>
      <c r="D176" s="1023">
        <f t="shared" si="8"/>
        <v>5.9879794604884413E-2</v>
      </c>
      <c r="E176" s="1005">
        <f>SUM(D176:$D$203)</f>
        <v>0.2592739707535674</v>
      </c>
      <c r="F176" s="1005">
        <f t="shared" si="9"/>
        <v>4.3299074832233702</v>
      </c>
      <c r="AM176" s="1006"/>
      <c r="AN176" s="1006"/>
      <c r="AO176" s="1006"/>
      <c r="AP176" s="1006"/>
    </row>
    <row r="177" spans="1:27">
      <c r="A177" s="1005"/>
      <c r="B177" s="1028">
        <f t="shared" si="10"/>
        <v>36</v>
      </c>
      <c r="C177" s="1005">
        <f t="shared" si="7"/>
        <v>31</v>
      </c>
      <c r="D177" s="1023">
        <f t="shared" si="8"/>
        <v>4.7552157061094454E-2</v>
      </c>
      <c r="E177" s="1005">
        <f>SUM(D177:$D$203)</f>
        <v>0.19939417614868304</v>
      </c>
      <c r="F177" s="1005">
        <f t="shared" si="9"/>
        <v>4.1931678491998534</v>
      </c>
      <c r="G177" s="1005"/>
      <c r="H177" s="1005"/>
      <c r="I177" s="1005"/>
      <c r="M177" s="1006"/>
      <c r="N177" s="1006"/>
      <c r="O177" s="1006"/>
      <c r="P177" s="1006"/>
      <c r="Q177" s="1006"/>
      <c r="R177" s="1006"/>
      <c r="S177" s="1006"/>
      <c r="T177" s="1006"/>
      <c r="U177" s="1006"/>
      <c r="V177" s="1006"/>
      <c r="W177" s="1006"/>
      <c r="X177" s="1006"/>
      <c r="Y177" s="1006"/>
      <c r="Z177" s="1006"/>
      <c r="AA177" s="1006"/>
    </row>
    <row r="178" spans="1:27">
      <c r="A178" s="1005"/>
      <c r="B178" s="1028">
        <f t="shared" si="10"/>
        <v>37</v>
      </c>
      <c r="C178" s="1005">
        <f t="shared" si="7"/>
        <v>32</v>
      </c>
      <c r="D178" s="1023">
        <f t="shared" si="8"/>
        <v>3.7362433256381306E-2</v>
      </c>
      <c r="E178" s="1005">
        <f>SUM(D178:$D$203)</f>
        <v>0.1518420190875886</v>
      </c>
      <c r="F178" s="1005">
        <f t="shared" si="9"/>
        <v>4.0640291826190094</v>
      </c>
      <c r="G178" s="1005"/>
      <c r="H178" s="1005"/>
      <c r="I178" s="1005"/>
      <c r="M178" s="1006"/>
      <c r="N178" s="1006"/>
      <c r="O178" s="1006"/>
      <c r="P178" s="1006"/>
      <c r="Q178" s="1006"/>
      <c r="R178" s="1006"/>
      <c r="S178" s="1006"/>
      <c r="T178" s="1006"/>
      <c r="U178" s="1006"/>
      <c r="V178" s="1006"/>
      <c r="W178" s="1006"/>
      <c r="X178" s="1006"/>
      <c r="Y178" s="1006"/>
      <c r="Z178" s="1006"/>
      <c r="AA178" s="1006"/>
    </row>
    <row r="179" spans="1:27">
      <c r="A179" s="1005"/>
      <c r="B179" s="1028">
        <f t="shared" si="10"/>
        <v>38</v>
      </c>
      <c r="C179" s="1005">
        <f t="shared" si="7"/>
        <v>33</v>
      </c>
      <c r="D179" s="1023">
        <f t="shared" si="8"/>
        <v>2.9041294882375543E-2</v>
      </c>
      <c r="E179" s="1005">
        <f>SUM(D179:$D$203)</f>
        <v>0.11447958583120732</v>
      </c>
      <c r="F179" s="1005">
        <f t="shared" si="9"/>
        <v>3.9419587279037684</v>
      </c>
      <c r="G179" s="1005"/>
      <c r="H179" s="1005"/>
      <c r="I179" s="1005"/>
      <c r="M179" s="1006"/>
      <c r="N179" s="1006"/>
      <c r="O179" s="1006"/>
      <c r="P179" s="1006"/>
      <c r="Q179" s="1006"/>
      <c r="R179" s="1006"/>
      <c r="S179" s="1006"/>
      <c r="T179" s="1006"/>
      <c r="U179" s="1006"/>
      <c r="V179" s="1006"/>
      <c r="W179" s="1006"/>
      <c r="X179" s="1006"/>
      <c r="Y179" s="1006"/>
      <c r="Z179" s="1006"/>
      <c r="AA179" s="1006"/>
    </row>
    <row r="180" spans="1:27">
      <c r="A180" s="1005"/>
      <c r="B180" s="1028">
        <f t="shared" si="10"/>
        <v>39</v>
      </c>
      <c r="C180" s="1005">
        <f t="shared" si="7"/>
        <v>34</v>
      </c>
      <c r="D180" s="1023">
        <f t="shared" si="8"/>
        <v>2.2328249605779584E-2</v>
      </c>
      <c r="E180" s="1005">
        <f>SUM(D180:$D$203)</f>
        <v>8.5438290948831791E-2</v>
      </c>
      <c r="F180" s="1005">
        <f t="shared" si="9"/>
        <v>3.8264661340366066</v>
      </c>
      <c r="G180" s="1005"/>
      <c r="H180" s="1005"/>
      <c r="I180" s="1005"/>
      <c r="M180" s="1006"/>
      <c r="N180" s="1006"/>
      <c r="O180" s="1006"/>
      <c r="P180" s="1006"/>
      <c r="Q180" s="1006"/>
      <c r="R180" s="1006"/>
      <c r="S180" s="1006"/>
      <c r="T180" s="1006"/>
      <c r="U180" s="1006"/>
      <c r="V180" s="1006"/>
      <c r="W180" s="1006"/>
      <c r="X180" s="1006"/>
      <c r="Y180" s="1006"/>
      <c r="Z180" s="1006"/>
      <c r="AA180" s="1006"/>
    </row>
    <row r="181" spans="1:27">
      <c r="A181" s="1005"/>
      <c r="B181" s="1028">
        <f t="shared" si="10"/>
        <v>40</v>
      </c>
      <c r="C181" s="1005">
        <f t="shared" si="7"/>
        <v>35</v>
      </c>
      <c r="D181" s="1023">
        <f t="shared" si="8"/>
        <v>1.6978303263691347E-2</v>
      </c>
      <c r="E181" s="1005">
        <f>SUM(D181:$D$203)</f>
        <v>6.3110041343052189E-2</v>
      </c>
      <c r="F181" s="1005">
        <f t="shared" si="9"/>
        <v>3.7170994275979901</v>
      </c>
      <c r="G181" s="1005"/>
      <c r="H181" s="1005"/>
      <c r="I181" s="1005"/>
      <c r="M181" s="1006"/>
      <c r="N181" s="1006"/>
      <c r="O181" s="1006"/>
      <c r="P181" s="1006"/>
      <c r="Q181" s="1006"/>
      <c r="R181" s="1006"/>
      <c r="S181" s="1006"/>
      <c r="T181" s="1006"/>
      <c r="U181" s="1006"/>
      <c r="V181" s="1006"/>
      <c r="W181" s="1006"/>
      <c r="X181" s="1006"/>
      <c r="Y181" s="1006"/>
      <c r="Z181" s="1006"/>
      <c r="AA181" s="1006"/>
    </row>
    <row r="182" spans="1:27">
      <c r="A182" s="1005"/>
      <c r="B182" s="1028">
        <f t="shared" si="10"/>
        <v>41</v>
      </c>
      <c r="C182" s="1005">
        <f t="shared" si="7"/>
        <v>36</v>
      </c>
      <c r="D182" s="1023">
        <f t="shared" si="8"/>
        <v>1.2766705108345006E-2</v>
      </c>
      <c r="E182" s="1005">
        <f>SUM(D182:$D$203)</f>
        <v>4.6131738079360836E-2</v>
      </c>
      <c r="F182" s="1005">
        <f t="shared" si="9"/>
        <v>3.6134411884556372</v>
      </c>
      <c r="G182" s="1005"/>
      <c r="H182" s="1005"/>
      <c r="I182" s="1005"/>
      <c r="M182" s="1006"/>
      <c r="N182" s="1006"/>
      <c r="O182" s="1006"/>
      <c r="P182" s="1006"/>
      <c r="Q182" s="1006"/>
      <c r="R182" s="1006"/>
      <c r="S182" s="1006"/>
      <c r="T182" s="1006"/>
      <c r="U182" s="1006"/>
      <c r="V182" s="1006"/>
      <c r="W182" s="1006"/>
      <c r="X182" s="1006"/>
      <c r="Y182" s="1006"/>
      <c r="Z182" s="1006"/>
      <c r="AA182" s="1006"/>
    </row>
    <row r="183" spans="1:27">
      <c r="A183" s="1005"/>
      <c r="B183" s="1028">
        <f t="shared" si="10"/>
        <v>42</v>
      </c>
      <c r="C183" s="1005">
        <f t="shared" si="7"/>
        <v>37</v>
      </c>
      <c r="D183" s="1023">
        <f t="shared" si="8"/>
        <v>9.4919026864885188E-3</v>
      </c>
      <c r="E183" s="1005">
        <f>SUM(D183:$D$203)</f>
        <v>3.3365032971015833E-2</v>
      </c>
      <c r="F183" s="1005">
        <f t="shared" si="9"/>
        <v>3.5151048291413804</v>
      </c>
      <c r="G183" s="1005"/>
      <c r="H183" s="1005"/>
      <c r="I183" s="1005"/>
      <c r="M183" s="1006"/>
      <c r="N183" s="1006"/>
      <c r="O183" s="1006"/>
      <c r="P183" s="1006"/>
      <c r="Q183" s="1006"/>
      <c r="R183" s="1006"/>
      <c r="S183" s="1006"/>
      <c r="T183" s="1006"/>
      <c r="U183" s="1006"/>
      <c r="V183" s="1006"/>
      <c r="W183" s="1006"/>
      <c r="X183" s="1006"/>
      <c r="Y183" s="1006"/>
      <c r="Z183" s="1006"/>
      <c r="AA183" s="1006"/>
    </row>
    <row r="184" spans="1:27">
      <c r="A184" s="1005"/>
      <c r="B184" s="1028">
        <f t="shared" si="10"/>
        <v>43</v>
      </c>
      <c r="C184" s="1005">
        <f t="shared" si="7"/>
        <v>38</v>
      </c>
      <c r="D184" s="1023">
        <f t="shared" si="8"/>
        <v>6.9769164836066093E-3</v>
      </c>
      <c r="E184" s="1005">
        <f>SUM(D184:$D$203)</f>
        <v>2.3873130284527325E-2</v>
      </c>
      <c r="F184" s="1005">
        <f t="shared" si="9"/>
        <v>3.4217308377735489</v>
      </c>
      <c r="G184" s="1005"/>
      <c r="H184" s="1005"/>
      <c r="I184" s="1005"/>
      <c r="M184" s="1006"/>
      <c r="N184" s="1006"/>
      <c r="O184" s="1006"/>
      <c r="P184" s="1006"/>
      <c r="Q184" s="1006"/>
      <c r="R184" s="1006"/>
      <c r="S184" s="1006"/>
      <c r="T184" s="1006"/>
      <c r="U184" s="1006"/>
      <c r="V184" s="1006"/>
      <c r="W184" s="1006"/>
      <c r="X184" s="1006"/>
      <c r="Y184" s="1006"/>
      <c r="Z184" s="1006"/>
      <c r="AA184" s="1006"/>
    </row>
    <row r="185" spans="1:27">
      <c r="A185" s="1005"/>
      <c r="B185" s="1028">
        <f t="shared" si="10"/>
        <v>44</v>
      </c>
      <c r="C185" s="1005">
        <f t="shared" si="7"/>
        <v>39</v>
      </c>
      <c r="D185" s="1023">
        <f t="shared" si="8"/>
        <v>5.0693972729910072E-3</v>
      </c>
      <c r="E185" s="1005">
        <f>SUM(D185:$D$203)</f>
        <v>1.6896213800920712E-2</v>
      </c>
      <c r="F185" s="1005">
        <f t="shared" si="9"/>
        <v>3.3329827770534419</v>
      </c>
      <c r="G185" s="1005"/>
      <c r="H185" s="1005"/>
      <c r="I185" s="1005"/>
      <c r="M185" s="1006"/>
      <c r="N185" s="1006"/>
      <c r="O185" s="1006"/>
      <c r="P185" s="1006"/>
      <c r="Q185" s="1006"/>
      <c r="R185" s="1006"/>
      <c r="S185" s="1006"/>
      <c r="T185" s="1006"/>
      <c r="U185" s="1006"/>
      <c r="V185" s="1006"/>
      <c r="W185" s="1006"/>
      <c r="X185" s="1006"/>
      <c r="Y185" s="1006"/>
      <c r="Z185" s="1006"/>
      <c r="AA185" s="1006"/>
    </row>
    <row r="186" spans="1:27">
      <c r="A186" s="1005"/>
      <c r="B186" s="1028">
        <f t="shared" si="10"/>
        <v>45</v>
      </c>
      <c r="C186" s="1005">
        <f t="shared" si="7"/>
        <v>40</v>
      </c>
      <c r="D186" s="1023">
        <f t="shared" si="8"/>
        <v>3.640652915630059E-3</v>
      </c>
      <c r="E186" s="1005">
        <f>SUM(D186:$D$203)</f>
        <v>1.1826816527929699E-2</v>
      </c>
      <c r="F186" s="1005">
        <f t="shared" si="9"/>
        <v>3.248542720772635</v>
      </c>
      <c r="G186" s="1005"/>
      <c r="H186" s="1005"/>
      <c r="I186" s="1005"/>
      <c r="M186" s="1006"/>
      <c r="N186" s="1006"/>
      <c r="O186" s="1006"/>
      <c r="P186" s="1006"/>
      <c r="Q186" s="1006"/>
      <c r="R186" s="1006"/>
      <c r="S186" s="1006"/>
      <c r="T186" s="1006"/>
      <c r="U186" s="1006"/>
      <c r="V186" s="1006"/>
      <c r="W186" s="1006"/>
      <c r="X186" s="1006"/>
      <c r="Y186" s="1006"/>
      <c r="Z186" s="1006"/>
      <c r="AA186" s="1006"/>
    </row>
    <row r="187" spans="1:27">
      <c r="A187" s="1005"/>
      <c r="B187" s="1028">
        <f t="shared" si="10"/>
        <v>46</v>
      </c>
      <c r="C187" s="1005">
        <f t="shared" si="7"/>
        <v>41</v>
      </c>
      <c r="D187" s="1023">
        <f t="shared" si="8"/>
        <v>2.5839301407076468E-3</v>
      </c>
      <c r="E187" s="1005">
        <f>SUM(D187:$D$203)</f>
        <v>8.1861636122996396E-3</v>
      </c>
      <c r="F187" s="1005">
        <f t="shared" si="9"/>
        <v>3.1681056245807557</v>
      </c>
      <c r="G187" s="1005"/>
      <c r="H187" s="1005"/>
      <c r="I187" s="1005"/>
      <c r="M187" s="1006"/>
      <c r="N187" s="1006"/>
      <c r="O187" s="1006"/>
      <c r="P187" s="1006"/>
      <c r="Q187" s="1006"/>
      <c r="R187" s="1006"/>
      <c r="S187" s="1006"/>
      <c r="T187" s="1006"/>
      <c r="U187" s="1006"/>
      <c r="V187" s="1006"/>
      <c r="W187" s="1006"/>
      <c r="X187" s="1006"/>
      <c r="Y187" s="1006"/>
      <c r="Z187" s="1006"/>
      <c r="AA187" s="1006"/>
    </row>
    <row r="188" spans="1:27">
      <c r="A188" s="1005"/>
      <c r="B188" s="1028">
        <f t="shared" si="10"/>
        <v>47</v>
      </c>
      <c r="C188" s="1005">
        <f t="shared" si="7"/>
        <v>42</v>
      </c>
      <c r="D188" s="1023">
        <f t="shared" si="8"/>
        <v>1.8122160001182849E-3</v>
      </c>
      <c r="E188" s="1005">
        <f>SUM(D188:$D$203)</f>
        <v>5.6022334715919945E-3</v>
      </c>
      <c r="F188" s="1005">
        <f t="shared" si="9"/>
        <v>3.0913718183849674</v>
      </c>
      <c r="G188" s="1005"/>
      <c r="H188" s="1005"/>
      <c r="I188" s="1005"/>
      <c r="M188" s="1006"/>
      <c r="N188" s="1006"/>
      <c r="O188" s="1006"/>
      <c r="P188" s="1006"/>
      <c r="Q188" s="1006"/>
      <c r="R188" s="1006"/>
      <c r="S188" s="1006"/>
      <c r="T188" s="1006"/>
      <c r="U188" s="1006"/>
      <c r="V188" s="1006"/>
      <c r="W188" s="1006"/>
      <c r="X188" s="1006"/>
      <c r="Y188" s="1006"/>
      <c r="Z188" s="1006"/>
      <c r="AA188" s="1006"/>
    </row>
    <row r="189" spans="1:27">
      <c r="A189" s="1005"/>
      <c r="B189" s="1028">
        <f t="shared" si="10"/>
        <v>48</v>
      </c>
      <c r="C189" s="1005">
        <f t="shared" si="7"/>
        <v>43</v>
      </c>
      <c r="D189" s="1023">
        <f t="shared" si="8"/>
        <v>1.2557892328766463E-3</v>
      </c>
      <c r="E189" s="1005">
        <f>SUM(D189:$D$203)</f>
        <v>3.7900174714737087E-3</v>
      </c>
      <c r="F189" s="1005">
        <f t="shared" si="9"/>
        <v>3.0180362852704872</v>
      </c>
      <c r="G189" s="1005"/>
      <c r="H189" s="1005"/>
      <c r="I189" s="1005"/>
      <c r="M189" s="1006"/>
      <c r="N189" s="1006"/>
      <c r="O189" s="1006"/>
      <c r="P189" s="1006"/>
      <c r="Q189" s="1006"/>
      <c r="R189" s="1006"/>
      <c r="S189" s="1006"/>
      <c r="T189" s="1006"/>
      <c r="U189" s="1006"/>
      <c r="V189" s="1006"/>
      <c r="W189" s="1006"/>
      <c r="X189" s="1006"/>
      <c r="Y189" s="1006"/>
      <c r="Z189" s="1006"/>
      <c r="AA189" s="1006"/>
    </row>
    <row r="190" spans="1:27">
      <c r="A190" s="1005"/>
      <c r="B190" s="1028">
        <f t="shared" si="10"/>
        <v>49</v>
      </c>
      <c r="C190" s="1005">
        <f t="shared" si="7"/>
        <v>44</v>
      </c>
      <c r="D190" s="1023">
        <f t="shared" si="8"/>
        <v>8.5970957292871419E-4</v>
      </c>
      <c r="E190" s="1005">
        <f>SUM(D190:$D$203)</f>
        <v>2.5342282385970626E-3</v>
      </c>
      <c r="F190" s="1005">
        <f t="shared" si="9"/>
        <v>2.9477725017808973</v>
      </c>
      <c r="G190" s="1005"/>
      <c r="H190" s="1005"/>
      <c r="I190" s="1005"/>
      <c r="M190" s="1006"/>
      <c r="N190" s="1006"/>
      <c r="O190" s="1006"/>
      <c r="P190" s="1006"/>
      <c r="Q190" s="1006"/>
      <c r="R190" s="1006"/>
      <c r="S190" s="1006"/>
      <c r="T190" s="1006"/>
      <c r="U190" s="1006"/>
      <c r="V190" s="1006"/>
      <c r="W190" s="1006"/>
      <c r="X190" s="1006"/>
      <c r="Y190" s="1006"/>
      <c r="Z190" s="1006"/>
      <c r="AA190" s="1006"/>
    </row>
    <row r="191" spans="1:27">
      <c r="A191" s="1005"/>
      <c r="B191" s="1028">
        <f t="shared" si="10"/>
        <v>50</v>
      </c>
      <c r="C191" s="1005">
        <f t="shared" si="7"/>
        <v>45</v>
      </c>
      <c r="D191" s="1023">
        <f t="shared" si="8"/>
        <v>5.8138828794648129E-4</v>
      </c>
      <c r="E191" s="1005">
        <f>SUM(D191:$D$203)</f>
        <v>1.6745186656683486E-3</v>
      </c>
      <c r="F191" s="1005">
        <f t="shared" si="9"/>
        <v>2.8802070842928531</v>
      </c>
      <c r="G191" s="1005"/>
      <c r="H191" s="1005"/>
      <c r="I191" s="1005"/>
      <c r="L191" s="1009"/>
      <c r="M191" s="1006"/>
      <c r="N191" s="1006"/>
      <c r="O191" s="1006"/>
      <c r="P191" s="1006"/>
      <c r="Q191" s="1006"/>
      <c r="R191" s="1006"/>
      <c r="S191" s="1006"/>
      <c r="T191" s="1006"/>
      <c r="U191" s="1006"/>
      <c r="V191" s="1006"/>
      <c r="W191" s="1006"/>
      <c r="X191" s="1006"/>
      <c r="Y191" s="1006"/>
      <c r="Z191" s="1006"/>
      <c r="AA191" s="1006"/>
    </row>
    <row r="192" spans="1:27" s="1005" customFormat="1">
      <c r="B192" s="1028">
        <f t="shared" si="10"/>
        <v>51</v>
      </c>
      <c r="C192" s="1005">
        <f t="shared" si="7"/>
        <v>46</v>
      </c>
      <c r="D192" s="1023">
        <f t="shared" si="8"/>
        <v>3.8834011815602933E-4</v>
      </c>
      <c r="E192" s="1005">
        <f>SUM(D192:$D$203)</f>
        <v>1.0931303777218671E-3</v>
      </c>
      <c r="F192" s="1005">
        <f t="shared" si="9"/>
        <v>2.8148788307332788</v>
      </c>
    </row>
    <row r="193" spans="2:8" s="1005" customFormat="1">
      <c r="B193" s="1028">
        <f t="shared" si="10"/>
        <v>52</v>
      </c>
      <c r="C193" s="1005">
        <f t="shared" si="7"/>
        <v>47</v>
      </c>
      <c r="D193" s="1023">
        <f t="shared" si="8"/>
        <v>2.5617827307362467E-4</v>
      </c>
      <c r="E193" s="1005">
        <f>SUM(D193:$D$203)</f>
        <v>7.0479025956583818E-4</v>
      </c>
      <c r="F193" s="1005">
        <f t="shared" si="9"/>
        <v>2.7511710931210942</v>
      </c>
    </row>
    <row r="194" spans="2:8" s="1005" customFormat="1">
      <c r="B194" s="1028">
        <f t="shared" si="10"/>
        <v>53</v>
      </c>
      <c r="C194" s="1005">
        <f t="shared" si="7"/>
        <v>48</v>
      </c>
      <c r="D194" s="1023">
        <f t="shared" si="8"/>
        <v>1.6688203645893489E-4</v>
      </c>
      <c r="E194" s="1005">
        <f>SUM(D194:$D$203)</f>
        <v>4.486119864922134E-4</v>
      </c>
      <c r="F194" s="1005">
        <f t="shared" si="9"/>
        <v>2.6881981788531477</v>
      </c>
    </row>
    <row r="195" spans="2:8" s="1005" customFormat="1">
      <c r="B195" s="1028">
        <f t="shared" si="10"/>
        <v>54</v>
      </c>
      <c r="C195" s="1005">
        <f t="shared" si="7"/>
        <v>49</v>
      </c>
      <c r="D195" s="1023">
        <f t="shared" si="8"/>
        <v>1.0734157164163256E-4</v>
      </c>
      <c r="E195" s="1005">
        <f>SUM(D195:$D$203)</f>
        <v>2.8172995003327854E-4</v>
      </c>
      <c r="F195" s="1005">
        <f t="shared" si="9"/>
        <v>2.6246117485018194</v>
      </c>
    </row>
    <row r="196" spans="2:8" s="1005" customFormat="1">
      <c r="B196" s="1028">
        <f t="shared" si="10"/>
        <v>55</v>
      </c>
      <c r="C196" s="1005">
        <f t="shared" si="7"/>
        <v>50</v>
      </c>
      <c r="D196" s="1023">
        <f t="shared" si="8"/>
        <v>6.8166617512537738E-5</v>
      </c>
      <c r="E196" s="1005">
        <f>SUM(D196:$D$203)</f>
        <v>1.7438837839164594E-4</v>
      </c>
      <c r="F196" s="1005">
        <f t="shared" si="9"/>
        <v>2.5582665644158018</v>
      </c>
    </row>
    <row r="197" spans="2:8" s="1005" customFormat="1">
      <c r="B197" s="1028">
        <f t="shared" si="10"/>
        <v>56</v>
      </c>
      <c r="C197" s="1005">
        <f t="shared" si="7"/>
        <v>51</v>
      </c>
      <c r="D197" s="1023">
        <f t="shared" si="8"/>
        <v>4.2734232098255181E-5</v>
      </c>
      <c r="E197" s="1005">
        <f>SUM(D197:$D$203)</f>
        <v>1.0622176087910821E-4</v>
      </c>
      <c r="F197" s="1005">
        <f t="shared" si="9"/>
        <v>2.4856363543606346</v>
      </c>
    </row>
    <row r="198" spans="2:8" s="1005" customFormat="1">
      <c r="B198" s="1028">
        <f t="shared" si="10"/>
        <v>57</v>
      </c>
      <c r="C198" s="1005">
        <f t="shared" si="7"/>
        <v>52</v>
      </c>
      <c r="D198" s="1023">
        <f t="shared" si="8"/>
        <v>2.6444532681986692E-5</v>
      </c>
      <c r="E198" s="1005">
        <f>SUM(D198:$D$203)</f>
        <v>6.3487528780853045E-5</v>
      </c>
      <c r="F198" s="1005">
        <f t="shared" si="9"/>
        <v>2.4007808927589425</v>
      </c>
    </row>
    <row r="199" spans="2:8" s="1005" customFormat="1">
      <c r="B199" s="1028">
        <f t="shared" si="10"/>
        <v>58</v>
      </c>
      <c r="C199" s="1005">
        <f t="shared" si="7"/>
        <v>53</v>
      </c>
      <c r="D199" s="1023">
        <f t="shared" si="8"/>
        <v>1.6151308386230626E-5</v>
      </c>
      <c r="E199" s="1005">
        <f>SUM(D199:$D$203)</f>
        <v>3.704299609886635E-5</v>
      </c>
      <c r="F199" s="1005">
        <f t="shared" si="9"/>
        <v>2.2934981620712773</v>
      </c>
    </row>
    <row r="200" spans="2:8" s="1005" customFormat="1">
      <c r="B200" s="1028">
        <f t="shared" si="10"/>
        <v>59</v>
      </c>
      <c r="C200" s="1005">
        <f t="shared" si="7"/>
        <v>54</v>
      </c>
      <c r="D200" s="1023">
        <f t="shared" si="8"/>
        <v>9.7352662968284274E-6</v>
      </c>
      <c r="E200" s="1005">
        <f>SUM(D200:$D$203)</f>
        <v>2.089168771263572E-5</v>
      </c>
      <c r="F200" s="1005">
        <f t="shared" si="9"/>
        <v>2.1459800970664613</v>
      </c>
    </row>
    <row r="201" spans="2:8" s="1005" customFormat="1">
      <c r="B201" s="1028">
        <f t="shared" si="10"/>
        <v>60</v>
      </c>
      <c r="C201" s="1005">
        <f t="shared" si="7"/>
        <v>55</v>
      </c>
      <c r="D201" s="1023">
        <f t="shared" si="8"/>
        <v>5.7904625640591576E-6</v>
      </c>
      <c r="E201" s="1005">
        <f>SUM(D201:$D$203)</f>
        <v>1.1156421415807294E-5</v>
      </c>
      <c r="F201" s="1005">
        <f t="shared" si="9"/>
        <v>1.9266891534804362</v>
      </c>
      <c r="G201" s="1030"/>
      <c r="H201" s="1030"/>
    </row>
    <row r="202" spans="2:8" s="1005" customFormat="1">
      <c r="B202" s="1028">
        <f>B201+1</f>
        <v>61</v>
      </c>
      <c r="C202" s="1005">
        <f t="shared" si="7"/>
        <v>56</v>
      </c>
      <c r="D202" s="1023">
        <f t="shared" si="8"/>
        <v>3.3982978085961679E-6</v>
      </c>
      <c r="E202" s="1005">
        <f>SUM(D202:$D$203)</f>
        <v>5.3659588517481366E-6</v>
      </c>
      <c r="F202" s="1005">
        <f t="shared" si="9"/>
        <v>1.5790137162713256</v>
      </c>
    </row>
    <row r="203" spans="2:8" s="1005" customFormat="1">
      <c r="B203" s="1028">
        <f t="shared" si="10"/>
        <v>62</v>
      </c>
      <c r="C203" s="1005">
        <f t="shared" si="7"/>
        <v>57</v>
      </c>
      <c r="D203" s="1023">
        <f t="shared" si="8"/>
        <v>1.9676610431519684E-6</v>
      </c>
      <c r="E203" s="1005">
        <f>SUM(D203:$D$203)</f>
        <v>1.9676610431519684E-6</v>
      </c>
      <c r="F203" s="1005">
        <f t="shared" si="9"/>
        <v>1</v>
      </c>
    </row>
    <row r="204" spans="2:8" s="1005" customFormat="1"/>
    <row r="205" spans="2:8" s="1005" customFormat="1"/>
    <row r="206" spans="2:8" s="1005" customFormat="1"/>
    <row r="207" spans="2:8" s="1005" customFormat="1"/>
    <row r="208" spans="2:8" s="1005" customFormat="1"/>
    <row r="209" s="1005" customFormat="1"/>
    <row r="210" s="1005" customFormat="1"/>
    <row r="211" s="1005" customFormat="1"/>
    <row r="212" s="1005" customFormat="1"/>
    <row r="213" s="1005" customFormat="1"/>
    <row r="214" s="1005" customFormat="1"/>
    <row r="215" s="1005" customFormat="1"/>
    <row r="216" s="1005" customFormat="1"/>
    <row r="217" s="1005" customFormat="1"/>
    <row r="218" s="1005" customFormat="1"/>
    <row r="219" s="1005" customFormat="1"/>
    <row r="220" s="1005" customFormat="1"/>
    <row r="221" s="1005" customFormat="1"/>
    <row r="222" s="1005" customFormat="1"/>
    <row r="223" s="1005" customFormat="1"/>
    <row r="224" s="1005" customFormat="1"/>
    <row r="225" s="1005" customFormat="1"/>
    <row r="226" s="1005" customFormat="1"/>
    <row r="227" s="1005" customFormat="1"/>
    <row r="228" s="1005" customFormat="1"/>
    <row r="229" s="1005" customFormat="1"/>
    <row r="230" s="1005" customFormat="1"/>
    <row r="231" s="1005" customFormat="1"/>
    <row r="232" s="1005" customFormat="1"/>
    <row r="233" s="1005" customFormat="1"/>
    <row r="234" s="1005" customFormat="1"/>
    <row r="235" s="1005" customFormat="1"/>
    <row r="236" s="1005" customFormat="1"/>
    <row r="237" s="1005" customFormat="1"/>
    <row r="238" s="1005" customFormat="1"/>
    <row r="239" s="1005" customFormat="1"/>
    <row r="240" s="1005" customFormat="1"/>
    <row r="241" s="1005" customFormat="1"/>
    <row r="242" s="1005" customFormat="1"/>
    <row r="243" s="1005" customFormat="1"/>
    <row r="244" s="1005" customFormat="1"/>
    <row r="245" s="1005" customFormat="1"/>
    <row r="246" s="1005" customFormat="1"/>
    <row r="247" s="1005" customFormat="1"/>
    <row r="248" s="1005" customFormat="1"/>
    <row r="249" s="1005" customFormat="1"/>
    <row r="250" s="1005" customFormat="1"/>
    <row r="251" s="1005" customFormat="1"/>
    <row r="252" s="1005" customFormat="1"/>
    <row r="253" s="1005" customFormat="1"/>
    <row r="254" s="1005" customFormat="1"/>
    <row r="255" s="1005" customFormat="1"/>
    <row r="256" s="1005" customFormat="1"/>
    <row r="257" s="1005" customFormat="1"/>
    <row r="258" s="1005" customFormat="1"/>
    <row r="259" s="1005" customFormat="1"/>
    <row r="260" s="1005" customFormat="1"/>
    <row r="261" s="1005" customFormat="1"/>
    <row r="262" s="1005" customFormat="1"/>
    <row r="263" s="1005" customFormat="1"/>
    <row r="264" s="1005" customFormat="1"/>
    <row r="265" s="1005" customFormat="1"/>
    <row r="266" s="1005" customFormat="1"/>
    <row r="267" s="1005" customFormat="1"/>
    <row r="268" s="1005" customFormat="1"/>
    <row r="269" s="1005" customFormat="1"/>
    <row r="270" s="1005" customFormat="1"/>
    <row r="271" s="1005" customFormat="1"/>
    <row r="272" s="1005" customFormat="1"/>
    <row r="273" s="1005" customFormat="1"/>
    <row r="274" s="1005" customFormat="1"/>
    <row r="275" s="1005" customFormat="1"/>
    <row r="276" s="1005" customFormat="1"/>
    <row r="277" s="1005" customFormat="1"/>
    <row r="278" s="1005" customFormat="1"/>
    <row r="279" s="1005" customFormat="1"/>
    <row r="280" s="1005" customFormat="1"/>
    <row r="281" s="1005" customFormat="1"/>
    <row r="282" s="1005" customFormat="1"/>
    <row r="283" s="1005" customFormat="1"/>
    <row r="284" s="1005" customFormat="1"/>
    <row r="285" s="1005" customFormat="1"/>
    <row r="286" s="1005" customFormat="1"/>
    <row r="287" s="1005" customFormat="1"/>
    <row r="288" s="1005" customFormat="1"/>
    <row r="289" s="1005" customFormat="1"/>
    <row r="290" s="1005" customFormat="1"/>
    <row r="291" s="1005" customFormat="1"/>
    <row r="292" s="1005" customFormat="1"/>
    <row r="293" s="1005" customFormat="1"/>
    <row r="294" s="1005" customFormat="1"/>
    <row r="295" s="1005" customFormat="1"/>
    <row r="296" s="1005" customFormat="1"/>
    <row r="297" s="1005" customFormat="1"/>
    <row r="298" s="1005" customFormat="1"/>
    <row r="299" s="1005" customFormat="1"/>
    <row r="300" s="1005" customFormat="1"/>
    <row r="301" s="1005" customFormat="1"/>
    <row r="302" s="1005" customFormat="1"/>
    <row r="303" s="1005" customFormat="1"/>
    <row r="304" s="1005" customFormat="1"/>
    <row r="305" s="1005" customFormat="1"/>
    <row r="306" s="1005" customFormat="1"/>
    <row r="307" s="1005" customFormat="1"/>
    <row r="308" s="1005" customFormat="1"/>
    <row r="309" s="1005" customFormat="1"/>
    <row r="310" s="1005" customFormat="1"/>
    <row r="311" s="1005" customFormat="1"/>
    <row r="312" s="1005" customFormat="1"/>
    <row r="313" s="1005" customFormat="1"/>
    <row r="314" s="1005" customFormat="1"/>
    <row r="315" s="1005" customFormat="1"/>
    <row r="316" s="1005" customFormat="1"/>
    <row r="317" s="1005" customFormat="1"/>
    <row r="318" s="1005" customFormat="1"/>
    <row r="319" s="1005" customFormat="1"/>
    <row r="320" s="1005" customFormat="1"/>
    <row r="321" s="1005" customFormat="1"/>
    <row r="322" s="1005" customFormat="1"/>
    <row r="323" s="1005" customFormat="1"/>
    <row r="324" s="1005" customFormat="1"/>
    <row r="325" s="1005" customFormat="1"/>
    <row r="326" s="1005" customFormat="1"/>
    <row r="327" s="1005" customFormat="1"/>
    <row r="328" s="1005" customFormat="1"/>
    <row r="329" s="1005" customFormat="1"/>
    <row r="330" s="1005" customFormat="1"/>
    <row r="331" s="1005" customFormat="1"/>
    <row r="332" s="1005" customFormat="1"/>
    <row r="333" s="1005" customFormat="1"/>
    <row r="334" s="1005" customFormat="1"/>
    <row r="335" s="1005" customFormat="1"/>
    <row r="336" s="1005" customFormat="1"/>
    <row r="337" s="1005" customFormat="1"/>
    <row r="338" s="1005" customFormat="1"/>
    <row r="339" s="1005" customFormat="1"/>
    <row r="340" s="1005" customFormat="1"/>
    <row r="341" s="1005" customFormat="1"/>
    <row r="342" s="1005" customFormat="1"/>
    <row r="343" s="1005" customFormat="1"/>
    <row r="344" s="1005" customFormat="1"/>
    <row r="345" s="1005" customFormat="1"/>
    <row r="346" s="1005" customFormat="1"/>
    <row r="347" s="1005" customFormat="1"/>
    <row r="348" s="1005" customFormat="1"/>
    <row r="349" s="1005" customFormat="1"/>
    <row r="350" s="1005" customFormat="1"/>
    <row r="351" s="1005" customFormat="1"/>
    <row r="352" s="1005" customFormat="1"/>
    <row r="353" s="1005" customFormat="1"/>
    <row r="354" s="1005" customFormat="1"/>
    <row r="355" s="1005" customFormat="1"/>
    <row r="356" s="1005" customFormat="1"/>
    <row r="357" s="1005" customFormat="1"/>
    <row r="358" s="1005" customFormat="1"/>
    <row r="359" s="1005" customFormat="1"/>
    <row r="360" s="1005" customFormat="1"/>
    <row r="361" s="1005" customFormat="1"/>
    <row r="362" s="1005" customFormat="1"/>
    <row r="363" s="1005" customFormat="1"/>
    <row r="364" s="1005" customFormat="1"/>
    <row r="365" s="1005" customFormat="1"/>
    <row r="366" s="1005" customFormat="1"/>
    <row r="367" s="1005" customFormat="1"/>
  </sheetData>
  <mergeCells count="1">
    <mergeCell ref="A66:D6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F87762"/>
    <pageSetUpPr autoPageBreaks="0"/>
  </sheetPr>
  <dimension ref="A1:R113"/>
  <sheetViews>
    <sheetView zoomScaleNormal="100" zoomScaleSheetLayoutView="100" workbookViewId="0">
      <selection activeCell="C12" sqref="C12"/>
    </sheetView>
  </sheetViews>
  <sheetFormatPr defaultColWidth="0" defaultRowHeight="12.5" zeroHeight="1"/>
  <cols>
    <col min="1" max="1" width="4" customWidth="1"/>
    <col min="2" max="2" width="3" customWidth="1"/>
    <col min="3" max="3" width="26" customWidth="1"/>
    <col min="4" max="5" width="10.453125" customWidth="1"/>
    <col min="6" max="6" width="15.7265625" customWidth="1"/>
    <col min="7" max="8" width="17.7265625" customWidth="1"/>
    <col min="9" max="9" width="16.1796875" customWidth="1"/>
    <col min="10" max="11" width="10.54296875" customWidth="1"/>
    <col min="12" max="12" width="13.1796875" customWidth="1"/>
    <col min="13" max="15" width="10.54296875" customWidth="1"/>
    <col min="16" max="16" width="3.81640625" customWidth="1"/>
    <col min="17" max="17" width="3.453125" customWidth="1"/>
    <col min="18" max="18" width="4.453125" customWidth="1"/>
    <col min="19" max="16384" width="9.1796875" hidden="1"/>
  </cols>
  <sheetData>
    <row r="1" spans="1:18" ht="12.75" customHeight="1">
      <c r="A1" s="1378"/>
      <c r="B1" s="1378"/>
      <c r="C1" s="1378"/>
      <c r="D1" s="1378"/>
      <c r="E1" s="1378"/>
      <c r="F1" s="1378"/>
      <c r="G1" s="1378"/>
      <c r="H1" s="1378"/>
      <c r="I1" s="1378"/>
      <c r="J1" s="1378"/>
      <c r="K1" s="1378"/>
      <c r="L1" s="1378"/>
      <c r="M1" s="1378"/>
      <c r="N1" s="1380"/>
      <c r="O1" s="1380"/>
      <c r="P1" s="1380"/>
      <c r="Q1" s="1380"/>
      <c r="R1" s="1378"/>
    </row>
    <row r="2" spans="1:18" ht="12" customHeight="1">
      <c r="A2" s="1378"/>
      <c r="B2" s="112"/>
      <c r="C2" s="113"/>
      <c r="D2" s="113"/>
      <c r="E2" s="113"/>
      <c r="F2" s="113"/>
      <c r="G2" s="113"/>
      <c r="H2" s="113"/>
      <c r="I2" s="113"/>
      <c r="J2" s="113"/>
      <c r="K2" s="113"/>
      <c r="L2" s="113"/>
      <c r="M2" s="113"/>
      <c r="N2" s="316"/>
      <c r="O2" s="316"/>
      <c r="P2" s="316"/>
      <c r="Q2" s="341"/>
      <c r="R2" s="1378"/>
    </row>
    <row r="3" spans="1:18" ht="66" customHeight="1">
      <c r="A3" s="1378"/>
      <c r="B3" s="121"/>
      <c r="C3" s="348"/>
      <c r="D3" s="349"/>
      <c r="E3" s="349"/>
      <c r="F3" s="349"/>
      <c r="G3" s="349"/>
      <c r="H3" s="349"/>
      <c r="I3" s="349"/>
      <c r="J3" s="1534"/>
      <c r="K3" s="1534"/>
      <c r="L3" s="1534"/>
      <c r="M3" s="1534"/>
      <c r="N3" s="316"/>
      <c r="O3" s="316"/>
      <c r="P3" s="316"/>
      <c r="Q3" s="342"/>
      <c r="R3" s="1378"/>
    </row>
    <row r="4" spans="1:18" ht="27" customHeight="1">
      <c r="A4" s="1378"/>
      <c r="B4" s="121"/>
      <c r="C4" s="120" t="s">
        <v>63</v>
      </c>
      <c r="D4" s="1426"/>
      <c r="E4" s="1428"/>
      <c r="F4" s="1428"/>
      <c r="G4" s="1428"/>
      <c r="H4" s="1428"/>
      <c r="I4" s="1428"/>
      <c r="J4" s="1428"/>
      <c r="K4" s="1428"/>
      <c r="L4" s="1428"/>
      <c r="M4" s="119"/>
      <c r="N4" s="316"/>
      <c r="O4" s="316"/>
      <c r="P4" s="316"/>
      <c r="Q4" s="342"/>
      <c r="R4" s="1378"/>
    </row>
    <row r="5" spans="1:18" ht="5.25" customHeight="1">
      <c r="A5" s="1378"/>
      <c r="B5" s="121"/>
      <c r="C5" s="1428"/>
      <c r="D5" s="1428"/>
      <c r="E5" s="1428"/>
      <c r="F5" s="1428"/>
      <c r="G5" s="1428"/>
      <c r="H5" s="1428"/>
      <c r="I5" s="1428"/>
      <c r="J5" s="1428"/>
      <c r="K5" s="1428"/>
      <c r="L5" s="1428"/>
      <c r="M5" s="119"/>
      <c r="N5" s="316"/>
      <c r="O5" s="316"/>
      <c r="P5" s="316"/>
      <c r="Q5" s="342"/>
      <c r="R5" s="1378"/>
    </row>
    <row r="6" spans="1:18" ht="45" customHeight="1">
      <c r="A6" s="1378"/>
      <c r="B6" s="121"/>
      <c r="C6" s="1535" t="s">
        <v>64</v>
      </c>
      <c r="D6" s="1535"/>
      <c r="E6" s="1535"/>
      <c r="F6" s="1535"/>
      <c r="G6" s="1535"/>
      <c r="H6" s="1535"/>
      <c r="I6" s="1535"/>
      <c r="J6" s="1536"/>
      <c r="K6" s="1536"/>
      <c r="L6" s="1536"/>
      <c r="M6" s="119"/>
      <c r="N6" s="316"/>
      <c r="O6" s="316"/>
      <c r="P6" s="316"/>
      <c r="Q6" s="342"/>
      <c r="R6" s="1378"/>
    </row>
    <row r="7" spans="1:18" ht="13.5" customHeight="1">
      <c r="A7" s="1378"/>
      <c r="B7" s="121"/>
      <c r="C7" s="1428"/>
      <c r="D7" s="1428"/>
      <c r="E7" s="1428"/>
      <c r="F7" s="1428"/>
      <c r="G7" s="1428"/>
      <c r="H7" s="1428"/>
      <c r="I7" s="1428"/>
      <c r="J7" s="1428"/>
      <c r="K7" s="1428"/>
      <c r="L7" s="1428"/>
      <c r="M7" s="119"/>
      <c r="N7" s="316"/>
      <c r="O7" s="316"/>
      <c r="P7" s="316"/>
      <c r="Q7" s="342"/>
      <c r="R7" s="1378"/>
    </row>
    <row r="8" spans="1:18" ht="16.5" customHeight="1" thickBot="1">
      <c r="A8" s="1403"/>
      <c r="B8" s="302"/>
      <c r="C8" s="350" t="s">
        <v>65</v>
      </c>
      <c r="D8" s="303"/>
      <c r="E8" s="303"/>
      <c r="F8" s="303"/>
      <c r="G8" s="303"/>
      <c r="H8" s="303"/>
      <c r="I8" s="303"/>
      <c r="J8" s="303"/>
      <c r="K8" s="303"/>
      <c r="L8" s="303"/>
      <c r="M8" s="303"/>
      <c r="N8" s="317"/>
      <c r="O8" s="317"/>
      <c r="P8" s="317"/>
      <c r="Q8" s="343"/>
      <c r="R8" s="1378"/>
    </row>
    <row r="9" spans="1:18" ht="13">
      <c r="A9" s="1378"/>
      <c r="B9" s="713"/>
      <c r="C9" s="358" t="s">
        <v>66</v>
      </c>
      <c r="D9" s="1530" t="s">
        <v>67</v>
      </c>
      <c r="E9" s="1530"/>
      <c r="F9" s="1524" t="s">
        <v>68</v>
      </c>
      <c r="G9" s="1525"/>
      <c r="H9" s="1524" t="s">
        <v>69</v>
      </c>
      <c r="I9" s="1525"/>
      <c r="J9" s="1537" t="s">
        <v>70</v>
      </c>
      <c r="K9" s="1538"/>
      <c r="L9" s="1538"/>
      <c r="M9" s="1538"/>
      <c r="N9" s="1538"/>
      <c r="O9" s="1539"/>
      <c r="P9" s="119"/>
      <c r="Q9" s="122"/>
      <c r="R9" s="1378"/>
    </row>
    <row r="10" spans="1:18" ht="27.75" customHeight="1">
      <c r="A10" s="1378"/>
      <c r="B10" s="121"/>
      <c r="C10" s="1429"/>
      <c r="D10" s="1540"/>
      <c r="E10" s="1540"/>
      <c r="F10" s="1526"/>
      <c r="G10" s="1527"/>
      <c r="H10" s="1532"/>
      <c r="I10" s="1533"/>
      <c r="J10" s="365" t="s">
        <v>71</v>
      </c>
      <c r="K10" s="356" t="s">
        <v>72</v>
      </c>
      <c r="L10" s="356" t="s">
        <v>73</v>
      </c>
      <c r="M10" s="356" t="s">
        <v>74</v>
      </c>
      <c r="N10" s="356" t="s">
        <v>75</v>
      </c>
      <c r="O10" s="709" t="s">
        <v>76</v>
      </c>
      <c r="P10" s="119"/>
      <c r="Q10" s="122"/>
      <c r="R10" s="1378"/>
    </row>
    <row r="11" spans="1:18" ht="13">
      <c r="A11" s="1378"/>
      <c r="B11" s="121"/>
      <c r="C11" s="306" t="s">
        <v>77</v>
      </c>
      <c r="D11" s="1541" t="s">
        <v>78</v>
      </c>
      <c r="E11" s="1541"/>
      <c r="F11" s="1541" t="s">
        <v>79</v>
      </c>
      <c r="G11" s="1541"/>
      <c r="H11" s="1542" t="s">
        <v>80</v>
      </c>
      <c r="I11" s="1543"/>
      <c r="J11" s="571" t="s">
        <v>81</v>
      </c>
      <c r="K11" s="571" t="s">
        <v>81</v>
      </c>
      <c r="L11" s="571"/>
      <c r="M11" s="571" t="s">
        <v>81</v>
      </c>
      <c r="N11" s="571" t="s">
        <v>81</v>
      </c>
      <c r="O11" s="572" t="s">
        <v>81</v>
      </c>
      <c r="P11" s="119"/>
      <c r="Q11" s="122"/>
      <c r="R11" s="1378"/>
    </row>
    <row r="12" spans="1:18" ht="17.25" customHeight="1">
      <c r="A12" s="1378"/>
      <c r="B12" s="121"/>
      <c r="C12" s="617"/>
      <c r="D12" s="1518"/>
      <c r="E12" s="1518"/>
      <c r="F12" s="1518"/>
      <c r="G12" s="1518"/>
      <c r="H12" s="1518"/>
      <c r="I12" s="1518"/>
      <c r="J12" s="564"/>
      <c r="K12" s="564"/>
      <c r="L12" s="564"/>
      <c r="M12" s="564"/>
      <c r="N12" s="564"/>
      <c r="O12" s="565"/>
      <c r="P12" s="119"/>
      <c r="Q12" s="122"/>
      <c r="R12" s="1378"/>
    </row>
    <row r="13" spans="1:18" ht="17.25" customHeight="1">
      <c r="A13" s="1378"/>
      <c r="B13" s="121"/>
      <c r="C13" s="617"/>
      <c r="D13" s="1518"/>
      <c r="E13" s="1518"/>
      <c r="F13" s="1518"/>
      <c r="G13" s="1518"/>
      <c r="H13" s="1518"/>
      <c r="I13" s="1518"/>
      <c r="J13" s="564"/>
      <c r="K13" s="564"/>
      <c r="L13" s="564"/>
      <c r="M13" s="564"/>
      <c r="N13" s="564"/>
      <c r="O13" s="565"/>
      <c r="P13" s="119"/>
      <c r="Q13" s="122"/>
      <c r="R13" s="1378"/>
    </row>
    <row r="14" spans="1:18" ht="17.25" customHeight="1">
      <c r="A14" s="1378"/>
      <c r="B14" s="121"/>
      <c r="C14" s="617"/>
      <c r="D14" s="1518"/>
      <c r="E14" s="1518"/>
      <c r="F14" s="1518"/>
      <c r="G14" s="1518"/>
      <c r="H14" s="1518"/>
      <c r="I14" s="1518"/>
      <c r="J14" s="564"/>
      <c r="K14" s="564"/>
      <c r="L14" s="564"/>
      <c r="M14" s="564"/>
      <c r="N14" s="564"/>
      <c r="O14" s="565"/>
      <c r="P14" s="119"/>
      <c r="Q14" s="122"/>
      <c r="R14" s="1378"/>
    </row>
    <row r="15" spans="1:18" ht="17.25" customHeight="1">
      <c r="A15" s="1378"/>
      <c r="B15" s="121"/>
      <c r="C15" s="617"/>
      <c r="D15" s="1518"/>
      <c r="E15" s="1518"/>
      <c r="F15" s="1518"/>
      <c r="G15" s="1518"/>
      <c r="H15" s="1518"/>
      <c r="I15" s="1518"/>
      <c r="J15" s="564"/>
      <c r="K15" s="564"/>
      <c r="L15" s="564"/>
      <c r="M15" s="564"/>
      <c r="N15" s="564"/>
      <c r="O15" s="565"/>
      <c r="P15" s="119"/>
      <c r="Q15" s="122"/>
      <c r="R15" s="1378"/>
    </row>
    <row r="16" spans="1:18" ht="17.25" customHeight="1">
      <c r="A16" s="1378"/>
      <c r="B16" s="121"/>
      <c r="C16" s="617"/>
      <c r="D16" s="1518"/>
      <c r="E16" s="1518"/>
      <c r="F16" s="1518"/>
      <c r="G16" s="1518"/>
      <c r="H16" s="1518"/>
      <c r="I16" s="1518"/>
      <c r="J16" s="564"/>
      <c r="K16" s="564"/>
      <c r="L16" s="564"/>
      <c r="M16" s="564"/>
      <c r="N16" s="564"/>
      <c r="O16" s="565"/>
      <c r="P16" s="119"/>
      <c r="Q16" s="122"/>
      <c r="R16" s="1378"/>
    </row>
    <row r="17" spans="1:18" ht="17.25" customHeight="1">
      <c r="A17" s="1378"/>
      <c r="B17" s="121"/>
      <c r="C17" s="617"/>
      <c r="D17" s="1518"/>
      <c r="E17" s="1518"/>
      <c r="F17" s="1518"/>
      <c r="G17" s="1518"/>
      <c r="H17" s="1518"/>
      <c r="I17" s="1518"/>
      <c r="J17" s="564"/>
      <c r="K17" s="564"/>
      <c r="L17" s="564"/>
      <c r="M17" s="564"/>
      <c r="N17" s="564"/>
      <c r="O17" s="565"/>
      <c r="P17" s="119"/>
      <c r="Q17" s="122"/>
      <c r="R17" s="1378"/>
    </row>
    <row r="18" spans="1:18" ht="17.25" customHeight="1">
      <c r="A18" s="1378"/>
      <c r="B18" s="121"/>
      <c r="C18" s="617"/>
      <c r="D18" s="1518"/>
      <c r="E18" s="1518"/>
      <c r="F18" s="1518"/>
      <c r="G18" s="1518"/>
      <c r="H18" s="1518"/>
      <c r="I18" s="1518"/>
      <c r="J18" s="564"/>
      <c r="K18" s="564"/>
      <c r="L18" s="564"/>
      <c r="M18" s="564"/>
      <c r="N18" s="564"/>
      <c r="O18" s="565"/>
      <c r="P18" s="119"/>
      <c r="Q18" s="122"/>
      <c r="R18" s="1378"/>
    </row>
    <row r="19" spans="1:18" ht="17.25" customHeight="1">
      <c r="A19" s="1378"/>
      <c r="B19" s="121"/>
      <c r="C19" s="617"/>
      <c r="D19" s="1518"/>
      <c r="E19" s="1518"/>
      <c r="F19" s="1518"/>
      <c r="G19" s="1518"/>
      <c r="H19" s="1518"/>
      <c r="I19" s="1518"/>
      <c r="J19" s="564"/>
      <c r="K19" s="564"/>
      <c r="L19" s="564"/>
      <c r="M19" s="564"/>
      <c r="N19" s="564"/>
      <c r="O19" s="565"/>
      <c r="P19" s="119"/>
      <c r="Q19" s="122"/>
      <c r="R19" s="1378"/>
    </row>
    <row r="20" spans="1:18" ht="17.25" customHeight="1">
      <c r="A20" s="1378"/>
      <c r="B20" s="121"/>
      <c r="C20" s="617"/>
      <c r="D20" s="1518"/>
      <c r="E20" s="1518"/>
      <c r="F20" s="1518"/>
      <c r="G20" s="1518"/>
      <c r="H20" s="1518"/>
      <c r="I20" s="1518"/>
      <c r="J20" s="564"/>
      <c r="K20" s="564"/>
      <c r="L20" s="564"/>
      <c r="M20" s="564"/>
      <c r="N20" s="564"/>
      <c r="O20" s="565"/>
      <c r="P20" s="119"/>
      <c r="Q20" s="122"/>
      <c r="R20" s="1378"/>
    </row>
    <row r="21" spans="1:18" ht="17.25" customHeight="1">
      <c r="A21" s="1378"/>
      <c r="B21" s="121"/>
      <c r="C21" s="617"/>
      <c r="D21" s="1518"/>
      <c r="E21" s="1518"/>
      <c r="F21" s="1518"/>
      <c r="G21" s="1518"/>
      <c r="H21" s="1518"/>
      <c r="I21" s="1518"/>
      <c r="J21" s="564"/>
      <c r="K21" s="564"/>
      <c r="L21" s="564"/>
      <c r="M21" s="564"/>
      <c r="N21" s="564"/>
      <c r="O21" s="565"/>
      <c r="P21" s="119"/>
      <c r="Q21" s="122"/>
      <c r="R21" s="1378"/>
    </row>
    <row r="22" spans="1:18" ht="17.25" customHeight="1">
      <c r="A22" s="1378"/>
      <c r="B22" s="121"/>
      <c r="C22" s="617"/>
      <c r="D22" s="1518"/>
      <c r="E22" s="1518"/>
      <c r="F22" s="1518"/>
      <c r="G22" s="1518"/>
      <c r="H22" s="1518"/>
      <c r="I22" s="1518"/>
      <c r="J22" s="564"/>
      <c r="K22" s="564"/>
      <c r="L22" s="564"/>
      <c r="M22" s="564"/>
      <c r="N22" s="564"/>
      <c r="O22" s="565"/>
      <c r="P22" s="119"/>
      <c r="Q22" s="122"/>
      <c r="R22" s="1378"/>
    </row>
    <row r="23" spans="1:18" ht="17.25" customHeight="1">
      <c r="A23" s="1378"/>
      <c r="B23" s="121"/>
      <c r="C23" s="617"/>
      <c r="D23" s="1518"/>
      <c r="E23" s="1518"/>
      <c r="F23" s="1518"/>
      <c r="G23" s="1518"/>
      <c r="H23" s="1518"/>
      <c r="I23" s="1518"/>
      <c r="J23" s="564"/>
      <c r="K23" s="564"/>
      <c r="L23" s="564"/>
      <c r="M23" s="564"/>
      <c r="N23" s="564"/>
      <c r="O23" s="565"/>
      <c r="P23" s="119"/>
      <c r="Q23" s="122"/>
      <c r="R23" s="1378"/>
    </row>
    <row r="24" spans="1:18" ht="17.25" customHeight="1">
      <c r="A24" s="1378"/>
      <c r="B24" s="121"/>
      <c r="C24" s="617"/>
      <c r="D24" s="1518"/>
      <c r="E24" s="1518"/>
      <c r="F24" s="1518"/>
      <c r="G24" s="1518"/>
      <c r="H24" s="1518"/>
      <c r="I24" s="1518"/>
      <c r="J24" s="564"/>
      <c r="K24" s="564"/>
      <c r="L24" s="564"/>
      <c r="M24" s="564"/>
      <c r="N24" s="564"/>
      <c r="O24" s="565"/>
      <c r="P24" s="119"/>
      <c r="Q24" s="122"/>
      <c r="R24" s="1378"/>
    </row>
    <row r="25" spans="1:18" ht="17.25" customHeight="1">
      <c r="A25" s="1378"/>
      <c r="B25" s="121"/>
      <c r="C25" s="617"/>
      <c r="D25" s="1518"/>
      <c r="E25" s="1518"/>
      <c r="F25" s="1518"/>
      <c r="G25" s="1518"/>
      <c r="H25" s="1518"/>
      <c r="I25" s="1518"/>
      <c r="J25" s="564"/>
      <c r="K25" s="564"/>
      <c r="L25" s="564"/>
      <c r="M25" s="564"/>
      <c r="N25" s="564"/>
      <c r="O25" s="565"/>
      <c r="P25" s="119"/>
      <c r="Q25" s="122"/>
      <c r="R25" s="1378"/>
    </row>
    <row r="26" spans="1:18" ht="17.25" customHeight="1" thickBot="1">
      <c r="A26" s="1378"/>
      <c r="B26" s="121"/>
      <c r="C26" s="618"/>
      <c r="D26" s="1523"/>
      <c r="E26" s="1523"/>
      <c r="F26" s="1523"/>
      <c r="G26" s="1523"/>
      <c r="H26" s="1523"/>
      <c r="I26" s="1523"/>
      <c r="J26" s="566"/>
      <c r="K26" s="566"/>
      <c r="L26" s="566"/>
      <c r="M26" s="566"/>
      <c r="N26" s="566"/>
      <c r="O26" s="567"/>
      <c r="P26" s="119"/>
      <c r="Q26" s="122"/>
      <c r="R26" s="1378"/>
    </row>
    <row r="27" spans="1:18" ht="12.75" customHeight="1">
      <c r="A27" s="1378"/>
      <c r="B27" s="121"/>
      <c r="C27" s="1428"/>
      <c r="D27" s="119"/>
      <c r="E27" s="119"/>
      <c r="F27" s="119"/>
      <c r="G27" s="119"/>
      <c r="H27" s="119"/>
      <c r="I27" s="119"/>
      <c r="J27" s="352"/>
      <c r="K27" s="119"/>
      <c r="L27" s="119"/>
      <c r="M27" s="119"/>
      <c r="N27" s="119"/>
      <c r="O27" s="119"/>
      <c r="P27" s="119"/>
      <c r="Q27" s="122"/>
      <c r="R27" s="1378"/>
    </row>
    <row r="28" spans="1:18" ht="18.75" customHeight="1" thickBot="1">
      <c r="A28" s="1403"/>
      <c r="B28" s="302"/>
      <c r="C28" s="350" t="s">
        <v>82</v>
      </c>
      <c r="D28" s="303"/>
      <c r="E28" s="303"/>
      <c r="F28" s="303"/>
      <c r="G28" s="303"/>
      <c r="H28" s="303"/>
      <c r="I28" s="303"/>
      <c r="J28" s="303"/>
      <c r="K28" s="303"/>
      <c r="L28" s="303"/>
      <c r="M28" s="303"/>
      <c r="N28" s="303"/>
      <c r="O28" s="303"/>
      <c r="P28" s="303"/>
      <c r="Q28" s="304"/>
      <c r="R28" s="1403"/>
    </row>
    <row r="29" spans="1:18" ht="16.5" customHeight="1">
      <c r="A29" s="1378"/>
      <c r="B29" s="713"/>
      <c r="C29" s="358" t="s">
        <v>66</v>
      </c>
      <c r="D29" s="1530" t="s">
        <v>67</v>
      </c>
      <c r="E29" s="1530"/>
      <c r="F29" s="1524" t="s">
        <v>68</v>
      </c>
      <c r="G29" s="1525"/>
      <c r="H29" s="1524" t="s">
        <v>69</v>
      </c>
      <c r="I29" s="1525"/>
      <c r="J29" s="1509" t="s">
        <v>83</v>
      </c>
      <c r="K29" s="1510"/>
      <c r="L29" s="1505" t="s">
        <v>84</v>
      </c>
      <c r="M29" s="1506"/>
      <c r="N29" s="119"/>
      <c r="O29" s="119"/>
      <c r="P29" s="119"/>
      <c r="Q29" s="122"/>
      <c r="R29" s="1378"/>
    </row>
    <row r="30" spans="1:18" ht="15" customHeight="1">
      <c r="A30" s="1378"/>
      <c r="B30" s="121"/>
      <c r="C30" s="1429"/>
      <c r="D30" s="1531"/>
      <c r="E30" s="1531"/>
      <c r="F30" s="1526"/>
      <c r="G30" s="1527"/>
      <c r="H30" s="1532"/>
      <c r="I30" s="1533"/>
      <c r="J30" s="359" t="s">
        <v>85</v>
      </c>
      <c r="K30" s="359" t="s">
        <v>86</v>
      </c>
      <c r="L30" s="1507"/>
      <c r="M30" s="1508"/>
      <c r="N30" s="364"/>
      <c r="O30" s="353"/>
      <c r="P30" s="119"/>
      <c r="Q30" s="122"/>
      <c r="R30" s="1378"/>
    </row>
    <row r="31" spans="1:18" ht="17.25" customHeight="1">
      <c r="A31" s="1378"/>
      <c r="B31" s="121"/>
      <c r="C31" s="617"/>
      <c r="D31" s="1518"/>
      <c r="E31" s="1518"/>
      <c r="F31" s="1519"/>
      <c r="G31" s="1520"/>
      <c r="H31" s="1519"/>
      <c r="I31" s="1520"/>
      <c r="J31" s="564"/>
      <c r="K31" s="564"/>
      <c r="L31" s="1521"/>
      <c r="M31" s="1522"/>
      <c r="N31" s="344"/>
      <c r="O31" s="353"/>
      <c r="P31" s="119"/>
      <c r="Q31" s="122"/>
      <c r="R31" s="1378"/>
    </row>
    <row r="32" spans="1:18" ht="17.25" customHeight="1">
      <c r="A32" s="1378"/>
      <c r="B32" s="121"/>
      <c r="C32" s="617"/>
      <c r="D32" s="1518"/>
      <c r="E32" s="1518"/>
      <c r="F32" s="1357"/>
      <c r="G32" s="1358"/>
      <c r="H32" s="1357"/>
      <c r="I32" s="1358"/>
      <c r="J32" s="564"/>
      <c r="K32" s="564"/>
      <c r="L32" s="1355"/>
      <c r="M32" s="1356"/>
      <c r="N32" s="344"/>
      <c r="O32" s="353"/>
      <c r="P32" s="119"/>
      <c r="Q32" s="122"/>
      <c r="R32" s="1378"/>
    </row>
    <row r="33" spans="1:18" ht="17.25" customHeight="1">
      <c r="A33" s="1378"/>
      <c r="B33" s="121"/>
      <c r="C33" s="617"/>
      <c r="D33" s="1518"/>
      <c r="E33" s="1518"/>
      <c r="F33" s="1357"/>
      <c r="G33" s="1358"/>
      <c r="H33" s="1357"/>
      <c r="I33" s="1358"/>
      <c r="J33" s="564"/>
      <c r="K33" s="564"/>
      <c r="L33" s="1355"/>
      <c r="M33" s="1356"/>
      <c r="N33" s="344"/>
      <c r="O33" s="353"/>
      <c r="P33" s="119"/>
      <c r="Q33" s="122"/>
      <c r="R33" s="1378"/>
    </row>
    <row r="34" spans="1:18" ht="17.25" customHeight="1">
      <c r="A34" s="1378"/>
      <c r="B34" s="121"/>
      <c r="C34" s="617"/>
      <c r="D34" s="1518"/>
      <c r="E34" s="1518"/>
      <c r="F34" s="1357"/>
      <c r="G34" s="1358"/>
      <c r="H34" s="1357"/>
      <c r="I34" s="1358"/>
      <c r="J34" s="564"/>
      <c r="K34" s="564"/>
      <c r="L34" s="1355"/>
      <c r="M34" s="1356"/>
      <c r="N34" s="344"/>
      <c r="O34" s="353"/>
      <c r="P34" s="119"/>
      <c r="Q34" s="122"/>
      <c r="R34" s="1378"/>
    </row>
    <row r="35" spans="1:18" ht="17.25" customHeight="1">
      <c r="A35" s="1378"/>
      <c r="B35" s="121"/>
      <c r="C35" s="617"/>
      <c r="D35" s="1518"/>
      <c r="E35" s="1518"/>
      <c r="F35" s="1357"/>
      <c r="G35" s="1358"/>
      <c r="H35" s="1357"/>
      <c r="I35" s="1358"/>
      <c r="J35" s="564"/>
      <c r="K35" s="564"/>
      <c r="L35" s="1355"/>
      <c r="M35" s="1356"/>
      <c r="N35" s="344"/>
      <c r="O35" s="353"/>
      <c r="P35" s="119"/>
      <c r="Q35" s="122"/>
      <c r="R35" s="1378"/>
    </row>
    <row r="36" spans="1:18" ht="17.25" customHeight="1">
      <c r="A36" s="1378"/>
      <c r="B36" s="121"/>
      <c r="C36" s="617"/>
      <c r="D36" s="1518"/>
      <c r="E36" s="1518"/>
      <c r="F36" s="1357"/>
      <c r="G36" s="1358"/>
      <c r="H36" s="1357"/>
      <c r="I36" s="1358"/>
      <c r="J36" s="564"/>
      <c r="K36" s="564"/>
      <c r="L36" s="1355"/>
      <c r="M36" s="1356"/>
      <c r="N36" s="344"/>
      <c r="O36" s="353"/>
      <c r="P36" s="119"/>
      <c r="Q36" s="122"/>
      <c r="R36" s="1378"/>
    </row>
    <row r="37" spans="1:18" ht="17.25" customHeight="1">
      <c r="A37" s="1378"/>
      <c r="B37" s="121"/>
      <c r="C37" s="617"/>
      <c r="D37" s="1518"/>
      <c r="E37" s="1518"/>
      <c r="F37" s="1357"/>
      <c r="G37" s="1358"/>
      <c r="H37" s="1357"/>
      <c r="I37" s="1358"/>
      <c r="J37" s="564"/>
      <c r="K37" s="564"/>
      <c r="L37" s="1355"/>
      <c r="M37" s="1356"/>
      <c r="N37" s="344"/>
      <c r="O37" s="353"/>
      <c r="P37" s="119"/>
      <c r="Q37" s="122"/>
      <c r="R37" s="1378"/>
    </row>
    <row r="38" spans="1:18" ht="17.25" customHeight="1">
      <c r="A38" s="1378"/>
      <c r="B38" s="121"/>
      <c r="C38" s="617"/>
      <c r="D38" s="1518"/>
      <c r="E38" s="1518"/>
      <c r="F38" s="1357"/>
      <c r="G38" s="1358"/>
      <c r="H38" s="1357"/>
      <c r="I38" s="1358"/>
      <c r="J38" s="564"/>
      <c r="K38" s="564"/>
      <c r="L38" s="1355"/>
      <c r="M38" s="1356"/>
      <c r="N38" s="344"/>
      <c r="O38" s="353"/>
      <c r="P38" s="119"/>
      <c r="Q38" s="122"/>
      <c r="R38" s="1378"/>
    </row>
    <row r="39" spans="1:18" ht="17.25" customHeight="1">
      <c r="A39" s="1378"/>
      <c r="B39" s="121"/>
      <c r="C39" s="617"/>
      <c r="D39" s="1518"/>
      <c r="E39" s="1518"/>
      <c r="F39" s="1357"/>
      <c r="G39" s="1358"/>
      <c r="H39" s="1357"/>
      <c r="I39" s="1358"/>
      <c r="J39" s="564"/>
      <c r="K39" s="564"/>
      <c r="L39" s="1355"/>
      <c r="M39" s="1356"/>
      <c r="N39" s="344"/>
      <c r="O39" s="353"/>
      <c r="P39" s="119"/>
      <c r="Q39" s="122"/>
      <c r="R39" s="1378"/>
    </row>
    <row r="40" spans="1:18" ht="17.25" customHeight="1">
      <c r="A40" s="1378"/>
      <c r="B40" s="121"/>
      <c r="C40" s="617"/>
      <c r="D40" s="1518"/>
      <c r="E40" s="1518"/>
      <c r="F40" s="1357"/>
      <c r="G40" s="1358"/>
      <c r="H40" s="1357"/>
      <c r="I40" s="1358"/>
      <c r="J40" s="564"/>
      <c r="K40" s="564"/>
      <c r="L40" s="1355"/>
      <c r="M40" s="1356"/>
      <c r="N40" s="344"/>
      <c r="O40" s="353"/>
      <c r="P40" s="119"/>
      <c r="Q40" s="122"/>
      <c r="R40" s="1378"/>
    </row>
    <row r="41" spans="1:18" ht="17.25" customHeight="1">
      <c r="A41" s="1378"/>
      <c r="B41" s="121"/>
      <c r="C41" s="617"/>
      <c r="D41" s="1518"/>
      <c r="E41" s="1518"/>
      <c r="F41" s="1357"/>
      <c r="G41" s="1358"/>
      <c r="H41" s="1357"/>
      <c r="I41" s="1358"/>
      <c r="J41" s="564"/>
      <c r="K41" s="564"/>
      <c r="L41" s="1355"/>
      <c r="M41" s="1356"/>
      <c r="N41" s="344"/>
      <c r="O41" s="353"/>
      <c r="P41" s="119"/>
      <c r="Q41" s="122"/>
      <c r="R41" s="1378"/>
    </row>
    <row r="42" spans="1:18" ht="17.25" customHeight="1">
      <c r="A42" s="1378"/>
      <c r="B42" s="121"/>
      <c r="C42" s="617"/>
      <c r="D42" s="1518"/>
      <c r="E42" s="1518"/>
      <c r="F42" s="1519"/>
      <c r="G42" s="1520"/>
      <c r="H42" s="1519"/>
      <c r="I42" s="1520"/>
      <c r="J42" s="564"/>
      <c r="K42" s="564"/>
      <c r="L42" s="1521"/>
      <c r="M42" s="1522"/>
      <c r="N42" s="344"/>
      <c r="O42" s="130"/>
      <c r="P42" s="119"/>
      <c r="Q42" s="122"/>
      <c r="R42" s="1378"/>
    </row>
    <row r="43" spans="1:18" ht="17.25" customHeight="1">
      <c r="A43" s="1378"/>
      <c r="B43" s="121"/>
      <c r="C43" s="617"/>
      <c r="D43" s="1518"/>
      <c r="E43" s="1518"/>
      <c r="F43" s="1518"/>
      <c r="G43" s="1518"/>
      <c r="H43" s="1518"/>
      <c r="I43" s="1518"/>
      <c r="J43" s="564"/>
      <c r="K43" s="564"/>
      <c r="L43" s="1521"/>
      <c r="M43" s="1522"/>
      <c r="N43" s="344"/>
      <c r="O43" s="130"/>
      <c r="P43" s="119"/>
      <c r="Q43" s="122"/>
      <c r="R43" s="1378"/>
    </row>
    <row r="44" spans="1:18" ht="17.25" customHeight="1">
      <c r="A44" s="1378"/>
      <c r="B44" s="121"/>
      <c r="C44" s="617"/>
      <c r="D44" s="1518"/>
      <c r="E44" s="1518"/>
      <c r="F44" s="1518"/>
      <c r="G44" s="1518"/>
      <c r="H44" s="1518"/>
      <c r="I44" s="1518"/>
      <c r="J44" s="564"/>
      <c r="K44" s="564"/>
      <c r="L44" s="1521"/>
      <c r="M44" s="1522"/>
      <c r="N44" s="344"/>
      <c r="O44" s="130"/>
      <c r="P44" s="119"/>
      <c r="Q44" s="122"/>
      <c r="R44" s="1378"/>
    </row>
    <row r="45" spans="1:18" ht="17.25" customHeight="1" thickBot="1">
      <c r="A45" s="1378"/>
      <c r="B45" s="121"/>
      <c r="C45" s="618"/>
      <c r="D45" s="1523"/>
      <c r="E45" s="1523"/>
      <c r="F45" s="1523"/>
      <c r="G45" s="1523"/>
      <c r="H45" s="1523"/>
      <c r="I45" s="1523"/>
      <c r="J45" s="566"/>
      <c r="K45" s="566"/>
      <c r="L45" s="1528"/>
      <c r="M45" s="1529"/>
      <c r="N45" s="344"/>
      <c r="O45" s="130"/>
      <c r="P45" s="119"/>
      <c r="Q45" s="122"/>
      <c r="R45" s="1378"/>
    </row>
    <row r="46" spans="1:18" ht="15.75" customHeight="1">
      <c r="A46" s="1378"/>
      <c r="B46" s="121"/>
      <c r="C46" s="353"/>
      <c r="D46" s="344"/>
      <c r="E46" s="344"/>
      <c r="F46" s="344"/>
      <c r="G46" s="344"/>
      <c r="H46" s="344"/>
      <c r="I46" s="344"/>
      <c r="J46" s="344"/>
      <c r="K46" s="344"/>
      <c r="L46" s="344"/>
      <c r="M46" s="344"/>
      <c r="N46" s="344"/>
      <c r="O46" s="130"/>
      <c r="P46" s="119"/>
      <c r="Q46" s="122"/>
      <c r="R46" s="1378"/>
    </row>
    <row r="47" spans="1:18" ht="14.25" customHeight="1">
      <c r="A47" s="1403"/>
      <c r="B47" s="302"/>
      <c r="C47" s="350" t="s">
        <v>87</v>
      </c>
      <c r="D47" s="303"/>
      <c r="E47" s="303"/>
      <c r="F47" s="303"/>
      <c r="G47" s="303"/>
      <c r="H47" s="303"/>
      <c r="I47" s="303"/>
      <c r="J47" s="303"/>
      <c r="K47" s="303"/>
      <c r="L47" s="344"/>
      <c r="M47" s="344"/>
      <c r="N47" s="344"/>
      <c r="O47" s="119"/>
      <c r="P47" s="344"/>
      <c r="Q47" s="345"/>
      <c r="R47" s="1378"/>
    </row>
    <row r="48" spans="1:18" ht="12.75" customHeight="1" thickBot="1">
      <c r="A48" s="1430"/>
      <c r="B48" s="1431"/>
      <c r="C48" s="354" t="s">
        <v>88</v>
      </c>
      <c r="D48" s="1428"/>
      <c r="E48" s="1428"/>
      <c r="F48" s="1428"/>
      <c r="G48" s="1428"/>
      <c r="H48" s="1428"/>
      <c r="I48" s="1428"/>
      <c r="J48" s="1428"/>
      <c r="K48" s="1428"/>
      <c r="L48" s="344"/>
      <c r="M48" s="344"/>
      <c r="N48" s="316"/>
      <c r="O48" s="316"/>
      <c r="P48" s="344"/>
      <c r="Q48" s="345"/>
      <c r="R48" s="1378"/>
    </row>
    <row r="49" spans="1:18" ht="13">
      <c r="A49" s="1378"/>
      <c r="B49" s="121"/>
      <c r="C49" s="358" t="s">
        <v>66</v>
      </c>
      <c r="D49" s="1544" t="s">
        <v>89</v>
      </c>
      <c r="E49" s="1545"/>
      <c r="F49" s="1511" t="s">
        <v>90</v>
      </c>
      <c r="G49" s="1512"/>
      <c r="H49" s="1512"/>
      <c r="I49" s="1512"/>
      <c r="J49" s="1512"/>
      <c r="K49" s="1512"/>
      <c r="L49" s="1512"/>
      <c r="M49" s="1513"/>
      <c r="N49" s="316"/>
      <c r="O49" s="316"/>
      <c r="P49" s="344"/>
      <c r="Q49" s="345"/>
      <c r="R49" s="1378"/>
    </row>
    <row r="50" spans="1:18" ht="59.65" customHeight="1">
      <c r="A50" s="1378"/>
      <c r="B50" s="121"/>
      <c r="C50" s="1429"/>
      <c r="D50" s="1047" t="s">
        <v>91</v>
      </c>
      <c r="E50" s="1048" t="s">
        <v>92</v>
      </c>
      <c r="F50" s="355" t="s">
        <v>93</v>
      </c>
      <c r="G50" s="356" t="s">
        <v>94</v>
      </c>
      <c r="H50" s="356" t="s">
        <v>95</v>
      </c>
      <c r="I50" s="1049" t="s">
        <v>96</v>
      </c>
      <c r="J50" s="1514" t="s">
        <v>97</v>
      </c>
      <c r="K50" s="1514"/>
      <c r="L50" s="1514"/>
      <c r="M50" s="1515"/>
      <c r="N50" s="316"/>
      <c r="O50" s="316"/>
      <c r="P50" s="344"/>
      <c r="Q50" s="345"/>
      <c r="R50" s="1378"/>
    </row>
    <row r="51" spans="1:18" ht="17.25" customHeight="1">
      <c r="A51" s="1378"/>
      <c r="B51" s="121"/>
      <c r="C51" s="307" t="s">
        <v>98</v>
      </c>
      <c r="D51" s="310"/>
      <c r="E51" s="311" t="s">
        <v>81</v>
      </c>
      <c r="F51" s="310"/>
      <c r="G51" s="568" t="s">
        <v>81</v>
      </c>
      <c r="H51" s="568"/>
      <c r="I51" s="568"/>
      <c r="J51" s="1516" t="s">
        <v>99</v>
      </c>
      <c r="K51" s="1516"/>
      <c r="L51" s="1516"/>
      <c r="M51" s="1517"/>
      <c r="N51" s="316"/>
      <c r="O51" s="316"/>
      <c r="P51" s="344"/>
      <c r="Q51" s="345"/>
      <c r="R51" s="1378"/>
    </row>
    <row r="52" spans="1:18" ht="17.25" customHeight="1">
      <c r="A52" s="1378"/>
      <c r="B52" s="121"/>
      <c r="C52" s="307"/>
      <c r="D52" s="310"/>
      <c r="E52" s="311"/>
      <c r="F52" s="310"/>
      <c r="G52" s="568"/>
      <c r="H52" s="568"/>
      <c r="I52" s="568"/>
      <c r="J52" s="1359"/>
      <c r="K52" s="1359"/>
      <c r="L52" s="1359"/>
      <c r="M52" s="1360"/>
      <c r="N52" s="316"/>
      <c r="O52" s="316"/>
      <c r="P52" s="344"/>
      <c r="Q52" s="345"/>
      <c r="R52" s="1378"/>
    </row>
    <row r="53" spans="1:18" ht="17.25" customHeight="1">
      <c r="A53" s="1378"/>
      <c r="B53" s="121"/>
      <c r="C53" s="307"/>
      <c r="D53" s="310"/>
      <c r="E53" s="311"/>
      <c r="F53" s="310"/>
      <c r="G53" s="568"/>
      <c r="H53" s="568"/>
      <c r="I53" s="568"/>
      <c r="J53" s="1359"/>
      <c r="K53" s="1359"/>
      <c r="L53" s="1359"/>
      <c r="M53" s="1360"/>
      <c r="N53" s="316"/>
      <c r="O53" s="316"/>
      <c r="P53" s="344"/>
      <c r="Q53" s="345"/>
      <c r="R53" s="1378"/>
    </row>
    <row r="54" spans="1:18" ht="17.25" customHeight="1">
      <c r="A54" s="1378"/>
      <c r="B54" s="121"/>
      <c r="C54" s="307"/>
      <c r="D54" s="310"/>
      <c r="E54" s="311"/>
      <c r="F54" s="310"/>
      <c r="G54" s="568"/>
      <c r="H54" s="568"/>
      <c r="I54" s="568"/>
      <c r="J54" s="1359"/>
      <c r="K54" s="1359"/>
      <c r="L54" s="1359"/>
      <c r="M54" s="1360"/>
      <c r="N54" s="316"/>
      <c r="O54" s="316"/>
      <c r="P54" s="344"/>
      <c r="Q54" s="345"/>
      <c r="R54" s="1378"/>
    </row>
    <row r="55" spans="1:18" ht="17.25" customHeight="1">
      <c r="A55" s="1378"/>
      <c r="B55" s="121"/>
      <c r="C55" s="307"/>
      <c r="D55" s="310"/>
      <c r="E55" s="311"/>
      <c r="F55" s="310"/>
      <c r="G55" s="568"/>
      <c r="H55" s="568"/>
      <c r="I55" s="568"/>
      <c r="J55" s="1359"/>
      <c r="K55" s="1359"/>
      <c r="L55" s="1359"/>
      <c r="M55" s="1360"/>
      <c r="N55" s="316"/>
      <c r="O55" s="316"/>
      <c r="P55" s="344"/>
      <c r="Q55" s="345"/>
      <c r="R55" s="1378"/>
    </row>
    <row r="56" spans="1:18" ht="17.25" customHeight="1">
      <c r="A56" s="1378"/>
      <c r="B56" s="121"/>
      <c r="C56" s="307"/>
      <c r="D56" s="310"/>
      <c r="E56" s="311"/>
      <c r="F56" s="310"/>
      <c r="G56" s="568"/>
      <c r="H56" s="568"/>
      <c r="I56" s="568"/>
      <c r="J56" s="1359"/>
      <c r="K56" s="1359"/>
      <c r="L56" s="1359"/>
      <c r="M56" s="1360"/>
      <c r="N56" s="316"/>
      <c r="O56" s="316"/>
      <c r="P56" s="344"/>
      <c r="Q56" s="345"/>
      <c r="R56" s="1378"/>
    </row>
    <row r="57" spans="1:18" ht="17.25" customHeight="1">
      <c r="A57" s="1378"/>
      <c r="B57" s="121"/>
      <c r="C57" s="307"/>
      <c r="D57" s="310"/>
      <c r="E57" s="311"/>
      <c r="F57" s="310"/>
      <c r="G57" s="568"/>
      <c r="H57" s="568"/>
      <c r="I57" s="568"/>
      <c r="J57" s="1359"/>
      <c r="K57" s="1359"/>
      <c r="L57" s="1359"/>
      <c r="M57" s="1360"/>
      <c r="N57" s="316"/>
      <c r="O57" s="316"/>
      <c r="P57" s="344"/>
      <c r="Q57" s="345"/>
      <c r="R57" s="1378"/>
    </row>
    <row r="58" spans="1:18" ht="17.25" customHeight="1">
      <c r="A58" s="1378"/>
      <c r="B58" s="121"/>
      <c r="C58" s="307"/>
      <c r="D58" s="310"/>
      <c r="E58" s="311"/>
      <c r="F58" s="310"/>
      <c r="G58" s="568"/>
      <c r="H58" s="568"/>
      <c r="I58" s="568"/>
      <c r="J58" s="1359"/>
      <c r="K58" s="1359"/>
      <c r="L58" s="1359"/>
      <c r="M58" s="1360"/>
      <c r="N58" s="316"/>
      <c r="O58" s="316"/>
      <c r="P58" s="344"/>
      <c r="Q58" s="345"/>
      <c r="R58" s="1378"/>
    </row>
    <row r="59" spans="1:18" ht="17.25" customHeight="1">
      <c r="A59" s="1378"/>
      <c r="B59" s="121"/>
      <c r="C59" s="307"/>
      <c r="D59" s="310"/>
      <c r="E59" s="311"/>
      <c r="F59" s="310"/>
      <c r="G59" s="568"/>
      <c r="H59" s="568"/>
      <c r="I59" s="568"/>
      <c r="J59" s="1359"/>
      <c r="K59" s="1359"/>
      <c r="L59" s="1359"/>
      <c r="M59" s="1360"/>
      <c r="N59" s="316"/>
      <c r="O59" s="316"/>
      <c r="P59" s="344"/>
      <c r="Q59" s="345"/>
      <c r="R59" s="1378"/>
    </row>
    <row r="60" spans="1:18" ht="17.25" customHeight="1">
      <c r="A60" s="1378"/>
      <c r="B60" s="121"/>
      <c r="C60" s="307"/>
      <c r="D60" s="310"/>
      <c r="E60" s="311"/>
      <c r="F60" s="310"/>
      <c r="G60" s="568"/>
      <c r="H60" s="568"/>
      <c r="I60" s="568"/>
      <c r="J60" s="1359"/>
      <c r="K60" s="1359"/>
      <c r="L60" s="1359"/>
      <c r="M60" s="1360"/>
      <c r="N60" s="316"/>
      <c r="O60" s="316"/>
      <c r="P60" s="344"/>
      <c r="Q60" s="345"/>
      <c r="R60" s="1378"/>
    </row>
    <row r="61" spans="1:18" ht="17.25" customHeight="1">
      <c r="A61" s="1378"/>
      <c r="B61" s="121"/>
      <c r="C61" s="307"/>
      <c r="D61" s="310"/>
      <c r="E61" s="311"/>
      <c r="F61" s="310"/>
      <c r="G61" s="568"/>
      <c r="H61" s="568"/>
      <c r="I61" s="568"/>
      <c r="J61" s="1359"/>
      <c r="K61" s="1359"/>
      <c r="L61" s="1359"/>
      <c r="M61" s="1360"/>
      <c r="N61" s="316"/>
      <c r="O61" s="316"/>
      <c r="P61" s="344"/>
      <c r="Q61" s="345"/>
      <c r="R61" s="1378"/>
    </row>
    <row r="62" spans="1:18" ht="17.25" customHeight="1">
      <c r="A62" s="1378"/>
      <c r="B62" s="121"/>
      <c r="C62" s="308"/>
      <c r="D62" s="312"/>
      <c r="E62" s="313"/>
      <c r="F62" s="569"/>
      <c r="G62" s="564"/>
      <c r="H62" s="564"/>
      <c r="I62" s="564"/>
      <c r="J62" s="1359"/>
      <c r="K62" s="1359"/>
      <c r="L62" s="1359"/>
      <c r="M62" s="1360"/>
      <c r="N62" s="316"/>
      <c r="O62" s="316"/>
      <c r="P62" s="344"/>
      <c r="Q62" s="345"/>
      <c r="R62" s="1378"/>
    </row>
    <row r="63" spans="1:18" ht="17.25" customHeight="1">
      <c r="A63" s="1378"/>
      <c r="B63" s="121"/>
      <c r="C63" s="308"/>
      <c r="D63" s="312"/>
      <c r="E63" s="313"/>
      <c r="F63" s="569"/>
      <c r="G63" s="564"/>
      <c r="H63" s="564"/>
      <c r="I63" s="564"/>
      <c r="J63" s="1359"/>
      <c r="K63" s="1359"/>
      <c r="L63" s="1359"/>
      <c r="M63" s="1360"/>
      <c r="N63" s="316"/>
      <c r="O63" s="316"/>
      <c r="P63" s="344"/>
      <c r="Q63" s="345"/>
      <c r="R63" s="1378"/>
    </row>
    <row r="64" spans="1:18" ht="17.25" customHeight="1">
      <c r="A64" s="1378"/>
      <c r="B64" s="121"/>
      <c r="C64" s="308"/>
      <c r="D64" s="312"/>
      <c r="E64" s="313"/>
      <c r="F64" s="569"/>
      <c r="G64" s="564"/>
      <c r="H64" s="564"/>
      <c r="I64" s="564"/>
      <c r="J64" s="1359"/>
      <c r="K64" s="1359"/>
      <c r="L64" s="1359"/>
      <c r="M64" s="1360"/>
      <c r="N64" s="316"/>
      <c r="O64" s="316"/>
      <c r="P64" s="344"/>
      <c r="Q64" s="345"/>
      <c r="R64" s="1378"/>
    </row>
    <row r="65" spans="1:18" ht="17.25" customHeight="1" thickBot="1">
      <c r="A65" s="1378"/>
      <c r="B65" s="121"/>
      <c r="C65" s="309"/>
      <c r="D65" s="314"/>
      <c r="E65" s="315"/>
      <c r="F65" s="570"/>
      <c r="G65" s="566"/>
      <c r="H65" s="566"/>
      <c r="I65" s="566"/>
      <c r="J65" s="1359"/>
      <c r="K65" s="1359"/>
      <c r="L65" s="1359"/>
      <c r="M65" s="1360"/>
      <c r="N65" s="316"/>
      <c r="O65" s="316"/>
      <c r="P65" s="344"/>
      <c r="Q65" s="345"/>
      <c r="R65" s="1378"/>
    </row>
    <row r="66" spans="1:18" ht="11.25" customHeight="1">
      <c r="A66" s="1378"/>
      <c r="B66" s="121"/>
      <c r="C66" s="289" t="s">
        <v>100</v>
      </c>
      <c r="D66" s="119"/>
      <c r="E66" s="119"/>
      <c r="F66" s="119"/>
      <c r="G66" s="119"/>
      <c r="H66" s="119"/>
      <c r="I66" s="119"/>
      <c r="J66" s="119"/>
      <c r="K66" s="119"/>
      <c r="L66" s="344"/>
      <c r="M66" s="344"/>
      <c r="N66" s="316"/>
      <c r="O66" s="316"/>
      <c r="P66" s="344"/>
      <c r="Q66" s="345"/>
      <c r="R66" s="1378"/>
    </row>
    <row r="67" spans="1:18" ht="11.25" customHeight="1">
      <c r="A67" s="1378"/>
      <c r="B67" s="121"/>
      <c r="C67" s="289" t="s">
        <v>101</v>
      </c>
      <c r="D67" s="344"/>
      <c r="E67" s="344"/>
      <c r="F67" s="344"/>
      <c r="G67" s="344"/>
      <c r="H67" s="344"/>
      <c r="I67" s="344"/>
      <c r="J67" s="344"/>
      <c r="K67" s="344"/>
      <c r="L67" s="344"/>
      <c r="M67" s="344"/>
      <c r="N67" s="357"/>
      <c r="O67" s="316"/>
      <c r="P67" s="344"/>
      <c r="Q67" s="345"/>
      <c r="R67" s="1378"/>
    </row>
    <row r="68" spans="1:18" ht="10.5" customHeight="1">
      <c r="A68" s="1378"/>
      <c r="B68" s="121"/>
      <c r="C68" s="289" t="s">
        <v>102</v>
      </c>
      <c r="D68" s="344"/>
      <c r="E68" s="344"/>
      <c r="F68" s="344"/>
      <c r="G68" s="344"/>
      <c r="H68" s="344"/>
      <c r="I68" s="344"/>
      <c r="J68" s="344"/>
      <c r="K68" s="344"/>
      <c r="L68" s="344"/>
      <c r="M68" s="344"/>
      <c r="N68" s="344"/>
      <c r="O68" s="119"/>
      <c r="P68" s="344"/>
      <c r="Q68" s="345"/>
      <c r="R68" s="1378"/>
    </row>
    <row r="69" spans="1:18" ht="12" customHeight="1">
      <c r="A69" s="1378"/>
      <c r="B69" s="121"/>
      <c r="C69" s="289" t="s">
        <v>103</v>
      </c>
      <c r="D69" s="344"/>
      <c r="E69" s="344"/>
      <c r="F69" s="344"/>
      <c r="G69" s="344"/>
      <c r="H69" s="344"/>
      <c r="I69" s="344"/>
      <c r="J69" s="344"/>
      <c r="K69" s="344"/>
      <c r="L69" s="344"/>
      <c r="M69" s="344"/>
      <c r="N69" s="344"/>
      <c r="O69" s="119"/>
      <c r="P69" s="344"/>
      <c r="Q69" s="345"/>
      <c r="R69" s="1378"/>
    </row>
    <row r="70" spans="1:18" ht="15" customHeight="1">
      <c r="A70" s="1378"/>
      <c r="B70" s="121"/>
      <c r="C70" s="344"/>
      <c r="D70" s="344"/>
      <c r="E70" s="344"/>
      <c r="F70" s="344"/>
      <c r="G70" s="344"/>
      <c r="H70" s="344"/>
      <c r="I70" s="344"/>
      <c r="J70" s="344"/>
      <c r="K70" s="344"/>
      <c r="L70" s="344"/>
      <c r="M70" s="344"/>
      <c r="N70" s="344"/>
      <c r="O70" s="119"/>
      <c r="P70" s="344"/>
      <c r="Q70" s="345"/>
      <c r="R70" s="1378"/>
    </row>
    <row r="71" spans="1:18" ht="16.5" customHeight="1" thickBot="1">
      <c r="A71" s="1403"/>
      <c r="B71" s="302"/>
      <c r="C71" s="350" t="s">
        <v>104</v>
      </c>
      <c r="D71" s="351"/>
      <c r="E71" s="351"/>
      <c r="F71" s="351"/>
      <c r="G71" s="303"/>
      <c r="H71" s="303"/>
      <c r="I71" s="303"/>
      <c r="J71" s="303"/>
      <c r="K71" s="303"/>
      <c r="L71" s="303"/>
      <c r="M71" s="346"/>
      <c r="N71" s="346"/>
      <c r="O71" s="346"/>
      <c r="P71" s="346"/>
      <c r="Q71" s="347"/>
      <c r="R71" s="1403"/>
    </row>
    <row r="72" spans="1:18" ht="15" customHeight="1">
      <c r="A72" s="1378"/>
      <c r="B72" s="121"/>
      <c r="C72" s="358" t="s">
        <v>105</v>
      </c>
      <c r="D72" s="1530" t="s">
        <v>67</v>
      </c>
      <c r="E72" s="1530"/>
      <c r="F72" s="1524" t="s">
        <v>68</v>
      </c>
      <c r="G72" s="1525"/>
      <c r="H72" s="1524" t="s">
        <v>69</v>
      </c>
      <c r="I72" s="1525"/>
      <c r="J72" s="1509" t="s">
        <v>83</v>
      </c>
      <c r="K72" s="1510"/>
      <c r="L72" s="1505" t="s">
        <v>84</v>
      </c>
      <c r="M72" s="1506"/>
      <c r="N72" s="119"/>
      <c r="O72" s="119"/>
      <c r="P72" s="119"/>
      <c r="Q72" s="122"/>
      <c r="R72" s="1378"/>
    </row>
    <row r="73" spans="1:18" ht="14.25" customHeight="1">
      <c r="A73" s="1378"/>
      <c r="B73" s="121"/>
      <c r="C73" s="1429"/>
      <c r="D73" s="1531"/>
      <c r="E73" s="1531"/>
      <c r="F73" s="1526"/>
      <c r="G73" s="1527"/>
      <c r="H73" s="1532"/>
      <c r="I73" s="1533"/>
      <c r="J73" s="359" t="s">
        <v>85</v>
      </c>
      <c r="K73" s="359" t="s">
        <v>86</v>
      </c>
      <c r="L73" s="1507"/>
      <c r="M73" s="1508"/>
      <c r="N73" s="119"/>
      <c r="O73" s="119"/>
      <c r="P73" s="119"/>
      <c r="Q73" s="122"/>
      <c r="R73" s="1378"/>
    </row>
    <row r="74" spans="1:18" ht="17.25" customHeight="1">
      <c r="A74" s="1378"/>
      <c r="B74" s="121"/>
      <c r="C74" s="617"/>
      <c r="D74" s="1518"/>
      <c r="E74" s="1518"/>
      <c r="F74" s="1519"/>
      <c r="G74" s="1520"/>
      <c r="H74" s="1519"/>
      <c r="I74" s="1520"/>
      <c r="J74" s="564"/>
      <c r="K74" s="564"/>
      <c r="L74" s="1521"/>
      <c r="M74" s="1522"/>
      <c r="N74" s="119"/>
      <c r="O74" s="119"/>
      <c r="P74" s="119"/>
      <c r="Q74" s="122"/>
      <c r="R74" s="1378"/>
    </row>
    <row r="75" spans="1:18" ht="17.25" customHeight="1">
      <c r="A75" s="1378"/>
      <c r="B75" s="121"/>
      <c r="C75" s="617"/>
      <c r="D75" s="1518"/>
      <c r="E75" s="1518"/>
      <c r="F75" s="1357"/>
      <c r="G75" s="1358"/>
      <c r="H75" s="1357"/>
      <c r="I75" s="1358"/>
      <c r="J75" s="564"/>
      <c r="K75" s="564"/>
      <c r="L75" s="1355"/>
      <c r="M75" s="1356"/>
      <c r="N75" s="119"/>
      <c r="O75" s="119"/>
      <c r="P75" s="119"/>
      <c r="Q75" s="122"/>
      <c r="R75" s="1378"/>
    </row>
    <row r="76" spans="1:18" ht="17.25" customHeight="1">
      <c r="A76" s="1378"/>
      <c r="B76" s="121"/>
      <c r="C76" s="617"/>
      <c r="D76" s="1518"/>
      <c r="E76" s="1518"/>
      <c r="F76" s="1357"/>
      <c r="G76" s="1358"/>
      <c r="H76" s="1357"/>
      <c r="I76" s="1358"/>
      <c r="J76" s="564"/>
      <c r="K76" s="564"/>
      <c r="L76" s="1355"/>
      <c r="M76" s="1356"/>
      <c r="N76" s="119"/>
      <c r="O76" s="119"/>
      <c r="P76" s="119"/>
      <c r="Q76" s="122"/>
      <c r="R76" s="1378"/>
    </row>
    <row r="77" spans="1:18" ht="17.25" customHeight="1">
      <c r="A77" s="1378"/>
      <c r="B77" s="121"/>
      <c r="C77" s="617"/>
      <c r="D77" s="1518"/>
      <c r="E77" s="1518"/>
      <c r="F77" s="1357"/>
      <c r="G77" s="1358"/>
      <c r="H77" s="1357"/>
      <c r="I77" s="1358"/>
      <c r="J77" s="564"/>
      <c r="K77" s="564"/>
      <c r="L77" s="1355"/>
      <c r="M77" s="1356"/>
      <c r="N77" s="119"/>
      <c r="O77" s="119"/>
      <c r="P77" s="119"/>
      <c r="Q77" s="122"/>
      <c r="R77" s="1378"/>
    </row>
    <row r="78" spans="1:18" ht="17.25" customHeight="1">
      <c r="A78" s="1378"/>
      <c r="B78" s="121"/>
      <c r="C78" s="617"/>
      <c r="D78" s="1518"/>
      <c r="E78" s="1518"/>
      <c r="F78" s="1357"/>
      <c r="G78" s="1358"/>
      <c r="H78" s="1357"/>
      <c r="I78" s="1358"/>
      <c r="J78" s="564"/>
      <c r="K78" s="564"/>
      <c r="L78" s="1355"/>
      <c r="M78" s="1356"/>
      <c r="N78" s="119"/>
      <c r="O78" s="119"/>
      <c r="P78" s="119"/>
      <c r="Q78" s="122"/>
      <c r="R78" s="1378"/>
    </row>
    <row r="79" spans="1:18" ht="17.25" customHeight="1">
      <c r="A79" s="1378"/>
      <c r="B79" s="121"/>
      <c r="C79" s="617"/>
      <c r="D79" s="1518"/>
      <c r="E79" s="1518"/>
      <c r="F79" s="1357"/>
      <c r="G79" s="1358"/>
      <c r="H79" s="1357"/>
      <c r="I79" s="1358"/>
      <c r="J79" s="564"/>
      <c r="K79" s="564"/>
      <c r="L79" s="1355"/>
      <c r="M79" s="1356"/>
      <c r="N79" s="119"/>
      <c r="O79" s="119"/>
      <c r="P79" s="119"/>
      <c r="Q79" s="122"/>
      <c r="R79" s="1378"/>
    </row>
    <row r="80" spans="1:18" ht="17.25" customHeight="1">
      <c r="A80" s="1378"/>
      <c r="B80" s="121"/>
      <c r="C80" s="617"/>
      <c r="D80" s="1518"/>
      <c r="E80" s="1518"/>
      <c r="F80" s="1357"/>
      <c r="G80" s="1358"/>
      <c r="H80" s="1357"/>
      <c r="I80" s="1358"/>
      <c r="J80" s="564"/>
      <c r="K80" s="564"/>
      <c r="L80" s="1355"/>
      <c r="M80" s="1356"/>
      <c r="N80" s="119"/>
      <c r="O80" s="119"/>
      <c r="P80" s="119"/>
      <c r="Q80" s="122"/>
      <c r="R80" s="1378"/>
    </row>
    <row r="81" spans="1:18" ht="17.25" customHeight="1">
      <c r="A81" s="1378"/>
      <c r="B81" s="121"/>
      <c r="C81" s="617"/>
      <c r="D81" s="1518"/>
      <c r="E81" s="1518"/>
      <c r="F81" s="1357"/>
      <c r="G81" s="1358"/>
      <c r="H81" s="1357"/>
      <c r="I81" s="1358"/>
      <c r="J81" s="564"/>
      <c r="K81" s="564"/>
      <c r="L81" s="1355"/>
      <c r="M81" s="1356"/>
      <c r="N81" s="119"/>
      <c r="O81" s="119"/>
      <c r="P81" s="119"/>
      <c r="Q81" s="122"/>
      <c r="R81" s="1378"/>
    </row>
    <row r="82" spans="1:18" ht="17.25" customHeight="1">
      <c r="A82" s="1378"/>
      <c r="B82" s="121"/>
      <c r="C82" s="617"/>
      <c r="D82" s="1518"/>
      <c r="E82" s="1518"/>
      <c r="F82" s="1357"/>
      <c r="G82" s="1358"/>
      <c r="H82" s="1357"/>
      <c r="I82" s="1358"/>
      <c r="J82" s="564"/>
      <c r="K82" s="564"/>
      <c r="L82" s="1355"/>
      <c r="M82" s="1356"/>
      <c r="N82" s="119"/>
      <c r="O82" s="119"/>
      <c r="P82" s="119"/>
      <c r="Q82" s="122"/>
      <c r="R82" s="1378"/>
    </row>
    <row r="83" spans="1:18" ht="17.25" customHeight="1">
      <c r="A83" s="1378"/>
      <c r="B83" s="121"/>
      <c r="C83" s="617"/>
      <c r="D83" s="1518"/>
      <c r="E83" s="1518"/>
      <c r="F83" s="1357"/>
      <c r="G83" s="1358"/>
      <c r="H83" s="1357"/>
      <c r="I83" s="1358"/>
      <c r="J83" s="564"/>
      <c r="K83" s="564"/>
      <c r="L83" s="1355"/>
      <c r="M83" s="1356"/>
      <c r="N83" s="119"/>
      <c r="O83" s="119"/>
      <c r="P83" s="119"/>
      <c r="Q83" s="122"/>
      <c r="R83" s="1378"/>
    </row>
    <row r="84" spans="1:18" ht="17.25" customHeight="1">
      <c r="A84" s="1378"/>
      <c r="B84" s="121"/>
      <c r="C84" s="617"/>
      <c r="D84" s="1518"/>
      <c r="E84" s="1518"/>
      <c r="F84" s="1357"/>
      <c r="G84" s="1358"/>
      <c r="H84" s="1357"/>
      <c r="I84" s="1358"/>
      <c r="J84" s="564"/>
      <c r="K84" s="564"/>
      <c r="L84" s="1355"/>
      <c r="M84" s="1356"/>
      <c r="N84" s="119"/>
      <c r="O84" s="119"/>
      <c r="P84" s="119"/>
      <c r="Q84" s="122"/>
      <c r="R84" s="1378"/>
    </row>
    <row r="85" spans="1:18" ht="17.25" customHeight="1">
      <c r="A85" s="1378"/>
      <c r="B85" s="121"/>
      <c r="C85" s="617"/>
      <c r="D85" s="1518"/>
      <c r="E85" s="1518"/>
      <c r="F85" s="1518"/>
      <c r="G85" s="1518"/>
      <c r="H85" s="1518"/>
      <c r="I85" s="1518"/>
      <c r="J85" s="564"/>
      <c r="K85" s="564"/>
      <c r="L85" s="1521"/>
      <c r="M85" s="1522"/>
      <c r="N85" s="119"/>
      <c r="O85" s="119"/>
      <c r="P85" s="119"/>
      <c r="Q85" s="122"/>
      <c r="R85" s="1378"/>
    </row>
    <row r="86" spans="1:18" ht="17.25" customHeight="1">
      <c r="A86" s="1378"/>
      <c r="B86" s="121"/>
      <c r="C86" s="617"/>
      <c r="D86" s="1518"/>
      <c r="E86" s="1518"/>
      <c r="F86" s="1518"/>
      <c r="G86" s="1518"/>
      <c r="H86" s="1518"/>
      <c r="I86" s="1518"/>
      <c r="J86" s="564"/>
      <c r="K86" s="564"/>
      <c r="L86" s="1521"/>
      <c r="M86" s="1522"/>
      <c r="N86" s="119"/>
      <c r="O86" s="119"/>
      <c r="P86" s="119"/>
      <c r="Q86" s="122"/>
      <c r="R86" s="1378"/>
    </row>
    <row r="87" spans="1:18" ht="17.25" customHeight="1">
      <c r="A87" s="1378"/>
      <c r="B87" s="121"/>
      <c r="C87" s="617"/>
      <c r="D87" s="1518"/>
      <c r="E87" s="1518"/>
      <c r="F87" s="1518"/>
      <c r="G87" s="1518"/>
      <c r="H87" s="1518"/>
      <c r="I87" s="1518"/>
      <c r="J87" s="564"/>
      <c r="K87" s="564"/>
      <c r="L87" s="1521"/>
      <c r="M87" s="1522"/>
      <c r="N87" s="119"/>
      <c r="O87" s="119"/>
      <c r="P87" s="119"/>
      <c r="Q87" s="122"/>
      <c r="R87" s="1378"/>
    </row>
    <row r="88" spans="1:18" ht="17.25" customHeight="1" thickBot="1">
      <c r="A88" s="1378"/>
      <c r="B88" s="121"/>
      <c r="C88" s="618"/>
      <c r="D88" s="1523"/>
      <c r="E88" s="1523"/>
      <c r="F88" s="1523"/>
      <c r="G88" s="1523"/>
      <c r="H88" s="1523"/>
      <c r="I88" s="1523"/>
      <c r="J88" s="566"/>
      <c r="K88" s="566"/>
      <c r="L88" s="1528"/>
      <c r="M88" s="1529"/>
      <c r="N88" s="119"/>
      <c r="O88" s="119"/>
      <c r="P88" s="119"/>
      <c r="Q88" s="122"/>
      <c r="R88" s="1378"/>
    </row>
    <row r="89" spans="1:18">
      <c r="A89" s="1378"/>
      <c r="B89" s="121"/>
      <c r="C89" s="1428"/>
      <c r="D89" s="119"/>
      <c r="E89" s="119"/>
      <c r="F89" s="119"/>
      <c r="G89" s="119"/>
      <c r="H89" s="119"/>
      <c r="I89" s="119"/>
      <c r="J89" s="119"/>
      <c r="K89" s="119"/>
      <c r="L89" s="119"/>
      <c r="M89" s="119"/>
      <c r="N89" s="119"/>
      <c r="O89" s="119"/>
      <c r="P89" s="119"/>
      <c r="Q89" s="122"/>
      <c r="R89" s="1378"/>
    </row>
    <row r="90" spans="1:18" ht="18.5" thickBot="1">
      <c r="A90" s="1403"/>
      <c r="B90" s="302"/>
      <c r="C90" s="350" t="s">
        <v>106</v>
      </c>
      <c r="D90" s="303"/>
      <c r="E90" s="303"/>
      <c r="F90" s="303"/>
      <c r="G90" s="303"/>
      <c r="H90" s="303"/>
      <c r="I90" s="303"/>
      <c r="J90" s="303"/>
      <c r="K90" s="303"/>
      <c r="L90" s="303"/>
      <c r="M90" s="303"/>
      <c r="N90" s="303"/>
      <c r="O90" s="303"/>
      <c r="P90" s="303"/>
      <c r="Q90" s="304"/>
      <c r="R90" s="1403"/>
    </row>
    <row r="91" spans="1:18" ht="13">
      <c r="A91" s="1378"/>
      <c r="B91" s="121"/>
      <c r="C91" s="358" t="s">
        <v>105</v>
      </c>
      <c r="D91" s="1530" t="s">
        <v>67</v>
      </c>
      <c r="E91" s="1530"/>
      <c r="F91" s="1524" t="s">
        <v>68</v>
      </c>
      <c r="G91" s="1525"/>
      <c r="H91" s="1524" t="s">
        <v>69</v>
      </c>
      <c r="I91" s="1525"/>
      <c r="J91" s="1502" t="s">
        <v>83</v>
      </c>
      <c r="K91" s="1503"/>
      <c r="L91" s="1504"/>
      <c r="M91" s="119"/>
      <c r="N91" s="119"/>
      <c r="O91" s="119"/>
      <c r="P91" s="119"/>
      <c r="Q91" s="122"/>
      <c r="R91" s="1378"/>
    </row>
    <row r="92" spans="1:18" ht="39" customHeight="1">
      <c r="A92" s="1378"/>
      <c r="B92" s="121"/>
      <c r="C92" s="360"/>
      <c r="D92" s="1531"/>
      <c r="E92" s="1531"/>
      <c r="F92" s="1526"/>
      <c r="G92" s="1527"/>
      <c r="H92" s="1532"/>
      <c r="I92" s="1533"/>
      <c r="J92" s="361" t="s">
        <v>107</v>
      </c>
      <c r="K92" s="362" t="s">
        <v>108</v>
      </c>
      <c r="L92" s="363" t="s">
        <v>109</v>
      </c>
      <c r="M92" s="290"/>
      <c r="N92" s="119"/>
      <c r="O92" s="119"/>
      <c r="P92" s="119"/>
      <c r="Q92" s="122"/>
      <c r="R92" s="1378"/>
    </row>
    <row r="93" spans="1:18" ht="17.25" customHeight="1">
      <c r="A93" s="1378"/>
      <c r="B93" s="121"/>
      <c r="C93" s="619"/>
      <c r="D93" s="1518"/>
      <c r="E93" s="1518"/>
      <c r="F93" s="1519"/>
      <c r="G93" s="1520"/>
      <c r="H93" s="1519"/>
      <c r="I93" s="1520"/>
      <c r="J93" s="564"/>
      <c r="K93" s="564"/>
      <c r="L93" s="565"/>
      <c r="M93" s="290"/>
      <c r="N93" s="119"/>
      <c r="O93" s="119"/>
      <c r="P93" s="119"/>
      <c r="Q93" s="122"/>
      <c r="R93" s="1378"/>
    </row>
    <row r="94" spans="1:18" ht="17.25" customHeight="1">
      <c r="A94" s="1378"/>
      <c r="B94" s="121"/>
      <c r="C94" s="619"/>
      <c r="D94" s="1518"/>
      <c r="E94" s="1518"/>
      <c r="F94" s="1357"/>
      <c r="G94" s="1358"/>
      <c r="H94" s="1357"/>
      <c r="I94" s="1358"/>
      <c r="J94" s="564"/>
      <c r="K94" s="564"/>
      <c r="L94" s="565"/>
      <c r="M94" s="290"/>
      <c r="N94" s="119"/>
      <c r="O94" s="119"/>
      <c r="P94" s="119"/>
      <c r="Q94" s="122"/>
      <c r="R94" s="1378"/>
    </row>
    <row r="95" spans="1:18" ht="17.25" customHeight="1">
      <c r="A95" s="1378"/>
      <c r="B95" s="121"/>
      <c r="C95" s="619"/>
      <c r="D95" s="1518"/>
      <c r="E95" s="1518"/>
      <c r="F95" s="1357"/>
      <c r="G95" s="1358"/>
      <c r="H95" s="1357"/>
      <c r="I95" s="1358"/>
      <c r="J95" s="564"/>
      <c r="K95" s="564"/>
      <c r="L95" s="565"/>
      <c r="M95" s="290"/>
      <c r="N95" s="119"/>
      <c r="O95" s="119"/>
      <c r="P95" s="119"/>
      <c r="Q95" s="122"/>
      <c r="R95" s="1378"/>
    </row>
    <row r="96" spans="1:18" ht="17.25" customHeight="1">
      <c r="A96" s="1378"/>
      <c r="B96" s="121"/>
      <c r="C96" s="619"/>
      <c r="D96" s="1518"/>
      <c r="E96" s="1518"/>
      <c r="F96" s="1357"/>
      <c r="G96" s="1358"/>
      <c r="H96" s="1357"/>
      <c r="I96" s="1358"/>
      <c r="J96" s="564"/>
      <c r="K96" s="564"/>
      <c r="L96" s="565"/>
      <c r="M96" s="290"/>
      <c r="N96" s="119"/>
      <c r="O96" s="119"/>
      <c r="P96" s="119"/>
      <c r="Q96" s="122"/>
      <c r="R96" s="1378"/>
    </row>
    <row r="97" spans="1:18" ht="17.25" customHeight="1">
      <c r="A97" s="1378"/>
      <c r="B97" s="121"/>
      <c r="C97" s="619"/>
      <c r="D97" s="1518"/>
      <c r="E97" s="1518"/>
      <c r="F97" s="1357"/>
      <c r="G97" s="1358"/>
      <c r="H97" s="1357"/>
      <c r="I97" s="1358"/>
      <c r="J97" s="564"/>
      <c r="K97" s="564"/>
      <c r="L97" s="565"/>
      <c r="M97" s="290"/>
      <c r="N97" s="119"/>
      <c r="O97" s="119"/>
      <c r="P97" s="119"/>
      <c r="Q97" s="122"/>
      <c r="R97" s="1378"/>
    </row>
    <row r="98" spans="1:18" ht="17.25" customHeight="1">
      <c r="A98" s="1378"/>
      <c r="B98" s="121"/>
      <c r="C98" s="619"/>
      <c r="D98" s="1518"/>
      <c r="E98" s="1518"/>
      <c r="F98" s="1357"/>
      <c r="G98" s="1358"/>
      <c r="H98" s="1357"/>
      <c r="I98" s="1358"/>
      <c r="J98" s="564"/>
      <c r="K98" s="564"/>
      <c r="L98" s="565"/>
      <c r="M98" s="290"/>
      <c r="N98" s="119"/>
      <c r="O98" s="119"/>
      <c r="P98" s="119"/>
      <c r="Q98" s="122"/>
      <c r="R98" s="1378"/>
    </row>
    <row r="99" spans="1:18" ht="17.25" customHeight="1">
      <c r="A99" s="1378"/>
      <c r="B99" s="121"/>
      <c r="C99" s="619"/>
      <c r="D99" s="1518"/>
      <c r="E99" s="1518"/>
      <c r="F99" s="1357"/>
      <c r="G99" s="1358"/>
      <c r="H99" s="1357"/>
      <c r="I99" s="1358"/>
      <c r="J99" s="564"/>
      <c r="K99" s="564"/>
      <c r="L99" s="565"/>
      <c r="M99" s="290"/>
      <c r="N99" s="119"/>
      <c r="O99" s="119"/>
      <c r="P99" s="119"/>
      <c r="Q99" s="122"/>
      <c r="R99" s="1378"/>
    </row>
    <row r="100" spans="1:18" ht="17.25" customHeight="1">
      <c r="A100" s="1378"/>
      <c r="B100" s="121"/>
      <c r="C100" s="619"/>
      <c r="D100" s="1518"/>
      <c r="E100" s="1518"/>
      <c r="F100" s="1357"/>
      <c r="G100" s="1358"/>
      <c r="H100" s="1357"/>
      <c r="I100" s="1358"/>
      <c r="J100" s="564"/>
      <c r="K100" s="564"/>
      <c r="L100" s="565"/>
      <c r="M100" s="290"/>
      <c r="N100" s="119"/>
      <c r="O100" s="119"/>
      <c r="P100" s="119"/>
      <c r="Q100" s="122"/>
      <c r="R100" s="1378"/>
    </row>
    <row r="101" spans="1:18" ht="17.25" customHeight="1">
      <c r="A101" s="1378"/>
      <c r="B101" s="121"/>
      <c r="C101" s="619"/>
      <c r="D101" s="1518"/>
      <c r="E101" s="1518"/>
      <c r="F101" s="1357"/>
      <c r="G101" s="1358"/>
      <c r="H101" s="1357"/>
      <c r="I101" s="1358"/>
      <c r="J101" s="564"/>
      <c r="K101" s="564"/>
      <c r="L101" s="565"/>
      <c r="M101" s="290"/>
      <c r="N101" s="119"/>
      <c r="O101" s="119"/>
      <c r="P101" s="119"/>
      <c r="Q101" s="122"/>
      <c r="R101" s="1378"/>
    </row>
    <row r="102" spans="1:18" ht="17.25" customHeight="1">
      <c r="A102" s="1378"/>
      <c r="B102" s="121"/>
      <c r="C102" s="619"/>
      <c r="D102" s="1518"/>
      <c r="E102" s="1518"/>
      <c r="F102" s="1357"/>
      <c r="G102" s="1358"/>
      <c r="H102" s="1357"/>
      <c r="I102" s="1358"/>
      <c r="J102" s="564"/>
      <c r="K102" s="564"/>
      <c r="L102" s="565"/>
      <c r="M102" s="290"/>
      <c r="N102" s="119"/>
      <c r="O102" s="119"/>
      <c r="P102" s="119"/>
      <c r="Q102" s="122"/>
      <c r="R102" s="1378"/>
    </row>
    <row r="103" spans="1:18" ht="17.25" customHeight="1">
      <c r="A103" s="1378"/>
      <c r="B103" s="121"/>
      <c r="C103" s="619"/>
      <c r="D103" s="1518"/>
      <c r="E103" s="1518"/>
      <c r="F103" s="1357"/>
      <c r="G103" s="1358"/>
      <c r="H103" s="1357"/>
      <c r="I103" s="1358"/>
      <c r="J103" s="564"/>
      <c r="K103" s="564"/>
      <c r="L103" s="565"/>
      <c r="M103" s="290"/>
      <c r="N103" s="119"/>
      <c r="O103" s="119"/>
      <c r="P103" s="119"/>
      <c r="Q103" s="122"/>
      <c r="R103" s="1378"/>
    </row>
    <row r="104" spans="1:18" ht="17.25" customHeight="1">
      <c r="A104" s="1378"/>
      <c r="B104" s="121"/>
      <c r="C104" s="617"/>
      <c r="D104" s="1518"/>
      <c r="E104" s="1518"/>
      <c r="F104" s="1518"/>
      <c r="G104" s="1518"/>
      <c r="H104" s="1518"/>
      <c r="I104" s="1518"/>
      <c r="J104" s="564"/>
      <c r="K104" s="564"/>
      <c r="L104" s="565"/>
      <c r="M104" s="290"/>
      <c r="N104" s="119"/>
      <c r="O104" s="119"/>
      <c r="P104" s="119"/>
      <c r="Q104" s="122"/>
      <c r="R104" s="1378"/>
    </row>
    <row r="105" spans="1:18" ht="17.25" customHeight="1">
      <c r="A105" s="1378"/>
      <c r="B105" s="121"/>
      <c r="C105" s="617"/>
      <c r="D105" s="1518"/>
      <c r="E105" s="1518"/>
      <c r="F105" s="1518"/>
      <c r="G105" s="1518"/>
      <c r="H105" s="1518"/>
      <c r="I105" s="1518"/>
      <c r="J105" s="564"/>
      <c r="K105" s="564"/>
      <c r="L105" s="565"/>
      <c r="M105" s="290"/>
      <c r="N105" s="119"/>
      <c r="O105" s="119"/>
      <c r="P105" s="119"/>
      <c r="Q105" s="122"/>
      <c r="R105" s="1378"/>
    </row>
    <row r="106" spans="1:18" ht="17.25" customHeight="1">
      <c r="A106" s="1378"/>
      <c r="B106" s="121"/>
      <c r="C106" s="617"/>
      <c r="D106" s="1518"/>
      <c r="E106" s="1518"/>
      <c r="F106" s="1518"/>
      <c r="G106" s="1518"/>
      <c r="H106" s="1518"/>
      <c r="I106" s="1518"/>
      <c r="J106" s="564"/>
      <c r="K106" s="564"/>
      <c r="L106" s="565"/>
      <c r="M106" s="290"/>
      <c r="N106" s="119"/>
      <c r="O106" s="119"/>
      <c r="P106" s="119"/>
      <c r="Q106" s="122"/>
      <c r="R106" s="1378"/>
    </row>
    <row r="107" spans="1:18" ht="17.25" customHeight="1" thickBot="1">
      <c r="A107" s="1378"/>
      <c r="B107" s="121"/>
      <c r="C107" s="618"/>
      <c r="D107" s="1523"/>
      <c r="E107" s="1523"/>
      <c r="F107" s="1523"/>
      <c r="G107" s="1523"/>
      <c r="H107" s="1523"/>
      <c r="I107" s="1523"/>
      <c r="J107" s="566"/>
      <c r="K107" s="566"/>
      <c r="L107" s="567"/>
      <c r="M107" s="290"/>
      <c r="N107" s="119"/>
      <c r="O107" s="119"/>
      <c r="P107" s="119"/>
      <c r="Q107" s="122"/>
      <c r="R107" s="1378"/>
    </row>
    <row r="108" spans="1:18" ht="15" customHeight="1">
      <c r="A108" s="1378"/>
      <c r="B108" s="121"/>
      <c r="C108" s="119"/>
      <c r="D108" s="119"/>
      <c r="E108" s="119"/>
      <c r="F108" s="119"/>
      <c r="G108" s="119"/>
      <c r="H108" s="119"/>
      <c r="I108" s="119"/>
      <c r="J108" s="119"/>
      <c r="K108" s="119"/>
      <c r="L108" s="119"/>
      <c r="M108" s="119"/>
      <c r="N108" s="119"/>
      <c r="O108" s="119"/>
      <c r="P108" s="119"/>
      <c r="Q108" s="122"/>
      <c r="R108" s="1378"/>
    </row>
    <row r="109" spans="1:18" ht="21.75" customHeight="1">
      <c r="A109" s="1378"/>
      <c r="B109" s="123"/>
      <c r="C109" s="324" t="str">
        <f>'Instructions &amp; Definitions'!C57</f>
        <v>EPA Form Number: 5900-482</v>
      </c>
      <c r="D109" s="124"/>
      <c r="E109" s="124"/>
      <c r="F109" s="124"/>
      <c r="G109" s="124"/>
      <c r="H109" s="124"/>
      <c r="I109" s="124"/>
      <c r="J109" s="124"/>
      <c r="K109" s="124"/>
      <c r="L109" s="124"/>
      <c r="M109" s="124"/>
      <c r="N109" s="124"/>
      <c r="O109" s="124"/>
      <c r="P109" s="124"/>
      <c r="Q109" s="125"/>
      <c r="R109" s="1378"/>
    </row>
    <row r="110" spans="1:18">
      <c r="A110" s="1378"/>
      <c r="B110" s="1378"/>
      <c r="C110" s="1378"/>
      <c r="D110" s="1378"/>
      <c r="E110" s="1378"/>
      <c r="F110" s="1378"/>
      <c r="G110" s="1378"/>
      <c r="H110" s="1378"/>
      <c r="I110" s="1378"/>
      <c r="J110" s="1378"/>
      <c r="K110" s="1378"/>
      <c r="L110" s="1378"/>
      <c r="M110" s="1378"/>
      <c r="N110" s="1378"/>
      <c r="O110" s="1378"/>
      <c r="P110" s="1378"/>
      <c r="Q110" s="1378"/>
      <c r="R110" s="1378"/>
    </row>
    <row r="111" spans="1:18">
      <c r="A111" s="1378"/>
      <c r="B111" s="1378"/>
      <c r="C111" s="1378"/>
      <c r="D111" s="1378"/>
      <c r="E111" s="1378"/>
      <c r="F111" s="1378"/>
      <c r="G111" s="1378"/>
      <c r="H111" s="1378"/>
      <c r="I111" s="1378"/>
      <c r="J111" s="1378"/>
      <c r="K111" s="1378"/>
      <c r="L111" s="1378"/>
      <c r="M111" s="1378"/>
      <c r="N111" s="1378"/>
      <c r="O111" s="1378"/>
      <c r="P111" s="1378"/>
      <c r="Q111" s="1378"/>
      <c r="R111" s="1378"/>
    </row>
    <row r="112" spans="1:18">
      <c r="A112" s="1378"/>
      <c r="B112" s="1378"/>
      <c r="C112" s="1378"/>
      <c r="D112" s="1378"/>
      <c r="E112" s="1378"/>
      <c r="F112" s="1378"/>
      <c r="G112" s="1378"/>
      <c r="H112" s="1378"/>
      <c r="I112" s="1378"/>
      <c r="J112" s="1378"/>
      <c r="K112" s="1378"/>
      <c r="L112" s="1378"/>
      <c r="M112" s="1378"/>
      <c r="N112" s="1378"/>
      <c r="O112" s="1378"/>
      <c r="P112" s="1378"/>
      <c r="Q112" s="1378"/>
      <c r="R112" s="1378"/>
    </row>
    <row r="113" spans="1:18">
      <c r="A113" s="1378"/>
      <c r="B113" s="1378"/>
      <c r="C113" s="1378"/>
      <c r="D113" s="1378"/>
      <c r="E113" s="1378"/>
      <c r="F113" s="1378"/>
      <c r="G113" s="1378"/>
      <c r="H113" s="1378"/>
      <c r="I113" s="1378"/>
      <c r="J113" s="1378"/>
      <c r="K113" s="1378"/>
      <c r="L113" s="1378"/>
      <c r="M113" s="1378"/>
      <c r="N113" s="1378"/>
      <c r="O113" s="1378"/>
      <c r="P113" s="1378"/>
      <c r="Q113" s="1378"/>
      <c r="R113" s="1378"/>
    </row>
  </sheetData>
  <sheetProtection algorithmName="SHA-512" hashValue="NpwqCjS5PWWsvOVCmEiipQ85dMJn7YAYmxWOhAxRsfkuZ8cMaWMPa1XfXc6URVvMyiHse3CG8XmYAQRO9v3RNw==" saltValue="acxY+B8c+UllbezDKB7pDw==" spinCount="100000" sheet="1" objects="1" scenarios="1" formatCells="0" formatRows="0" insertRows="0" deleteRows="0"/>
  <customSheetViews>
    <customSheetView guid="{7A34E1A7-91A1-4CD4-B377-1F35FFBCE4D8}" hiddenRows="1" hiddenColumns="1">
      <selection activeCell="H5" sqref="H5"/>
      <pageMargins left="0" right="0" top="0" bottom="0" header="0" footer="0"/>
      <pageSetup scale="78" orientation="portrait" r:id="rId1"/>
      <headerFooter alignWithMargins="0"/>
    </customSheetView>
    <customSheetView guid="{DD9D0D41-5D22-4202-9EF9-254DD6E28480}" printArea="1" hiddenRows="1" hiddenColumns="1" topLeftCell="A17">
      <selection activeCell="K38" sqref="K38"/>
      <pageMargins left="0" right="0" top="0" bottom="0" header="0" footer="0"/>
      <pageSetup scale="78" orientation="portrait" r:id="rId2"/>
      <headerFooter alignWithMargins="0"/>
    </customSheetView>
  </customSheetViews>
  <mergeCells count="157">
    <mergeCell ref="D96:E96"/>
    <mergeCell ref="D97:E97"/>
    <mergeCell ref="D98:E98"/>
    <mergeCell ref="D99:E99"/>
    <mergeCell ref="D100:E100"/>
    <mergeCell ref="D101:E101"/>
    <mergeCell ref="D102:E102"/>
    <mergeCell ref="D41:E41"/>
    <mergeCell ref="D75:E75"/>
    <mergeCell ref="D76:E76"/>
    <mergeCell ref="D77:E77"/>
    <mergeCell ref="D78:E78"/>
    <mergeCell ref="D79:E79"/>
    <mergeCell ref="D80:E80"/>
    <mergeCell ref="D81:E81"/>
    <mergeCell ref="D82:E82"/>
    <mergeCell ref="D42:E42"/>
    <mergeCell ref="D43:E43"/>
    <mergeCell ref="D44:E44"/>
    <mergeCell ref="D45:E45"/>
    <mergeCell ref="D49:E49"/>
    <mergeCell ref="D83:E83"/>
    <mergeCell ref="D84:E84"/>
    <mergeCell ref="D87:E87"/>
    <mergeCell ref="F13:G13"/>
    <mergeCell ref="F14:G14"/>
    <mergeCell ref="F15:G15"/>
    <mergeCell ref="F16:G16"/>
    <mergeCell ref="F17:G17"/>
    <mergeCell ref="F18:G18"/>
    <mergeCell ref="F19:G19"/>
    <mergeCell ref="F20:G20"/>
    <mergeCell ref="F21:G21"/>
    <mergeCell ref="H13:I13"/>
    <mergeCell ref="H14:I14"/>
    <mergeCell ref="H15:I15"/>
    <mergeCell ref="H16:I16"/>
    <mergeCell ref="H17:I17"/>
    <mergeCell ref="H18:I18"/>
    <mergeCell ref="H19:I19"/>
    <mergeCell ref="H20:I20"/>
    <mergeCell ref="H21:I21"/>
    <mergeCell ref="L87:M87"/>
    <mergeCell ref="F25:G25"/>
    <mergeCell ref="H25:I25"/>
    <mergeCell ref="D29:E30"/>
    <mergeCell ref="F29:G30"/>
    <mergeCell ref="H29:I30"/>
    <mergeCell ref="F26:G26"/>
    <mergeCell ref="H26:I26"/>
    <mergeCell ref="D26:E26"/>
    <mergeCell ref="D25:E25"/>
    <mergeCell ref="D85:E85"/>
    <mergeCell ref="F85:G85"/>
    <mergeCell ref="D32:E32"/>
    <mergeCell ref="D33:E33"/>
    <mergeCell ref="D34:E34"/>
    <mergeCell ref="D35:E35"/>
    <mergeCell ref="D36:E36"/>
    <mergeCell ref="D37:E37"/>
    <mergeCell ref="D38:E38"/>
    <mergeCell ref="D39:E39"/>
    <mergeCell ref="D40:E40"/>
    <mergeCell ref="L44:M44"/>
    <mergeCell ref="L45:M45"/>
    <mergeCell ref="L74:M74"/>
    <mergeCell ref="J72:K72"/>
    <mergeCell ref="L85:M85"/>
    <mergeCell ref="L86:M86"/>
    <mergeCell ref="D24:E24"/>
    <mergeCell ref="F24:G24"/>
    <mergeCell ref="H24:I24"/>
    <mergeCell ref="L31:M31"/>
    <mergeCell ref="L42:M42"/>
    <mergeCell ref="D22:E22"/>
    <mergeCell ref="D31:E31"/>
    <mergeCell ref="D86:E86"/>
    <mergeCell ref="F86:G86"/>
    <mergeCell ref="H86:I86"/>
    <mergeCell ref="D74:E74"/>
    <mergeCell ref="H72:I73"/>
    <mergeCell ref="F74:G74"/>
    <mergeCell ref="D72:E73"/>
    <mergeCell ref="F22:G22"/>
    <mergeCell ref="H22:I22"/>
    <mergeCell ref="J3:M3"/>
    <mergeCell ref="C6:L6"/>
    <mergeCell ref="D23:E23"/>
    <mergeCell ref="F23:G23"/>
    <mergeCell ref="H23:I23"/>
    <mergeCell ref="J9:O9"/>
    <mergeCell ref="D9:E10"/>
    <mergeCell ref="F9:G10"/>
    <mergeCell ref="H9:I10"/>
    <mergeCell ref="D11:E11"/>
    <mergeCell ref="F11:G11"/>
    <mergeCell ref="H11:I11"/>
    <mergeCell ref="D12:E12"/>
    <mergeCell ref="F12:G12"/>
    <mergeCell ref="H12:I12"/>
    <mergeCell ref="D21:E21"/>
    <mergeCell ref="D13:E13"/>
    <mergeCell ref="D14:E14"/>
    <mergeCell ref="D15:E15"/>
    <mergeCell ref="D16:E16"/>
    <mergeCell ref="D17:E17"/>
    <mergeCell ref="D18:E18"/>
    <mergeCell ref="D19:E19"/>
    <mergeCell ref="D20:E20"/>
    <mergeCell ref="D88:E88"/>
    <mergeCell ref="F88:G88"/>
    <mergeCell ref="H88:I88"/>
    <mergeCell ref="D107:E107"/>
    <mergeCell ref="F107:G107"/>
    <mergeCell ref="H107:I107"/>
    <mergeCell ref="D105:E105"/>
    <mergeCell ref="F105:G105"/>
    <mergeCell ref="H105:I105"/>
    <mergeCell ref="D106:E106"/>
    <mergeCell ref="F106:G106"/>
    <mergeCell ref="H106:I106"/>
    <mergeCell ref="D104:E104"/>
    <mergeCell ref="F104:G104"/>
    <mergeCell ref="H104:I104"/>
    <mergeCell ref="D91:E92"/>
    <mergeCell ref="F91:G92"/>
    <mergeCell ref="H91:I92"/>
    <mergeCell ref="D93:E93"/>
    <mergeCell ref="F93:G93"/>
    <mergeCell ref="H93:I93"/>
    <mergeCell ref="D103:E103"/>
    <mergeCell ref="D94:E94"/>
    <mergeCell ref="D95:E95"/>
    <mergeCell ref="J91:L91"/>
    <mergeCell ref="L72:M73"/>
    <mergeCell ref="J29:K29"/>
    <mergeCell ref="L29:M30"/>
    <mergeCell ref="F49:M49"/>
    <mergeCell ref="J50:M50"/>
    <mergeCell ref="J51:M51"/>
    <mergeCell ref="F44:G44"/>
    <mergeCell ref="H31:I31"/>
    <mergeCell ref="H42:I42"/>
    <mergeCell ref="H43:I43"/>
    <mergeCell ref="L43:M43"/>
    <mergeCell ref="F31:G31"/>
    <mergeCell ref="F45:G45"/>
    <mergeCell ref="H44:I44"/>
    <mergeCell ref="H45:I45"/>
    <mergeCell ref="F42:G42"/>
    <mergeCell ref="F43:G43"/>
    <mergeCell ref="H85:I85"/>
    <mergeCell ref="F87:G87"/>
    <mergeCell ref="H87:I87"/>
    <mergeCell ref="F72:G73"/>
    <mergeCell ref="L88:M88"/>
    <mergeCell ref="H74:I74"/>
  </mergeCells>
  <phoneticPr fontId="3" type="noConversion"/>
  <conditionalFormatting sqref="O42:O46">
    <cfRule type="expression" dxfId="21" priority="1" stopIfTrue="1">
      <formula>N42="Other"</formula>
    </cfRule>
  </conditionalFormatting>
  <pageMargins left="0.75" right="0.75" top="1" bottom="1" header="0.5" footer="0.5"/>
  <pageSetup scale="78"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39997558519241921"/>
    <pageSetUpPr fitToPage="1"/>
  </sheetPr>
  <dimension ref="A1:L305"/>
  <sheetViews>
    <sheetView showGridLines="0" zoomScaleNormal="100" workbookViewId="0">
      <selection activeCell="D8" sqref="D8"/>
    </sheetView>
  </sheetViews>
  <sheetFormatPr defaultColWidth="0" defaultRowHeight="13" zeroHeight="1"/>
  <cols>
    <col min="1" max="1" width="4" style="18" customWidth="1"/>
    <col min="2" max="2" width="5.7265625" style="293" customWidth="1"/>
    <col min="3" max="3" width="33.453125" style="293" customWidth="1"/>
    <col min="4" max="7" width="15.7265625" style="293" customWidth="1"/>
    <col min="8" max="8" width="15.7265625" style="711" customWidth="1"/>
    <col min="9" max="9" width="4.453125" style="996" customWidth="1"/>
    <col min="10" max="10" width="10.54296875" style="996" customWidth="1"/>
    <col min="11" max="11" width="15.81640625" style="996" customWidth="1"/>
    <col min="12" max="12" width="5.7265625" style="186" customWidth="1"/>
    <col min="13" max="16384" width="0" style="1" hidden="1"/>
  </cols>
  <sheetData>
    <row r="1" spans="1:12" s="18" customFormat="1" ht="12.75" customHeight="1">
      <c r="A1" s="1399"/>
      <c r="B1" s="1380"/>
      <c r="C1" s="1380"/>
      <c r="D1" s="1380"/>
      <c r="E1" s="1380"/>
      <c r="F1" s="1380"/>
      <c r="G1" s="1380"/>
      <c r="H1" s="1432"/>
      <c r="I1" s="1395"/>
      <c r="J1" s="1395"/>
      <c r="K1" s="1395"/>
      <c r="L1" s="1395"/>
    </row>
    <row r="2" spans="1:12" ht="66" customHeight="1" thickBot="1">
      <c r="A2" s="1378"/>
      <c r="B2" s="31"/>
      <c r="C2" s="32"/>
      <c r="D2" s="152"/>
      <c r="E2" s="152"/>
      <c r="F2" s="152"/>
      <c r="G2" s="152"/>
      <c r="H2" s="152"/>
      <c r="I2" s="1608"/>
      <c r="J2" s="1609"/>
      <c r="K2" s="1610"/>
      <c r="L2" s="1392"/>
    </row>
    <row r="3" spans="1:12" ht="27" customHeight="1" thickBot="1">
      <c r="A3" s="1378"/>
      <c r="B3" s="12"/>
      <c r="C3" s="24" t="s">
        <v>110</v>
      </c>
      <c r="D3" s="1"/>
      <c r="E3" s="1"/>
      <c r="F3" s="1"/>
      <c r="G3" s="1274" t="str">
        <f>IF('Step 1-Contact and Program Info'!D7=0," ",'Step 1-Contact and Program Info'!D7)</f>
        <v xml:space="preserve"> </v>
      </c>
      <c r="H3" s="1057" t="str">
        <f>IF('Step 1-Contact and Program Info'!J7="","",'Step 1-Contact and Program Info'!J7)</f>
        <v>MM/DD/YYYY</v>
      </c>
      <c r="I3" s="1056" t="str">
        <f>IF(H3="","","to")</f>
        <v>to</v>
      </c>
      <c r="J3" s="1050" t="str">
        <f>IF('Step 1-Contact and Program Info'!L7="","",'Step 1-Contact and Program Info'!L7)</f>
        <v>MM/DD/YYYY</v>
      </c>
      <c r="K3" s="288"/>
      <c r="L3" s="1392"/>
    </row>
    <row r="4" spans="1:12" s="154" customFormat="1" ht="45.75" customHeight="1">
      <c r="A4" s="1379"/>
      <c r="B4" s="153"/>
      <c r="C4" s="1475" t="s">
        <v>111</v>
      </c>
      <c r="D4" s="1475"/>
      <c r="E4" s="1475"/>
      <c r="F4" s="1475"/>
      <c r="G4" s="1475"/>
      <c r="H4" s="1475"/>
      <c r="I4" s="1475"/>
      <c r="J4" s="1475"/>
      <c r="K4" s="288"/>
      <c r="L4" s="1392"/>
    </row>
    <row r="5" spans="1:12" ht="28.5" customHeight="1">
      <c r="A5" s="1381"/>
      <c r="B5" s="12"/>
      <c r="C5" s="107" t="s">
        <v>112</v>
      </c>
      <c r="D5" s="628"/>
      <c r="E5" s="166"/>
      <c r="F5" s="99"/>
      <c r="G5" s="99"/>
      <c r="H5" s="210"/>
      <c r="I5" s="187"/>
      <c r="J5" s="187"/>
      <c r="K5" s="22"/>
      <c r="L5" s="1392"/>
    </row>
    <row r="6" spans="1:12" ht="103.5" customHeight="1">
      <c r="A6" s="1378"/>
      <c r="B6" s="12"/>
      <c r="C6" s="1491" t="s">
        <v>113</v>
      </c>
      <c r="D6" s="1491"/>
      <c r="E6" s="1491"/>
      <c r="F6" s="1491"/>
      <c r="G6" s="1491"/>
      <c r="H6" s="1491"/>
      <c r="I6" s="1491"/>
      <c r="J6" s="1491"/>
      <c r="K6" s="22"/>
      <c r="L6" s="1392"/>
    </row>
    <row r="7" spans="1:12" ht="14.25" customHeight="1" thickBot="1">
      <c r="A7" s="1378"/>
      <c r="B7" s="12"/>
      <c r="C7" s="629"/>
      <c r="D7" s="629"/>
      <c r="E7" s="629"/>
      <c r="F7" s="629"/>
      <c r="G7" s="629"/>
      <c r="H7" s="629"/>
      <c r="I7" s="629"/>
      <c r="J7" s="629"/>
      <c r="K7" s="22"/>
      <c r="L7" s="1392"/>
    </row>
    <row r="8" spans="1:12" ht="13.5" customHeight="1">
      <c r="A8" s="1381"/>
      <c r="B8" s="12"/>
      <c r="C8" s="171" t="s">
        <v>114</v>
      </c>
      <c r="D8" s="172"/>
      <c r="E8" s="1"/>
      <c r="F8" s="11"/>
      <c r="G8" s="11"/>
      <c r="H8" s="99"/>
      <c r="I8" s="187"/>
      <c r="J8" s="187"/>
      <c r="K8" s="286"/>
      <c r="L8" s="1392"/>
    </row>
    <row r="9" spans="1:12" ht="13.5" customHeight="1" thickBot="1">
      <c r="A9" s="1381"/>
      <c r="B9" s="12"/>
      <c r="C9" s="378" t="s">
        <v>115</v>
      </c>
      <c r="D9" s="1335"/>
      <c r="E9" s="1"/>
      <c r="F9" s="11"/>
      <c r="G9" s="11"/>
      <c r="H9" s="99"/>
      <c r="I9" s="187"/>
      <c r="J9" s="187"/>
      <c r="K9" s="286"/>
      <c r="L9" s="1392"/>
    </row>
    <row r="10" spans="1:12" ht="39">
      <c r="A10" s="1381"/>
      <c r="B10" s="12"/>
      <c r="C10" s="1336" t="s">
        <v>116</v>
      </c>
      <c r="D10" s="1337" t="s">
        <v>117</v>
      </c>
      <c r="E10" s="1337" t="s">
        <v>118</v>
      </c>
      <c r="F10" s="1337" t="s">
        <v>119</v>
      </c>
      <c r="G10" s="1612" t="s">
        <v>120</v>
      </c>
      <c r="H10" s="1612"/>
      <c r="I10" s="1612"/>
      <c r="J10" s="1613"/>
      <c r="K10" s="286"/>
      <c r="L10" s="1392"/>
    </row>
    <row r="11" spans="1:12" ht="13.5" customHeight="1">
      <c r="A11" s="1381"/>
      <c r="B11" s="12"/>
      <c r="C11" s="667" t="s">
        <v>121</v>
      </c>
      <c r="D11" s="291"/>
      <c r="E11" s="291"/>
      <c r="F11" s="319"/>
      <c r="G11" s="1602"/>
      <c r="H11" s="1602"/>
      <c r="I11" s="1602"/>
      <c r="J11" s="1603"/>
      <c r="K11" s="614"/>
      <c r="L11" s="1392"/>
    </row>
    <row r="12" spans="1:12" ht="13.5" customHeight="1">
      <c r="A12" s="1381"/>
      <c r="B12" s="12"/>
      <c r="C12" s="667" t="s">
        <v>122</v>
      </c>
      <c r="D12" s="291"/>
      <c r="E12" s="291"/>
      <c r="F12" s="319"/>
      <c r="G12" s="1602"/>
      <c r="H12" s="1602"/>
      <c r="I12" s="1602"/>
      <c r="J12" s="1603"/>
      <c r="K12" s="614"/>
      <c r="L12" s="1392"/>
    </row>
    <row r="13" spans="1:12" ht="13.5" customHeight="1">
      <c r="A13" s="1381"/>
      <c r="B13" s="12"/>
      <c r="C13" s="667" t="s">
        <v>123</v>
      </c>
      <c r="D13" s="291"/>
      <c r="E13" s="291"/>
      <c r="F13" s="319"/>
      <c r="G13" s="1602"/>
      <c r="H13" s="1602"/>
      <c r="I13" s="1602"/>
      <c r="J13" s="1603"/>
      <c r="K13" s="614"/>
      <c r="L13" s="1392"/>
    </row>
    <row r="14" spans="1:12" ht="13.5" customHeight="1">
      <c r="A14" s="1381"/>
      <c r="B14" s="12"/>
      <c r="C14" s="667" t="s">
        <v>124</v>
      </c>
      <c r="D14" s="1334">
        <f>SUM(D11:D13)</f>
        <v>0</v>
      </c>
      <c r="E14" s="1334">
        <f>SUM(E11:E13)</f>
        <v>0</v>
      </c>
      <c r="F14" s="1318"/>
      <c r="G14" s="1602"/>
      <c r="H14" s="1602"/>
      <c r="I14" s="1602"/>
      <c r="J14" s="1603"/>
      <c r="K14" s="1601" t="str">
        <f>IF(AND(D14&lt;&gt;D8,NOT(AND(ISBLANK(D11),ISBLANK(D12), ISBLANK(D13)))),"&lt;-- Ensure that total across all refrigerant types (cell D14) matches total number of units entered above (cell D8).","")</f>
        <v/>
      </c>
      <c r="L14" s="1392"/>
    </row>
    <row r="15" spans="1:12" ht="39">
      <c r="A15" s="1381"/>
      <c r="B15" s="12"/>
      <c r="C15" s="1338" t="s">
        <v>125</v>
      </c>
      <c r="D15" s="1333" t="s">
        <v>117</v>
      </c>
      <c r="E15" s="1333" t="s">
        <v>126</v>
      </c>
      <c r="F15" s="1333" t="s">
        <v>127</v>
      </c>
      <c r="G15" s="1333" t="s">
        <v>128</v>
      </c>
      <c r="H15" s="1606" t="s">
        <v>120</v>
      </c>
      <c r="I15" s="1606"/>
      <c r="J15" s="1607"/>
      <c r="K15" s="1601"/>
      <c r="L15" s="1392"/>
    </row>
    <row r="16" spans="1:12" ht="13.5" customHeight="1">
      <c r="A16" s="1381"/>
      <c r="B16" s="12"/>
      <c r="C16" s="667" t="s">
        <v>129</v>
      </c>
      <c r="D16" s="291"/>
      <c r="E16" s="291"/>
      <c r="F16" s="319"/>
      <c r="G16" s="319"/>
      <c r="H16" s="1602"/>
      <c r="I16" s="1602"/>
      <c r="J16" s="1603"/>
      <c r="K16" s="1601"/>
      <c r="L16" s="1392"/>
    </row>
    <row r="17" spans="1:12" ht="13.5" customHeight="1">
      <c r="A17" s="1381"/>
      <c r="B17" s="12"/>
      <c r="C17" s="667" t="s">
        <v>130</v>
      </c>
      <c r="D17" s="291"/>
      <c r="E17" s="291"/>
      <c r="F17" s="319"/>
      <c r="G17" s="319"/>
      <c r="H17" s="1602"/>
      <c r="I17" s="1602"/>
      <c r="J17" s="1603"/>
      <c r="K17" s="1058"/>
      <c r="L17" s="1392"/>
    </row>
    <row r="18" spans="1:12" ht="13.5" customHeight="1">
      <c r="A18" s="1381"/>
      <c r="B18" s="12"/>
      <c r="C18" s="667" t="s">
        <v>131</v>
      </c>
      <c r="D18" s="291"/>
      <c r="E18" s="291"/>
      <c r="F18" s="319"/>
      <c r="G18" s="319"/>
      <c r="H18" s="1602"/>
      <c r="I18" s="1602"/>
      <c r="J18" s="1603"/>
      <c r="K18" s="1058"/>
      <c r="L18" s="1392"/>
    </row>
    <row r="19" spans="1:12" ht="13.5" customHeight="1">
      <c r="A19" s="1381"/>
      <c r="B19" s="12"/>
      <c r="C19" s="667" t="s">
        <v>132</v>
      </c>
      <c r="D19" s="291"/>
      <c r="E19" s="291"/>
      <c r="F19" s="319"/>
      <c r="G19" s="319"/>
      <c r="H19" s="1602"/>
      <c r="I19" s="1602"/>
      <c r="J19" s="1603"/>
      <c r="K19" s="1058"/>
      <c r="L19" s="1392"/>
    </row>
    <row r="20" spans="1:12" ht="13.5" customHeight="1">
      <c r="A20" s="1381"/>
      <c r="B20" s="12"/>
      <c r="C20" s="667" t="s">
        <v>133</v>
      </c>
      <c r="D20" s="291"/>
      <c r="E20" s="291"/>
      <c r="F20" s="1318"/>
      <c r="G20" s="319"/>
      <c r="H20" s="1602"/>
      <c r="I20" s="1602"/>
      <c r="J20" s="1603"/>
      <c r="K20" s="1058"/>
      <c r="L20" s="1392"/>
    </row>
    <row r="21" spans="1:12" ht="13.5" customHeight="1">
      <c r="A21" s="1381"/>
      <c r="B21" s="12"/>
      <c r="C21" s="667" t="s">
        <v>134</v>
      </c>
      <c r="D21" s="291"/>
      <c r="E21" s="291"/>
      <c r="F21" s="1318"/>
      <c r="G21" s="319"/>
      <c r="H21" s="1602"/>
      <c r="I21" s="1602"/>
      <c r="J21" s="1603"/>
      <c r="K21" s="1058"/>
      <c r="L21" s="1392"/>
    </row>
    <row r="22" spans="1:12" ht="13.5" customHeight="1">
      <c r="A22" s="1381"/>
      <c r="B22" s="12"/>
      <c r="C22" s="667" t="s">
        <v>123</v>
      </c>
      <c r="D22" s="291"/>
      <c r="E22" s="291"/>
      <c r="F22" s="1318"/>
      <c r="G22" s="319"/>
      <c r="H22" s="1602"/>
      <c r="I22" s="1602"/>
      <c r="J22" s="1603"/>
      <c r="K22" s="1058"/>
      <c r="L22" s="1392"/>
    </row>
    <row r="23" spans="1:12" ht="13.5" customHeight="1" thickBot="1">
      <c r="A23" s="1381"/>
      <c r="B23" s="12"/>
      <c r="C23" s="666" t="s">
        <v>124</v>
      </c>
      <c r="D23" s="1273">
        <f>SUM(D16:D22)</f>
        <v>0</v>
      </c>
      <c r="E23" s="1273">
        <f>SUM(E16:E22)</f>
        <v>0</v>
      </c>
      <c r="F23" s="1273"/>
      <c r="G23" s="1319"/>
      <c r="H23" s="1604"/>
      <c r="I23" s="1604"/>
      <c r="J23" s="1605"/>
      <c r="K23" s="1600" t="str">
        <f>IF(AND(D23&lt;&gt;D8,NOT(AND(ISBLANK(D16),ISBLANK(D17), ISBLANK(D18), ISBLANK(D19), ISBLANK(D20), ISBLANK(D21), ISBLANK(D22)))),"&lt;-- Ensure that total across all insulating material types (cell D23) matches total number of units entered above (cell D8).","")</f>
        <v/>
      </c>
      <c r="L23" s="1392"/>
    </row>
    <row r="24" spans="1:12" ht="13.5" customHeight="1">
      <c r="A24" s="1381"/>
      <c r="B24" s="12"/>
      <c r="C24" s="305"/>
      <c r="D24" s="678"/>
      <c r="E24" s="679"/>
      <c r="F24" s="680"/>
      <c r="G24" s="11"/>
      <c r="H24" s="99"/>
      <c r="I24" s="187"/>
      <c r="J24" s="187"/>
      <c r="K24" s="1600"/>
      <c r="L24" s="1392"/>
    </row>
    <row r="25" spans="1:12" ht="24" customHeight="1">
      <c r="A25" s="1381"/>
      <c r="B25" s="12"/>
      <c r="C25" s="107" t="s">
        <v>135</v>
      </c>
      <c r="D25" s="628"/>
      <c r="E25" s="166"/>
      <c r="F25" s="99"/>
      <c r="G25" s="615"/>
      <c r="H25" s="210"/>
      <c r="I25" s="187"/>
      <c r="J25" s="187"/>
      <c r="K25" s="1600"/>
      <c r="L25" s="1392"/>
    </row>
    <row r="26" spans="1:12" ht="5.25" customHeight="1">
      <c r="A26" s="1381"/>
      <c r="B26" s="12"/>
      <c r="C26" s="1595"/>
      <c r="D26" s="1595"/>
      <c r="E26" s="1595"/>
      <c r="F26" s="1595"/>
      <c r="G26" s="1433"/>
      <c r="H26" s="1434"/>
      <c r="I26" s="1434"/>
      <c r="J26" s="1434"/>
      <c r="K26" s="1600"/>
      <c r="L26" s="1392"/>
    </row>
    <row r="27" spans="1:12" s="154" customFormat="1" ht="100.5" customHeight="1" thickBot="1">
      <c r="A27" s="1379"/>
      <c r="B27" s="153"/>
      <c r="C27" s="1611" t="s">
        <v>136</v>
      </c>
      <c r="D27" s="1481"/>
      <c r="E27" s="1481"/>
      <c r="F27" s="1481"/>
      <c r="G27" s="1481"/>
      <c r="H27" s="1481"/>
      <c r="I27" s="188"/>
      <c r="J27" s="188"/>
      <c r="K27" s="1600"/>
      <c r="L27" s="1396"/>
    </row>
    <row r="28" spans="1:12" ht="14.25" customHeight="1">
      <c r="A28" s="1378"/>
      <c r="B28" s="12"/>
      <c r="C28" s="1596" t="s">
        <v>137</v>
      </c>
      <c r="D28" s="1587" t="s">
        <v>138</v>
      </c>
      <c r="E28" s="1588"/>
      <c r="F28" s="1591" t="s">
        <v>139</v>
      </c>
      <c r="G28" s="1592"/>
      <c r="H28" s="1598" t="s">
        <v>140</v>
      </c>
      <c r="I28" s="191"/>
      <c r="J28" s="191"/>
      <c r="K28" s="366"/>
      <c r="L28" s="1392"/>
    </row>
    <row r="29" spans="1:12" ht="13.5" thickBot="1">
      <c r="A29" s="1378"/>
      <c r="B29" s="12"/>
      <c r="C29" s="1597"/>
      <c r="D29" s="1589"/>
      <c r="E29" s="1590"/>
      <c r="F29" s="1593"/>
      <c r="G29" s="1594"/>
      <c r="H29" s="1599"/>
      <c r="I29" s="191"/>
      <c r="J29" s="191"/>
      <c r="K29" s="366"/>
      <c r="L29" s="1392"/>
    </row>
    <row r="30" spans="1:12" ht="13.5" customHeight="1">
      <c r="A30" s="1378"/>
      <c r="B30" s="12"/>
      <c r="C30" s="1582" t="s">
        <v>141</v>
      </c>
      <c r="D30" s="148" t="s">
        <v>142</v>
      </c>
      <c r="E30" s="132"/>
      <c r="F30" s="132"/>
      <c r="G30" s="132"/>
      <c r="H30" s="1435"/>
      <c r="I30" s="191"/>
      <c r="J30" s="191"/>
      <c r="K30" s="366"/>
      <c r="L30" s="1392"/>
    </row>
    <row r="31" spans="1:12" ht="13.5" customHeight="1">
      <c r="A31" s="1378"/>
      <c r="B31" s="12"/>
      <c r="C31" s="1583"/>
      <c r="D31" s="1578" t="s">
        <v>143</v>
      </c>
      <c r="E31" s="1579"/>
      <c r="F31" s="881"/>
      <c r="G31" s="65" t="s">
        <v>144</v>
      </c>
      <c r="H31" s="643"/>
      <c r="I31" s="191"/>
      <c r="J31" s="191"/>
      <c r="K31" s="366"/>
      <c r="L31" s="1392"/>
    </row>
    <row r="32" spans="1:12" ht="13.5" customHeight="1">
      <c r="A32" s="1378"/>
      <c r="B32" s="12"/>
      <c r="C32" s="1583"/>
      <c r="D32" s="1578" t="s">
        <v>145</v>
      </c>
      <c r="E32" s="1579"/>
      <c r="F32" s="881"/>
      <c r="G32" s="65" t="s">
        <v>144</v>
      </c>
      <c r="H32" s="643"/>
      <c r="I32" s="191"/>
      <c r="J32" s="191"/>
      <c r="K32" s="366"/>
      <c r="L32" s="1392"/>
    </row>
    <row r="33" spans="1:12" ht="13.5" customHeight="1">
      <c r="A33" s="1378"/>
      <c r="B33" s="12"/>
      <c r="C33" s="1583"/>
      <c r="D33" s="1555" t="s">
        <v>146</v>
      </c>
      <c r="E33" s="1555"/>
      <c r="F33" s="213"/>
      <c r="G33" s="882" t="s">
        <v>144</v>
      </c>
      <c r="H33" s="643"/>
      <c r="I33" s="191"/>
      <c r="J33" s="191"/>
      <c r="K33" s="366"/>
      <c r="L33" s="1392"/>
    </row>
    <row r="34" spans="1:12" ht="13.5" customHeight="1">
      <c r="A34" s="1378"/>
      <c r="B34" s="12"/>
      <c r="C34" s="1583"/>
      <c r="D34" s="1578" t="s">
        <v>147</v>
      </c>
      <c r="E34" s="1579"/>
      <c r="F34" s="881"/>
      <c r="G34" s="65" t="s">
        <v>144</v>
      </c>
      <c r="H34" s="643"/>
      <c r="I34" s="191"/>
      <c r="J34" s="191"/>
      <c r="K34" s="366"/>
      <c r="L34" s="1392"/>
    </row>
    <row r="35" spans="1:12" ht="13.5" customHeight="1">
      <c r="A35" s="1378"/>
      <c r="B35" s="12"/>
      <c r="C35" s="1583"/>
      <c r="D35" s="149" t="s">
        <v>148</v>
      </c>
      <c r="E35" s="150"/>
      <c r="F35" s="214"/>
      <c r="G35" s="64"/>
      <c r="H35" s="205"/>
      <c r="I35" s="191"/>
      <c r="J35" s="191"/>
      <c r="K35" s="366"/>
      <c r="L35" s="1392"/>
    </row>
    <row r="36" spans="1:12" ht="13.5" customHeight="1">
      <c r="A36" s="1378"/>
      <c r="B36" s="12"/>
      <c r="C36" s="1583"/>
      <c r="D36" s="1555" t="s">
        <v>143</v>
      </c>
      <c r="E36" s="1585"/>
      <c r="F36" s="215"/>
      <c r="G36" s="882" t="s">
        <v>144</v>
      </c>
      <c r="H36" s="643"/>
      <c r="I36" s="191"/>
      <c r="J36" s="191"/>
      <c r="K36" s="366"/>
      <c r="L36" s="1392"/>
    </row>
    <row r="37" spans="1:12" ht="13.5" customHeight="1">
      <c r="A37" s="1378"/>
      <c r="B37" s="12"/>
      <c r="C37" s="1583"/>
      <c r="D37" s="1555" t="s">
        <v>145</v>
      </c>
      <c r="E37" s="1585"/>
      <c r="F37" s="881"/>
      <c r="G37" s="65" t="s">
        <v>144</v>
      </c>
      <c r="H37" s="643"/>
      <c r="I37" s="191"/>
      <c r="J37" s="191"/>
      <c r="K37" s="366"/>
      <c r="L37" s="1392"/>
    </row>
    <row r="38" spans="1:12" ht="13.5" customHeight="1">
      <c r="A38" s="1378"/>
      <c r="B38" s="12"/>
      <c r="C38" s="1583"/>
      <c r="D38" s="1555" t="s">
        <v>146</v>
      </c>
      <c r="E38" s="1555"/>
      <c r="F38" s="881"/>
      <c r="G38" s="882" t="s">
        <v>144</v>
      </c>
      <c r="H38" s="643"/>
      <c r="I38" s="191"/>
      <c r="J38" s="191"/>
      <c r="K38" s="366"/>
      <c r="L38" s="1392"/>
    </row>
    <row r="39" spans="1:12" ht="13.5" customHeight="1" thickBot="1">
      <c r="A39" s="1378"/>
      <c r="B39" s="12"/>
      <c r="C39" s="1584"/>
      <c r="D39" s="1578" t="s">
        <v>147</v>
      </c>
      <c r="E39" s="1579"/>
      <c r="F39" s="881"/>
      <c r="G39" s="65" t="s">
        <v>144</v>
      </c>
      <c r="H39" s="643"/>
      <c r="I39" s="191"/>
      <c r="J39" s="191"/>
      <c r="K39" s="366"/>
      <c r="L39" s="1392"/>
    </row>
    <row r="40" spans="1:12" ht="13.5" customHeight="1">
      <c r="A40" s="1378"/>
      <c r="B40" s="12"/>
      <c r="C40" s="1568" t="s">
        <v>149</v>
      </c>
      <c r="D40" s="149" t="s">
        <v>150</v>
      </c>
      <c r="E40" s="150"/>
      <c r="F40" s="214"/>
      <c r="G40" s="64"/>
      <c r="H40" s="205"/>
      <c r="I40" s="1"/>
      <c r="J40" s="191"/>
      <c r="K40" s="366"/>
      <c r="L40" s="1392"/>
    </row>
    <row r="41" spans="1:12" ht="13.5" customHeight="1">
      <c r="A41" s="1378"/>
      <c r="B41" s="12"/>
      <c r="C41" s="1586"/>
      <c r="D41" s="1578" t="s">
        <v>143</v>
      </c>
      <c r="E41" s="1579"/>
      <c r="F41" s="881"/>
      <c r="G41" s="65" t="s">
        <v>144</v>
      </c>
      <c r="H41" s="643"/>
      <c r="I41" s="191"/>
      <c r="J41" s="191"/>
      <c r="K41" s="366"/>
      <c r="L41" s="1392"/>
    </row>
    <row r="42" spans="1:12" ht="13.5" customHeight="1">
      <c r="A42" s="1378"/>
      <c r="B42" s="12"/>
      <c r="C42" s="1586"/>
      <c r="D42" s="1578" t="s">
        <v>145</v>
      </c>
      <c r="E42" s="1579"/>
      <c r="F42" s="881"/>
      <c r="G42" s="65" t="s">
        <v>144</v>
      </c>
      <c r="H42" s="643"/>
      <c r="I42" s="191"/>
      <c r="J42" s="191"/>
      <c r="K42" s="366"/>
      <c r="L42" s="1392"/>
    </row>
    <row r="43" spans="1:12" ht="13.5" customHeight="1">
      <c r="A43" s="1378"/>
      <c r="B43" s="12"/>
      <c r="C43" s="1586"/>
      <c r="D43" s="1578" t="s">
        <v>146</v>
      </c>
      <c r="E43" s="1579"/>
      <c r="F43" s="881"/>
      <c r="G43" s="65" t="s">
        <v>144</v>
      </c>
      <c r="H43" s="643"/>
      <c r="I43" s="191"/>
      <c r="J43" s="191"/>
      <c r="K43" s="366"/>
      <c r="L43" s="1392"/>
    </row>
    <row r="44" spans="1:12" ht="13.5" customHeight="1">
      <c r="A44" s="1378"/>
      <c r="B44" s="12"/>
      <c r="C44" s="1586"/>
      <c r="D44" s="1578" t="s">
        <v>147</v>
      </c>
      <c r="E44" s="1579"/>
      <c r="F44" s="881"/>
      <c r="G44" s="65" t="s">
        <v>144</v>
      </c>
      <c r="H44" s="643"/>
      <c r="I44" s="191"/>
      <c r="J44" s="191"/>
      <c r="K44" s="366"/>
      <c r="L44" s="1392"/>
    </row>
    <row r="45" spans="1:12" ht="13.5" customHeight="1">
      <c r="A45" s="1378"/>
      <c r="B45" s="12"/>
      <c r="C45" s="1586"/>
      <c r="D45" s="151" t="s">
        <v>151</v>
      </c>
      <c r="E45" s="133"/>
      <c r="F45" s="216"/>
      <c r="G45" s="627"/>
      <c r="H45" s="204"/>
      <c r="I45" s="191"/>
      <c r="J45" s="191"/>
      <c r="K45" s="366"/>
      <c r="L45" s="1392"/>
    </row>
    <row r="46" spans="1:12" ht="13.5" customHeight="1">
      <c r="A46" s="1378"/>
      <c r="B46" s="12"/>
      <c r="C46" s="1586"/>
      <c r="D46" s="1578" t="s">
        <v>143</v>
      </c>
      <c r="E46" s="1579"/>
      <c r="F46" s="881"/>
      <c r="G46" s="65" t="s">
        <v>144</v>
      </c>
      <c r="H46" s="643"/>
      <c r="I46" s="191"/>
      <c r="J46" s="191"/>
      <c r="K46" s="366"/>
      <c r="L46" s="1392"/>
    </row>
    <row r="47" spans="1:12" ht="13.5" customHeight="1">
      <c r="A47" s="1378"/>
      <c r="B47" s="12"/>
      <c r="C47" s="1586"/>
      <c r="D47" s="1578" t="s">
        <v>145</v>
      </c>
      <c r="E47" s="1579"/>
      <c r="F47" s="881"/>
      <c r="G47" s="65" t="s">
        <v>144</v>
      </c>
      <c r="H47" s="643"/>
      <c r="I47" s="191"/>
      <c r="J47" s="191"/>
      <c r="K47" s="366"/>
      <c r="L47" s="1392"/>
    </row>
    <row r="48" spans="1:12" ht="13.5" customHeight="1">
      <c r="A48" s="1378"/>
      <c r="B48" s="12"/>
      <c r="C48" s="1586"/>
      <c r="D48" s="1578" t="s">
        <v>146</v>
      </c>
      <c r="E48" s="1579"/>
      <c r="F48" s="881"/>
      <c r="G48" s="65" t="s">
        <v>144</v>
      </c>
      <c r="H48" s="643"/>
      <c r="I48" s="191"/>
      <c r="J48" s="191"/>
      <c r="K48" s="366"/>
      <c r="L48" s="1392"/>
    </row>
    <row r="49" spans="1:12" ht="13.5" customHeight="1">
      <c r="A49" s="1378"/>
      <c r="B49" s="12"/>
      <c r="C49" s="1586"/>
      <c r="D49" s="1578" t="s">
        <v>147</v>
      </c>
      <c r="E49" s="1579"/>
      <c r="F49" s="881"/>
      <c r="G49" s="65" t="s">
        <v>144</v>
      </c>
      <c r="H49" s="643"/>
      <c r="I49" s="191"/>
      <c r="J49" s="191"/>
      <c r="K49" s="366"/>
      <c r="L49" s="1392"/>
    </row>
    <row r="50" spans="1:12" ht="13.5" customHeight="1">
      <c r="A50" s="1378"/>
      <c r="B50" s="12"/>
      <c r="C50" s="1586"/>
      <c r="D50" s="151" t="s">
        <v>122</v>
      </c>
      <c r="E50" s="133"/>
      <c r="F50" s="216"/>
      <c r="G50" s="627"/>
      <c r="H50" s="204"/>
      <c r="I50" s="191"/>
      <c r="J50" s="191"/>
      <c r="K50" s="366"/>
      <c r="L50" s="1392"/>
    </row>
    <row r="51" spans="1:12" ht="13.5" customHeight="1">
      <c r="A51" s="1378"/>
      <c r="B51" s="12"/>
      <c r="C51" s="1586"/>
      <c r="D51" s="1578" t="s">
        <v>143</v>
      </c>
      <c r="E51" s="1579"/>
      <c r="F51" s="881"/>
      <c r="G51" s="65" t="s">
        <v>144</v>
      </c>
      <c r="H51" s="643"/>
      <c r="I51" s="191"/>
      <c r="J51" s="191"/>
      <c r="K51" s="366"/>
      <c r="L51" s="1392"/>
    </row>
    <row r="52" spans="1:12" ht="13.5" customHeight="1">
      <c r="A52" s="1378"/>
      <c r="B52" s="12"/>
      <c r="C52" s="1586"/>
      <c r="D52" s="1578" t="s">
        <v>145</v>
      </c>
      <c r="E52" s="1579"/>
      <c r="F52" s="881"/>
      <c r="G52" s="65" t="s">
        <v>144</v>
      </c>
      <c r="H52" s="643"/>
      <c r="I52" s="191"/>
      <c r="J52" s="191"/>
      <c r="K52" s="366"/>
      <c r="L52" s="1392"/>
    </row>
    <row r="53" spans="1:12" ht="13.5" customHeight="1">
      <c r="A53" s="1378"/>
      <c r="B53" s="12"/>
      <c r="C53" s="1586"/>
      <c r="D53" s="1578" t="s">
        <v>146</v>
      </c>
      <c r="E53" s="1579"/>
      <c r="F53" s="881"/>
      <c r="G53" s="65" t="s">
        <v>144</v>
      </c>
      <c r="H53" s="643"/>
      <c r="I53" s="191"/>
      <c r="J53" s="191"/>
      <c r="K53" s="366"/>
      <c r="L53" s="1392"/>
    </row>
    <row r="54" spans="1:12" ht="13.5" customHeight="1">
      <c r="A54" s="1378"/>
      <c r="B54" s="12"/>
      <c r="C54" s="1586"/>
      <c r="D54" s="1578" t="s">
        <v>147</v>
      </c>
      <c r="E54" s="1579"/>
      <c r="F54" s="881"/>
      <c r="G54" s="65" t="s">
        <v>144</v>
      </c>
      <c r="H54" s="714"/>
      <c r="I54" s="191"/>
      <c r="J54" s="191"/>
      <c r="K54" s="366"/>
      <c r="L54" s="1392"/>
    </row>
    <row r="55" spans="1:12" ht="13.5" customHeight="1">
      <c r="A55" s="1378"/>
      <c r="B55" s="12"/>
      <c r="C55" s="1586"/>
      <c r="D55" s="151" t="s">
        <v>152</v>
      </c>
      <c r="E55" s="133"/>
      <c r="F55" s="216"/>
      <c r="G55" s="627"/>
      <c r="H55" s="204"/>
      <c r="I55" s="191"/>
      <c r="J55" s="191"/>
      <c r="K55" s="366"/>
      <c r="L55" s="1392"/>
    </row>
    <row r="56" spans="1:12" ht="13.5" customHeight="1">
      <c r="A56" s="1381"/>
      <c r="B56" s="12"/>
      <c r="C56" s="1586"/>
      <c r="D56" s="1578" t="s">
        <v>143</v>
      </c>
      <c r="E56" s="1579"/>
      <c r="F56" s="881"/>
      <c r="G56" s="65" t="s">
        <v>144</v>
      </c>
      <c r="H56" s="643"/>
      <c r="I56" s="191"/>
      <c r="J56" s="191"/>
      <c r="K56" s="366"/>
      <c r="L56" s="1392"/>
    </row>
    <row r="57" spans="1:12" ht="13.5" customHeight="1">
      <c r="A57" s="1381"/>
      <c r="B57" s="12"/>
      <c r="C57" s="1586"/>
      <c r="D57" s="1578" t="s">
        <v>145</v>
      </c>
      <c r="E57" s="1579"/>
      <c r="F57" s="881"/>
      <c r="G57" s="65" t="s">
        <v>144</v>
      </c>
      <c r="H57" s="643"/>
      <c r="I57" s="191"/>
      <c r="J57" s="191"/>
      <c r="K57" s="366"/>
      <c r="L57" s="1392"/>
    </row>
    <row r="58" spans="1:12" ht="13.5" customHeight="1">
      <c r="A58" s="1381"/>
      <c r="B58" s="12"/>
      <c r="C58" s="1586"/>
      <c r="D58" s="1578" t="s">
        <v>146</v>
      </c>
      <c r="E58" s="1579"/>
      <c r="F58" s="881"/>
      <c r="G58" s="65" t="s">
        <v>144</v>
      </c>
      <c r="H58" s="643"/>
      <c r="I58" s="191"/>
      <c r="J58" s="191"/>
      <c r="K58" s="366"/>
      <c r="L58" s="1392"/>
    </row>
    <row r="59" spans="1:12" ht="13.5" customHeight="1" thickBot="1">
      <c r="A59" s="1381"/>
      <c r="B59" s="12"/>
      <c r="C59" s="875"/>
      <c r="D59" s="1578" t="s">
        <v>147</v>
      </c>
      <c r="E59" s="1579"/>
      <c r="F59" s="1361"/>
      <c r="G59" s="65" t="s">
        <v>144</v>
      </c>
      <c r="H59" s="646"/>
      <c r="I59" s="191"/>
      <c r="J59" s="191"/>
      <c r="K59" s="366"/>
      <c r="L59" s="1392"/>
    </row>
    <row r="60" spans="1:12" s="58" customFormat="1" ht="13.5" customHeight="1">
      <c r="A60" s="1400"/>
      <c r="B60" s="57"/>
      <c r="C60" s="1568" t="s">
        <v>153</v>
      </c>
      <c r="D60" s="1580" t="s">
        <v>154</v>
      </c>
      <c r="E60" s="1581"/>
      <c r="F60" s="1362"/>
      <c r="G60" s="89" t="s">
        <v>155</v>
      </c>
      <c r="H60" s="276"/>
      <c r="I60" s="191"/>
      <c r="J60" s="191"/>
      <c r="K60" s="366"/>
      <c r="L60" s="1392"/>
    </row>
    <row r="61" spans="1:12" ht="12.75" customHeight="1" thickBot="1">
      <c r="A61" s="1381"/>
      <c r="B61" s="12"/>
      <c r="C61" s="1569"/>
      <c r="D61" s="1556" t="s">
        <v>156</v>
      </c>
      <c r="E61" s="1557"/>
      <c r="F61" s="1363"/>
      <c r="G61" s="67" t="s">
        <v>155</v>
      </c>
      <c r="H61" s="644"/>
      <c r="I61" s="191"/>
      <c r="J61" s="191"/>
      <c r="K61" s="366"/>
      <c r="L61" s="1392"/>
    </row>
    <row r="62" spans="1:12">
      <c r="A62" s="1381"/>
      <c r="B62" s="12"/>
      <c r="C62" s="1570" t="s">
        <v>157</v>
      </c>
      <c r="D62" s="1580" t="s">
        <v>158</v>
      </c>
      <c r="E62" s="1581"/>
      <c r="F62" s="1362"/>
      <c r="G62" s="89" t="s">
        <v>144</v>
      </c>
      <c r="H62" s="276"/>
      <c r="I62" s="191"/>
      <c r="J62" s="191"/>
      <c r="K62" s="366"/>
      <c r="L62" s="1392"/>
    </row>
    <row r="63" spans="1:12" ht="16.5" customHeight="1" thickBot="1">
      <c r="A63" s="1381"/>
      <c r="B63" s="12"/>
      <c r="C63" s="1571"/>
      <c r="D63" s="1556" t="s">
        <v>159</v>
      </c>
      <c r="E63" s="1557"/>
      <c r="F63" s="1363"/>
      <c r="G63" s="67" t="s">
        <v>144</v>
      </c>
      <c r="H63" s="644"/>
      <c r="I63" s="188"/>
      <c r="J63" s="188"/>
      <c r="K63" s="633"/>
      <c r="L63" s="1392"/>
    </row>
    <row r="64" spans="1:12" customFormat="1" ht="13.5" customHeight="1" thickBot="1">
      <c r="A64" s="1381"/>
      <c r="B64" s="12"/>
      <c r="C64" s="506" t="s">
        <v>160</v>
      </c>
      <c r="D64" s="1562" t="s">
        <v>154</v>
      </c>
      <c r="E64" s="1563"/>
      <c r="F64" s="1364"/>
      <c r="G64" s="63" t="s">
        <v>144</v>
      </c>
      <c r="H64" s="700"/>
      <c r="I64" s="192"/>
      <c r="J64" s="192"/>
      <c r="K64" s="634"/>
      <c r="L64" s="1395"/>
    </row>
    <row r="65" spans="1:12" customFormat="1" ht="13.5" customHeight="1" thickBot="1">
      <c r="A65" s="1381"/>
      <c r="B65" s="12"/>
      <c r="C65" s="39" t="s">
        <v>161</v>
      </c>
      <c r="D65" s="1564" t="s">
        <v>154</v>
      </c>
      <c r="E65" s="1565"/>
      <c r="F65" s="1364"/>
      <c r="G65" s="93" t="s">
        <v>144</v>
      </c>
      <c r="H65" s="648"/>
      <c r="I65" s="192"/>
      <c r="J65" s="192"/>
      <c r="K65" s="634"/>
      <c r="L65" s="1395"/>
    </row>
    <row r="66" spans="1:12" s="58" customFormat="1" ht="13.5" thickBot="1">
      <c r="A66" s="1401"/>
      <c r="B66" s="57"/>
      <c r="C66" s="201" t="s">
        <v>162</v>
      </c>
      <c r="D66" s="59" t="s">
        <v>146</v>
      </c>
      <c r="E66" s="321"/>
      <c r="F66" s="1365"/>
      <c r="G66" s="277" t="s">
        <v>163</v>
      </c>
      <c r="H66" s="647"/>
      <c r="I66" s="192"/>
      <c r="J66" s="192"/>
      <c r="K66" s="634"/>
      <c r="L66" s="1398"/>
    </row>
    <row r="67" spans="1:12" s="196" customFormat="1" ht="24.75" customHeight="1">
      <c r="A67" s="1402"/>
      <c r="B67" s="194"/>
      <c r="C67" s="195" t="s">
        <v>164</v>
      </c>
      <c r="H67" s="208"/>
      <c r="I67" s="635"/>
      <c r="J67" s="635"/>
      <c r="K67" s="636"/>
      <c r="L67" s="1397"/>
    </row>
    <row r="68" spans="1:12" ht="18">
      <c r="A68" s="1378"/>
      <c r="B68" s="12"/>
      <c r="C68" s="167" t="s">
        <v>165</v>
      </c>
      <c r="D68" s="1"/>
      <c r="E68" s="1"/>
      <c r="F68" s="1"/>
      <c r="G68" s="1"/>
      <c r="H68" s="5"/>
      <c r="I68" s="187"/>
      <c r="J68" s="187"/>
      <c r="K68" s="286"/>
      <c r="L68" s="1392"/>
    </row>
    <row r="69" spans="1:12" ht="31.5" customHeight="1">
      <c r="A69" s="1378"/>
      <c r="B69" s="12"/>
      <c r="C69" s="1489" t="s">
        <v>166</v>
      </c>
      <c r="D69" s="1489"/>
      <c r="E69" s="1489"/>
      <c r="F69" s="1489"/>
      <c r="G69" s="1489"/>
      <c r="H69" s="1489"/>
      <c r="I69" s="187"/>
      <c r="J69" s="187"/>
      <c r="K69" s="286"/>
      <c r="L69" s="1392"/>
    </row>
    <row r="70" spans="1:12" ht="3.75" customHeight="1" thickBot="1">
      <c r="A70" s="1378"/>
      <c r="B70" s="12"/>
      <c r="C70" s="1"/>
      <c r="D70" s="1"/>
      <c r="E70" s="1"/>
      <c r="F70" s="1"/>
      <c r="G70" s="1"/>
      <c r="H70" s="5"/>
      <c r="I70" s="187"/>
      <c r="J70" s="187"/>
      <c r="K70" s="286"/>
      <c r="L70" s="1392"/>
    </row>
    <row r="71" spans="1:12" ht="12.75" customHeight="1">
      <c r="A71" s="1378"/>
      <c r="B71" s="12"/>
      <c r="C71" s="1576" t="s">
        <v>167</v>
      </c>
      <c r="D71" s="1577"/>
      <c r="E71" s="1566" t="str">
        <f>IF($D$9="","",VLOOKUP($D$9,'DOE RUL'!$A$5:$C$65,2,TRUE))</f>
        <v/>
      </c>
      <c r="F71" s="1567"/>
      <c r="G71" s="383"/>
      <c r="H71" s="1436"/>
      <c r="I71" s="187"/>
      <c r="J71" s="187"/>
      <c r="K71" s="286"/>
      <c r="L71" s="1392"/>
    </row>
    <row r="72" spans="1:12">
      <c r="A72" s="1378"/>
      <c r="B72" s="12"/>
      <c r="C72" s="1574" t="s">
        <v>168</v>
      </c>
      <c r="D72" s="1575"/>
      <c r="E72" s="1560"/>
      <c r="F72" s="1561"/>
      <c r="G72" s="383"/>
      <c r="H72" s="1436"/>
      <c r="I72" s="187"/>
      <c r="J72" s="187"/>
      <c r="K72" s="286"/>
      <c r="L72" s="1392"/>
    </row>
    <row r="73" spans="1:12" ht="29.25" customHeight="1" thickBot="1">
      <c r="A73" s="1378"/>
      <c r="B73" s="12"/>
      <c r="C73" s="1572" t="s">
        <v>169</v>
      </c>
      <c r="D73" s="1573"/>
      <c r="E73" s="1558"/>
      <c r="F73" s="1559"/>
      <c r="G73"/>
      <c r="H73" s="1436"/>
      <c r="I73" s="187"/>
      <c r="J73" s="191"/>
      <c r="K73" s="366"/>
      <c r="L73" s="1392"/>
    </row>
    <row r="74" spans="1:12" ht="30" customHeight="1" thickBot="1">
      <c r="A74" s="1378"/>
      <c r="B74" s="12"/>
      <c r="C74" s="1"/>
      <c r="D74" s="1"/>
      <c r="E74" s="1"/>
      <c r="F74" s="1"/>
      <c r="G74" s="1"/>
      <c r="H74" s="5"/>
      <c r="I74" s="191"/>
      <c r="J74" s="191"/>
      <c r="K74" s="366"/>
      <c r="L74" s="1392"/>
    </row>
    <row r="75" spans="1:12">
      <c r="A75" s="1378"/>
      <c r="B75" s="12"/>
      <c r="C75" s="17" t="s">
        <v>170</v>
      </c>
      <c r="D75" s="1546"/>
      <c r="E75" s="1547"/>
      <c r="F75" s="1547"/>
      <c r="G75" s="1547"/>
      <c r="H75" s="1547"/>
      <c r="I75" s="1547"/>
      <c r="J75" s="1548"/>
      <c r="K75" s="366"/>
      <c r="L75" s="1392"/>
    </row>
    <row r="76" spans="1:12">
      <c r="A76" s="1378"/>
      <c r="B76" s="12"/>
      <c r="C76" s="14"/>
      <c r="D76" s="1549"/>
      <c r="E76" s="1550"/>
      <c r="F76" s="1550"/>
      <c r="G76" s="1550"/>
      <c r="H76" s="1550"/>
      <c r="I76" s="1550"/>
      <c r="J76" s="1551"/>
      <c r="K76" s="366"/>
      <c r="L76" s="1392"/>
    </row>
    <row r="77" spans="1:12">
      <c r="A77" s="1378"/>
      <c r="B77" s="12"/>
      <c r="C77" s="14"/>
      <c r="D77" s="1549"/>
      <c r="E77" s="1550"/>
      <c r="F77" s="1550"/>
      <c r="G77" s="1550"/>
      <c r="H77" s="1550"/>
      <c r="I77" s="1550"/>
      <c r="J77" s="1551"/>
      <c r="K77" s="366"/>
      <c r="L77" s="1392"/>
    </row>
    <row r="78" spans="1:12">
      <c r="A78" s="1378"/>
      <c r="B78" s="12"/>
      <c r="C78" s="14"/>
      <c r="D78" s="1549"/>
      <c r="E78" s="1550"/>
      <c r="F78" s="1550"/>
      <c r="G78" s="1550"/>
      <c r="H78" s="1550"/>
      <c r="I78" s="1550"/>
      <c r="J78" s="1551"/>
      <c r="K78" s="366"/>
      <c r="L78" s="1392"/>
    </row>
    <row r="79" spans="1:12">
      <c r="A79" s="1378"/>
      <c r="B79" s="12"/>
      <c r="C79" s="14"/>
      <c r="D79" s="1549"/>
      <c r="E79" s="1550"/>
      <c r="F79" s="1550"/>
      <c r="G79" s="1550"/>
      <c r="H79" s="1550"/>
      <c r="I79" s="1550"/>
      <c r="J79" s="1551"/>
      <c r="K79" s="366"/>
      <c r="L79" s="1392"/>
    </row>
    <row r="80" spans="1:12">
      <c r="A80" s="1378"/>
      <c r="B80" s="12"/>
      <c r="C80" s="14"/>
      <c r="D80" s="1549"/>
      <c r="E80" s="1550"/>
      <c r="F80" s="1550"/>
      <c r="G80" s="1550"/>
      <c r="H80" s="1550"/>
      <c r="I80" s="1550"/>
      <c r="J80" s="1551"/>
      <c r="K80" s="366"/>
      <c r="L80" s="1392"/>
    </row>
    <row r="81" spans="1:12">
      <c r="A81" s="1378"/>
      <c r="B81" s="12"/>
      <c r="C81" s="16"/>
      <c r="D81" s="1549"/>
      <c r="E81" s="1550"/>
      <c r="F81" s="1550"/>
      <c r="G81" s="1550"/>
      <c r="H81" s="1550"/>
      <c r="I81" s="1550"/>
      <c r="J81" s="1551"/>
      <c r="K81" s="366"/>
      <c r="L81" s="1392"/>
    </row>
    <row r="82" spans="1:12" ht="13.5" thickBot="1">
      <c r="A82" s="1378"/>
      <c r="B82" s="12"/>
      <c r="C82" s="15"/>
      <c r="D82" s="1552"/>
      <c r="E82" s="1553"/>
      <c r="F82" s="1553"/>
      <c r="G82" s="1553"/>
      <c r="H82" s="1553"/>
      <c r="I82" s="1553"/>
      <c r="J82" s="1554"/>
      <c r="K82" s="366"/>
      <c r="L82" s="1392"/>
    </row>
    <row r="83" spans="1:12">
      <c r="A83" s="1378"/>
      <c r="B83" s="33"/>
      <c r="C83" s="116" t="str">
        <f>'Instructions &amp; Definitions'!C57</f>
        <v>EPA Form Number: 5900-482</v>
      </c>
      <c r="D83" s="34"/>
      <c r="E83" s="34"/>
      <c r="F83" s="34"/>
      <c r="G83" s="34"/>
      <c r="H83" s="209"/>
      <c r="I83" s="193"/>
      <c r="J83" s="193"/>
      <c r="K83" s="637"/>
      <c r="L83" s="1392"/>
    </row>
    <row r="84" spans="1:12">
      <c r="A84" s="1378"/>
      <c r="B84" s="1381"/>
      <c r="C84" s="1381"/>
      <c r="D84" s="1381"/>
      <c r="E84" s="1381"/>
      <c r="F84" s="1381"/>
      <c r="G84" s="1381"/>
      <c r="H84" s="1394"/>
      <c r="I84" s="1392"/>
      <c r="J84" s="1392"/>
      <c r="K84" s="1392"/>
      <c r="L84" s="1392"/>
    </row>
    <row r="85" spans="1:12">
      <c r="A85" s="1378"/>
      <c r="B85" s="1381"/>
      <c r="C85" s="1381"/>
      <c r="D85" s="1381"/>
      <c r="E85" s="1381"/>
      <c r="F85" s="1381"/>
      <c r="G85" s="1381"/>
      <c r="H85" s="1394"/>
      <c r="I85" s="1392"/>
      <c r="J85" s="1392"/>
      <c r="K85" s="1392"/>
      <c r="L85" s="1392"/>
    </row>
    <row r="86" spans="1:12" hidden="1">
      <c r="A86" s="1378"/>
      <c r="B86" s="1381"/>
      <c r="C86" s="1381"/>
      <c r="D86" s="1381"/>
      <c r="E86" s="1381"/>
      <c r="F86" s="1381"/>
      <c r="G86" s="1381"/>
      <c r="H86" s="1394"/>
      <c r="I86" s="1392"/>
      <c r="J86" s="1392"/>
      <c r="K86" s="1392"/>
      <c r="L86" s="1392"/>
    </row>
    <row r="87" spans="1:12" hidden="1">
      <c r="A87" s="1378"/>
      <c r="B87" s="1381"/>
      <c r="C87" s="1381"/>
      <c r="D87" s="1381"/>
      <c r="E87" s="1381"/>
      <c r="F87" s="1381"/>
      <c r="G87" s="1381"/>
      <c r="H87" s="1394"/>
      <c r="I87" s="1392"/>
      <c r="J87" s="1392"/>
      <c r="K87" s="1392"/>
      <c r="L87" s="1392"/>
    </row>
    <row r="88" spans="1:12" hidden="1">
      <c r="A88" s="1378"/>
      <c r="B88" s="1381"/>
      <c r="C88" s="1381"/>
      <c r="D88" s="1381"/>
      <c r="E88" s="1381"/>
      <c r="F88" s="1381"/>
      <c r="G88" s="1381"/>
      <c r="H88" s="1394"/>
      <c r="I88" s="1392"/>
      <c r="J88" s="1392"/>
      <c r="K88" s="1392"/>
      <c r="L88" s="1392"/>
    </row>
    <row r="89" spans="1:12" hidden="1">
      <c r="A89" s="1378"/>
      <c r="B89" s="1381"/>
      <c r="C89" s="1381"/>
      <c r="D89" s="1381"/>
      <c r="E89" s="1381"/>
      <c r="F89" s="1381"/>
      <c r="G89" s="1381"/>
      <c r="H89" s="1394"/>
      <c r="I89" s="1392"/>
      <c r="J89" s="1392"/>
      <c r="K89" s="1392"/>
      <c r="L89" s="1392"/>
    </row>
    <row r="90" spans="1:12" hidden="1">
      <c r="A90" s="1378"/>
      <c r="B90" s="1381"/>
      <c r="C90" s="1381"/>
      <c r="D90" s="1381"/>
      <c r="E90" s="1381"/>
      <c r="F90" s="1381"/>
      <c r="G90" s="1381"/>
      <c r="H90" s="1394"/>
      <c r="I90" s="1392"/>
      <c r="J90" s="1392"/>
      <c r="K90" s="1392"/>
      <c r="L90" s="1392"/>
    </row>
    <row r="91" spans="1:12" hidden="1">
      <c r="A91" s="1378"/>
      <c r="B91" s="1381"/>
      <c r="C91" s="1381"/>
      <c r="D91" s="1381"/>
      <c r="E91" s="1381"/>
      <c r="F91" s="1381"/>
      <c r="G91" s="1381"/>
      <c r="H91" s="1394"/>
      <c r="I91" s="1392"/>
      <c r="J91" s="1392"/>
      <c r="K91" s="1392"/>
      <c r="L91" s="1392"/>
    </row>
    <row r="92" spans="1:12" hidden="1">
      <c r="A92" s="1378"/>
      <c r="B92" s="1381"/>
      <c r="C92" s="1381"/>
      <c r="D92" s="1381"/>
      <c r="E92" s="1381"/>
      <c r="F92" s="1381"/>
      <c r="G92" s="1381"/>
      <c r="H92" s="1394"/>
      <c r="I92" s="1392"/>
      <c r="J92" s="1392"/>
      <c r="K92" s="1392"/>
      <c r="L92" s="1392"/>
    </row>
    <row r="93" spans="1:12" hidden="1">
      <c r="A93" s="1378"/>
      <c r="B93" s="1381"/>
      <c r="C93" s="1381"/>
      <c r="D93" s="1381"/>
      <c r="E93" s="1381"/>
      <c r="F93" s="1381"/>
      <c r="G93" s="1381"/>
      <c r="H93" s="1394"/>
      <c r="I93" s="1392"/>
      <c r="J93" s="1392"/>
      <c r="K93" s="1392"/>
      <c r="L93" s="1392"/>
    </row>
    <row r="94" spans="1:12" hidden="1">
      <c r="A94" s="1378"/>
      <c r="B94" s="1381"/>
      <c r="C94" s="1381"/>
      <c r="D94" s="1381"/>
      <c r="E94" s="1381"/>
      <c r="F94" s="1381"/>
      <c r="G94" s="1381"/>
      <c r="H94" s="1394"/>
      <c r="I94" s="1392"/>
      <c r="J94" s="1392"/>
      <c r="K94" s="1392"/>
      <c r="L94" s="1392"/>
    </row>
    <row r="95" spans="1:12" hidden="1">
      <c r="A95" s="1378"/>
      <c r="B95" s="1381"/>
      <c r="C95" s="1381"/>
      <c r="D95" s="1381"/>
      <c r="E95" s="1381"/>
      <c r="F95" s="1381"/>
      <c r="G95" s="1381"/>
      <c r="H95" s="1394"/>
      <c r="I95" s="1392"/>
      <c r="J95" s="1392"/>
      <c r="K95" s="1392"/>
      <c r="L95" s="1392"/>
    </row>
    <row r="96" spans="1:12" hidden="1">
      <c r="A96" s="1378"/>
      <c r="B96" s="1381"/>
      <c r="C96" s="1381"/>
      <c r="D96" s="1381"/>
      <c r="E96" s="1381"/>
      <c r="F96" s="1381"/>
      <c r="G96" s="1381"/>
      <c r="H96" s="1394"/>
      <c r="I96" s="1392"/>
      <c r="J96" s="1392"/>
      <c r="K96" s="1392"/>
      <c r="L96" s="1392"/>
    </row>
    <row r="97" spans="1:12" hidden="1">
      <c r="A97" s="1378"/>
      <c r="B97" s="1381"/>
      <c r="C97" s="1381"/>
      <c r="D97" s="1381"/>
      <c r="E97" s="1381"/>
      <c r="F97" s="1381"/>
      <c r="G97" s="1381"/>
      <c r="H97" s="1394"/>
      <c r="I97" s="1392"/>
      <c r="J97" s="1392"/>
      <c r="K97" s="1392"/>
      <c r="L97" s="1392"/>
    </row>
    <row r="98" spans="1:12" hidden="1">
      <c r="A98" s="1378"/>
      <c r="B98" s="1381"/>
      <c r="C98" s="1381"/>
      <c r="D98" s="1381"/>
      <c r="E98" s="1381"/>
      <c r="F98" s="1381"/>
      <c r="G98" s="1381"/>
      <c r="H98" s="1394"/>
      <c r="I98" s="1392"/>
      <c r="J98" s="1392"/>
      <c r="K98" s="1392"/>
      <c r="L98" s="1392"/>
    </row>
    <row r="99" spans="1:12" hidden="1">
      <c r="A99" s="1378"/>
      <c r="B99" s="1381"/>
      <c r="C99" s="1381"/>
      <c r="D99" s="1381"/>
      <c r="E99" s="1381"/>
      <c r="F99" s="1381"/>
      <c r="G99" s="1381"/>
      <c r="H99" s="1394"/>
      <c r="I99" s="1392"/>
      <c r="J99" s="1392"/>
      <c r="K99" s="1392"/>
      <c r="L99" s="1392"/>
    </row>
    <row r="100" spans="1:12" hidden="1">
      <c r="A100" s="1378"/>
      <c r="B100" s="1381"/>
      <c r="C100" s="1381"/>
      <c r="D100" s="1381"/>
      <c r="E100" s="1381"/>
      <c r="F100" s="1381"/>
      <c r="G100" s="1381"/>
      <c r="H100" s="1394"/>
      <c r="I100" s="1392"/>
      <c r="J100" s="1392"/>
      <c r="K100" s="1392"/>
      <c r="L100" s="1392"/>
    </row>
    <row r="101" spans="1:12" hidden="1">
      <c r="A101" s="1378"/>
      <c r="B101" s="1381"/>
      <c r="C101" s="1381"/>
      <c r="D101" s="1381"/>
      <c r="E101" s="1381"/>
      <c r="F101" s="1381"/>
      <c r="G101" s="1381"/>
      <c r="H101" s="1394"/>
      <c r="I101" s="1392"/>
      <c r="J101" s="1392"/>
      <c r="K101" s="1392"/>
      <c r="L101" s="1392"/>
    </row>
    <row r="102" spans="1:12" hidden="1">
      <c r="A102" s="1378"/>
      <c r="B102" s="1381"/>
      <c r="C102" s="1381"/>
      <c r="D102" s="1381"/>
      <c r="E102" s="1381"/>
      <c r="F102" s="1381"/>
      <c r="G102" s="1381"/>
      <c r="H102" s="1394"/>
      <c r="I102" s="1392"/>
      <c r="J102" s="1392"/>
      <c r="K102" s="1392"/>
      <c r="L102" s="1392"/>
    </row>
    <row r="103" spans="1:12" hidden="1">
      <c r="A103" s="1378"/>
      <c r="B103" s="1381"/>
      <c r="C103" s="1381"/>
      <c r="D103" s="1381"/>
      <c r="E103" s="1381"/>
      <c r="F103" s="1381"/>
      <c r="G103" s="1381"/>
      <c r="H103" s="1394"/>
      <c r="I103" s="1392"/>
      <c r="J103" s="1392"/>
      <c r="K103" s="1392"/>
      <c r="L103" s="1392"/>
    </row>
    <row r="104" spans="1:12" hidden="1">
      <c r="A104" s="1378"/>
      <c r="B104" s="1381"/>
      <c r="C104" s="1381"/>
      <c r="D104" s="1381"/>
      <c r="E104" s="1381"/>
      <c r="F104" s="1381"/>
      <c r="G104" s="1381"/>
      <c r="H104" s="1394"/>
      <c r="I104" s="1392"/>
      <c r="J104" s="1392"/>
      <c r="K104" s="1392"/>
      <c r="L104" s="1392"/>
    </row>
    <row r="105" spans="1:12" hidden="1">
      <c r="A105" s="1378"/>
      <c r="B105" s="1381"/>
      <c r="C105" s="1381"/>
      <c r="D105" s="1381"/>
      <c r="E105" s="1381"/>
      <c r="F105" s="1381"/>
      <c r="G105" s="1381"/>
      <c r="H105" s="1394"/>
      <c r="I105" s="1392"/>
      <c r="J105" s="1392"/>
      <c r="K105" s="1392"/>
      <c r="L105" s="1392"/>
    </row>
    <row r="106" spans="1:12" hidden="1">
      <c r="A106" s="1378"/>
      <c r="B106" s="1381"/>
      <c r="C106" s="1381"/>
      <c r="D106" s="1381"/>
      <c r="E106" s="1381"/>
      <c r="F106" s="1381"/>
      <c r="G106" s="1381"/>
      <c r="H106" s="1394"/>
      <c r="I106" s="1392"/>
      <c r="J106" s="1392"/>
      <c r="K106" s="1392"/>
      <c r="L106" s="1392"/>
    </row>
    <row r="107" spans="1:12" hidden="1">
      <c r="A107" s="1378"/>
      <c r="B107" s="1381"/>
      <c r="C107" s="1381"/>
      <c r="D107" s="1381"/>
      <c r="E107" s="1381"/>
      <c r="F107" s="1381"/>
      <c r="G107" s="1381"/>
      <c r="H107" s="1394"/>
      <c r="I107" s="1392"/>
      <c r="J107" s="1392"/>
      <c r="K107" s="1392"/>
      <c r="L107" s="1392"/>
    </row>
    <row r="108" spans="1:12" hidden="1">
      <c r="A108" s="1378"/>
      <c r="B108" s="1381"/>
      <c r="C108" s="1381"/>
      <c r="D108" s="1381"/>
      <c r="E108" s="1381"/>
      <c r="F108" s="1381"/>
      <c r="G108" s="1381"/>
      <c r="H108" s="1394"/>
      <c r="I108" s="1392"/>
      <c r="J108" s="1392"/>
      <c r="K108" s="1392"/>
      <c r="L108" s="1392"/>
    </row>
    <row r="109" spans="1:12" hidden="1">
      <c r="A109" s="1378"/>
      <c r="B109" s="1381"/>
      <c r="C109" s="1381"/>
      <c r="D109" s="1381"/>
      <c r="E109" s="1381"/>
      <c r="F109" s="1381"/>
      <c r="G109" s="1381"/>
      <c r="H109" s="1394"/>
      <c r="I109" s="1392"/>
      <c r="J109" s="1392"/>
      <c r="K109" s="1392"/>
      <c r="L109" s="1392"/>
    </row>
    <row r="110" spans="1:12" hidden="1">
      <c r="A110" s="1378"/>
      <c r="B110" s="1381"/>
      <c r="C110" s="1381"/>
      <c r="D110" s="1381"/>
      <c r="E110" s="1381"/>
      <c r="F110" s="1381"/>
      <c r="G110" s="1381"/>
      <c r="H110" s="1394"/>
      <c r="I110" s="1392"/>
      <c r="J110" s="1392"/>
      <c r="K110" s="1392"/>
      <c r="L110" s="1392"/>
    </row>
    <row r="111" spans="1:12" hidden="1">
      <c r="A111" s="1378"/>
      <c r="B111" s="1381"/>
      <c r="C111" s="1381"/>
      <c r="D111" s="1381"/>
      <c r="E111" s="1381"/>
      <c r="F111" s="1381"/>
      <c r="G111" s="1381"/>
      <c r="H111" s="1394"/>
      <c r="I111" s="1392"/>
      <c r="J111" s="1392"/>
      <c r="K111" s="1392"/>
      <c r="L111" s="1392"/>
    </row>
    <row r="112" spans="1:12" hidden="1">
      <c r="A112" s="1378"/>
      <c r="B112" s="1381"/>
      <c r="C112" s="1381"/>
      <c r="D112" s="1381"/>
      <c r="E112" s="1381"/>
      <c r="F112" s="1381"/>
      <c r="G112" s="1381"/>
      <c r="H112" s="1394"/>
      <c r="I112" s="1392"/>
      <c r="J112" s="1392"/>
      <c r="K112" s="1392"/>
      <c r="L112" s="1392"/>
    </row>
    <row r="113" spans="1:12" hidden="1">
      <c r="A113" s="1378"/>
      <c r="B113" s="1381"/>
      <c r="C113" s="1381"/>
      <c r="D113" s="1381"/>
      <c r="E113" s="1381"/>
      <c r="F113" s="1381"/>
      <c r="G113" s="1381"/>
      <c r="H113" s="1394"/>
      <c r="I113" s="1392"/>
      <c r="J113" s="1392"/>
      <c r="K113" s="1392"/>
      <c r="L113" s="1392"/>
    </row>
    <row r="114" spans="1:12" hidden="1">
      <c r="A114" s="1378"/>
      <c r="B114" s="1381"/>
      <c r="C114" s="1381"/>
      <c r="D114" s="1381"/>
      <c r="E114" s="1381"/>
      <c r="F114" s="1381"/>
      <c r="G114" s="1381"/>
      <c r="H114" s="1394"/>
      <c r="I114" s="1392"/>
      <c r="J114" s="1392"/>
      <c r="K114" s="1392"/>
      <c r="L114" s="1392"/>
    </row>
    <row r="115" spans="1:12" hidden="1">
      <c r="A115" s="1378"/>
      <c r="B115" s="1381"/>
      <c r="C115" s="1381"/>
      <c r="D115" s="1381"/>
      <c r="E115" s="1381"/>
      <c r="F115" s="1381"/>
      <c r="G115" s="1381"/>
      <c r="H115" s="1394"/>
      <c r="I115" s="1392"/>
      <c r="J115" s="1392"/>
      <c r="K115" s="1392"/>
      <c r="L115" s="1392"/>
    </row>
    <row r="116" spans="1:12" hidden="1">
      <c r="A116" s="1378"/>
      <c r="B116" s="1381"/>
      <c r="C116" s="1381"/>
      <c r="D116" s="1381"/>
      <c r="E116" s="1381"/>
      <c r="F116" s="1381"/>
      <c r="G116" s="1381"/>
      <c r="H116" s="1394"/>
      <c r="I116" s="1392"/>
      <c r="J116" s="1392"/>
      <c r="K116" s="1392"/>
      <c r="L116" s="1392"/>
    </row>
    <row r="117" spans="1:12" hidden="1">
      <c r="A117" s="1378"/>
      <c r="B117" s="1381"/>
      <c r="C117" s="1381"/>
      <c r="D117" s="1381"/>
      <c r="E117" s="1381"/>
      <c r="F117" s="1381"/>
      <c r="G117" s="1381"/>
      <c r="H117" s="1394"/>
      <c r="I117" s="1392"/>
      <c r="J117" s="1392"/>
      <c r="K117" s="1392"/>
      <c r="L117" s="1392"/>
    </row>
    <row r="118" spans="1:12" hidden="1">
      <c r="A118" s="1378"/>
      <c r="B118" s="1381"/>
      <c r="C118" s="1381"/>
      <c r="D118" s="1381"/>
      <c r="E118" s="1381"/>
      <c r="F118" s="1381"/>
      <c r="G118" s="1381"/>
      <c r="H118" s="1394"/>
      <c r="I118" s="1392"/>
      <c r="J118" s="1392"/>
      <c r="K118" s="1392"/>
      <c r="L118" s="1392"/>
    </row>
    <row r="119" spans="1:12" hidden="1">
      <c r="A119" s="1378"/>
      <c r="B119" s="1381"/>
      <c r="C119" s="1381"/>
      <c r="D119" s="1381"/>
      <c r="E119" s="1381"/>
      <c r="F119" s="1381"/>
      <c r="G119" s="1381"/>
      <c r="H119" s="1394"/>
      <c r="I119" s="1392"/>
      <c r="J119" s="1392"/>
      <c r="K119" s="1392"/>
      <c r="L119" s="1392"/>
    </row>
    <row r="120" spans="1:12" hidden="1">
      <c r="A120" s="1378"/>
      <c r="B120" s="1381"/>
      <c r="C120" s="1381"/>
      <c r="D120" s="1381"/>
      <c r="E120" s="1381"/>
      <c r="F120" s="1381"/>
      <c r="G120" s="1381"/>
      <c r="H120" s="1394"/>
      <c r="I120" s="1392"/>
      <c r="J120" s="1392"/>
      <c r="K120" s="1392"/>
      <c r="L120" s="1392"/>
    </row>
    <row r="121" spans="1:12" hidden="1">
      <c r="A121" s="1378"/>
      <c r="B121" s="1381"/>
      <c r="C121" s="1381"/>
      <c r="D121" s="1381"/>
      <c r="E121" s="1381"/>
      <c r="F121" s="1381"/>
      <c r="G121" s="1381"/>
      <c r="H121" s="1394"/>
      <c r="I121" s="1392"/>
      <c r="J121" s="1392"/>
      <c r="K121" s="1392"/>
      <c r="L121" s="1392"/>
    </row>
    <row r="122" spans="1:12" hidden="1">
      <c r="A122" s="1378"/>
      <c r="B122" s="1381"/>
      <c r="C122" s="1381"/>
      <c r="D122" s="1381"/>
      <c r="E122" s="1381"/>
      <c r="F122" s="1381"/>
      <c r="G122" s="1381"/>
      <c r="H122" s="1394"/>
      <c r="I122" s="1392"/>
      <c r="J122" s="1392"/>
      <c r="K122" s="1392"/>
      <c r="L122" s="1392"/>
    </row>
    <row r="123" spans="1:12" hidden="1">
      <c r="A123" s="1378"/>
      <c r="B123" s="1381"/>
      <c r="C123" s="1381"/>
      <c r="D123" s="1381"/>
      <c r="E123" s="1381"/>
      <c r="F123" s="1381"/>
      <c r="G123" s="1381"/>
      <c r="H123" s="1394"/>
      <c r="I123" s="1392"/>
      <c r="J123" s="1392"/>
      <c r="K123" s="1392"/>
      <c r="L123" s="1392"/>
    </row>
    <row r="124" spans="1:12" hidden="1">
      <c r="A124" s="1378"/>
      <c r="B124" s="1381"/>
      <c r="C124" s="1381"/>
      <c r="D124" s="1381"/>
      <c r="E124" s="1381"/>
      <c r="F124" s="1381"/>
      <c r="G124" s="1381"/>
      <c r="H124" s="1394"/>
      <c r="I124" s="1392"/>
      <c r="J124" s="1392"/>
      <c r="K124" s="1392"/>
      <c r="L124" s="1392"/>
    </row>
    <row r="125" spans="1:12" hidden="1">
      <c r="A125" s="1378"/>
      <c r="B125" s="1381"/>
      <c r="C125" s="1381"/>
      <c r="D125" s="1381"/>
      <c r="E125" s="1381"/>
      <c r="F125" s="1381"/>
      <c r="G125" s="1381"/>
      <c r="H125" s="1394"/>
      <c r="I125" s="1392"/>
      <c r="J125" s="1392"/>
      <c r="K125" s="1392"/>
      <c r="L125" s="1392"/>
    </row>
    <row r="126" spans="1:12" hidden="1">
      <c r="A126" s="1378"/>
      <c r="B126" s="1381"/>
      <c r="C126" s="1381"/>
      <c r="D126" s="1381"/>
      <c r="E126" s="1381"/>
      <c r="F126" s="1381"/>
      <c r="G126" s="1381"/>
      <c r="H126" s="1394"/>
      <c r="I126" s="1392"/>
      <c r="J126" s="1392"/>
      <c r="K126" s="1392"/>
      <c r="L126" s="1392"/>
    </row>
    <row r="127" spans="1:12" hidden="1">
      <c r="A127" s="1378"/>
      <c r="B127" s="1381"/>
      <c r="C127" s="1381"/>
      <c r="D127" s="1381"/>
      <c r="E127" s="1381"/>
      <c r="F127" s="1381"/>
      <c r="G127" s="1381"/>
      <c r="H127" s="1394"/>
      <c r="I127" s="1392"/>
      <c r="J127" s="1392"/>
      <c r="K127" s="1392"/>
      <c r="L127" s="1392"/>
    </row>
    <row r="128" spans="1:12" hidden="1">
      <c r="A128" s="1378"/>
      <c r="B128" s="1381"/>
      <c r="C128" s="1381"/>
      <c r="D128" s="1381"/>
      <c r="E128" s="1381"/>
      <c r="F128" s="1381"/>
      <c r="G128" s="1381"/>
      <c r="H128" s="1394"/>
      <c r="I128" s="1392"/>
      <c r="J128" s="1392"/>
      <c r="K128" s="1392"/>
      <c r="L128" s="1392"/>
    </row>
    <row r="129" spans="1:12" hidden="1">
      <c r="A129" s="1378"/>
      <c r="B129" s="1381"/>
      <c r="C129" s="1381"/>
      <c r="D129" s="1381"/>
      <c r="E129" s="1381"/>
      <c r="F129" s="1381"/>
      <c r="G129" s="1381"/>
      <c r="H129" s="1394"/>
      <c r="I129" s="1392"/>
      <c r="J129" s="1392"/>
      <c r="K129" s="1392"/>
      <c r="L129" s="1392"/>
    </row>
    <row r="130" spans="1:12" hidden="1">
      <c r="A130" s="1378"/>
      <c r="B130" s="1381"/>
      <c r="C130" s="1381"/>
      <c r="D130" s="1381"/>
      <c r="E130" s="1381"/>
      <c r="F130" s="1381"/>
      <c r="G130" s="1381"/>
      <c r="H130" s="1394"/>
      <c r="I130" s="1392"/>
      <c r="J130" s="1392"/>
      <c r="K130" s="1392"/>
      <c r="L130" s="1392"/>
    </row>
    <row r="131" spans="1:12" hidden="1">
      <c r="A131" s="1378"/>
      <c r="B131" s="1381"/>
      <c r="C131" s="1381"/>
      <c r="D131" s="1381"/>
      <c r="E131" s="1381"/>
      <c r="F131" s="1381"/>
      <c r="G131" s="1381"/>
      <c r="H131" s="1394"/>
      <c r="I131" s="1392"/>
      <c r="J131" s="1392"/>
      <c r="K131" s="1392"/>
      <c r="L131" s="1392"/>
    </row>
    <row r="132" spans="1:12" hidden="1">
      <c r="A132" s="1378"/>
      <c r="B132" s="1381"/>
      <c r="C132" s="1381"/>
      <c r="D132" s="1381"/>
      <c r="E132" s="1381"/>
      <c r="F132" s="1381"/>
      <c r="G132" s="1381"/>
      <c r="H132" s="1394"/>
      <c r="I132" s="1392"/>
      <c r="J132" s="1392"/>
      <c r="K132" s="1392"/>
      <c r="L132" s="1392"/>
    </row>
    <row r="133" spans="1:12" hidden="1">
      <c r="A133" s="1378"/>
      <c r="B133" s="1381"/>
      <c r="C133" s="1381"/>
      <c r="D133" s="1381"/>
      <c r="E133" s="1381"/>
      <c r="F133" s="1381"/>
      <c r="G133" s="1381"/>
      <c r="H133" s="1394"/>
      <c r="I133" s="1392"/>
      <c r="J133" s="1392"/>
      <c r="K133" s="1392"/>
      <c r="L133" s="1392"/>
    </row>
    <row r="134" spans="1:12" hidden="1">
      <c r="A134" s="1378"/>
      <c r="B134" s="1381"/>
      <c r="C134" s="1381"/>
      <c r="D134" s="1381"/>
      <c r="E134" s="1381"/>
      <c r="F134" s="1381"/>
      <c r="G134" s="1381"/>
      <c r="H134" s="1394"/>
      <c r="I134" s="1392"/>
      <c r="J134" s="1392"/>
      <c r="K134" s="1392"/>
      <c r="L134" s="1392"/>
    </row>
    <row r="135" spans="1:12" hidden="1">
      <c r="A135" s="1378"/>
      <c r="B135" s="1381"/>
      <c r="C135" s="1381"/>
      <c r="D135" s="1381"/>
      <c r="E135" s="1381"/>
      <c r="F135" s="1381"/>
      <c r="G135" s="1381"/>
      <c r="H135" s="1394"/>
      <c r="I135" s="1392"/>
      <c r="J135" s="1392"/>
      <c r="K135" s="1392"/>
      <c r="L135" s="1392"/>
    </row>
    <row r="136" spans="1:12" hidden="1">
      <c r="A136" s="1378"/>
      <c r="B136" s="1381"/>
      <c r="C136" s="1381"/>
      <c r="D136" s="1381"/>
      <c r="E136" s="1381"/>
      <c r="F136" s="1381"/>
      <c r="G136" s="1381"/>
      <c r="H136" s="1394"/>
      <c r="I136" s="1392"/>
      <c r="J136" s="1392"/>
      <c r="K136" s="1392"/>
      <c r="L136" s="1392"/>
    </row>
    <row r="137" spans="1:12" hidden="1">
      <c r="A137" s="1378"/>
      <c r="B137" s="1381"/>
      <c r="C137" s="1381"/>
      <c r="D137" s="1381"/>
      <c r="E137" s="1381"/>
      <c r="F137" s="1381"/>
      <c r="G137" s="1381"/>
      <c r="H137" s="1394"/>
      <c r="I137" s="1392"/>
      <c r="J137" s="1392"/>
      <c r="K137" s="1392"/>
      <c r="L137" s="1392"/>
    </row>
    <row r="138" spans="1:12" hidden="1">
      <c r="A138" s="1378"/>
      <c r="B138" s="1381"/>
      <c r="C138" s="1381"/>
      <c r="D138" s="1381"/>
      <c r="E138" s="1381"/>
      <c r="F138" s="1381"/>
      <c r="G138" s="1381"/>
      <c r="H138" s="1394"/>
      <c r="I138" s="1392"/>
      <c r="J138" s="1392"/>
      <c r="K138" s="1392"/>
      <c r="L138" s="1392"/>
    </row>
    <row r="139" spans="1:12" hidden="1">
      <c r="A139" s="1378"/>
      <c r="B139" s="1381"/>
      <c r="C139" s="1381"/>
      <c r="D139" s="1381"/>
      <c r="E139" s="1381"/>
      <c r="F139" s="1381"/>
      <c r="G139" s="1381"/>
      <c r="H139" s="1394"/>
      <c r="I139" s="1392"/>
      <c r="J139" s="1392"/>
      <c r="K139" s="1392"/>
      <c r="L139" s="1392"/>
    </row>
    <row r="140" spans="1:12" hidden="1">
      <c r="A140" s="1378"/>
      <c r="B140" s="1381"/>
      <c r="C140" s="1381"/>
      <c r="D140" s="1381"/>
      <c r="E140" s="1381"/>
      <c r="F140" s="1381"/>
      <c r="G140" s="1381"/>
      <c r="H140" s="1394"/>
      <c r="I140" s="1392"/>
      <c r="J140" s="1392"/>
      <c r="K140" s="1392"/>
      <c r="L140" s="1392"/>
    </row>
    <row r="141" spans="1:12" hidden="1">
      <c r="A141" s="1378"/>
      <c r="B141" s="1381"/>
      <c r="C141" s="1381"/>
      <c r="D141" s="1381"/>
      <c r="E141" s="1381"/>
      <c r="F141" s="1381"/>
      <c r="G141" s="1381"/>
      <c r="H141" s="1394"/>
      <c r="I141" s="1392"/>
      <c r="J141" s="1392"/>
      <c r="K141" s="1392"/>
      <c r="L141" s="1392"/>
    </row>
    <row r="142" spans="1:12" hidden="1">
      <c r="A142" s="1378"/>
      <c r="B142" s="1381"/>
      <c r="C142" s="1381"/>
      <c r="D142" s="1381"/>
      <c r="E142" s="1381"/>
      <c r="F142" s="1381"/>
      <c r="G142" s="1381"/>
      <c r="H142" s="1394"/>
      <c r="I142" s="1392"/>
      <c r="J142" s="1392"/>
      <c r="K142" s="1392"/>
      <c r="L142" s="1392"/>
    </row>
    <row r="143" spans="1:12" hidden="1">
      <c r="A143" s="1378"/>
      <c r="B143" s="1381"/>
      <c r="C143" s="1381"/>
      <c r="D143" s="1381"/>
      <c r="E143" s="1381"/>
      <c r="F143" s="1381"/>
      <c r="G143" s="1381"/>
      <c r="H143" s="1394"/>
      <c r="I143" s="1392"/>
      <c r="J143" s="1392"/>
      <c r="K143" s="1392"/>
      <c r="L143" s="1392"/>
    </row>
    <row r="144" spans="1:12" hidden="1">
      <c r="A144" s="1378"/>
      <c r="B144" s="1381"/>
      <c r="C144" s="1381"/>
      <c r="D144" s="1381"/>
      <c r="E144" s="1381"/>
      <c r="F144" s="1381"/>
      <c r="G144" s="1381"/>
      <c r="H144" s="1394"/>
      <c r="I144" s="1392"/>
      <c r="J144" s="1392"/>
      <c r="K144" s="1392"/>
      <c r="L144" s="1392"/>
    </row>
    <row r="145" spans="1:12" hidden="1">
      <c r="A145" s="1378"/>
      <c r="B145" s="1381"/>
      <c r="C145" s="1381"/>
      <c r="D145" s="1381"/>
      <c r="E145" s="1381"/>
      <c r="F145" s="1381"/>
      <c r="G145" s="1381"/>
      <c r="H145" s="1394"/>
      <c r="I145" s="1392"/>
      <c r="J145" s="1392"/>
      <c r="K145" s="1392"/>
      <c r="L145" s="1392"/>
    </row>
    <row r="146" spans="1:12" hidden="1">
      <c r="A146" s="1378"/>
      <c r="B146" s="1381"/>
      <c r="C146" s="1381"/>
      <c r="D146" s="1381"/>
      <c r="E146" s="1381"/>
      <c r="F146" s="1381"/>
      <c r="G146" s="1381"/>
      <c r="H146" s="1394"/>
      <c r="I146" s="1392"/>
      <c r="J146" s="1392"/>
      <c r="K146" s="1392"/>
      <c r="L146" s="1392"/>
    </row>
    <row r="147" spans="1:12" hidden="1">
      <c r="A147" s="1378"/>
      <c r="B147" s="1381"/>
      <c r="C147" s="1381"/>
      <c r="D147" s="1381"/>
      <c r="E147" s="1381"/>
      <c r="F147" s="1381"/>
      <c r="G147" s="1381"/>
      <c r="H147" s="1394"/>
      <c r="I147" s="1392"/>
      <c r="J147" s="1392"/>
      <c r="K147" s="1392"/>
      <c r="L147" s="1392"/>
    </row>
    <row r="148" spans="1:12" hidden="1">
      <c r="A148" s="1378"/>
      <c r="B148" s="1381"/>
      <c r="C148" s="1381"/>
      <c r="D148" s="1381"/>
      <c r="E148" s="1381"/>
      <c r="F148" s="1381"/>
      <c r="G148" s="1381"/>
      <c r="H148" s="1394"/>
      <c r="I148" s="1392"/>
      <c r="J148" s="1392"/>
      <c r="K148" s="1392"/>
      <c r="L148" s="1392"/>
    </row>
    <row r="149" spans="1:12" hidden="1">
      <c r="A149" s="1378"/>
      <c r="B149" s="1381"/>
      <c r="C149" s="1381"/>
      <c r="D149" s="1381"/>
      <c r="E149" s="1381"/>
      <c r="F149" s="1381"/>
      <c r="G149" s="1381"/>
      <c r="H149" s="1394"/>
      <c r="I149" s="1392"/>
      <c r="J149" s="1392"/>
      <c r="K149" s="1392"/>
      <c r="L149" s="1392"/>
    </row>
    <row r="150" spans="1:12" hidden="1">
      <c r="A150" s="1378"/>
      <c r="B150" s="1381"/>
      <c r="C150" s="1381"/>
      <c r="D150" s="1381"/>
      <c r="E150" s="1381"/>
      <c r="F150" s="1381"/>
      <c r="G150" s="1381"/>
      <c r="H150" s="1394"/>
      <c r="I150" s="1392"/>
      <c r="J150" s="1392"/>
      <c r="K150" s="1392"/>
      <c r="L150" s="1392"/>
    </row>
    <row r="151" spans="1:12" hidden="1">
      <c r="A151" s="1378"/>
      <c r="B151" s="1381"/>
      <c r="C151" s="1381"/>
      <c r="D151" s="1381"/>
      <c r="E151" s="1381"/>
      <c r="F151" s="1381"/>
      <c r="G151" s="1381"/>
      <c r="H151" s="1394"/>
      <c r="I151" s="1392"/>
      <c r="J151" s="1392"/>
      <c r="K151" s="1392"/>
      <c r="L151" s="1392"/>
    </row>
    <row r="152" spans="1:12" hidden="1">
      <c r="A152" s="1378"/>
      <c r="B152" s="1381"/>
      <c r="C152" s="1381"/>
      <c r="D152" s="1381"/>
      <c r="E152" s="1381"/>
      <c r="F152" s="1381"/>
      <c r="G152" s="1381"/>
      <c r="H152" s="1394"/>
      <c r="I152" s="1392"/>
      <c r="J152" s="1392"/>
      <c r="K152" s="1392"/>
      <c r="L152" s="1392"/>
    </row>
    <row r="153" spans="1:12" hidden="1">
      <c r="A153" s="1378"/>
      <c r="B153" s="1381"/>
      <c r="C153" s="1381"/>
      <c r="D153" s="1381"/>
      <c r="E153" s="1381"/>
      <c r="F153" s="1381"/>
      <c r="G153" s="1381"/>
      <c r="H153" s="1394"/>
      <c r="I153" s="1392"/>
      <c r="J153" s="1392"/>
      <c r="K153" s="1392"/>
      <c r="L153" s="1392"/>
    </row>
    <row r="154" spans="1:12" hidden="1">
      <c r="A154" s="1378"/>
      <c r="B154" s="1381"/>
      <c r="C154" s="1381"/>
      <c r="D154" s="1381"/>
      <c r="E154" s="1381"/>
      <c r="F154" s="1381"/>
      <c r="G154" s="1381"/>
      <c r="H154" s="1394"/>
      <c r="I154" s="1392"/>
      <c r="J154" s="1392"/>
      <c r="K154" s="1392"/>
      <c r="L154" s="1392"/>
    </row>
    <row r="155" spans="1:12" hidden="1">
      <c r="A155" s="1378"/>
      <c r="B155" s="1381"/>
      <c r="C155" s="1381"/>
      <c r="D155" s="1381"/>
      <c r="E155" s="1381"/>
      <c r="F155" s="1381"/>
      <c r="G155" s="1381"/>
      <c r="H155" s="1394"/>
      <c r="I155" s="1392"/>
      <c r="J155" s="1392"/>
      <c r="K155" s="1392"/>
      <c r="L155" s="1392"/>
    </row>
    <row r="156" spans="1:12" hidden="1">
      <c r="A156" s="1378"/>
      <c r="B156" s="1381"/>
      <c r="C156" s="1381"/>
      <c r="D156" s="1381"/>
      <c r="E156" s="1381"/>
      <c r="F156" s="1381"/>
      <c r="G156" s="1381"/>
      <c r="H156" s="1394"/>
      <c r="I156" s="1392"/>
      <c r="J156" s="1392"/>
      <c r="K156" s="1392"/>
      <c r="L156" s="1392"/>
    </row>
    <row r="157" spans="1:12" hidden="1">
      <c r="A157" s="1378"/>
      <c r="B157" s="1381"/>
      <c r="C157" s="1381"/>
      <c r="D157" s="1381"/>
      <c r="E157" s="1381"/>
      <c r="F157" s="1381"/>
      <c r="G157" s="1381"/>
      <c r="H157" s="1394"/>
      <c r="I157" s="1392"/>
      <c r="J157" s="1392"/>
      <c r="K157" s="1392"/>
      <c r="L157" s="1392"/>
    </row>
    <row r="158" spans="1:12" hidden="1">
      <c r="A158" s="1378"/>
      <c r="B158" s="1381"/>
      <c r="C158" s="1381"/>
      <c r="D158" s="1381"/>
      <c r="E158" s="1381"/>
      <c r="F158" s="1381"/>
      <c r="G158" s="1381"/>
      <c r="H158" s="1394"/>
      <c r="I158" s="1392"/>
      <c r="J158" s="1392"/>
      <c r="K158" s="1392"/>
      <c r="L158" s="1392"/>
    </row>
    <row r="159" spans="1:12" hidden="1">
      <c r="A159" s="1378"/>
      <c r="B159" s="1381"/>
      <c r="C159" s="1381"/>
      <c r="D159" s="1381"/>
      <c r="E159" s="1381"/>
      <c r="F159" s="1381"/>
      <c r="G159" s="1381"/>
      <c r="H159" s="1394"/>
      <c r="I159" s="1392"/>
      <c r="J159" s="1392"/>
      <c r="K159" s="1392"/>
      <c r="L159" s="1392"/>
    </row>
    <row r="160" spans="1:12" hidden="1">
      <c r="A160" s="1378"/>
      <c r="B160" s="1381"/>
      <c r="C160" s="1381"/>
      <c r="D160" s="1381"/>
      <c r="E160" s="1381"/>
      <c r="F160" s="1381"/>
      <c r="G160" s="1381"/>
      <c r="H160" s="1394"/>
      <c r="I160" s="1392"/>
      <c r="J160" s="1392"/>
      <c r="K160" s="1392"/>
      <c r="L160" s="1392"/>
    </row>
    <row r="161" spans="1:12" hidden="1">
      <c r="A161" s="1378"/>
      <c r="B161" s="1381"/>
      <c r="C161" s="1381"/>
      <c r="D161" s="1381"/>
      <c r="E161" s="1381"/>
      <c r="F161" s="1381"/>
      <c r="G161" s="1381"/>
      <c r="H161" s="1394"/>
      <c r="I161" s="1392"/>
      <c r="J161" s="1392"/>
      <c r="K161" s="1392"/>
      <c r="L161" s="1392"/>
    </row>
    <row r="162" spans="1:12" hidden="1">
      <c r="A162" s="1378"/>
      <c r="B162" s="1381"/>
      <c r="C162" s="1381"/>
      <c r="D162" s="1381"/>
      <c r="E162" s="1381"/>
      <c r="F162" s="1381"/>
      <c r="G162" s="1381"/>
      <c r="H162" s="1394"/>
      <c r="I162" s="1392"/>
      <c r="J162" s="1392"/>
      <c r="K162" s="1392"/>
      <c r="L162" s="1392"/>
    </row>
    <row r="163" spans="1:12" hidden="1">
      <c r="A163" s="1378"/>
      <c r="B163" s="1381"/>
      <c r="C163" s="1381"/>
      <c r="D163" s="1381"/>
      <c r="E163" s="1381"/>
      <c r="F163" s="1381"/>
      <c r="G163" s="1381"/>
      <c r="H163" s="1394"/>
      <c r="I163" s="1392"/>
      <c r="J163" s="1392"/>
      <c r="K163" s="1392"/>
      <c r="L163" s="1392"/>
    </row>
    <row r="164" spans="1:12" hidden="1">
      <c r="A164" s="1378"/>
      <c r="B164" s="1381"/>
      <c r="C164" s="1381"/>
      <c r="D164" s="1381"/>
      <c r="E164" s="1381"/>
      <c r="F164" s="1381"/>
      <c r="G164" s="1381"/>
      <c r="H164" s="1394"/>
      <c r="I164" s="1392"/>
      <c r="J164" s="1392"/>
      <c r="K164" s="1392"/>
      <c r="L164" s="1392"/>
    </row>
    <row r="165" spans="1:12" hidden="1">
      <c r="A165" s="1378"/>
      <c r="B165" s="1381"/>
      <c r="C165" s="1381"/>
      <c r="D165" s="1381"/>
      <c r="E165" s="1381"/>
      <c r="F165" s="1381"/>
      <c r="G165" s="1381"/>
      <c r="H165" s="1394"/>
      <c r="I165" s="1392"/>
      <c r="J165" s="1392"/>
      <c r="K165" s="1392"/>
      <c r="L165" s="1392"/>
    </row>
    <row r="166" spans="1:12" hidden="1">
      <c r="A166" s="1378"/>
      <c r="B166" s="1381"/>
      <c r="C166" s="1381"/>
      <c r="D166" s="1381"/>
      <c r="E166" s="1381"/>
      <c r="F166" s="1381"/>
      <c r="G166" s="1381"/>
      <c r="H166" s="1394"/>
      <c r="I166" s="1392"/>
      <c r="J166" s="1392"/>
      <c r="K166" s="1392"/>
      <c r="L166" s="1392"/>
    </row>
    <row r="167" spans="1:12" hidden="1">
      <c r="A167" s="1378"/>
      <c r="B167" s="1381"/>
      <c r="C167" s="1381"/>
      <c r="D167" s="1381"/>
      <c r="E167" s="1381"/>
      <c r="F167" s="1381"/>
      <c r="G167" s="1381"/>
      <c r="H167" s="1394"/>
      <c r="I167" s="1392"/>
      <c r="J167" s="1392"/>
      <c r="K167" s="1392"/>
      <c r="L167" s="1392"/>
    </row>
    <row r="168" spans="1:12" hidden="1">
      <c r="A168" s="1378"/>
      <c r="B168" s="1381"/>
      <c r="C168" s="1381"/>
      <c r="D168" s="1381"/>
      <c r="E168" s="1381"/>
      <c r="F168" s="1381"/>
      <c r="G168" s="1381"/>
      <c r="H168" s="1394"/>
      <c r="I168" s="1392"/>
      <c r="J168" s="1392"/>
      <c r="K168" s="1392"/>
      <c r="L168" s="1392"/>
    </row>
    <row r="169" spans="1:12" hidden="1">
      <c r="A169" s="1378"/>
      <c r="B169" s="1381"/>
      <c r="C169" s="1381"/>
      <c r="D169" s="1381"/>
      <c r="E169" s="1381"/>
      <c r="F169" s="1381"/>
      <c r="G169" s="1381"/>
      <c r="H169" s="1394"/>
      <c r="I169" s="1392"/>
      <c r="J169" s="1392"/>
      <c r="K169" s="1392"/>
      <c r="L169" s="1392"/>
    </row>
    <row r="170" spans="1:12" hidden="1">
      <c r="A170" s="1378"/>
      <c r="B170" s="1381"/>
      <c r="C170" s="1381"/>
      <c r="D170" s="1381"/>
      <c r="E170" s="1381"/>
      <c r="F170" s="1381"/>
      <c r="G170" s="1381"/>
      <c r="H170" s="1394"/>
      <c r="I170" s="1392"/>
      <c r="J170" s="1392"/>
      <c r="K170" s="1392"/>
      <c r="L170" s="1392"/>
    </row>
    <row r="171" spans="1:12" hidden="1">
      <c r="A171" s="1378"/>
      <c r="B171" s="1381"/>
      <c r="C171" s="1381"/>
      <c r="D171" s="1381"/>
      <c r="E171" s="1381"/>
      <c r="F171" s="1381"/>
      <c r="G171" s="1381"/>
      <c r="H171" s="1394"/>
      <c r="I171" s="1392"/>
      <c r="J171" s="1392"/>
      <c r="K171" s="1392"/>
      <c r="L171" s="1392"/>
    </row>
    <row r="172" spans="1:12" hidden="1">
      <c r="A172" s="1378"/>
      <c r="B172" s="1381"/>
      <c r="C172" s="1381"/>
      <c r="D172" s="1381"/>
      <c r="E172" s="1381"/>
      <c r="F172" s="1381"/>
      <c r="G172" s="1381"/>
      <c r="H172" s="1394"/>
      <c r="I172" s="1392"/>
      <c r="J172" s="1392"/>
      <c r="K172" s="1392"/>
      <c r="L172" s="1392"/>
    </row>
    <row r="173" spans="1:12" hidden="1">
      <c r="A173" s="1378"/>
      <c r="B173" s="1381"/>
      <c r="C173" s="1381"/>
      <c r="D173" s="1381"/>
      <c r="E173" s="1381"/>
      <c r="F173" s="1381"/>
      <c r="G173" s="1381"/>
      <c r="H173" s="1394"/>
      <c r="I173" s="1392"/>
      <c r="J173" s="1392"/>
      <c r="K173" s="1392"/>
      <c r="L173" s="1392"/>
    </row>
    <row r="174" spans="1:12" hidden="1">
      <c r="A174" s="1378"/>
      <c r="B174" s="1381"/>
      <c r="C174" s="1381"/>
      <c r="D174" s="1381"/>
      <c r="E174" s="1381"/>
      <c r="F174" s="1381"/>
      <c r="G174" s="1381"/>
      <c r="H174" s="1394"/>
      <c r="I174" s="1392"/>
      <c r="J174" s="1392"/>
      <c r="K174" s="1392"/>
      <c r="L174" s="1392"/>
    </row>
    <row r="175" spans="1:12" hidden="1">
      <c r="A175" s="1378"/>
      <c r="B175" s="1381"/>
      <c r="C175" s="1381"/>
      <c r="D175" s="1381"/>
      <c r="E175" s="1381"/>
      <c r="F175" s="1381"/>
      <c r="G175" s="1381"/>
      <c r="H175" s="1394"/>
      <c r="I175" s="1392"/>
      <c r="J175" s="1392"/>
      <c r="K175" s="1392"/>
      <c r="L175" s="1392"/>
    </row>
    <row r="176" spans="1:12" hidden="1">
      <c r="A176" s="1378"/>
      <c r="B176" s="1381"/>
      <c r="C176" s="1381"/>
      <c r="D176" s="1381"/>
      <c r="E176" s="1381"/>
      <c r="F176" s="1381"/>
      <c r="G176" s="1381"/>
      <c r="H176" s="1394"/>
      <c r="I176" s="1392"/>
      <c r="J176" s="1392"/>
      <c r="K176" s="1392"/>
      <c r="L176" s="1392"/>
    </row>
    <row r="177" spans="1:12" hidden="1">
      <c r="A177" s="1378"/>
      <c r="B177" s="1381"/>
      <c r="C177" s="1381"/>
      <c r="D177" s="1381"/>
      <c r="E177" s="1381"/>
      <c r="F177" s="1381"/>
      <c r="G177" s="1381"/>
      <c r="H177" s="1394"/>
      <c r="I177" s="1392"/>
      <c r="J177" s="1392"/>
      <c r="K177" s="1392"/>
      <c r="L177" s="1392"/>
    </row>
    <row r="178" spans="1:12" hidden="1">
      <c r="A178" s="1378"/>
      <c r="B178" s="1381"/>
      <c r="C178" s="1381"/>
      <c r="D178" s="1381"/>
      <c r="E178" s="1381"/>
      <c r="F178" s="1381"/>
      <c r="G178" s="1381"/>
      <c r="H178" s="1394"/>
      <c r="I178" s="1392"/>
      <c r="J178" s="1392"/>
      <c r="K178" s="1392"/>
      <c r="L178" s="1392"/>
    </row>
    <row r="179" spans="1:12" hidden="1">
      <c r="A179" s="1378"/>
      <c r="B179" s="1381"/>
      <c r="C179" s="1381"/>
      <c r="D179" s="1381"/>
      <c r="E179" s="1381"/>
      <c r="F179" s="1381"/>
      <c r="G179" s="1381"/>
      <c r="H179" s="1394"/>
      <c r="I179" s="1392"/>
      <c r="J179" s="1392"/>
      <c r="K179" s="1392"/>
      <c r="L179" s="1392"/>
    </row>
    <row r="180" spans="1:12" hidden="1">
      <c r="A180" s="1378"/>
      <c r="B180" s="1381"/>
      <c r="C180" s="1381"/>
      <c r="D180" s="1381"/>
      <c r="E180" s="1381"/>
      <c r="F180" s="1381"/>
      <c r="G180" s="1381"/>
      <c r="H180" s="1394"/>
      <c r="I180" s="1392"/>
      <c r="J180" s="1392"/>
      <c r="K180" s="1392"/>
      <c r="L180" s="1392"/>
    </row>
    <row r="181" spans="1:12" hidden="1">
      <c r="A181" s="1378"/>
      <c r="B181" s="1381"/>
      <c r="C181" s="1381"/>
      <c r="D181" s="1381"/>
      <c r="E181" s="1381"/>
      <c r="F181" s="1381"/>
      <c r="G181" s="1381"/>
      <c r="H181" s="1394"/>
      <c r="I181" s="1392"/>
      <c r="J181" s="1392"/>
      <c r="K181" s="1392"/>
      <c r="L181" s="1392"/>
    </row>
    <row r="182" spans="1:12" hidden="1">
      <c r="A182" s="1378"/>
      <c r="B182" s="1381"/>
      <c r="C182" s="1381"/>
      <c r="D182" s="1381"/>
      <c r="E182" s="1381"/>
      <c r="F182" s="1381"/>
      <c r="G182" s="1381"/>
      <c r="H182" s="1394"/>
      <c r="I182" s="1392"/>
      <c r="J182" s="1392"/>
      <c r="K182" s="1392"/>
      <c r="L182" s="1392"/>
    </row>
    <row r="183" spans="1:12" hidden="1">
      <c r="A183" s="1378"/>
      <c r="B183" s="1381"/>
      <c r="C183" s="1381"/>
      <c r="D183" s="1381"/>
      <c r="E183" s="1381"/>
      <c r="F183" s="1381"/>
      <c r="G183" s="1381"/>
      <c r="H183" s="1394"/>
      <c r="I183" s="1392"/>
      <c r="J183" s="1392"/>
      <c r="K183" s="1392"/>
      <c r="L183" s="1392"/>
    </row>
    <row r="184" spans="1:12" hidden="1">
      <c r="A184" s="1378"/>
      <c r="B184" s="1381"/>
      <c r="C184" s="1381"/>
      <c r="D184" s="1381"/>
      <c r="E184" s="1381"/>
      <c r="F184" s="1381"/>
      <c r="G184" s="1381"/>
      <c r="H184" s="1394"/>
      <c r="I184" s="1392"/>
      <c r="J184" s="1392"/>
      <c r="K184" s="1392"/>
      <c r="L184" s="1392"/>
    </row>
    <row r="185" spans="1:12" hidden="1">
      <c r="A185" s="1378"/>
      <c r="B185" s="1381"/>
      <c r="C185" s="1381"/>
      <c r="D185" s="1381"/>
      <c r="E185" s="1381"/>
      <c r="F185" s="1381"/>
      <c r="G185" s="1381"/>
      <c r="H185" s="1394"/>
      <c r="I185" s="1392"/>
      <c r="J185" s="1392"/>
      <c r="K185" s="1392"/>
      <c r="L185" s="1392"/>
    </row>
    <row r="186" spans="1:12" hidden="1">
      <c r="A186" s="1378"/>
      <c r="B186" s="1381"/>
      <c r="C186" s="1381"/>
      <c r="D186" s="1381"/>
      <c r="E186" s="1381"/>
      <c r="F186" s="1381"/>
      <c r="G186" s="1381"/>
      <c r="H186" s="1394"/>
      <c r="I186" s="1392"/>
      <c r="J186" s="1392"/>
      <c r="K186" s="1392"/>
      <c r="L186" s="1392"/>
    </row>
    <row r="187" spans="1:12" hidden="1">
      <c r="A187" s="1378"/>
      <c r="B187" s="1381"/>
      <c r="C187" s="1381"/>
      <c r="D187" s="1381"/>
      <c r="E187" s="1381"/>
      <c r="F187" s="1381"/>
      <c r="G187" s="1381"/>
      <c r="H187" s="1394"/>
      <c r="I187" s="1392"/>
      <c r="J187" s="1392"/>
      <c r="K187" s="1392"/>
      <c r="L187" s="1392"/>
    </row>
    <row r="188" spans="1:12" hidden="1">
      <c r="A188" s="1378"/>
      <c r="B188" s="1381"/>
      <c r="C188" s="1381"/>
      <c r="D188" s="1381"/>
      <c r="E188" s="1381"/>
      <c r="F188" s="1381"/>
      <c r="G188" s="1381"/>
      <c r="H188" s="1394"/>
      <c r="I188" s="1392"/>
      <c r="J188" s="1392"/>
      <c r="K188" s="1392"/>
      <c r="L188" s="1392"/>
    </row>
    <row r="189" spans="1:12" hidden="1">
      <c r="A189" s="1378"/>
      <c r="B189" s="1381"/>
      <c r="C189" s="1381"/>
      <c r="D189" s="1381"/>
      <c r="E189" s="1381"/>
      <c r="F189" s="1381"/>
      <c r="G189" s="1381"/>
      <c r="H189" s="1394"/>
      <c r="I189" s="1392"/>
      <c r="J189" s="1392"/>
      <c r="K189" s="1392"/>
      <c r="L189" s="1392"/>
    </row>
    <row r="190" spans="1:12" hidden="1">
      <c r="A190" s="1378"/>
      <c r="B190" s="1381"/>
      <c r="C190" s="1381"/>
      <c r="D190" s="1381"/>
      <c r="E190" s="1381"/>
      <c r="F190" s="1381"/>
      <c r="G190" s="1381"/>
      <c r="H190" s="1394"/>
      <c r="I190" s="1392"/>
      <c r="J190" s="1392"/>
      <c r="K190" s="1392"/>
      <c r="L190" s="1392"/>
    </row>
    <row r="191" spans="1:12" hidden="1">
      <c r="A191" s="1378"/>
      <c r="B191" s="1381"/>
      <c r="C191" s="1381"/>
      <c r="D191" s="1381"/>
      <c r="E191" s="1381"/>
      <c r="F191" s="1381"/>
      <c r="G191" s="1381"/>
      <c r="H191" s="1394"/>
      <c r="I191" s="1392"/>
      <c r="J191" s="1392"/>
      <c r="K191" s="1392"/>
      <c r="L191" s="1392"/>
    </row>
    <row r="192" spans="1:12" hidden="1">
      <c r="A192" s="1378"/>
      <c r="B192" s="1381"/>
      <c r="C192" s="1381"/>
      <c r="D192" s="1381"/>
      <c r="E192" s="1381"/>
      <c r="F192" s="1381"/>
      <c r="G192" s="1381"/>
      <c r="H192" s="1394"/>
      <c r="I192" s="1392"/>
      <c r="J192" s="1392"/>
      <c r="K192" s="1392"/>
      <c r="L192" s="1392"/>
    </row>
    <row r="193" spans="1:12" hidden="1">
      <c r="A193" s="1378"/>
      <c r="B193" s="1381"/>
      <c r="C193" s="1381"/>
      <c r="D193" s="1381"/>
      <c r="E193" s="1381"/>
      <c r="F193" s="1381"/>
      <c r="G193" s="1381"/>
      <c r="H193" s="1394"/>
      <c r="I193" s="1392"/>
      <c r="J193" s="1392"/>
      <c r="K193" s="1392"/>
      <c r="L193" s="1392"/>
    </row>
    <row r="194" spans="1:12" hidden="1">
      <c r="A194" s="1378"/>
      <c r="B194" s="1381"/>
      <c r="C194" s="1381"/>
      <c r="D194" s="1381"/>
      <c r="E194" s="1381"/>
      <c r="F194" s="1381"/>
      <c r="G194" s="1381"/>
      <c r="H194" s="1394"/>
      <c r="I194" s="1392"/>
      <c r="J194" s="1392"/>
      <c r="K194" s="1392"/>
      <c r="L194" s="1392"/>
    </row>
    <row r="195" spans="1:12" hidden="1">
      <c r="A195" s="1378"/>
      <c r="B195" s="1381"/>
      <c r="C195" s="1381"/>
      <c r="D195" s="1381"/>
      <c r="E195" s="1381"/>
      <c r="F195" s="1381"/>
      <c r="G195" s="1381"/>
      <c r="H195" s="1394"/>
      <c r="I195" s="1392"/>
      <c r="J195" s="1392"/>
      <c r="K195" s="1392"/>
      <c r="L195" s="1392"/>
    </row>
    <row r="196" spans="1:12" hidden="1">
      <c r="A196" s="1378"/>
      <c r="B196" s="1381"/>
      <c r="C196" s="1381"/>
      <c r="D196" s="1381"/>
      <c r="E196" s="1381"/>
      <c r="F196" s="1381"/>
      <c r="G196" s="1381"/>
      <c r="H196" s="1394"/>
      <c r="I196" s="1392"/>
      <c r="J196" s="1392"/>
      <c r="K196" s="1392"/>
      <c r="L196" s="1392"/>
    </row>
    <row r="197" spans="1:12" hidden="1">
      <c r="A197" s="1378"/>
      <c r="B197" s="1381"/>
      <c r="C197" s="1381"/>
      <c r="D197" s="1381"/>
      <c r="E197" s="1381"/>
      <c r="F197" s="1381"/>
      <c r="G197" s="1381"/>
      <c r="H197" s="1394"/>
      <c r="I197" s="1392"/>
      <c r="J197" s="1392"/>
      <c r="K197" s="1392"/>
      <c r="L197" s="1392"/>
    </row>
    <row r="198" spans="1:12" hidden="1">
      <c r="A198" s="1378"/>
      <c r="B198" s="1381"/>
      <c r="C198" s="1381"/>
      <c r="D198" s="1381"/>
      <c r="E198" s="1381"/>
      <c r="F198" s="1381"/>
      <c r="G198" s="1381"/>
      <c r="H198" s="1394"/>
      <c r="I198" s="1392"/>
      <c r="J198" s="1392"/>
      <c r="K198" s="1392"/>
      <c r="L198" s="1392"/>
    </row>
    <row r="199" spans="1:12" hidden="1">
      <c r="A199" s="1378"/>
      <c r="B199" s="1381"/>
      <c r="C199" s="1381"/>
      <c r="D199" s="1381"/>
      <c r="E199" s="1381"/>
      <c r="F199" s="1381"/>
      <c r="G199" s="1381"/>
      <c r="H199" s="1394"/>
      <c r="I199" s="1392"/>
      <c r="J199" s="1392"/>
      <c r="K199" s="1392"/>
      <c r="L199" s="1392"/>
    </row>
    <row r="200" spans="1:12" hidden="1">
      <c r="A200" s="1378"/>
      <c r="B200" s="1381"/>
      <c r="C200" s="1381"/>
      <c r="D200" s="1381"/>
      <c r="E200" s="1381"/>
      <c r="F200" s="1381"/>
      <c r="G200" s="1381"/>
      <c r="H200" s="1394"/>
      <c r="I200" s="1392"/>
      <c r="J200" s="1392"/>
      <c r="K200" s="1392"/>
      <c r="L200" s="1392"/>
    </row>
    <row r="201" spans="1:12" hidden="1">
      <c r="A201" s="1378"/>
      <c r="B201" s="1381"/>
      <c r="C201" s="1381"/>
      <c r="D201" s="1381"/>
      <c r="E201" s="1381"/>
      <c r="F201" s="1381"/>
      <c r="G201" s="1381"/>
      <c r="H201" s="1394"/>
      <c r="I201" s="1392"/>
      <c r="J201" s="1392"/>
      <c r="K201" s="1392"/>
      <c r="L201" s="1392"/>
    </row>
    <row r="202" spans="1:12" hidden="1">
      <c r="A202" s="1378"/>
      <c r="B202" s="1381"/>
      <c r="C202" s="1381"/>
      <c r="D202" s="1381"/>
      <c r="E202" s="1381"/>
      <c r="F202" s="1381"/>
      <c r="G202" s="1381"/>
      <c r="H202" s="1394"/>
      <c r="I202" s="1392"/>
      <c r="J202" s="1392"/>
      <c r="K202" s="1392"/>
      <c r="L202" s="1392"/>
    </row>
    <row r="203" spans="1:12" hidden="1">
      <c r="A203" s="1378"/>
      <c r="B203" s="1381"/>
      <c r="C203" s="1381"/>
      <c r="D203" s="1381"/>
      <c r="E203" s="1381"/>
      <c r="F203" s="1381"/>
      <c r="G203" s="1381"/>
      <c r="H203" s="1394"/>
      <c r="I203" s="1392"/>
      <c r="J203" s="1392"/>
      <c r="K203" s="1392"/>
      <c r="L203" s="1392"/>
    </row>
    <row r="204" spans="1:12" hidden="1">
      <c r="A204" s="1378"/>
      <c r="B204" s="1381"/>
      <c r="C204" s="1381"/>
      <c r="D204" s="1381"/>
      <c r="E204" s="1381"/>
      <c r="F204" s="1381"/>
      <c r="G204" s="1381"/>
      <c r="H204" s="1394"/>
      <c r="I204" s="1392"/>
      <c r="J204" s="1392"/>
      <c r="K204" s="1392"/>
      <c r="L204" s="1392"/>
    </row>
    <row r="205" spans="1:12" hidden="1">
      <c r="A205" s="1378"/>
      <c r="B205" s="1381"/>
      <c r="C205" s="1381"/>
      <c r="D205" s="1381"/>
      <c r="E205" s="1381"/>
      <c r="F205" s="1381"/>
      <c r="G205" s="1381"/>
      <c r="H205" s="1394"/>
      <c r="I205" s="1392"/>
      <c r="J205" s="1392"/>
      <c r="K205" s="1392"/>
      <c r="L205" s="1392"/>
    </row>
    <row r="206" spans="1:12" hidden="1">
      <c r="A206" s="1378"/>
      <c r="B206" s="1381"/>
      <c r="C206" s="1381"/>
      <c r="D206" s="1381"/>
      <c r="E206" s="1381"/>
      <c r="F206" s="1381"/>
      <c r="G206" s="1381"/>
      <c r="H206" s="1394"/>
      <c r="I206" s="1392"/>
      <c r="J206" s="1392"/>
      <c r="K206" s="1392"/>
      <c r="L206" s="1392"/>
    </row>
    <row r="207" spans="1:12" hidden="1">
      <c r="A207" s="1378"/>
      <c r="B207" s="1381"/>
      <c r="C207" s="1381"/>
      <c r="D207" s="1381"/>
      <c r="E207" s="1381"/>
      <c r="F207" s="1381"/>
      <c r="G207" s="1381"/>
      <c r="H207" s="1394"/>
      <c r="I207" s="1392"/>
      <c r="J207" s="1392"/>
      <c r="K207" s="1392"/>
      <c r="L207" s="1392"/>
    </row>
    <row r="208" spans="1:12" hidden="1">
      <c r="A208" s="1378"/>
      <c r="B208" s="1381"/>
      <c r="C208" s="1381"/>
      <c r="D208" s="1381"/>
      <c r="E208" s="1381"/>
      <c r="F208" s="1381"/>
      <c r="G208" s="1381"/>
      <c r="H208" s="1394"/>
      <c r="I208" s="1392"/>
      <c r="J208" s="1392"/>
      <c r="K208" s="1392"/>
      <c r="L208" s="1392"/>
    </row>
    <row r="209" spans="1:12" hidden="1">
      <c r="A209" s="1378"/>
      <c r="B209" s="1381"/>
      <c r="C209" s="1381"/>
      <c r="D209" s="1381"/>
      <c r="E209" s="1381"/>
      <c r="F209" s="1381"/>
      <c r="G209" s="1381"/>
      <c r="H209" s="1394"/>
      <c r="I209" s="1392"/>
      <c r="J209" s="1392"/>
      <c r="K209" s="1392"/>
      <c r="L209" s="1392"/>
    </row>
    <row r="210" spans="1:12" hidden="1">
      <c r="A210" s="1378"/>
      <c r="B210" s="1381"/>
      <c r="C210" s="1381"/>
      <c r="D210" s="1381"/>
      <c r="E210" s="1381"/>
      <c r="F210" s="1381"/>
      <c r="G210" s="1381"/>
      <c r="H210" s="1394"/>
      <c r="I210" s="1392"/>
      <c r="J210" s="1392"/>
      <c r="K210" s="1392"/>
      <c r="L210" s="1392"/>
    </row>
    <row r="211" spans="1:12" hidden="1">
      <c r="A211" s="1378"/>
      <c r="B211" s="1381"/>
      <c r="C211" s="1381"/>
      <c r="D211" s="1381"/>
      <c r="E211" s="1381"/>
      <c r="F211" s="1381"/>
      <c r="G211" s="1381"/>
      <c r="H211" s="1394"/>
      <c r="I211" s="1392"/>
      <c r="J211" s="1392"/>
      <c r="K211" s="1392"/>
      <c r="L211" s="1392"/>
    </row>
    <row r="212" spans="1:12" hidden="1">
      <c r="A212" s="1378"/>
      <c r="B212" s="1381"/>
      <c r="C212" s="1381"/>
      <c r="D212" s="1381"/>
      <c r="E212" s="1381"/>
      <c r="F212" s="1381"/>
      <c r="G212" s="1381"/>
      <c r="H212" s="1394"/>
      <c r="I212" s="1392"/>
      <c r="J212" s="1392"/>
      <c r="K212" s="1392"/>
      <c r="L212" s="1392"/>
    </row>
    <row r="213" spans="1:12" hidden="1">
      <c r="A213" s="1378"/>
      <c r="B213" s="1381"/>
      <c r="C213" s="1381"/>
      <c r="D213" s="1381"/>
      <c r="E213" s="1381"/>
      <c r="F213" s="1381"/>
      <c r="G213" s="1381"/>
      <c r="H213" s="1394"/>
      <c r="I213" s="1392"/>
      <c r="J213" s="1392"/>
      <c r="K213" s="1392"/>
      <c r="L213" s="1392"/>
    </row>
    <row r="214" spans="1:12" hidden="1">
      <c r="A214" s="1378"/>
      <c r="B214" s="1381"/>
      <c r="C214" s="1381"/>
      <c r="D214" s="1381"/>
      <c r="E214" s="1381"/>
      <c r="F214" s="1381"/>
      <c r="G214" s="1381"/>
      <c r="H214" s="1394"/>
      <c r="I214" s="1392"/>
      <c r="J214" s="1392"/>
      <c r="K214" s="1392"/>
      <c r="L214" s="1392"/>
    </row>
    <row r="215" spans="1:12" hidden="1">
      <c r="A215" s="1378"/>
      <c r="B215" s="1381"/>
      <c r="C215" s="1381"/>
      <c r="D215" s="1381"/>
      <c r="E215" s="1381"/>
      <c r="F215" s="1381"/>
      <c r="G215" s="1381"/>
      <c r="H215" s="1394"/>
      <c r="I215" s="1392"/>
      <c r="J215" s="1392"/>
      <c r="K215" s="1392"/>
      <c r="L215" s="1392"/>
    </row>
    <row r="216" spans="1:12" hidden="1">
      <c r="A216" s="1378"/>
      <c r="B216" s="1381"/>
      <c r="C216" s="1381"/>
      <c r="D216" s="1381"/>
      <c r="E216" s="1381"/>
      <c r="F216" s="1381"/>
      <c r="G216" s="1381"/>
      <c r="H216" s="1394"/>
      <c r="I216" s="1392"/>
      <c r="J216" s="1392"/>
      <c r="K216" s="1392"/>
      <c r="L216" s="1392"/>
    </row>
    <row r="217" spans="1:12" hidden="1">
      <c r="A217" s="1378"/>
      <c r="B217" s="1381"/>
      <c r="C217" s="1381"/>
      <c r="D217" s="1381"/>
      <c r="E217" s="1381"/>
      <c r="F217" s="1381"/>
      <c r="G217" s="1381"/>
      <c r="H217" s="1394"/>
      <c r="I217" s="1392"/>
      <c r="J217" s="1392"/>
      <c r="K217" s="1392"/>
      <c r="L217" s="1392"/>
    </row>
    <row r="218" spans="1:12" hidden="1">
      <c r="A218" s="1378"/>
      <c r="B218" s="1381"/>
      <c r="C218" s="1381"/>
      <c r="D218" s="1381"/>
      <c r="E218" s="1381"/>
      <c r="F218" s="1381"/>
      <c r="G218" s="1381"/>
      <c r="H218" s="1394"/>
      <c r="I218" s="1392"/>
      <c r="J218" s="1392"/>
      <c r="K218" s="1392"/>
      <c r="L218" s="1392"/>
    </row>
    <row r="219" spans="1:12" hidden="1">
      <c r="A219" s="1378"/>
      <c r="B219" s="1381"/>
      <c r="C219" s="1381"/>
      <c r="D219" s="1381"/>
      <c r="E219" s="1381"/>
      <c r="F219" s="1381"/>
      <c r="G219" s="1381"/>
      <c r="H219" s="1394"/>
      <c r="I219" s="1392"/>
      <c r="J219" s="1392"/>
      <c r="K219" s="1392"/>
      <c r="L219" s="1392"/>
    </row>
    <row r="220" spans="1:12" hidden="1">
      <c r="A220" s="1378"/>
      <c r="B220" s="1381"/>
      <c r="C220" s="1381"/>
      <c r="D220" s="1381"/>
      <c r="E220" s="1381"/>
      <c r="F220" s="1381"/>
      <c r="G220" s="1381"/>
      <c r="H220" s="1394"/>
      <c r="I220" s="1392"/>
      <c r="J220" s="1392"/>
      <c r="K220" s="1392"/>
      <c r="L220" s="1392"/>
    </row>
    <row r="221" spans="1:12" hidden="1">
      <c r="A221" s="1378"/>
      <c r="B221" s="1381"/>
      <c r="C221" s="1381"/>
      <c r="D221" s="1381"/>
      <c r="E221" s="1381"/>
      <c r="F221" s="1381"/>
      <c r="G221" s="1381"/>
      <c r="H221" s="1394"/>
      <c r="I221" s="1392"/>
      <c r="J221" s="1392"/>
      <c r="K221" s="1392"/>
      <c r="L221" s="1392"/>
    </row>
    <row r="222" spans="1:12" hidden="1">
      <c r="A222" s="1378"/>
      <c r="B222" s="1381"/>
      <c r="C222" s="1381"/>
      <c r="D222" s="1381"/>
      <c r="E222" s="1381"/>
      <c r="F222" s="1381"/>
      <c r="G222" s="1381"/>
      <c r="H222" s="1394"/>
      <c r="I222" s="1392"/>
      <c r="J222" s="1392"/>
      <c r="K222" s="1392"/>
      <c r="L222" s="1392"/>
    </row>
    <row r="223" spans="1:12" hidden="1">
      <c r="A223" s="1378"/>
      <c r="B223" s="1381"/>
      <c r="C223" s="1381"/>
      <c r="D223" s="1381"/>
      <c r="E223" s="1381"/>
      <c r="F223" s="1381"/>
      <c r="G223" s="1381"/>
      <c r="H223" s="1394"/>
      <c r="I223" s="1392"/>
      <c r="J223" s="1392"/>
      <c r="K223" s="1392"/>
      <c r="L223" s="1392"/>
    </row>
    <row r="224" spans="1:12" hidden="1">
      <c r="A224" s="1378"/>
      <c r="B224" s="1381"/>
      <c r="C224" s="1381"/>
      <c r="D224" s="1381"/>
      <c r="E224" s="1381"/>
      <c r="F224" s="1381"/>
      <c r="G224" s="1381"/>
      <c r="H224" s="1394"/>
      <c r="I224" s="1392"/>
      <c r="J224" s="1392"/>
      <c r="K224" s="1392"/>
      <c r="L224" s="1392"/>
    </row>
    <row r="225" spans="1:12" hidden="1">
      <c r="A225" s="1378"/>
      <c r="B225" s="1381"/>
      <c r="C225" s="1381"/>
      <c r="D225" s="1381"/>
      <c r="E225" s="1381"/>
      <c r="F225" s="1381"/>
      <c r="G225" s="1381"/>
      <c r="H225" s="1394"/>
      <c r="I225" s="1392"/>
      <c r="J225" s="1392"/>
      <c r="K225" s="1392"/>
      <c r="L225" s="1392"/>
    </row>
    <row r="226" spans="1:12" hidden="1">
      <c r="A226" s="1378"/>
      <c r="B226" s="1381"/>
      <c r="C226" s="1381"/>
      <c r="D226" s="1381"/>
      <c r="E226" s="1381"/>
      <c r="F226" s="1381"/>
      <c r="G226" s="1381"/>
      <c r="H226" s="1394"/>
      <c r="I226" s="1392"/>
      <c r="J226" s="1392"/>
      <c r="K226" s="1392"/>
      <c r="L226" s="1392"/>
    </row>
    <row r="227" spans="1:12" hidden="1">
      <c r="A227" s="1378"/>
      <c r="B227" s="1381"/>
      <c r="C227" s="1381"/>
      <c r="D227" s="1381"/>
      <c r="E227" s="1381"/>
      <c r="F227" s="1381"/>
      <c r="G227" s="1381"/>
      <c r="H227" s="1394"/>
      <c r="I227" s="1392"/>
      <c r="J227" s="1392"/>
      <c r="K227" s="1392"/>
      <c r="L227" s="1392"/>
    </row>
    <row r="228" spans="1:12" hidden="1">
      <c r="A228" s="1378"/>
      <c r="B228" s="1381"/>
      <c r="C228" s="1381"/>
      <c r="D228" s="1381"/>
      <c r="E228" s="1381"/>
      <c r="F228" s="1381"/>
      <c r="G228" s="1381"/>
      <c r="H228" s="1394"/>
      <c r="I228" s="1392"/>
      <c r="J228" s="1392"/>
      <c r="K228" s="1392"/>
      <c r="L228" s="1392"/>
    </row>
    <row r="229" spans="1:12" hidden="1">
      <c r="A229" s="1378"/>
      <c r="B229" s="1381"/>
      <c r="C229" s="1381"/>
      <c r="D229" s="1381"/>
      <c r="E229" s="1381"/>
      <c r="F229" s="1381"/>
      <c r="G229" s="1381"/>
      <c r="H229" s="1394"/>
      <c r="I229" s="1392"/>
      <c r="J229" s="1392"/>
      <c r="K229" s="1392"/>
      <c r="L229" s="1392"/>
    </row>
    <row r="230" spans="1:12" hidden="1">
      <c r="A230" s="1378"/>
      <c r="B230" s="1381"/>
      <c r="C230" s="1381"/>
      <c r="D230" s="1381"/>
      <c r="E230" s="1381"/>
      <c r="F230" s="1381"/>
      <c r="G230" s="1381"/>
      <c r="H230" s="1394"/>
      <c r="I230" s="1392"/>
      <c r="J230" s="1392"/>
      <c r="K230" s="1392"/>
      <c r="L230" s="1392"/>
    </row>
    <row r="231" spans="1:12" hidden="1">
      <c r="A231" s="1378"/>
      <c r="B231" s="1381"/>
      <c r="C231" s="1381"/>
      <c r="D231" s="1381"/>
      <c r="E231" s="1381"/>
      <c r="F231" s="1381"/>
      <c r="G231" s="1381"/>
      <c r="H231" s="1394"/>
      <c r="I231" s="1392"/>
      <c r="J231" s="1392"/>
      <c r="K231" s="1392"/>
      <c r="L231" s="1392"/>
    </row>
    <row r="232" spans="1:12" hidden="1">
      <c r="A232" s="1378"/>
      <c r="B232" s="1381"/>
      <c r="C232" s="1381"/>
      <c r="D232" s="1381"/>
      <c r="E232" s="1381"/>
      <c r="F232" s="1381"/>
      <c r="G232" s="1381"/>
      <c r="H232" s="1394"/>
      <c r="I232" s="1392"/>
      <c r="J232" s="1392"/>
      <c r="K232" s="1392"/>
      <c r="L232" s="1392"/>
    </row>
    <row r="233" spans="1:12" hidden="1">
      <c r="A233" s="1378"/>
      <c r="B233" s="1381"/>
      <c r="C233" s="1381"/>
      <c r="D233" s="1381"/>
      <c r="E233" s="1381"/>
      <c r="F233" s="1381"/>
      <c r="G233" s="1381"/>
      <c r="H233" s="1394"/>
      <c r="I233" s="1392"/>
      <c r="J233" s="1392"/>
      <c r="K233" s="1392"/>
      <c r="L233" s="1392"/>
    </row>
    <row r="234" spans="1:12" hidden="1">
      <c r="A234" s="1378"/>
      <c r="B234" s="1381"/>
      <c r="C234" s="1381"/>
      <c r="D234" s="1381"/>
      <c r="E234" s="1381"/>
      <c r="F234" s="1381"/>
      <c r="G234" s="1381"/>
      <c r="H234" s="1394"/>
      <c r="I234" s="1392"/>
      <c r="J234" s="1392"/>
      <c r="K234" s="1392"/>
      <c r="L234" s="1392"/>
    </row>
    <row r="235" spans="1:12" hidden="1">
      <c r="A235" s="1378"/>
      <c r="B235" s="1381"/>
      <c r="C235" s="1381"/>
      <c r="D235" s="1381"/>
      <c r="E235" s="1381"/>
      <c r="F235" s="1381"/>
      <c r="G235" s="1381"/>
      <c r="H235" s="1394"/>
      <c r="I235" s="1392"/>
      <c r="J235" s="1392"/>
      <c r="K235" s="1392"/>
      <c r="L235" s="1392"/>
    </row>
    <row r="236" spans="1:12" hidden="1">
      <c r="A236" s="1378"/>
      <c r="B236" s="1381"/>
      <c r="C236" s="1381"/>
      <c r="D236" s="1381"/>
      <c r="E236" s="1381"/>
      <c r="F236" s="1381"/>
      <c r="G236" s="1381"/>
      <c r="H236" s="1394"/>
      <c r="I236" s="1392"/>
      <c r="J236" s="1392"/>
      <c r="K236" s="1392"/>
      <c r="L236" s="1392"/>
    </row>
    <row r="237" spans="1:12" hidden="1">
      <c r="A237" s="1378"/>
      <c r="B237" s="1381"/>
      <c r="C237" s="1381"/>
      <c r="D237" s="1381"/>
      <c r="E237" s="1381"/>
      <c r="F237" s="1381"/>
      <c r="G237" s="1381"/>
      <c r="H237" s="1394"/>
      <c r="I237" s="1392"/>
      <c r="J237" s="1392"/>
      <c r="K237" s="1392"/>
      <c r="L237" s="1392"/>
    </row>
    <row r="238" spans="1:12" hidden="1">
      <c r="A238" s="1378"/>
      <c r="B238" s="1381"/>
      <c r="C238" s="1381"/>
      <c r="D238" s="1381"/>
      <c r="E238" s="1381"/>
      <c r="F238" s="1381"/>
      <c r="G238" s="1381"/>
      <c r="H238" s="1394"/>
      <c r="I238" s="1392"/>
      <c r="J238" s="1392"/>
      <c r="K238" s="1392"/>
      <c r="L238" s="1392"/>
    </row>
    <row r="239" spans="1:12" hidden="1">
      <c r="A239" s="1378"/>
      <c r="B239" s="1381"/>
      <c r="C239" s="1381"/>
      <c r="D239" s="1381"/>
      <c r="E239" s="1381"/>
      <c r="F239" s="1381"/>
      <c r="G239" s="1381"/>
      <c r="H239" s="1394"/>
      <c r="I239" s="1392"/>
      <c r="J239" s="1392"/>
      <c r="K239" s="1392"/>
      <c r="L239" s="1392"/>
    </row>
    <row r="240" spans="1:12" hidden="1">
      <c r="A240" s="1378"/>
      <c r="B240" s="1381"/>
      <c r="C240" s="1381"/>
      <c r="D240" s="1381"/>
      <c r="E240" s="1381"/>
      <c r="F240" s="1381"/>
      <c r="G240" s="1381"/>
      <c r="H240" s="1394"/>
      <c r="I240" s="1392"/>
      <c r="J240" s="1392"/>
      <c r="K240" s="1392"/>
      <c r="L240" s="1392"/>
    </row>
    <row r="241" spans="1:12" hidden="1">
      <c r="A241" s="1378"/>
      <c r="B241" s="1381"/>
      <c r="C241" s="1381"/>
      <c r="D241" s="1381"/>
      <c r="E241" s="1381"/>
      <c r="F241" s="1381"/>
      <c r="G241" s="1381"/>
      <c r="H241" s="1394"/>
      <c r="I241" s="1392"/>
      <c r="J241" s="1392"/>
      <c r="K241" s="1392"/>
      <c r="L241" s="1392"/>
    </row>
    <row r="242" spans="1:12" hidden="1">
      <c r="A242" s="1378"/>
      <c r="B242" s="1381"/>
      <c r="C242" s="1381"/>
      <c r="D242" s="1381"/>
      <c r="E242" s="1381"/>
      <c r="F242" s="1381"/>
      <c r="G242" s="1381"/>
      <c r="H242" s="1394"/>
      <c r="I242" s="1392"/>
      <c r="J242" s="1392"/>
      <c r="K242" s="1392"/>
      <c r="L242" s="1392"/>
    </row>
    <row r="243" spans="1:12" hidden="1">
      <c r="A243" s="1378"/>
      <c r="B243" s="1381"/>
      <c r="C243" s="1381"/>
      <c r="D243" s="1381"/>
      <c r="E243" s="1381"/>
      <c r="F243" s="1381"/>
      <c r="G243" s="1381"/>
      <c r="H243" s="1394"/>
      <c r="I243" s="1392"/>
      <c r="J243" s="1392"/>
      <c r="K243" s="1392"/>
      <c r="L243" s="1392"/>
    </row>
    <row r="244" spans="1:12" hidden="1">
      <c r="A244" s="1378"/>
      <c r="B244" s="1381"/>
      <c r="C244" s="1381"/>
      <c r="D244" s="1381"/>
      <c r="E244" s="1381"/>
      <c r="F244" s="1381"/>
      <c r="G244" s="1381"/>
      <c r="H244" s="1394"/>
      <c r="I244" s="1392"/>
      <c r="J244" s="1392"/>
      <c r="K244" s="1392"/>
      <c r="L244" s="1392"/>
    </row>
    <row r="245" spans="1:12" hidden="1">
      <c r="A245" s="1378"/>
      <c r="B245" s="1381"/>
      <c r="C245" s="1381"/>
      <c r="D245" s="1381"/>
      <c r="E245" s="1381"/>
      <c r="F245" s="1381"/>
      <c r="G245" s="1381"/>
      <c r="H245" s="1394"/>
      <c r="I245" s="1392"/>
      <c r="J245" s="1392"/>
      <c r="K245" s="1392"/>
      <c r="L245" s="1392"/>
    </row>
    <row r="246" spans="1:12" hidden="1">
      <c r="A246" s="1378"/>
      <c r="B246" s="1381"/>
      <c r="C246" s="1381"/>
      <c r="D246" s="1381"/>
      <c r="E246" s="1381"/>
      <c r="F246" s="1381"/>
      <c r="G246" s="1381"/>
      <c r="H246" s="1394"/>
      <c r="I246" s="1392"/>
      <c r="J246" s="1392"/>
      <c r="K246" s="1392"/>
      <c r="L246" s="1392"/>
    </row>
    <row r="247" spans="1:12" hidden="1">
      <c r="A247" s="1378"/>
      <c r="B247" s="1381"/>
      <c r="C247" s="1381"/>
      <c r="D247" s="1381"/>
      <c r="E247" s="1381"/>
      <c r="F247" s="1381"/>
      <c r="G247" s="1381"/>
      <c r="H247" s="1394"/>
      <c r="I247" s="1392"/>
      <c r="J247" s="1392"/>
      <c r="K247" s="1392"/>
      <c r="L247" s="1392"/>
    </row>
    <row r="248" spans="1:12" hidden="1">
      <c r="A248" s="1378"/>
      <c r="B248" s="1381"/>
      <c r="C248" s="1381"/>
      <c r="D248" s="1381"/>
      <c r="E248" s="1381"/>
      <c r="F248" s="1381"/>
      <c r="G248" s="1381"/>
      <c r="H248" s="1394"/>
      <c r="I248" s="1392"/>
      <c r="J248" s="1392"/>
      <c r="K248" s="1392"/>
      <c r="L248" s="1392"/>
    </row>
    <row r="249" spans="1:12" hidden="1">
      <c r="A249" s="1378"/>
      <c r="B249" s="1381"/>
      <c r="C249" s="1381"/>
      <c r="D249" s="1381"/>
      <c r="E249" s="1381"/>
      <c r="F249" s="1381"/>
      <c r="G249" s="1381"/>
      <c r="H249" s="1394"/>
      <c r="I249" s="1392"/>
      <c r="J249" s="1392"/>
      <c r="K249" s="1392"/>
      <c r="L249" s="1392"/>
    </row>
    <row r="250" spans="1:12" hidden="1">
      <c r="A250" s="1378"/>
      <c r="B250" s="1381"/>
      <c r="C250" s="1381"/>
      <c r="D250" s="1381"/>
      <c r="E250" s="1381"/>
      <c r="F250" s="1381"/>
      <c r="G250" s="1381"/>
      <c r="H250" s="1394"/>
      <c r="I250" s="1392"/>
      <c r="J250" s="1392"/>
      <c r="K250" s="1392"/>
      <c r="L250" s="1392"/>
    </row>
    <row r="251" spans="1:12" hidden="1">
      <c r="A251" s="1378"/>
      <c r="B251" s="1381"/>
      <c r="C251" s="1381"/>
      <c r="D251" s="1381"/>
      <c r="E251" s="1381"/>
      <c r="F251" s="1381"/>
      <c r="G251" s="1381"/>
      <c r="H251" s="1394"/>
      <c r="I251" s="1392"/>
      <c r="J251" s="1392"/>
      <c r="K251" s="1392"/>
      <c r="L251" s="1392"/>
    </row>
    <row r="252" spans="1:12" hidden="1">
      <c r="A252" s="1378"/>
      <c r="B252" s="1381"/>
      <c r="C252" s="1381"/>
      <c r="D252" s="1381"/>
      <c r="E252" s="1381"/>
      <c r="F252" s="1381"/>
      <c r="G252" s="1381"/>
      <c r="H252" s="1394"/>
      <c r="I252" s="1392"/>
      <c r="J252" s="1392"/>
      <c r="K252" s="1392"/>
      <c r="L252" s="1392"/>
    </row>
    <row r="253" spans="1:12" hidden="1">
      <c r="A253" s="1378"/>
      <c r="B253" s="1381"/>
      <c r="C253" s="1381"/>
      <c r="D253" s="1381"/>
      <c r="E253" s="1381"/>
      <c r="F253" s="1381"/>
      <c r="G253" s="1381"/>
      <c r="H253" s="1394"/>
      <c r="I253" s="1392"/>
      <c r="J253" s="1392"/>
      <c r="K253" s="1392"/>
      <c r="L253" s="1392"/>
    </row>
    <row r="254" spans="1:12" hidden="1">
      <c r="A254" s="1378"/>
      <c r="B254" s="1381"/>
      <c r="C254" s="1381"/>
      <c r="D254" s="1381"/>
      <c r="E254" s="1381"/>
      <c r="F254" s="1381"/>
      <c r="G254" s="1381"/>
      <c r="H254" s="1394"/>
      <c r="I254" s="1392"/>
      <c r="J254" s="1392"/>
      <c r="K254" s="1392"/>
      <c r="L254" s="1392"/>
    </row>
    <row r="255" spans="1:12" hidden="1">
      <c r="A255" s="1378"/>
      <c r="B255" s="1381"/>
      <c r="C255" s="1381"/>
      <c r="D255" s="1381"/>
      <c r="E255" s="1381"/>
      <c r="F255" s="1381"/>
      <c r="G255" s="1381"/>
      <c r="H255" s="1394"/>
      <c r="I255" s="1392"/>
      <c r="J255" s="1392"/>
      <c r="K255" s="1392"/>
      <c r="L255" s="1392"/>
    </row>
    <row r="256" spans="1:12" hidden="1">
      <c r="A256" s="1378"/>
      <c r="B256" s="1381"/>
      <c r="C256" s="1381"/>
      <c r="D256" s="1381"/>
      <c r="E256" s="1381"/>
      <c r="F256" s="1381"/>
      <c r="G256" s="1381"/>
      <c r="H256" s="1394"/>
      <c r="I256" s="1392"/>
      <c r="J256" s="1392"/>
      <c r="K256" s="1392"/>
      <c r="L256" s="1392"/>
    </row>
    <row r="257" spans="1:12" hidden="1">
      <c r="A257" s="1378"/>
      <c r="B257" s="1381"/>
      <c r="C257" s="1381"/>
      <c r="D257" s="1381"/>
      <c r="E257" s="1381"/>
      <c r="F257" s="1381"/>
      <c r="G257" s="1381"/>
      <c r="H257" s="1394"/>
      <c r="I257" s="1392"/>
      <c r="J257" s="1392"/>
      <c r="K257" s="1392"/>
      <c r="L257" s="1392"/>
    </row>
    <row r="258" spans="1:12" hidden="1">
      <c r="A258" s="1378"/>
      <c r="B258" s="1381"/>
      <c r="C258" s="1381"/>
      <c r="D258" s="1381"/>
      <c r="E258" s="1381"/>
      <c r="F258" s="1381"/>
      <c r="G258" s="1381"/>
      <c r="H258" s="1394"/>
      <c r="I258" s="1392"/>
      <c r="J258" s="1392"/>
      <c r="K258" s="1392"/>
      <c r="L258" s="1392"/>
    </row>
    <row r="259" spans="1:12" hidden="1">
      <c r="A259" s="1378"/>
      <c r="B259" s="1381"/>
      <c r="C259" s="1381"/>
      <c r="D259" s="1381"/>
      <c r="E259" s="1381"/>
      <c r="F259" s="1381"/>
      <c r="G259" s="1381"/>
      <c r="H259" s="1394"/>
      <c r="I259" s="1392"/>
      <c r="J259" s="1392"/>
      <c r="K259" s="1392"/>
      <c r="L259" s="1392"/>
    </row>
    <row r="260" spans="1:12" hidden="1">
      <c r="A260" s="1378"/>
      <c r="B260" s="1381"/>
      <c r="C260" s="1381"/>
      <c r="D260" s="1381"/>
      <c r="E260" s="1381"/>
      <c r="F260" s="1381"/>
      <c r="G260" s="1381"/>
      <c r="H260" s="1394"/>
      <c r="I260" s="1392"/>
      <c r="J260" s="1392"/>
      <c r="K260" s="1392"/>
      <c r="L260" s="1392"/>
    </row>
    <row r="261" spans="1:12" hidden="1">
      <c r="A261" s="1378"/>
      <c r="B261" s="1381"/>
      <c r="C261" s="1381"/>
      <c r="D261" s="1381"/>
      <c r="E261" s="1381"/>
      <c r="F261" s="1381"/>
      <c r="G261" s="1381"/>
      <c r="H261" s="1394"/>
      <c r="I261" s="1392"/>
      <c r="J261" s="1392"/>
      <c r="K261" s="1392"/>
      <c r="L261" s="1392"/>
    </row>
    <row r="262" spans="1:12" hidden="1">
      <c r="A262" s="1378"/>
      <c r="B262" s="1381"/>
      <c r="C262" s="1381"/>
      <c r="D262" s="1381"/>
      <c r="E262" s="1381"/>
      <c r="F262" s="1381"/>
      <c r="G262" s="1381"/>
      <c r="H262" s="1394"/>
      <c r="I262" s="1392"/>
      <c r="J262" s="1392"/>
      <c r="K262" s="1392"/>
      <c r="L262" s="1392"/>
    </row>
    <row r="263" spans="1:12" hidden="1">
      <c r="A263" s="1378"/>
      <c r="B263" s="1381"/>
      <c r="C263" s="1381"/>
      <c r="D263" s="1381"/>
      <c r="E263" s="1381"/>
      <c r="F263" s="1381"/>
      <c r="G263" s="1381"/>
      <c r="H263" s="1394"/>
      <c r="I263" s="1392"/>
      <c r="J263" s="1392"/>
      <c r="K263" s="1392"/>
      <c r="L263" s="1392"/>
    </row>
    <row r="264" spans="1:12" hidden="1">
      <c r="A264" s="1378"/>
      <c r="B264" s="1381"/>
      <c r="C264" s="1381"/>
      <c r="D264" s="1381"/>
      <c r="E264" s="1381"/>
      <c r="F264" s="1381"/>
      <c r="G264" s="1381"/>
      <c r="H264" s="1394"/>
      <c r="I264" s="1392"/>
      <c r="J264" s="1392"/>
      <c r="K264" s="1392"/>
      <c r="L264" s="1392"/>
    </row>
    <row r="265" spans="1:12" hidden="1">
      <c r="A265" s="1378"/>
      <c r="B265" s="1381"/>
      <c r="C265" s="1381"/>
      <c r="D265" s="1381"/>
      <c r="E265" s="1381"/>
      <c r="F265" s="1381"/>
      <c r="G265" s="1381"/>
      <c r="H265" s="1394"/>
      <c r="I265" s="1392"/>
      <c r="J265" s="1392"/>
      <c r="K265" s="1392"/>
      <c r="L265" s="1392"/>
    </row>
    <row r="266" spans="1:12" hidden="1">
      <c r="A266" s="1378"/>
      <c r="B266" s="1381"/>
      <c r="C266" s="1381"/>
      <c r="D266" s="1381"/>
      <c r="E266" s="1381"/>
      <c r="F266" s="1381"/>
      <c r="G266" s="1381"/>
      <c r="H266" s="1394"/>
      <c r="I266" s="1392"/>
      <c r="J266" s="1392"/>
      <c r="K266" s="1392"/>
      <c r="L266" s="1392"/>
    </row>
    <row r="267" spans="1:12" hidden="1">
      <c r="A267" s="1378"/>
      <c r="B267" s="1381"/>
      <c r="C267" s="1381"/>
      <c r="D267" s="1381"/>
      <c r="E267" s="1381"/>
      <c r="F267" s="1381"/>
      <c r="G267" s="1381"/>
      <c r="H267" s="1394"/>
      <c r="I267" s="1392"/>
      <c r="J267" s="1392"/>
      <c r="K267" s="1392"/>
      <c r="L267" s="1392"/>
    </row>
    <row r="268" spans="1:12" hidden="1">
      <c r="A268" s="1378"/>
      <c r="B268" s="1381"/>
      <c r="C268" s="1381"/>
      <c r="D268" s="1381"/>
      <c r="E268" s="1381"/>
      <c r="F268" s="1381"/>
      <c r="G268" s="1381"/>
      <c r="H268" s="1394"/>
      <c r="I268" s="1392"/>
      <c r="J268" s="1392"/>
      <c r="K268" s="1392"/>
      <c r="L268" s="1392"/>
    </row>
    <row r="269" spans="1:12" hidden="1">
      <c r="A269" s="1378"/>
      <c r="B269" s="1381"/>
      <c r="C269" s="1381"/>
      <c r="D269" s="1381"/>
      <c r="E269" s="1381"/>
      <c r="F269" s="1381"/>
      <c r="G269" s="1381"/>
      <c r="H269" s="1394"/>
      <c r="I269" s="1392"/>
      <c r="J269" s="1392"/>
      <c r="K269" s="1392"/>
      <c r="L269" s="1392"/>
    </row>
    <row r="270" spans="1:12" hidden="1">
      <c r="A270" s="1378"/>
      <c r="B270" s="1381"/>
      <c r="C270" s="1381"/>
      <c r="D270" s="1381"/>
      <c r="E270" s="1381"/>
      <c r="F270" s="1381"/>
      <c r="G270" s="1381"/>
      <c r="H270" s="1394"/>
      <c r="I270" s="1392"/>
      <c r="J270" s="1392"/>
      <c r="K270" s="1392"/>
      <c r="L270" s="1392"/>
    </row>
    <row r="271" spans="1:12" hidden="1">
      <c r="A271" s="1378"/>
      <c r="B271" s="1381"/>
      <c r="C271" s="1381"/>
      <c r="D271" s="1381"/>
      <c r="E271" s="1381"/>
      <c r="F271" s="1381"/>
      <c r="G271" s="1381"/>
      <c r="H271" s="1394"/>
      <c r="I271" s="1392"/>
      <c r="J271" s="1392"/>
      <c r="K271" s="1392"/>
      <c r="L271" s="1392"/>
    </row>
    <row r="272" spans="1:12" hidden="1">
      <c r="A272" s="1378"/>
      <c r="B272" s="1381"/>
      <c r="C272" s="1381"/>
      <c r="D272" s="1381"/>
      <c r="E272" s="1381"/>
      <c r="F272" s="1381"/>
      <c r="G272" s="1381"/>
      <c r="H272" s="1394"/>
      <c r="I272" s="1392"/>
      <c r="J272" s="1392"/>
      <c r="K272" s="1392"/>
      <c r="L272" s="1392"/>
    </row>
    <row r="273" spans="1:12" hidden="1">
      <c r="A273" s="1378"/>
      <c r="B273" s="1381"/>
      <c r="C273" s="1381"/>
      <c r="D273" s="1381"/>
      <c r="E273" s="1381"/>
      <c r="F273" s="1381"/>
      <c r="G273" s="1381"/>
      <c r="H273" s="1394"/>
      <c r="I273" s="1392"/>
      <c r="J273" s="1392"/>
      <c r="K273" s="1392"/>
      <c r="L273" s="1392"/>
    </row>
    <row r="274" spans="1:12" hidden="1">
      <c r="A274" s="1378"/>
      <c r="B274" s="1381"/>
      <c r="C274" s="1381"/>
      <c r="D274" s="1381"/>
      <c r="E274" s="1381"/>
      <c r="F274" s="1381"/>
      <c r="G274" s="1381"/>
      <c r="H274" s="1394"/>
      <c r="I274" s="1392"/>
      <c r="J274" s="1392"/>
      <c r="K274" s="1392"/>
      <c r="L274" s="1392"/>
    </row>
    <row r="275" spans="1:12" hidden="1">
      <c r="A275" s="1378"/>
      <c r="B275" s="1381"/>
      <c r="C275" s="1381"/>
      <c r="D275" s="1381"/>
      <c r="E275" s="1381"/>
      <c r="F275" s="1381"/>
      <c r="G275" s="1381"/>
      <c r="H275" s="1394"/>
      <c r="I275" s="1392"/>
      <c r="J275" s="1392"/>
      <c r="K275" s="1392"/>
      <c r="L275" s="1392"/>
    </row>
    <row r="276" spans="1:12" hidden="1">
      <c r="A276" s="1378"/>
      <c r="B276" s="1381"/>
      <c r="C276" s="1381"/>
      <c r="D276" s="1381"/>
      <c r="E276" s="1381"/>
      <c r="F276" s="1381"/>
      <c r="G276" s="1381"/>
      <c r="H276" s="1394"/>
      <c r="I276" s="1392"/>
      <c r="J276" s="1392"/>
      <c r="K276" s="1392"/>
      <c r="L276" s="1392"/>
    </row>
    <row r="277" spans="1:12" hidden="1">
      <c r="A277" s="1378"/>
      <c r="B277" s="1381"/>
      <c r="C277" s="1381"/>
      <c r="D277" s="1381"/>
      <c r="E277" s="1381"/>
      <c r="F277" s="1381"/>
      <c r="G277" s="1381"/>
      <c r="H277" s="1394"/>
      <c r="I277" s="1392"/>
      <c r="J277" s="1392"/>
      <c r="K277" s="1392"/>
      <c r="L277" s="1392"/>
    </row>
    <row r="278" spans="1:12" hidden="1">
      <c r="A278" s="1378"/>
      <c r="B278" s="1381"/>
      <c r="C278" s="1381"/>
      <c r="D278" s="1381"/>
      <c r="E278" s="1381"/>
      <c r="F278" s="1381"/>
      <c r="G278" s="1381"/>
      <c r="H278" s="1394"/>
      <c r="I278" s="1392"/>
      <c r="J278" s="1392"/>
      <c r="K278" s="1392"/>
      <c r="L278" s="1392"/>
    </row>
    <row r="279" spans="1:12" hidden="1">
      <c r="A279" s="1378"/>
      <c r="B279" s="1381"/>
      <c r="C279" s="1381"/>
      <c r="D279" s="1381"/>
      <c r="E279" s="1381"/>
      <c r="F279" s="1381"/>
      <c r="G279" s="1381"/>
      <c r="H279" s="1394"/>
      <c r="I279" s="1392"/>
      <c r="J279" s="1392"/>
      <c r="K279" s="1392"/>
      <c r="L279" s="1392"/>
    </row>
    <row r="280" spans="1:12" hidden="1">
      <c r="A280" s="1378"/>
      <c r="B280" s="1381"/>
      <c r="C280" s="1381"/>
      <c r="D280" s="1381"/>
      <c r="E280" s="1381"/>
      <c r="F280" s="1381"/>
      <c r="G280" s="1381"/>
      <c r="H280" s="1394"/>
      <c r="I280" s="1392"/>
      <c r="J280" s="1392"/>
      <c r="K280" s="1392"/>
      <c r="L280" s="1392"/>
    </row>
    <row r="281" spans="1:12" hidden="1">
      <c r="A281" s="1378"/>
      <c r="B281" s="1381"/>
      <c r="C281" s="1381"/>
      <c r="D281" s="1381"/>
      <c r="E281" s="1381"/>
      <c r="F281" s="1381"/>
      <c r="G281" s="1381"/>
      <c r="H281" s="1394"/>
      <c r="I281" s="1392"/>
      <c r="J281" s="1392"/>
      <c r="K281" s="1392"/>
      <c r="L281" s="1392"/>
    </row>
    <row r="282" spans="1:12" hidden="1">
      <c r="A282" s="1378"/>
      <c r="B282" s="1381"/>
      <c r="C282" s="1381"/>
      <c r="D282" s="1381"/>
      <c r="E282" s="1381"/>
      <c r="F282" s="1381"/>
      <c r="G282" s="1381"/>
      <c r="H282" s="1394"/>
      <c r="I282" s="1392"/>
      <c r="J282" s="1392"/>
      <c r="K282" s="1392"/>
      <c r="L282" s="1392"/>
    </row>
    <row r="283" spans="1:12" hidden="1">
      <c r="A283" s="1378"/>
      <c r="B283" s="1381"/>
      <c r="C283" s="1381"/>
      <c r="D283" s="1381"/>
      <c r="E283" s="1381"/>
      <c r="F283" s="1381"/>
      <c r="G283" s="1381"/>
      <c r="H283" s="1394"/>
      <c r="I283" s="1392"/>
      <c r="J283" s="1392"/>
      <c r="K283" s="1392"/>
      <c r="L283" s="1392"/>
    </row>
    <row r="284" spans="1:12" hidden="1">
      <c r="A284" s="1378"/>
      <c r="B284" s="1381"/>
      <c r="C284" s="1381"/>
      <c r="D284" s="1381"/>
      <c r="E284" s="1381"/>
      <c r="F284" s="1381"/>
      <c r="G284" s="1381"/>
      <c r="H284" s="1394"/>
      <c r="I284" s="1392"/>
      <c r="J284" s="1392"/>
      <c r="K284" s="1392"/>
      <c r="L284" s="1392"/>
    </row>
    <row r="285" spans="1:12" hidden="1">
      <c r="A285" s="1378"/>
      <c r="B285" s="1381"/>
      <c r="C285" s="1381"/>
      <c r="D285" s="1381"/>
      <c r="E285" s="1381"/>
      <c r="F285" s="1381"/>
      <c r="G285" s="1381"/>
      <c r="H285" s="1394"/>
      <c r="I285" s="1392"/>
      <c r="J285" s="1392"/>
      <c r="K285" s="1392"/>
      <c r="L285" s="1392"/>
    </row>
    <row r="286" spans="1:12" hidden="1">
      <c r="A286" s="1378"/>
      <c r="B286" s="1381"/>
      <c r="C286" s="1381"/>
      <c r="D286" s="1381"/>
      <c r="E286" s="1381"/>
      <c r="F286" s="1381"/>
      <c r="G286" s="1381"/>
      <c r="H286" s="1394"/>
      <c r="I286" s="1392"/>
      <c r="J286" s="1392"/>
      <c r="K286" s="1392"/>
      <c r="L286" s="1392"/>
    </row>
    <row r="287" spans="1:12" hidden="1">
      <c r="A287" s="1378"/>
      <c r="B287" s="1381"/>
      <c r="C287" s="1381"/>
      <c r="D287" s="1381"/>
      <c r="E287" s="1381"/>
      <c r="F287" s="1381"/>
      <c r="G287" s="1381"/>
      <c r="H287" s="1394"/>
      <c r="I287" s="1392"/>
      <c r="J287" s="1392"/>
      <c r="K287" s="1392"/>
      <c r="L287" s="1392"/>
    </row>
    <row r="288" spans="1:12" hidden="1">
      <c r="A288" s="1378"/>
      <c r="B288" s="1381"/>
      <c r="C288" s="1381"/>
      <c r="D288" s="1381"/>
      <c r="E288" s="1381"/>
      <c r="F288" s="1381"/>
      <c r="G288" s="1381"/>
      <c r="H288" s="1394"/>
      <c r="I288" s="1392"/>
      <c r="J288" s="1392"/>
      <c r="K288" s="1392"/>
      <c r="L288" s="1392"/>
    </row>
    <row r="289" spans="1:12" hidden="1">
      <c r="A289" s="1378"/>
      <c r="B289" s="1381"/>
      <c r="C289" s="1381"/>
      <c r="D289" s="1381"/>
      <c r="E289" s="1381"/>
      <c r="F289" s="1381"/>
      <c r="G289" s="1381"/>
      <c r="H289" s="1394"/>
      <c r="I289" s="1392"/>
      <c r="J289" s="1392"/>
      <c r="K289" s="1392"/>
      <c r="L289" s="1392"/>
    </row>
    <row r="290" spans="1:12" hidden="1">
      <c r="A290" s="1378"/>
      <c r="B290" s="1381"/>
      <c r="C290" s="1381"/>
      <c r="D290" s="1381"/>
      <c r="E290" s="1381"/>
      <c r="F290" s="1381"/>
      <c r="G290" s="1381"/>
      <c r="H290" s="1394"/>
      <c r="I290" s="1392"/>
      <c r="J290" s="1392"/>
      <c r="K290" s="1392"/>
      <c r="L290" s="1392"/>
    </row>
    <row r="291" spans="1:12" hidden="1">
      <c r="A291" s="1378"/>
      <c r="B291" s="1381"/>
      <c r="C291" s="1381"/>
      <c r="D291" s="1381"/>
      <c r="E291" s="1381"/>
      <c r="F291" s="1381"/>
      <c r="G291" s="1381"/>
      <c r="H291" s="1394"/>
      <c r="I291" s="1392"/>
      <c r="J291" s="1392"/>
      <c r="K291" s="1392"/>
      <c r="L291" s="1392"/>
    </row>
    <row r="292" spans="1:12" hidden="1">
      <c r="A292" s="1378"/>
      <c r="B292" s="1381"/>
      <c r="C292" s="1381"/>
      <c r="D292" s="1381"/>
      <c r="E292" s="1381"/>
      <c r="F292" s="1381"/>
      <c r="G292" s="1381"/>
      <c r="H292" s="1394"/>
      <c r="I292" s="1392"/>
      <c r="J292" s="1392"/>
      <c r="K292" s="1392"/>
      <c r="L292" s="1392"/>
    </row>
    <row r="293" spans="1:12" hidden="1">
      <c r="A293" s="1378"/>
      <c r="B293" s="1381"/>
      <c r="C293" s="1381"/>
      <c r="D293" s="1381"/>
      <c r="E293" s="1381"/>
      <c r="F293" s="1381"/>
      <c r="G293" s="1381"/>
      <c r="H293" s="1394"/>
      <c r="I293" s="1392"/>
      <c r="J293" s="1392"/>
      <c r="K293" s="1392"/>
      <c r="L293" s="1392"/>
    </row>
    <row r="294" spans="1:12" hidden="1">
      <c r="A294" s="1378"/>
      <c r="B294" s="1381"/>
      <c r="C294" s="1381"/>
      <c r="D294" s="1381"/>
      <c r="E294" s="1381"/>
      <c r="F294" s="1381"/>
      <c r="G294" s="1381"/>
      <c r="H294" s="1394"/>
      <c r="I294" s="1392"/>
      <c r="J294" s="1392"/>
      <c r="K294" s="1392"/>
      <c r="L294" s="1392"/>
    </row>
    <row r="295" spans="1:12" hidden="1">
      <c r="A295" s="1378"/>
      <c r="B295" s="1381"/>
      <c r="C295" s="1381"/>
      <c r="D295" s="1381"/>
      <c r="E295" s="1381"/>
      <c r="F295" s="1381"/>
      <c r="G295" s="1381"/>
      <c r="H295" s="1394"/>
      <c r="I295" s="1392"/>
      <c r="J295" s="1392"/>
      <c r="K295" s="1392"/>
      <c r="L295" s="1392"/>
    </row>
    <row r="296" spans="1:12" hidden="1">
      <c r="A296" s="1378"/>
      <c r="B296" s="1381"/>
      <c r="C296" s="1381"/>
      <c r="D296" s="1381"/>
      <c r="E296" s="1381"/>
      <c r="F296" s="1381"/>
      <c r="G296" s="1381"/>
      <c r="H296" s="1394"/>
      <c r="I296" s="1392"/>
      <c r="J296" s="1392"/>
      <c r="K296" s="1392"/>
      <c r="L296" s="1392"/>
    </row>
    <row r="297" spans="1:12" hidden="1">
      <c r="A297" s="1378"/>
      <c r="B297" s="1381"/>
      <c r="C297" s="1381"/>
      <c r="D297" s="1381"/>
      <c r="E297" s="1381"/>
      <c r="F297" s="1381"/>
      <c r="G297" s="1381"/>
      <c r="H297" s="1394"/>
      <c r="I297" s="1392"/>
      <c r="J297" s="1392"/>
      <c r="K297" s="1392"/>
      <c r="L297" s="1392"/>
    </row>
    <row r="298" spans="1:12" customFormat="1" ht="12.5" hidden="1">
      <c r="A298" s="1378"/>
      <c r="B298" s="1378"/>
      <c r="C298" s="1378"/>
      <c r="D298" s="1378"/>
      <c r="E298" s="1378"/>
      <c r="F298" s="1378"/>
      <c r="G298" s="1378"/>
      <c r="H298" s="1378"/>
      <c r="I298" s="1378"/>
      <c r="J298" s="1378"/>
      <c r="K298" s="1378"/>
      <c r="L298" s="1378"/>
    </row>
    <row r="299" spans="1:12" customFormat="1" ht="12.5" hidden="1">
      <c r="A299" s="1378"/>
      <c r="B299" s="1378"/>
      <c r="C299" s="1378"/>
      <c r="D299" s="1378"/>
      <c r="E299" s="1378"/>
      <c r="F299" s="1378"/>
      <c r="G299" s="1378"/>
      <c r="H299" s="1378"/>
      <c r="I299" s="1378"/>
      <c r="J299" s="1378"/>
      <c r="K299" s="1378"/>
      <c r="L299" s="1378"/>
    </row>
    <row r="300" spans="1:12" customFormat="1" ht="12.5" hidden="1">
      <c r="A300" s="1378"/>
      <c r="B300" s="1378"/>
      <c r="C300" s="1378"/>
      <c r="D300" s="1378"/>
      <c r="E300" s="1378"/>
      <c r="F300" s="1378"/>
      <c r="G300" s="1378"/>
      <c r="H300" s="1378"/>
      <c r="I300" s="1378"/>
      <c r="J300" s="1378"/>
      <c r="K300" s="1378"/>
      <c r="L300" s="1378"/>
    </row>
    <row r="301" spans="1:12" customFormat="1" ht="12.5" hidden="1">
      <c r="A301" s="1378"/>
      <c r="B301" s="1378"/>
      <c r="C301" s="1378"/>
      <c r="D301" s="1378"/>
      <c r="E301" s="1378"/>
      <c r="F301" s="1378"/>
      <c r="G301" s="1378"/>
      <c r="H301" s="1378"/>
      <c r="I301" s="1378"/>
      <c r="J301" s="1378"/>
      <c r="K301" s="1378"/>
      <c r="L301" s="1378"/>
    </row>
    <row r="302" spans="1:12" customFormat="1" ht="12.5" hidden="1">
      <c r="A302" s="1378"/>
      <c r="B302" s="1378"/>
      <c r="C302" s="1378"/>
      <c r="D302" s="1378"/>
      <c r="E302" s="1378"/>
      <c r="F302" s="1378"/>
      <c r="G302" s="1378"/>
      <c r="H302" s="1378"/>
      <c r="I302" s="1378"/>
      <c r="J302" s="1378"/>
      <c r="K302" s="1378"/>
      <c r="L302" s="1378"/>
    </row>
    <row r="303" spans="1:12" customFormat="1" ht="12.5" hidden="1">
      <c r="A303" s="1378"/>
      <c r="B303" s="1378"/>
      <c r="C303" s="1378"/>
      <c r="D303" s="1378"/>
      <c r="E303" s="1378"/>
      <c r="F303" s="1378"/>
      <c r="G303" s="1378"/>
      <c r="H303" s="1378"/>
      <c r="I303" s="1378"/>
      <c r="J303" s="1378"/>
      <c r="K303" s="1378"/>
      <c r="L303" s="1378"/>
    </row>
    <row r="304" spans="1:12">
      <c r="A304" s="1378"/>
      <c r="B304" s="1381"/>
      <c r="C304" s="1381"/>
      <c r="D304" s="1381"/>
      <c r="E304" s="1381"/>
      <c r="F304" s="1381"/>
      <c r="G304" s="1381"/>
      <c r="H304" s="1394"/>
      <c r="I304" s="1392"/>
      <c r="J304" s="1392"/>
      <c r="K304" s="1392"/>
      <c r="L304" s="1392"/>
    </row>
    <row r="305" spans="1:12">
      <c r="A305" s="1378"/>
      <c r="B305" s="1381"/>
      <c r="C305" s="1381"/>
      <c r="D305" s="1381"/>
      <c r="E305" s="1381"/>
      <c r="F305" s="1381"/>
      <c r="G305" s="1381"/>
      <c r="H305" s="1394"/>
      <c r="I305" s="1392"/>
      <c r="J305" s="1392"/>
      <c r="K305" s="1392"/>
      <c r="L305" s="1392"/>
    </row>
  </sheetData>
  <sheetProtection algorithmName="SHA-512" hashValue="5nnXrqNU+GJx1B2ZMHY3sCdh4B6YNVDzMge/JLyOsrWXhJ7E3d/CTi01mJoHKn926N51BhU7vdsJ2b9pMpJ3/w==" saltValue="AB9cqcTcsguksuUV908MTw==" spinCount="100000" sheet="1" objects="1" scenarios="1"/>
  <customSheetViews>
    <customSheetView guid="{7A34E1A7-91A1-4CD4-B377-1F35FFBCE4D8}" showGridLines="0" fitToPage="1" hiddenRows="1" hiddenColumns="1">
      <pageMargins left="0" right="0" top="0" bottom="0" header="0" footer="0"/>
      <pageSetup scale="66" orientation="portrait" r:id="rId1"/>
      <headerFooter alignWithMargins="0">
        <oddFooter>&amp;R&amp;P of &amp;N</oddFooter>
      </headerFooter>
    </customSheetView>
    <customSheetView guid="{DD9D0D41-5D22-4202-9EF9-254DD6E28480}" showGridLines="0" fitToPage="1" hiddenRows="1" hiddenColumns="1">
      <pageMargins left="0" right="0" top="0" bottom="0" header="0" footer="0"/>
      <pageSetup scale="66" orientation="portrait" r:id="rId2"/>
      <headerFooter alignWithMargins="0">
        <oddFooter>&amp;R&amp;P of &amp;N</oddFooter>
      </headerFooter>
    </customSheetView>
  </customSheetViews>
  <mergeCells count="57">
    <mergeCell ref="K23:K27"/>
    <mergeCell ref="K14:K16"/>
    <mergeCell ref="H16:J23"/>
    <mergeCell ref="H15:J15"/>
    <mergeCell ref="I2:K2"/>
    <mergeCell ref="C27:H27"/>
    <mergeCell ref="C4:J4"/>
    <mergeCell ref="C6:J6"/>
    <mergeCell ref="G10:J10"/>
    <mergeCell ref="G11:J14"/>
    <mergeCell ref="D28:E29"/>
    <mergeCell ref="F28:G29"/>
    <mergeCell ref="C26:F26"/>
    <mergeCell ref="C28:C29"/>
    <mergeCell ref="H28:H29"/>
    <mergeCell ref="D61:E61"/>
    <mergeCell ref="D51:E51"/>
    <mergeCell ref="D53:E53"/>
    <mergeCell ref="D60:E60"/>
    <mergeCell ref="D59:E59"/>
    <mergeCell ref="D56:E56"/>
    <mergeCell ref="D54:E54"/>
    <mergeCell ref="C40:C58"/>
    <mergeCell ref="D42:E42"/>
    <mergeCell ref="D47:E47"/>
    <mergeCell ref="D52:E52"/>
    <mergeCell ref="D57:E57"/>
    <mergeCell ref="D41:E41"/>
    <mergeCell ref="D48:E48"/>
    <mergeCell ref="D43:E43"/>
    <mergeCell ref="D49:E49"/>
    <mergeCell ref="D46:E46"/>
    <mergeCell ref="D44:E44"/>
    <mergeCell ref="C30:C39"/>
    <mergeCell ref="D39:E39"/>
    <mergeCell ref="D34:E34"/>
    <mergeCell ref="D31:E31"/>
    <mergeCell ref="D32:E32"/>
    <mergeCell ref="D37:E37"/>
    <mergeCell ref="D38:E38"/>
    <mergeCell ref="D36:E36"/>
    <mergeCell ref="D75:J82"/>
    <mergeCell ref="D33:E33"/>
    <mergeCell ref="D63:E63"/>
    <mergeCell ref="E73:F73"/>
    <mergeCell ref="E72:F72"/>
    <mergeCell ref="D64:E64"/>
    <mergeCell ref="D65:E65"/>
    <mergeCell ref="E71:F71"/>
    <mergeCell ref="C69:H69"/>
    <mergeCell ref="C60:C61"/>
    <mergeCell ref="C62:C63"/>
    <mergeCell ref="C73:D73"/>
    <mergeCell ref="C72:D72"/>
    <mergeCell ref="C71:D71"/>
    <mergeCell ref="D58:E58"/>
    <mergeCell ref="D62:E62"/>
  </mergeCells>
  <phoneticPr fontId="3" type="noConversion"/>
  <dataValidations count="3">
    <dataValidation type="decimal" operator="greaterThanOrEqual" allowBlank="1" showInputMessage="1" showErrorMessage="1" sqref="E71:F73" xr:uid="{00000000-0002-0000-0300-000000000000}">
      <formula1>0</formula1>
    </dataValidation>
    <dataValidation type="list" allowBlank="1" showInputMessage="1" showErrorMessage="1" sqref="H56:H66 F11:F13 H31:H34 H36:H39 H41:H44 H51:H54 H46:H49 G16:G22" xr:uid="{00000000-0002-0000-0300-000001000000}">
      <formula1>"Assumptions, Data"</formula1>
    </dataValidation>
    <dataValidation type="list" allowBlank="1" showInputMessage="1" showErrorMessage="1" sqref="F16:F19" xr:uid="{00000000-0002-0000-0300-000002000000}">
      <formula1>"Yes,No"</formula1>
    </dataValidation>
  </dataValidations>
  <pageMargins left="0.5" right="0.5" top="0.5" bottom="0.625" header="0.5" footer="0.5"/>
  <pageSetup scale="51" orientation="portrait" r:id="rId3"/>
  <headerFooter alignWithMargins="0">
    <oddFooter>&amp;R&amp;P of &amp;N</oddFooter>
  </headerFooter>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tabColor theme="2" tint="-0.249977111117893"/>
    <pageSetUpPr fitToPage="1"/>
  </sheetPr>
  <dimension ref="A1:L303"/>
  <sheetViews>
    <sheetView showGridLines="0" topLeftCell="A58" workbookViewId="0">
      <selection activeCell="C68" sqref="C68"/>
    </sheetView>
  </sheetViews>
  <sheetFormatPr defaultColWidth="0" defaultRowHeight="12.75" customHeight="1" zeroHeight="1"/>
  <cols>
    <col min="1" max="1" width="5.1796875" style="1061" customWidth="1"/>
    <col min="2" max="2" width="4.7265625" style="1068" customWidth="1"/>
    <col min="3" max="3" width="37.26953125" style="1068" customWidth="1"/>
    <col min="4" max="8" width="13.7265625" style="1068" customWidth="1"/>
    <col min="9" max="9" width="5.26953125" style="1068" customWidth="1"/>
    <col min="10" max="10" width="10.453125" style="1068" customWidth="1"/>
    <col min="11" max="11" width="8.7265625" style="1143" customWidth="1"/>
    <col min="12" max="12" width="7.7265625" style="1067" customWidth="1"/>
    <col min="13" max="16384" width="0" style="1068" hidden="1"/>
  </cols>
  <sheetData>
    <row r="1" spans="1:12" s="1061" customFormat="1" ht="12.75" customHeight="1">
      <c r="A1" s="1059"/>
      <c r="B1" s="1060"/>
      <c r="C1" s="1060"/>
      <c r="D1" s="1060"/>
      <c r="E1" s="1060"/>
      <c r="F1" s="1060"/>
      <c r="G1" s="1060"/>
      <c r="H1" s="1060"/>
      <c r="K1" s="1062"/>
      <c r="L1" s="1062"/>
    </row>
    <row r="2" spans="1:12" ht="66" customHeight="1" thickBot="1">
      <c r="B2" s="1063"/>
      <c r="C2" s="1064"/>
      <c r="D2" s="1065"/>
      <c r="E2" s="1065"/>
      <c r="F2" s="1065"/>
      <c r="G2" s="1065"/>
      <c r="H2" s="1065"/>
      <c r="I2" s="1616"/>
      <c r="J2" s="1617"/>
      <c r="K2" s="1066"/>
    </row>
    <row r="3" spans="1:12" ht="27" customHeight="1" thickBot="1">
      <c r="B3" s="1069"/>
      <c r="C3" s="1070" t="s">
        <v>171</v>
      </c>
      <c r="G3" s="1071" t="str">
        <f>IF('Step 1-Contact and Program Info'!D7=0, " ",'Step 1-Contact and Program Info'!D7)</f>
        <v xml:space="preserve"> </v>
      </c>
      <c r="H3" s="1072" t="str">
        <f>'Step 1-Contact and Program Info'!J7</f>
        <v>MM/DD/YYYY</v>
      </c>
      <c r="I3" s="1073" t="s">
        <v>41</v>
      </c>
      <c r="J3" s="1074" t="str">
        <f>'Step 1-Contact and Program Info'!L7</f>
        <v>MM/DD/YYYY</v>
      </c>
      <c r="K3" s="1075"/>
    </row>
    <row r="4" spans="1:12" ht="42" customHeight="1">
      <c r="B4" s="1069"/>
      <c r="C4" s="1618" t="s">
        <v>111</v>
      </c>
      <c r="D4" s="1618"/>
      <c r="E4" s="1618"/>
      <c r="F4" s="1618"/>
      <c r="G4" s="1618"/>
      <c r="H4" s="1618"/>
      <c r="I4" s="1618"/>
      <c r="J4" s="1618"/>
      <c r="K4" s="1075"/>
    </row>
    <row r="5" spans="1:12" ht="24" customHeight="1">
      <c r="A5" s="1076"/>
      <c r="B5" s="1069"/>
      <c r="C5" s="1077" t="s">
        <v>172</v>
      </c>
      <c r="D5" s="1078"/>
      <c r="E5" s="1079"/>
      <c r="F5" s="1080"/>
      <c r="G5" s="1080"/>
      <c r="H5" s="1081"/>
      <c r="I5" s="1082"/>
      <c r="J5" s="1082"/>
      <c r="K5" s="1083"/>
    </row>
    <row r="6" spans="1:12" ht="102" customHeight="1">
      <c r="B6" s="1069"/>
      <c r="C6" s="1619" t="str">
        <f>'Step 3-Refrigerators'!C6:J6</f>
        <v>Please complete the gray cells below. Enter the total number of units processed by your program by refrigerant type and insulating material type in column D. Specify the number of units processed with refrigerant recovery and foam recovery in cells E11 to E13 and cells E16 to E22, respectively, and whether foam was recovered from appliance doors (cells F16 to F19). Also, provide the average age of appliances collected (cell D9), and whether the information on refrigerant and blowing agent types is based on assumptions or data (cells F11 to F13 and cells G16 to G22, respectively).  If any of the units reported in column D were jointly processed/administered with another RAD Utility, Retailer, Manufacturer, State/Local Government, or Waste Removal Service Provider Partner, please indicate the number of these units in Step 4 - Units Jointly Processed; the units reported in this table should be inclusive of the units reported in Step 4. If you wish to provide additional information (e.g., regarding types of refrigerants or insulating materials not listed below) or highlight uncertainties in your reporting, please do so in the “Comments” box.</v>
      </c>
      <c r="D6" s="1619"/>
      <c r="E6" s="1619"/>
      <c r="F6" s="1619"/>
      <c r="G6" s="1619"/>
      <c r="H6" s="1619"/>
      <c r="I6" s="1619"/>
      <c r="J6" s="1619"/>
      <c r="K6" s="1084"/>
    </row>
    <row r="7" spans="1:12" ht="18.75" customHeight="1" thickBot="1">
      <c r="B7" s="1069"/>
      <c r="C7" s="1085"/>
      <c r="D7" s="1085"/>
      <c r="E7" s="1085"/>
      <c r="F7" s="1085"/>
      <c r="G7" s="1085"/>
      <c r="H7" s="1085"/>
      <c r="I7" s="1085"/>
      <c r="J7" s="1085"/>
      <c r="K7" s="1086"/>
    </row>
    <row r="8" spans="1:12" ht="26">
      <c r="A8" s="1076"/>
      <c r="B8" s="1069"/>
      <c r="C8" s="1087" t="s">
        <v>173</v>
      </c>
      <c r="D8" s="1088">
        <f>'Step 3-Refrigerators'!D8-'Step 4-Units Jointly Processed'!AH11</f>
        <v>0</v>
      </c>
      <c r="E8" s="1089"/>
      <c r="F8" s="1090"/>
      <c r="G8" s="1090"/>
      <c r="H8" s="1080"/>
      <c r="I8" s="1082"/>
      <c r="J8" s="1082"/>
      <c r="K8" s="1083"/>
    </row>
    <row r="9" spans="1:12" ht="13.5" customHeight="1" thickBot="1">
      <c r="A9" s="1076"/>
      <c r="B9" s="1069"/>
      <c r="C9" s="1091" t="s">
        <v>115</v>
      </c>
      <c r="D9" s="1092">
        <f>'Step 3-Refrigerators'!D9</f>
        <v>0</v>
      </c>
      <c r="E9" s="1089"/>
      <c r="F9" s="1090"/>
      <c r="G9" s="1090"/>
      <c r="H9" s="1080"/>
      <c r="I9" s="1082"/>
      <c r="J9" s="1082"/>
      <c r="K9" s="1083"/>
    </row>
    <row r="10" spans="1:12" ht="52.5" thickBot="1">
      <c r="A10" s="1076"/>
      <c r="B10" s="1069"/>
      <c r="C10" s="1312" t="s">
        <v>174</v>
      </c>
      <c r="D10" s="1093" t="s">
        <v>117</v>
      </c>
      <c r="E10" s="1094" t="s">
        <v>118</v>
      </c>
      <c r="F10" s="1095" t="str">
        <f>'Step 3-Refrigerators'!F10</f>
        <v xml:space="preserve">Refrigerant Type Based On: </v>
      </c>
      <c r="G10" s="1096" t="s">
        <v>120</v>
      </c>
      <c r="H10" s="1097"/>
      <c r="I10" s="1098"/>
      <c r="J10" s="1099"/>
      <c r="K10" s="1100"/>
    </row>
    <row r="11" spans="1:12" ht="13.5" customHeight="1">
      <c r="A11" s="1076"/>
      <c r="B11" s="1069"/>
      <c r="C11" s="1101" t="s">
        <v>121</v>
      </c>
      <c r="D11" s="1102">
        <f>'Step 3-Refrigerators'!D11-'Step 4-Units Jointly Processed'!AH13</f>
        <v>0</v>
      </c>
      <c r="E11" s="1102">
        <f>'Step 3-Refrigerators'!E11-'Step 4-Units Jointly Processed'!AH13</f>
        <v>0</v>
      </c>
      <c r="F11" s="1103">
        <f>'Step 3-Refrigerators'!F11</f>
        <v>0</v>
      </c>
      <c r="G11" s="1620">
        <f>'Step 3-Refrigerators'!G11</f>
        <v>0</v>
      </c>
      <c r="H11" s="1621"/>
      <c r="I11" s="1622"/>
      <c r="J11" s="1099"/>
      <c r="K11" s="1100"/>
    </row>
    <row r="12" spans="1:12" ht="13.5" customHeight="1">
      <c r="A12" s="1076"/>
      <c r="B12" s="1069"/>
      <c r="C12" s="1104" t="s">
        <v>122</v>
      </c>
      <c r="D12" s="1102">
        <f>'Step 3-Refrigerators'!D12-'Step 4-Units Jointly Processed'!AH14</f>
        <v>0</v>
      </c>
      <c r="E12" s="1102">
        <f>'Step 3-Refrigerators'!E12-'Step 4-Units Jointly Processed'!AH14</f>
        <v>0</v>
      </c>
      <c r="F12" s="1103">
        <f>'Step 3-Refrigerators'!F12</f>
        <v>0</v>
      </c>
      <c r="G12" s="1620"/>
      <c r="H12" s="1621"/>
      <c r="I12" s="1622"/>
      <c r="J12" s="1099"/>
      <c r="K12" s="1100"/>
    </row>
    <row r="13" spans="1:12" ht="13.5" customHeight="1" thickBot="1">
      <c r="A13" s="1076"/>
      <c r="B13" s="1069"/>
      <c r="C13" s="1105" t="s">
        <v>123</v>
      </c>
      <c r="D13" s="1106">
        <f>'Step 3-Refrigerators'!D13-'Step 4-Units Jointly Processed'!AH15</f>
        <v>0</v>
      </c>
      <c r="E13" s="1102">
        <f>'Step 3-Refrigerators'!E13-'Step 4-Units Jointly Processed'!AH15</f>
        <v>0</v>
      </c>
      <c r="F13" s="1107">
        <f>'Step 3-Refrigerators'!F13</f>
        <v>0</v>
      </c>
      <c r="G13" s="1623"/>
      <c r="H13" s="1624"/>
      <c r="I13" s="1625"/>
      <c r="J13" s="1099"/>
      <c r="K13" s="1100"/>
    </row>
    <row r="14" spans="1:12" ht="39.5" thickBot="1">
      <c r="A14" s="1076"/>
      <c r="B14" s="1069"/>
      <c r="C14" s="1108" t="s">
        <v>175</v>
      </c>
      <c r="D14" s="1109" t="s">
        <v>117</v>
      </c>
      <c r="E14" s="1110" t="s">
        <v>126</v>
      </c>
      <c r="F14" s="1110" t="str">
        <f>'Step 3-Refrigerators'!F15</f>
        <v>Was Foam Recovered From Appliance Doors?</v>
      </c>
      <c r="G14" s="1111" t="str">
        <f>'Step 3-Refrigerators'!G15</f>
        <v xml:space="preserve">Insulating Material Type Based On: </v>
      </c>
      <c r="H14" s="1112" t="s">
        <v>120</v>
      </c>
      <c r="I14" s="1113"/>
      <c r="J14" s="1082"/>
      <c r="K14" s="1083"/>
    </row>
    <row r="15" spans="1:12" ht="13.5" customHeight="1">
      <c r="A15" s="1076"/>
      <c r="B15" s="1069"/>
      <c r="C15" s="1101" t="s">
        <v>129</v>
      </c>
      <c r="D15" s="1114">
        <f>'Step 3-Refrigerators'!D16-'Step 4-Units Jointly Processed'!AH18</f>
        <v>0</v>
      </c>
      <c r="E15" s="1114">
        <f>'Step 3-Refrigerators'!E16-'Step 4-Units Jointly Processed'!AH18</f>
        <v>0</v>
      </c>
      <c r="F15" s="1103">
        <f>'Step 3-Refrigerators'!F16</f>
        <v>0</v>
      </c>
      <c r="G15" s="1115">
        <f>'Step 3-Refrigerators'!G16</f>
        <v>0</v>
      </c>
      <c r="H15" s="1626">
        <f>'Step 3-Refrigerators'!H16</f>
        <v>0</v>
      </c>
      <c r="I15" s="1627"/>
      <c r="J15" s="1082"/>
      <c r="K15" s="1083"/>
    </row>
    <row r="16" spans="1:12" ht="13.5" customHeight="1">
      <c r="A16" s="1076"/>
      <c r="B16" s="1069"/>
      <c r="C16" s="1116" t="s">
        <v>130</v>
      </c>
      <c r="D16" s="1102">
        <f>'Step 3-Refrigerators'!D17-'Step 4-Units Jointly Processed'!AH19</f>
        <v>0</v>
      </c>
      <c r="E16" s="1102">
        <f>'Step 3-Refrigerators'!E17-'Step 4-Units Jointly Processed'!AH19</f>
        <v>0</v>
      </c>
      <c r="F16" s="1103">
        <f>'Step 3-Refrigerators'!F17</f>
        <v>0</v>
      </c>
      <c r="G16" s="1103">
        <f>'Step 3-Refrigerators'!G17</f>
        <v>0</v>
      </c>
      <c r="H16" s="1626"/>
      <c r="I16" s="1627"/>
      <c r="J16" s="1082"/>
      <c r="K16" s="1083"/>
    </row>
    <row r="17" spans="1:12" ht="13.5" customHeight="1">
      <c r="A17" s="1076"/>
      <c r="B17" s="1069"/>
      <c r="C17" s="1116" t="s">
        <v>131</v>
      </c>
      <c r="D17" s="1102">
        <f>'Step 3-Refrigerators'!D18-'Step 4-Units Jointly Processed'!AH20</f>
        <v>0</v>
      </c>
      <c r="E17" s="1102">
        <f>'Step 3-Refrigerators'!E18-'Step 4-Units Jointly Processed'!AH20</f>
        <v>0</v>
      </c>
      <c r="F17" s="1103">
        <f>'Step 3-Refrigerators'!F18</f>
        <v>0</v>
      </c>
      <c r="G17" s="1103">
        <f>'Step 3-Refrigerators'!G18</f>
        <v>0</v>
      </c>
      <c r="H17" s="1626"/>
      <c r="I17" s="1627"/>
      <c r="J17" s="1099"/>
      <c r="K17" s="1083"/>
    </row>
    <row r="18" spans="1:12" ht="13.5" customHeight="1">
      <c r="A18" s="1076"/>
      <c r="B18" s="1069"/>
      <c r="C18" s="1116" t="s">
        <v>132</v>
      </c>
      <c r="D18" s="1102">
        <f>'Step 3-Refrigerators'!D19-'Step 4-Units Jointly Processed'!AH21</f>
        <v>0</v>
      </c>
      <c r="E18" s="1102">
        <f>'Step 3-Refrigerators'!E19-'Step 4-Units Jointly Processed'!AH21</f>
        <v>0</v>
      </c>
      <c r="F18" s="1103">
        <f>'Step 3-Refrigerators'!F19</f>
        <v>0</v>
      </c>
      <c r="G18" s="1103">
        <f>'Step 3-Refrigerators'!G19</f>
        <v>0</v>
      </c>
      <c r="H18" s="1626"/>
      <c r="I18" s="1627"/>
      <c r="J18" s="1099"/>
      <c r="K18" s="1083"/>
    </row>
    <row r="19" spans="1:12" ht="13.5" customHeight="1">
      <c r="A19" s="1076"/>
      <c r="B19" s="1069"/>
      <c r="C19" s="1116" t="s">
        <v>176</v>
      </c>
      <c r="D19" s="1102">
        <f>'Step 3-Refrigerators'!D20-'Step 4-Units Jointly Processed'!AH22</f>
        <v>0</v>
      </c>
      <c r="E19" s="1102">
        <f>'Step 3-Refrigerators'!E20-'Step 4-Units Jointly Processed'!AH22</f>
        <v>0</v>
      </c>
      <c r="F19" s="1103">
        <f>'Step 3-Refrigerators'!F20</f>
        <v>0</v>
      </c>
      <c r="G19" s="1103">
        <f>'Step 3-Refrigerators'!G20</f>
        <v>0</v>
      </c>
      <c r="H19" s="1626"/>
      <c r="I19" s="1627"/>
      <c r="J19" s="1099"/>
      <c r="K19" s="1083"/>
    </row>
    <row r="20" spans="1:12" ht="13.5" customHeight="1">
      <c r="A20" s="1076"/>
      <c r="B20" s="1069"/>
      <c r="C20" s="1116" t="s">
        <v>134</v>
      </c>
      <c r="D20" s="1102">
        <f>'Step 3-Refrigerators'!D21-'Step 4-Units Jointly Processed'!AH23</f>
        <v>0</v>
      </c>
      <c r="E20" s="1102">
        <f>'Step 3-Refrigerators'!E21-'Step 4-Units Jointly Processed'!AH23</f>
        <v>0</v>
      </c>
      <c r="F20" s="1103">
        <f>'Step 3-Refrigerators'!F21</f>
        <v>0</v>
      </c>
      <c r="G20" s="1103">
        <f>'Step 3-Refrigerators'!G21</f>
        <v>0</v>
      </c>
      <c r="H20" s="1626"/>
      <c r="I20" s="1627"/>
      <c r="J20" s="1082"/>
      <c r="K20" s="1083"/>
    </row>
    <row r="21" spans="1:12" ht="13.5" customHeight="1" thickBot="1">
      <c r="A21" s="1076"/>
      <c r="B21" s="1069"/>
      <c r="C21" s="1105" t="s">
        <v>123</v>
      </c>
      <c r="D21" s="1106">
        <f>'Step 3-Refrigerators'!D22-'Step 4-Units Jointly Processed'!AH24</f>
        <v>0</v>
      </c>
      <c r="E21" s="1106">
        <f>'Step 3-Refrigerators'!E22-'Step 4-Units Jointly Processed'!AH24</f>
        <v>0</v>
      </c>
      <c r="F21" s="1107">
        <f>'Step 3-Refrigerators'!F22</f>
        <v>0</v>
      </c>
      <c r="G21" s="1107">
        <f>'Step 3-Refrigerators'!G22</f>
        <v>0</v>
      </c>
      <c r="H21" s="1628"/>
      <c r="I21" s="1629"/>
      <c r="J21" s="1082"/>
      <c r="K21" s="1083"/>
    </row>
    <row r="22" spans="1:12" ht="13.5" customHeight="1">
      <c r="A22" s="1076"/>
      <c r="B22" s="1069"/>
      <c r="C22" s="1117"/>
      <c r="D22" s="1118"/>
      <c r="F22" s="1090"/>
      <c r="G22" s="1090"/>
      <c r="H22" s="1080"/>
      <c r="I22" s="1082"/>
      <c r="J22" s="1082"/>
      <c r="K22" s="1083"/>
    </row>
    <row r="23" spans="1:12" ht="24" customHeight="1">
      <c r="A23" s="1076"/>
      <c r="B23" s="1069"/>
      <c r="C23" s="1077" t="s">
        <v>177</v>
      </c>
      <c r="D23" s="1078"/>
      <c r="E23" s="1079"/>
      <c r="F23" s="1080"/>
      <c r="G23" s="1080"/>
      <c r="H23" s="1081"/>
      <c r="I23" s="1082"/>
      <c r="J23" s="1082"/>
      <c r="K23" s="1083"/>
    </row>
    <row r="24" spans="1:12" ht="5.25" customHeight="1">
      <c r="A24" s="1076"/>
      <c r="B24" s="1069"/>
      <c r="C24" s="1614"/>
      <c r="D24" s="1614"/>
      <c r="E24" s="1614"/>
      <c r="F24" s="1614"/>
      <c r="G24" s="1119"/>
      <c r="H24" s="1614"/>
      <c r="I24" s="1614"/>
      <c r="J24" s="1614"/>
      <c r="K24" s="1615"/>
    </row>
    <row r="25" spans="1:12" s="1125" customFormat="1" ht="111" customHeight="1" thickBot="1">
      <c r="A25" s="1120"/>
      <c r="B25" s="1121"/>
      <c r="C25" s="1632" t="str">
        <f>'Step 3-Refrigerators'!C27:H27</f>
        <v>Please complete the table below to provide the total amount of appliance components recovered by your program during the current reporting period. If any substances recovered during the current reporting period are currently in storage, please report on the intended fate of the substance (e.g., stockpiling with intent to reclaim/destroy). Refer back to the Instructions &amp; Definitions tab for definitions of the fates for each component.  For any fields that do not apply to your program, please enter "0" under "Total Amount" in column F.  For every non-zero value entered in column F, indicate whether the quantity specified is based on actual measurements or on assumptions by selecting the appropriate option in column H. If you wish to clarify uncertainties about the data provided, or wish to provide further information, please use the space for “Additional Comments” at the bottom of this worksheet.</v>
      </c>
      <c r="D25" s="1633"/>
      <c r="E25" s="1633"/>
      <c r="F25" s="1633"/>
      <c r="G25" s="1633"/>
      <c r="H25" s="1633"/>
      <c r="I25" s="1122"/>
      <c r="J25" s="1122"/>
      <c r="K25" s="1123"/>
      <c r="L25" s="1124"/>
    </row>
    <row r="26" spans="1:12" ht="14.25" customHeight="1">
      <c r="B26" s="1069"/>
      <c r="C26" s="1596" t="s">
        <v>137</v>
      </c>
      <c r="D26" s="1587" t="s">
        <v>138</v>
      </c>
      <c r="E26" s="1588"/>
      <c r="F26" s="1591" t="s">
        <v>139</v>
      </c>
      <c r="G26" s="1592"/>
      <c r="H26" s="1598" t="s">
        <v>140</v>
      </c>
      <c r="K26" s="1075"/>
    </row>
    <row r="27" spans="1:12" ht="13.5" thickBot="1">
      <c r="B27" s="1069"/>
      <c r="C27" s="1597"/>
      <c r="D27" s="1589"/>
      <c r="E27" s="1590"/>
      <c r="F27" s="1593"/>
      <c r="G27" s="1594"/>
      <c r="H27" s="1599"/>
      <c r="K27" s="1075"/>
    </row>
    <row r="28" spans="1:12" ht="13.5" customHeight="1">
      <c r="B28" s="1069"/>
      <c r="C28" s="1634" t="s">
        <v>141</v>
      </c>
      <c r="D28" s="1126" t="s">
        <v>142</v>
      </c>
      <c r="E28" s="1127"/>
      <c r="F28" s="1127"/>
      <c r="G28" s="1127"/>
      <c r="H28" s="1128"/>
      <c r="K28" s="1075"/>
    </row>
    <row r="29" spans="1:12" ht="13.5" customHeight="1">
      <c r="B29" s="1069"/>
      <c r="C29" s="1635"/>
      <c r="D29" s="1630" t="s">
        <v>143</v>
      </c>
      <c r="E29" s="1631"/>
      <c r="F29" s="1129" t="str">
        <f>IF('Step 3-Refrigerators'!$E$11=0,"", $E$11*('Step 3-Refrigerators'!$F$31/'Step 3-Refrigerators'!$E$11))</f>
        <v/>
      </c>
      <c r="G29" s="1130" t="s">
        <v>144</v>
      </c>
      <c r="H29" s="1131" t="str">
        <f>IF('Step 3-Refrigerators'!H31=0,"",'Step 3-Refrigerators'!H31)</f>
        <v/>
      </c>
      <c r="K29" s="1075"/>
    </row>
    <row r="30" spans="1:12" ht="13.5" customHeight="1">
      <c r="B30" s="1069"/>
      <c r="C30" s="1635"/>
      <c r="D30" s="1630" t="s">
        <v>145</v>
      </c>
      <c r="E30" s="1631"/>
      <c r="F30" s="1129" t="str">
        <f>IF('Step 3-Refrigerators'!$E$11=0,"", $E$11*('Step 3-Refrigerators'!$F$32/'Step 3-Refrigerators'!$E$11))</f>
        <v/>
      </c>
      <c r="G30" s="1130" t="s">
        <v>144</v>
      </c>
      <c r="H30" s="1131" t="str">
        <f>IF('Step 3-Refrigerators'!H32=0,"",'Step 3-Refrigerators'!H32)</f>
        <v/>
      </c>
      <c r="K30" s="1075"/>
    </row>
    <row r="31" spans="1:12" ht="13.5" customHeight="1">
      <c r="B31" s="1069"/>
      <c r="C31" s="1635"/>
      <c r="D31" s="1637" t="s">
        <v>146</v>
      </c>
      <c r="E31" s="1638"/>
      <c r="F31" s="1129" t="str">
        <f>IF('Step 3-Refrigerators'!$E$11=0,"", $E$11*('Step 3-Refrigerators'!$F$33/'Step 3-Refrigerators'!$E$11))</f>
        <v/>
      </c>
      <c r="G31" s="1130" t="s">
        <v>144</v>
      </c>
      <c r="H31" s="1131" t="str">
        <f>IF('Step 3-Refrigerators'!H33=0,"",'Step 3-Refrigerators'!H33)</f>
        <v/>
      </c>
      <c r="K31" s="1075"/>
    </row>
    <row r="32" spans="1:12" ht="13.5" customHeight="1">
      <c r="B32" s="1069"/>
      <c r="C32" s="1635"/>
      <c r="D32" s="1630" t="s">
        <v>147</v>
      </c>
      <c r="E32" s="1631"/>
      <c r="F32" s="1129" t="str">
        <f>IF('Step 3-Refrigerators'!$E$11=0,"", $E$11*('Step 3-Refrigerators'!$F$34/'Step 3-Refrigerators'!$E$11))</f>
        <v/>
      </c>
      <c r="G32" s="1130" t="s">
        <v>144</v>
      </c>
      <c r="H32" s="1131" t="str">
        <f>IF('Step 3-Refrigerators'!H34=0,"",'Step 3-Refrigerators'!H34)</f>
        <v/>
      </c>
      <c r="K32" s="1075"/>
    </row>
    <row r="33" spans="2:11" ht="13.5" customHeight="1">
      <c r="B33" s="1069"/>
      <c r="C33" s="1635"/>
      <c r="D33" s="1132" t="s">
        <v>148</v>
      </c>
      <c r="E33" s="1133"/>
      <c r="F33" s="1133"/>
      <c r="G33" s="1134"/>
      <c r="H33" s="1135"/>
      <c r="K33" s="1075"/>
    </row>
    <row r="34" spans="2:11" ht="13.5" customHeight="1">
      <c r="B34" s="1069"/>
      <c r="C34" s="1635"/>
      <c r="D34" s="1630" t="s">
        <v>143</v>
      </c>
      <c r="E34" s="1631"/>
      <c r="F34" s="1129" t="str">
        <f>IF('Step 3-Refrigerators'!$E$12=0,"", $E$12*('Step 3-Refrigerators'!$F36/'Step 3-Refrigerators'!$E$12))</f>
        <v/>
      </c>
      <c r="G34" s="1130" t="s">
        <v>144</v>
      </c>
      <c r="H34" s="1131" t="str">
        <f>IF('Step 3-Refrigerators'!H36=0,"",'Step 3-Refrigerators'!H36)</f>
        <v/>
      </c>
      <c r="K34" s="1075"/>
    </row>
    <row r="35" spans="2:11" ht="13.5" customHeight="1">
      <c r="B35" s="1069"/>
      <c r="C35" s="1635"/>
      <c r="D35" s="1630" t="s">
        <v>145</v>
      </c>
      <c r="E35" s="1631"/>
      <c r="F35" s="1129" t="str">
        <f>IF('Step 3-Refrigerators'!$E$12=0,"", $E$12*('Step 3-Refrigerators'!$F37/'Step 3-Refrigerators'!$E$12))</f>
        <v/>
      </c>
      <c r="G35" s="1130" t="s">
        <v>144</v>
      </c>
      <c r="H35" s="1131" t="str">
        <f>IF('Step 3-Refrigerators'!H37=0,"",'Step 3-Refrigerators'!H37)</f>
        <v/>
      </c>
      <c r="K35" s="1075"/>
    </row>
    <row r="36" spans="2:11" ht="13.5" customHeight="1">
      <c r="B36" s="1069"/>
      <c r="C36" s="1635"/>
      <c r="D36" s="1637" t="s">
        <v>146</v>
      </c>
      <c r="E36" s="1638"/>
      <c r="F36" s="1129" t="str">
        <f>IF('Step 3-Refrigerators'!$E$12=0,"", $E$12*('Step 3-Refrigerators'!$F38/'Step 3-Refrigerators'!$E$12))</f>
        <v/>
      </c>
      <c r="G36" s="1130" t="s">
        <v>144</v>
      </c>
      <c r="H36" s="1131" t="str">
        <f>IF('Step 3-Refrigerators'!H38=0,"",'Step 3-Refrigerators'!H38)</f>
        <v/>
      </c>
      <c r="K36" s="1075"/>
    </row>
    <row r="37" spans="2:11" ht="13.5" customHeight="1" thickBot="1">
      <c r="B37" s="1069"/>
      <c r="C37" s="1636"/>
      <c r="D37" s="1630" t="s">
        <v>147</v>
      </c>
      <c r="E37" s="1631"/>
      <c r="F37" s="1129" t="str">
        <f>IF('Step 3-Refrigerators'!$E$12=0,"", $E$12*('Step 3-Refrigerators'!$F39/'Step 3-Refrigerators'!$E$12))</f>
        <v/>
      </c>
      <c r="G37" s="1130" t="s">
        <v>144</v>
      </c>
      <c r="H37" s="1131" t="str">
        <f>IF('Step 3-Refrigerators'!H39=0,"",'Step 3-Refrigerators'!H39)</f>
        <v/>
      </c>
      <c r="K37" s="1075"/>
    </row>
    <row r="38" spans="2:11" ht="13.5" customHeight="1">
      <c r="B38" s="1069"/>
      <c r="C38" s="1640" t="s">
        <v>149</v>
      </c>
      <c r="D38" s="1126" t="s">
        <v>150</v>
      </c>
      <c r="E38" s="1127"/>
      <c r="F38" s="1127"/>
      <c r="G38" s="1136"/>
      <c r="H38" s="1137"/>
      <c r="K38" s="1075"/>
    </row>
    <row r="39" spans="2:11" ht="13.5" customHeight="1">
      <c r="B39" s="1069"/>
      <c r="C39" s="1646"/>
      <c r="D39" s="1630" t="s">
        <v>143</v>
      </c>
      <c r="E39" s="1639"/>
      <c r="F39" s="1129" t="str">
        <f>IF('Step 3-Refrigerators'!$E$16=0,"", $E$15*('Step 3-Refrigerators'!$F$41/'Step 3-Refrigerators'!$E$16))</f>
        <v/>
      </c>
      <c r="G39" s="1130" t="s">
        <v>144</v>
      </c>
      <c r="H39" s="1131" t="str">
        <f>IF('Step 3-Refrigerators'!H41=0,"",'Step 3-Refrigerators'!H41)</f>
        <v/>
      </c>
      <c r="K39" s="1075"/>
    </row>
    <row r="40" spans="2:11" ht="13.5" customHeight="1">
      <c r="B40" s="1069"/>
      <c r="C40" s="1646"/>
      <c r="D40" s="1630" t="s">
        <v>145</v>
      </c>
      <c r="E40" s="1631"/>
      <c r="F40" s="1129" t="str">
        <f>IF('Step 3-Refrigerators'!$E$16=0,"", $E$15*('Step 3-Refrigerators'!$F$42/'Step 3-Refrigerators'!$E$16))</f>
        <v/>
      </c>
      <c r="G40" s="1130" t="s">
        <v>144</v>
      </c>
      <c r="H40" s="1131" t="str">
        <f>IF('Step 3-Refrigerators'!H42=0,"",'Step 3-Refrigerators'!H42)</f>
        <v/>
      </c>
      <c r="K40" s="1075"/>
    </row>
    <row r="41" spans="2:11" ht="13.5" customHeight="1">
      <c r="B41" s="1069"/>
      <c r="C41" s="1646"/>
      <c r="D41" s="1630" t="s">
        <v>146</v>
      </c>
      <c r="E41" s="1631"/>
      <c r="F41" s="1129" t="str">
        <f>IF('Step 3-Refrigerators'!$E$16=0,"", $E$15*('Step 3-Refrigerators'!$F$43/'Step 3-Refrigerators'!$E$16))</f>
        <v/>
      </c>
      <c r="G41" s="1130" t="s">
        <v>144</v>
      </c>
      <c r="H41" s="1131" t="str">
        <f>IF('Step 3-Refrigerators'!H43=0,"",'Step 3-Refrigerators'!H43)</f>
        <v/>
      </c>
      <c r="K41" s="1075"/>
    </row>
    <row r="42" spans="2:11" ht="13.5" customHeight="1">
      <c r="B42" s="1069"/>
      <c r="C42" s="1646"/>
      <c r="D42" s="1630" t="s">
        <v>147</v>
      </c>
      <c r="E42" s="1631"/>
      <c r="F42" s="1129" t="str">
        <f>IF('Step 3-Refrigerators'!$E$16=0,"", $E$15*('Step 3-Refrigerators'!$F$44/'Step 3-Refrigerators'!$E$16))</f>
        <v/>
      </c>
      <c r="G42" s="1138" t="s">
        <v>144</v>
      </c>
      <c r="H42" s="1131" t="str">
        <f>IF('Step 3-Refrigerators'!H44=0,"",'Step 3-Refrigerators'!H44)</f>
        <v/>
      </c>
      <c r="K42" s="1075"/>
    </row>
    <row r="43" spans="2:11" ht="13.5" customHeight="1">
      <c r="B43" s="1069"/>
      <c r="C43" s="1646"/>
      <c r="D43" s="1139" t="s">
        <v>151</v>
      </c>
      <c r="E43" s="1140"/>
      <c r="F43" s="1140"/>
      <c r="G43" s="1141"/>
      <c r="H43" s="1142"/>
      <c r="K43" s="1075"/>
    </row>
    <row r="44" spans="2:11" ht="13.5" customHeight="1">
      <c r="B44" s="1069"/>
      <c r="C44" s="1646"/>
      <c r="D44" s="1630" t="s">
        <v>143</v>
      </c>
      <c r="E44" s="1631"/>
      <c r="F44" s="1129" t="str">
        <f>IF('Step 3-Refrigerators'!$E$17=0,"", $E$16*('Step 3-Refrigerators'!$F$46/'Step 3-Refrigerators'!$E$17))</f>
        <v/>
      </c>
      <c r="G44" s="1130" t="s">
        <v>144</v>
      </c>
      <c r="H44" s="1131" t="str">
        <f>IF('Step 3-Refrigerators'!H46=0,"",'Step 3-Refrigerators'!H46)</f>
        <v/>
      </c>
      <c r="K44" s="1075"/>
    </row>
    <row r="45" spans="2:11" ht="13.5" customHeight="1">
      <c r="B45" s="1069"/>
      <c r="C45" s="1646"/>
      <c r="D45" s="1630" t="s">
        <v>145</v>
      </c>
      <c r="E45" s="1631"/>
      <c r="F45" s="1129" t="str">
        <f>IF('Step 3-Refrigerators'!$E$17=0,"", $E$16*('Step 3-Refrigerators'!$F$47/'Step 3-Refrigerators'!$E$17))</f>
        <v/>
      </c>
      <c r="G45" s="1130" t="s">
        <v>144</v>
      </c>
      <c r="H45" s="1131" t="str">
        <f>IF('Step 3-Refrigerators'!H47=0,"",'Step 3-Refrigerators'!H47)</f>
        <v/>
      </c>
      <c r="K45" s="1075"/>
    </row>
    <row r="46" spans="2:11" ht="13.5" customHeight="1">
      <c r="B46" s="1069"/>
      <c r="C46" s="1646"/>
      <c r="D46" s="1630" t="s">
        <v>146</v>
      </c>
      <c r="E46" s="1631"/>
      <c r="F46" s="1129" t="str">
        <f>IF('Step 3-Refrigerators'!$E$17=0,"", $E$16*('Step 3-Refrigerators'!$F$48/'Step 3-Refrigerators'!$E$17))</f>
        <v/>
      </c>
      <c r="G46" s="1130" t="s">
        <v>144</v>
      </c>
      <c r="H46" s="1131" t="str">
        <f>IF('Step 3-Refrigerators'!H48=0,"",'Step 3-Refrigerators'!H48)</f>
        <v/>
      </c>
      <c r="K46" s="1075"/>
    </row>
    <row r="47" spans="2:11" ht="13.5" customHeight="1">
      <c r="B47" s="1069"/>
      <c r="C47" s="1646"/>
      <c r="D47" s="1630" t="s">
        <v>147</v>
      </c>
      <c r="E47" s="1631"/>
      <c r="F47" s="1129" t="str">
        <f>IF('Step 3-Refrigerators'!$E$17=0,"", $E$16*('Step 3-Refrigerators'!$F$49/'Step 3-Refrigerators'!$E$17))</f>
        <v/>
      </c>
      <c r="G47" s="1130" t="s">
        <v>144</v>
      </c>
      <c r="H47" s="1131" t="str">
        <f>IF('Step 3-Refrigerators'!H49=0,"",'Step 3-Refrigerators'!H49)</f>
        <v/>
      </c>
      <c r="K47" s="1075"/>
    </row>
    <row r="48" spans="2:11" ht="13.5" customHeight="1">
      <c r="B48" s="1069"/>
      <c r="C48" s="1646"/>
      <c r="D48" s="1139" t="s">
        <v>122</v>
      </c>
      <c r="E48" s="1140"/>
      <c r="F48" s="1140"/>
      <c r="G48" s="1141"/>
      <c r="H48" s="1142"/>
      <c r="J48" s="1143"/>
      <c r="K48" s="1075"/>
    </row>
    <row r="49" spans="1:11" ht="13.5" customHeight="1">
      <c r="B49" s="1069"/>
      <c r="C49" s="1646"/>
      <c r="D49" s="1630" t="s">
        <v>143</v>
      </c>
      <c r="E49" s="1631"/>
      <c r="F49" s="1129" t="str">
        <f>IF('Step 3-Refrigerators'!$E$18=0,"", $E$17*('Step 3-Refrigerators'!$F51/'Step 3-Refrigerators'!$E$18))</f>
        <v/>
      </c>
      <c r="G49" s="1130" t="s">
        <v>144</v>
      </c>
      <c r="H49" s="1131" t="str">
        <f>IF('Step 3-Refrigerators'!H51=0,"",'Step 3-Refrigerators'!H51)</f>
        <v/>
      </c>
      <c r="J49" s="1143"/>
      <c r="K49" s="1075"/>
    </row>
    <row r="50" spans="1:11" ht="13.5" customHeight="1">
      <c r="B50" s="1069"/>
      <c r="C50" s="1646"/>
      <c r="D50" s="1630" t="s">
        <v>145</v>
      </c>
      <c r="E50" s="1631"/>
      <c r="F50" s="1129" t="str">
        <f>IF('Step 3-Refrigerators'!$E$18=0,"", $E$17*('Step 3-Refrigerators'!$F52/'Step 3-Refrigerators'!$E$18))</f>
        <v/>
      </c>
      <c r="G50" s="1130" t="s">
        <v>144</v>
      </c>
      <c r="H50" s="1131" t="str">
        <f>IF('Step 3-Refrigerators'!H52=0,"",'Step 3-Refrigerators'!H52)</f>
        <v/>
      </c>
      <c r="J50" s="1143"/>
      <c r="K50" s="1075"/>
    </row>
    <row r="51" spans="1:11" ht="13.5" customHeight="1">
      <c r="B51" s="1069"/>
      <c r="C51" s="1646"/>
      <c r="D51" s="1630" t="s">
        <v>146</v>
      </c>
      <c r="E51" s="1631"/>
      <c r="F51" s="1129" t="str">
        <f>IF('Step 3-Refrigerators'!$E$18=0,"", $E$17*('Step 3-Refrigerators'!$F53/'Step 3-Refrigerators'!$E$18))</f>
        <v/>
      </c>
      <c r="G51" s="1130" t="s">
        <v>144</v>
      </c>
      <c r="H51" s="1131" t="str">
        <f>IF('Step 3-Refrigerators'!H53=0,"",'Step 3-Refrigerators'!H53)</f>
        <v/>
      </c>
      <c r="J51" s="1143"/>
      <c r="K51" s="1075"/>
    </row>
    <row r="52" spans="1:11" ht="13.5" customHeight="1">
      <c r="B52" s="1069"/>
      <c r="C52" s="1646"/>
      <c r="D52" s="1630" t="s">
        <v>147</v>
      </c>
      <c r="E52" s="1631"/>
      <c r="F52" s="1129" t="str">
        <f>IF('Step 3-Refrigerators'!$E$18=0,"", $E$17*('Step 3-Refrigerators'!$F54/'Step 3-Refrigerators'!$E$18))</f>
        <v/>
      </c>
      <c r="G52" s="1130" t="s">
        <v>144</v>
      </c>
      <c r="H52" s="1131" t="str">
        <f>IF('Step 3-Refrigerators'!H54=0,"",'Step 3-Refrigerators'!H54)</f>
        <v/>
      </c>
      <c r="J52" s="1143"/>
      <c r="K52" s="1075"/>
    </row>
    <row r="53" spans="1:11" ht="13.5" customHeight="1">
      <c r="B53" s="1069"/>
      <c r="C53" s="1646"/>
      <c r="D53" s="1139" t="s">
        <v>152</v>
      </c>
      <c r="E53" s="1140"/>
      <c r="F53" s="1140"/>
      <c r="G53" s="1144"/>
      <c r="H53" s="1142"/>
      <c r="J53" s="1143"/>
      <c r="K53" s="1075"/>
    </row>
    <row r="54" spans="1:11" ht="13.5" customHeight="1">
      <c r="A54" s="1076"/>
      <c r="B54" s="1069"/>
      <c r="C54" s="1646"/>
      <c r="D54" s="1630" t="s">
        <v>143</v>
      </c>
      <c r="E54" s="1631"/>
      <c r="F54" s="1129" t="str">
        <f>IF('Step 3-Refrigerators'!$E$19=0,"", $E$18*('Step 3-Refrigerators'!$F$56/'Step 3-Refrigerators'!$E$19))</f>
        <v/>
      </c>
      <c r="G54" s="1130" t="s">
        <v>144</v>
      </c>
      <c r="H54" s="1131" t="str">
        <f>IF('Step 3-Refrigerators'!H56=0,"",'Step 3-Refrigerators'!H56)</f>
        <v/>
      </c>
      <c r="J54" s="1143"/>
      <c r="K54" s="1075"/>
    </row>
    <row r="55" spans="1:11" ht="13.5" customHeight="1">
      <c r="A55" s="1076"/>
      <c r="B55" s="1069"/>
      <c r="C55" s="1646"/>
      <c r="D55" s="1630" t="s">
        <v>145</v>
      </c>
      <c r="E55" s="1631"/>
      <c r="F55" s="1129" t="str">
        <f>IF('Step 3-Refrigerators'!$E$19=0,"", $E$18*('Step 3-Refrigerators'!$F$57/'Step 3-Refrigerators'!$E$19))</f>
        <v/>
      </c>
      <c r="G55" s="1130" t="s">
        <v>144</v>
      </c>
      <c r="H55" s="1131" t="str">
        <f>IF('Step 3-Refrigerators'!H57=0,"",'Step 3-Refrigerators'!H57)</f>
        <v/>
      </c>
      <c r="J55" s="1143"/>
      <c r="K55" s="1075"/>
    </row>
    <row r="56" spans="1:11" ht="13.5" customHeight="1">
      <c r="A56" s="1076"/>
      <c r="B56" s="1069"/>
      <c r="C56" s="1646"/>
      <c r="D56" s="1637" t="s">
        <v>146</v>
      </c>
      <c r="E56" s="1638"/>
      <c r="F56" s="1129" t="str">
        <f>IF('Step 3-Refrigerators'!$E$19=0,"", $E$18*('Step 3-Refrigerators'!$F$58/'Step 3-Refrigerators'!$E$19))</f>
        <v/>
      </c>
      <c r="G56" s="1130" t="s">
        <v>144</v>
      </c>
      <c r="H56" s="1131" t="str">
        <f>IF('Step 3-Refrigerators'!H58=0,"",'Step 3-Refrigerators'!H58)</f>
        <v/>
      </c>
      <c r="J56" s="1143"/>
      <c r="K56" s="1075"/>
    </row>
    <row r="57" spans="1:11" ht="13.5" customHeight="1" thickBot="1">
      <c r="A57" s="1076"/>
      <c r="B57" s="1069"/>
      <c r="C57" s="1145"/>
      <c r="D57" s="1630" t="s">
        <v>147</v>
      </c>
      <c r="E57" s="1631"/>
      <c r="F57" s="1129" t="str">
        <f>IF('Step 3-Refrigerators'!$E$19=0,"", $E$18*('Step 3-Refrigerators'!$F$59/'Step 3-Refrigerators'!$E$19))</f>
        <v/>
      </c>
      <c r="G57" s="1130" t="s">
        <v>144</v>
      </c>
      <c r="H57" s="1131" t="str">
        <f>IF('Step 3-Refrigerators'!H59=0,"",'Step 3-Refrigerators'!H59)</f>
        <v/>
      </c>
      <c r="J57" s="1143"/>
      <c r="K57" s="1075"/>
    </row>
    <row r="58" spans="1:11" ht="13.5" customHeight="1">
      <c r="B58" s="1069"/>
      <c r="C58" s="1640" t="s">
        <v>153</v>
      </c>
      <c r="D58" s="1642" t="s">
        <v>154</v>
      </c>
      <c r="E58" s="1643"/>
      <c r="F58" s="1146" t="str">
        <f>IF('Step 3-Refrigerators'!$D$8=0,"", $D$8*('Step 3-Refrigerators'!$F60/'Step 3-Refrigerators'!$D$8))</f>
        <v/>
      </c>
      <c r="G58" s="1147" t="s">
        <v>155</v>
      </c>
      <c r="H58" s="1148" t="str">
        <f>IF('Step 3-Refrigerators'!H60=0,"",'Step 3-Refrigerators'!H60)</f>
        <v/>
      </c>
      <c r="K58" s="1075"/>
    </row>
    <row r="59" spans="1:11" ht="13.5" customHeight="1" thickBot="1">
      <c r="B59" s="1069"/>
      <c r="C59" s="1641"/>
      <c r="D59" s="1644" t="s">
        <v>156</v>
      </c>
      <c r="E59" s="1645"/>
      <c r="F59" s="1149" t="str">
        <f>IF('Step 3-Refrigerators'!$D$8=0,"", $D$8*('Step 3-Refrigerators'!$F61/'Step 3-Refrigerators'!$D$8))</f>
        <v/>
      </c>
      <c r="G59" s="1150" t="s">
        <v>155</v>
      </c>
      <c r="H59" s="1151" t="str">
        <f>IF('Step 3-Refrigerators'!H61=0,"",'Step 3-Refrigerators'!H61)</f>
        <v/>
      </c>
      <c r="I59" s="1152"/>
      <c r="K59" s="1075"/>
    </row>
    <row r="60" spans="1:11" ht="13.5" customHeight="1">
      <c r="B60" s="1069"/>
      <c r="C60" s="1647" t="s">
        <v>157</v>
      </c>
      <c r="D60" s="1649" t="s">
        <v>158</v>
      </c>
      <c r="E60" s="1650"/>
      <c r="F60" s="1153" t="str">
        <f>IF('Step 3-Refrigerators'!$D$8=0,"", $D$8*('Step 3-Refrigerators'!$F62/'Step 3-Refrigerators'!$D$8))</f>
        <v/>
      </c>
      <c r="G60" s="1154" t="s">
        <v>144</v>
      </c>
      <c r="H60" s="1155" t="str">
        <f>IF('Step 3-Refrigerators'!H62=0,"",'Step 3-Refrigerators'!H62)</f>
        <v/>
      </c>
      <c r="I60" s="1152"/>
      <c r="K60" s="1075"/>
    </row>
    <row r="61" spans="1:11" ht="13.5" customHeight="1" thickBot="1">
      <c r="B61" s="1069"/>
      <c r="C61" s="1648"/>
      <c r="D61" s="1637" t="s">
        <v>159</v>
      </c>
      <c r="E61" s="1638"/>
      <c r="F61" s="1156" t="str">
        <f>IF('Step 3-Refrigerators'!$D$8=0,"", $D$8*('Step 3-Refrigerators'!$F63/'Step 3-Refrigerators'!$D$8))</f>
        <v/>
      </c>
      <c r="G61" s="1157" t="s">
        <v>144</v>
      </c>
      <c r="H61" s="1158" t="str">
        <f>IF('Step 3-Refrigerators'!H63=0,"",'Step 3-Refrigerators'!H63)</f>
        <v/>
      </c>
      <c r="I61" s="1152"/>
      <c r="K61" s="1075"/>
    </row>
    <row r="62" spans="1:11" ht="13.5" customHeight="1" thickBot="1">
      <c r="B62" s="1069"/>
      <c r="C62" s="1159" t="s">
        <v>160</v>
      </c>
      <c r="D62" s="1651" t="s">
        <v>154</v>
      </c>
      <c r="E62" s="1652"/>
      <c r="F62" s="1160" t="str">
        <f>IF('Step 3-Refrigerators'!$D$8=0,"", $D$8*('Step 3-Refrigerators'!$F64/'Step 3-Refrigerators'!$D$8))</f>
        <v/>
      </c>
      <c r="G62" s="1161" t="s">
        <v>144</v>
      </c>
      <c r="H62" s="1162" t="str">
        <f>IF('Step 3-Refrigerators'!H64=0,"",'Step 3-Refrigerators'!H64)</f>
        <v/>
      </c>
      <c r="I62" s="1152"/>
      <c r="K62" s="1075"/>
    </row>
    <row r="63" spans="1:11" ht="13.5" customHeight="1" thickBot="1">
      <c r="B63" s="1069"/>
      <c r="C63" s="1159" t="s">
        <v>161</v>
      </c>
      <c r="D63" s="1651" t="s">
        <v>154</v>
      </c>
      <c r="E63" s="1652"/>
      <c r="F63" s="1160" t="str">
        <f>IF('Step 3-Refrigerators'!$D$8=0,"", $D$8*('Step 3-Refrigerators'!$F65/'Step 3-Refrigerators'!$D$8))</f>
        <v/>
      </c>
      <c r="G63" s="1161" t="s">
        <v>144</v>
      </c>
      <c r="H63" s="1162" t="str">
        <f>IF('Step 3-Refrigerators'!H65=0,"",'Step 3-Refrigerators'!H65)</f>
        <v/>
      </c>
      <c r="I63" s="1152"/>
      <c r="K63" s="1075"/>
    </row>
    <row r="64" spans="1:11" ht="13.5" customHeight="1" thickBot="1">
      <c r="A64" s="1076"/>
      <c r="B64" s="1069"/>
      <c r="C64" s="1159" t="s">
        <v>162</v>
      </c>
      <c r="D64" s="1163" t="s">
        <v>146</v>
      </c>
      <c r="E64" s="1164"/>
      <c r="F64" s="1160" t="str">
        <f>IF('Step 3-Refrigerators'!$D$8=0,"", $D$8*('Step 3-Refrigerators'!$F66/'Step 3-Refrigerators'!$D$8))</f>
        <v/>
      </c>
      <c r="G64" s="1165" t="s">
        <v>178</v>
      </c>
      <c r="H64" s="1162" t="str">
        <f>IF('Step 3-Refrigerators'!H66=0,"",'Step 3-Refrigerators'!H66)</f>
        <v/>
      </c>
      <c r="I64" s="1152"/>
      <c r="K64" s="1075"/>
    </row>
    <row r="65" spans="1:12" ht="12.75" customHeight="1">
      <c r="A65" s="1076"/>
      <c r="B65" s="1069"/>
      <c r="C65" s="1166" t="s">
        <v>164</v>
      </c>
      <c r="K65" s="1075"/>
    </row>
    <row r="66" spans="1:12" ht="24" customHeight="1">
      <c r="A66" s="1076"/>
      <c r="B66" s="1069"/>
      <c r="C66" s="1167" t="s">
        <v>179</v>
      </c>
      <c r="K66" s="1075"/>
    </row>
    <row r="67" spans="1:12" ht="37.5" customHeight="1">
      <c r="A67" s="1076"/>
      <c r="B67" s="1069"/>
      <c r="C67" s="1619" t="str">
        <f>'Step 3-Refrigerators'!C69:H69</f>
        <v xml:space="preserve">Please complete the table below if your program provides an incentive (e.g., financial) to encourage the disposal (i.e., without replacement) of old, working refrigerated appliances. </v>
      </c>
      <c r="D67" s="1619"/>
      <c r="E67" s="1619"/>
      <c r="F67" s="1619"/>
      <c r="G67" s="1619"/>
      <c r="H67" s="1619"/>
      <c r="I67" s="1168"/>
      <c r="J67" s="1168"/>
      <c r="K67" s="1169"/>
    </row>
    <row r="68" spans="1:12" ht="5.25" customHeight="1" thickBot="1">
      <c r="B68" s="1069"/>
      <c r="I68" s="1170"/>
      <c r="J68" s="1170"/>
      <c r="K68" s="1171"/>
    </row>
    <row r="69" spans="1:12" s="1082" customFormat="1" ht="13.5" customHeight="1">
      <c r="A69" s="1076"/>
      <c r="B69" s="1069"/>
      <c r="C69" s="1662" t="s">
        <v>167</v>
      </c>
      <c r="D69" s="1663"/>
      <c r="E69" s="1664" t="str">
        <f>'Step 3-Refrigerators'!E71:F71</f>
        <v/>
      </c>
      <c r="F69" s="1665"/>
      <c r="G69" s="1172"/>
      <c r="I69" s="1082" t="s">
        <v>180</v>
      </c>
      <c r="K69" s="1083"/>
      <c r="L69" s="1062"/>
    </row>
    <row r="70" spans="1:12" s="1082" customFormat="1" ht="13.5" customHeight="1">
      <c r="A70" s="1076"/>
      <c r="B70" s="1069"/>
      <c r="C70" s="1666" t="s">
        <v>168</v>
      </c>
      <c r="D70" s="1667"/>
      <c r="E70" s="1668">
        <f>'Step 3-Refrigerators'!E72:F72</f>
        <v>0</v>
      </c>
      <c r="F70" s="1669"/>
      <c r="G70" s="1172"/>
      <c r="K70" s="1083"/>
      <c r="L70" s="1062"/>
    </row>
    <row r="71" spans="1:12" ht="25.5" customHeight="1" thickBot="1">
      <c r="B71" s="1173"/>
      <c r="C71" s="1670" t="s">
        <v>181</v>
      </c>
      <c r="D71" s="1671"/>
      <c r="E71" s="1672">
        <f>'Step 3-Refrigerators'!E73:F73</f>
        <v>0</v>
      </c>
      <c r="F71" s="1673"/>
      <c r="G71" s="1082"/>
      <c r="H71" s="1082"/>
      <c r="I71" s="1082"/>
      <c r="K71" s="1075"/>
    </row>
    <row r="72" spans="1:12" ht="13.5" thickBot="1">
      <c r="B72" s="1069"/>
      <c r="K72" s="1075"/>
    </row>
    <row r="73" spans="1:12" ht="12.75" customHeight="1">
      <c r="B73" s="1069"/>
      <c r="C73" s="1174" t="s">
        <v>170</v>
      </c>
      <c r="D73" s="1653">
        <f>IFERROR('Step 3-Refrigerators'!D75,"")</f>
        <v>0</v>
      </c>
      <c r="E73" s="1654"/>
      <c r="F73" s="1654"/>
      <c r="G73" s="1654"/>
      <c r="H73" s="1654"/>
      <c r="I73" s="1654"/>
      <c r="J73" s="1655"/>
      <c r="K73" s="1075"/>
    </row>
    <row r="74" spans="1:12" ht="13">
      <c r="B74" s="1069"/>
      <c r="C74" s="1175"/>
      <c r="D74" s="1656"/>
      <c r="E74" s="1657"/>
      <c r="F74" s="1657"/>
      <c r="G74" s="1657"/>
      <c r="H74" s="1657"/>
      <c r="I74" s="1657"/>
      <c r="J74" s="1658"/>
      <c r="K74" s="1075"/>
    </row>
    <row r="75" spans="1:12" ht="13">
      <c r="B75" s="1069"/>
      <c r="C75" s="1175"/>
      <c r="D75" s="1656"/>
      <c r="E75" s="1657"/>
      <c r="F75" s="1657"/>
      <c r="G75" s="1657"/>
      <c r="H75" s="1657"/>
      <c r="I75" s="1657"/>
      <c r="J75" s="1658"/>
      <c r="K75" s="1075"/>
    </row>
    <row r="76" spans="1:12" ht="13">
      <c r="B76" s="1069"/>
      <c r="C76" s="1175"/>
      <c r="D76" s="1656"/>
      <c r="E76" s="1657"/>
      <c r="F76" s="1657"/>
      <c r="G76" s="1657"/>
      <c r="H76" s="1657"/>
      <c r="I76" s="1657"/>
      <c r="J76" s="1658"/>
      <c r="K76" s="1075"/>
    </row>
    <row r="77" spans="1:12" ht="13">
      <c r="B77" s="1069"/>
      <c r="C77" s="1175"/>
      <c r="D77" s="1656"/>
      <c r="E77" s="1657"/>
      <c r="F77" s="1657"/>
      <c r="G77" s="1657"/>
      <c r="H77" s="1657"/>
      <c r="I77" s="1657"/>
      <c r="J77" s="1658"/>
      <c r="K77" s="1075"/>
    </row>
    <row r="78" spans="1:12" ht="13">
      <c r="B78" s="1069"/>
      <c r="C78" s="1175"/>
      <c r="D78" s="1656"/>
      <c r="E78" s="1657"/>
      <c r="F78" s="1657"/>
      <c r="G78" s="1657"/>
      <c r="H78" s="1657"/>
      <c r="I78" s="1657"/>
      <c r="J78" s="1658"/>
      <c r="K78" s="1075"/>
    </row>
    <row r="79" spans="1:12" ht="13">
      <c r="B79" s="1069"/>
      <c r="C79" s="1089"/>
      <c r="D79" s="1656"/>
      <c r="E79" s="1657"/>
      <c r="F79" s="1657"/>
      <c r="G79" s="1657"/>
      <c r="H79" s="1657"/>
      <c r="I79" s="1657"/>
      <c r="J79" s="1658"/>
      <c r="K79" s="1075"/>
    </row>
    <row r="80" spans="1:12" ht="12.75" customHeight="1" thickBot="1">
      <c r="B80" s="1069"/>
      <c r="C80" s="1176"/>
      <c r="D80" s="1659"/>
      <c r="E80" s="1660"/>
      <c r="F80" s="1660"/>
      <c r="G80" s="1660"/>
      <c r="H80" s="1660"/>
      <c r="I80" s="1660"/>
      <c r="J80" s="1661"/>
      <c r="K80" s="1075"/>
    </row>
    <row r="81" spans="2:11" ht="14.25" customHeight="1">
      <c r="B81" s="1177"/>
      <c r="C81" s="1178"/>
      <c r="D81" s="1179"/>
      <c r="E81" s="1179"/>
      <c r="F81" s="1179"/>
      <c r="G81" s="1179"/>
      <c r="H81" s="1179"/>
      <c r="I81" s="1179"/>
      <c r="J81" s="1179"/>
      <c r="K81" s="1180"/>
    </row>
    <row r="82" spans="2:11" ht="24" customHeight="1">
      <c r="B82" s="1076"/>
      <c r="C82" s="1076"/>
      <c r="D82" s="1076"/>
      <c r="E82" s="1076"/>
      <c r="F82" s="1076"/>
      <c r="G82" s="1076"/>
      <c r="H82" s="1076"/>
      <c r="I82" s="1076"/>
      <c r="J82" s="1076"/>
      <c r="K82" s="1067"/>
    </row>
    <row r="296" spans="2:11" s="1082" customFormat="1" ht="12.5" hidden="1"/>
    <row r="297" spans="2:11" s="1082" customFormat="1" ht="12.5" hidden="1"/>
    <row r="298" spans="2:11" s="1082" customFormat="1" ht="12.5" hidden="1"/>
    <row r="299" spans="2:11" s="1082" customFormat="1" ht="12.5" hidden="1"/>
    <row r="300" spans="2:11" s="1082" customFormat="1" ht="12.5" hidden="1"/>
    <row r="302" spans="2:11" ht="13">
      <c r="B302" s="1181"/>
      <c r="C302" s="1181"/>
      <c r="D302" s="1181"/>
      <c r="E302" s="1181"/>
      <c r="F302" s="1181"/>
      <c r="G302" s="1181"/>
      <c r="H302" s="1181"/>
      <c r="I302" s="1181"/>
      <c r="J302" s="1181"/>
      <c r="K302" s="1182"/>
    </row>
    <row r="303" spans="2:11" ht="13">
      <c r="B303" s="1181"/>
      <c r="C303" s="1181"/>
      <c r="D303" s="1181"/>
      <c r="E303" s="1181"/>
      <c r="F303" s="1181"/>
      <c r="G303" s="1181"/>
      <c r="H303" s="1181"/>
      <c r="I303" s="1181"/>
      <c r="J303" s="1181"/>
      <c r="K303" s="1182"/>
    </row>
  </sheetData>
  <sheetProtection selectLockedCells="1"/>
  <mergeCells count="54">
    <mergeCell ref="D73:J80"/>
    <mergeCell ref="C69:D69"/>
    <mergeCell ref="E69:F69"/>
    <mergeCell ref="C70:D70"/>
    <mergeCell ref="E70:F70"/>
    <mergeCell ref="C71:D71"/>
    <mergeCell ref="E71:F71"/>
    <mergeCell ref="C67:H67"/>
    <mergeCell ref="D52:E52"/>
    <mergeCell ref="D54:E54"/>
    <mergeCell ref="D55:E55"/>
    <mergeCell ref="D56:E56"/>
    <mergeCell ref="D57:E57"/>
    <mergeCell ref="C58:C59"/>
    <mergeCell ref="D58:E58"/>
    <mergeCell ref="D59:E59"/>
    <mergeCell ref="C38:C56"/>
    <mergeCell ref="C60:C61"/>
    <mergeCell ref="D60:E60"/>
    <mergeCell ref="D61:E61"/>
    <mergeCell ref="D62:E62"/>
    <mergeCell ref="D63:E63"/>
    <mergeCell ref="D51:E51"/>
    <mergeCell ref="D42:E42"/>
    <mergeCell ref="D44:E44"/>
    <mergeCell ref="D45:E45"/>
    <mergeCell ref="D34:E34"/>
    <mergeCell ref="D35:E35"/>
    <mergeCell ref="D36:E36"/>
    <mergeCell ref="D37:E37"/>
    <mergeCell ref="D39:E39"/>
    <mergeCell ref="D46:E46"/>
    <mergeCell ref="D47:E47"/>
    <mergeCell ref="D49:E49"/>
    <mergeCell ref="D50:E50"/>
    <mergeCell ref="C25:H25"/>
    <mergeCell ref="C26:C27"/>
    <mergeCell ref="D26:E27"/>
    <mergeCell ref="F26:G27"/>
    <mergeCell ref="H26:H27"/>
    <mergeCell ref="C28:C37"/>
    <mergeCell ref="D29:E29"/>
    <mergeCell ref="D30:E30"/>
    <mergeCell ref="D31:E31"/>
    <mergeCell ref="D32:E32"/>
    <mergeCell ref="D40:E40"/>
    <mergeCell ref="D41:E41"/>
    <mergeCell ref="C24:F24"/>
    <mergeCell ref="H24:K24"/>
    <mergeCell ref="I2:J2"/>
    <mergeCell ref="C4:J4"/>
    <mergeCell ref="C6:J6"/>
    <mergeCell ref="G11:I13"/>
    <mergeCell ref="H15:I21"/>
  </mergeCells>
  <conditionalFormatting sqref="E69:F71 D8:D9 F81:F295 F301:F65544 F1:F9 G10:G11 D11:F13 G14:I14 F72 F22:F68 D15:G21">
    <cfRule type="cellIs" dxfId="20" priority="6" stopIfTrue="1" operator="equal">
      <formula>0</formula>
    </cfRule>
  </conditionalFormatting>
  <conditionalFormatting sqref="F30">
    <cfRule type="cellIs" dxfId="19" priority="5" stopIfTrue="1" operator="equal">
      <formula>0</formula>
    </cfRule>
  </conditionalFormatting>
  <conditionalFormatting sqref="F35">
    <cfRule type="cellIs" dxfId="18" priority="4" stopIfTrue="1" operator="equal">
      <formula>0</formula>
    </cfRule>
  </conditionalFormatting>
  <conditionalFormatting sqref="D14">
    <cfRule type="cellIs" dxfId="17" priority="3" stopIfTrue="1" operator="equal">
      <formula>0</formula>
    </cfRule>
  </conditionalFormatting>
  <conditionalFormatting sqref="H15">
    <cfRule type="cellIs" dxfId="16" priority="2" stopIfTrue="1" operator="equal">
      <formula>0</formula>
    </cfRule>
  </conditionalFormatting>
  <conditionalFormatting sqref="F35">
    <cfRule type="cellIs" dxfId="15" priority="1" stopIfTrue="1" operator="equal">
      <formula>0</formula>
    </cfRule>
  </conditionalFormatting>
  <dataValidations count="1">
    <dataValidation type="decimal" operator="greaterThanOrEqual" allowBlank="1" showInputMessage="1" showErrorMessage="1" sqref="E69:F71" xr:uid="{00000000-0002-0000-0400-000000000000}">
      <formula1>0</formula1>
    </dataValidation>
  </dataValidations>
  <pageMargins left="0.5" right="0.5" top="0.5" bottom="0.625" header="0.5" footer="0.5"/>
  <pageSetup scale="48" orientation="portrait" r:id="rId1"/>
  <headerFooter alignWithMargins="0">
    <oddFooter>&amp;R&amp;P of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39997558519241921"/>
    <pageSetUpPr fitToPage="1"/>
  </sheetPr>
  <dimension ref="A1:L312"/>
  <sheetViews>
    <sheetView showGridLines="0" zoomScaleNormal="100" workbookViewId="0">
      <selection activeCell="D8" sqref="D8"/>
    </sheetView>
  </sheetViews>
  <sheetFormatPr defaultColWidth="0" defaultRowHeight="13" zeroHeight="1"/>
  <cols>
    <col min="1" max="1" width="4.453125" style="18" customWidth="1"/>
    <col min="2" max="2" width="4.1796875" style="1" customWidth="1"/>
    <col min="3" max="3" width="35.7265625" style="1" customWidth="1"/>
    <col min="4" max="7" width="15.7265625" style="1" customWidth="1"/>
    <col min="8" max="8" width="15.7265625" style="5" customWidth="1"/>
    <col min="9" max="9" width="7" style="1" customWidth="1"/>
    <col min="10" max="10" width="12.54296875" style="1" customWidth="1"/>
    <col min="11" max="11" width="14.81640625" style="189" customWidth="1"/>
    <col min="12" max="12" width="7" style="186" customWidth="1"/>
    <col min="13" max="16384" width="0" style="1" hidden="1"/>
  </cols>
  <sheetData>
    <row r="1" spans="1:12" s="18" customFormat="1" ht="12.5">
      <c r="A1" s="1378"/>
      <c r="B1" s="1378"/>
      <c r="C1" s="1378"/>
      <c r="D1" s="1378"/>
      <c r="E1" s="1378"/>
      <c r="F1" s="1380"/>
      <c r="G1" s="1380"/>
      <c r="H1" s="1437"/>
      <c r="I1" s="1380"/>
      <c r="J1" s="1378"/>
      <c r="K1" s="1395"/>
      <c r="L1" s="1395"/>
    </row>
    <row r="2" spans="1:12" ht="66" customHeight="1" thickBot="1">
      <c r="A2" s="1378"/>
      <c r="B2" s="31"/>
      <c r="C2" s="32"/>
      <c r="D2" s="152"/>
      <c r="E2" s="152"/>
      <c r="F2" s="152"/>
      <c r="G2" s="152"/>
      <c r="H2" s="152"/>
      <c r="I2" s="1608"/>
      <c r="J2" s="1608"/>
      <c r="K2" s="373"/>
      <c r="L2" s="1392"/>
    </row>
    <row r="3" spans="1:12" ht="27" customHeight="1" thickBot="1">
      <c r="A3" s="1378"/>
      <c r="B3" s="12"/>
      <c r="C3" s="24" t="s">
        <v>182</v>
      </c>
      <c r="G3" s="1274" t="str">
        <f>IF('Step 1-Contact and Program Info'!D7=0, " ",'Step 1-Contact and Program Info'!D7)</f>
        <v xml:space="preserve"> </v>
      </c>
      <c r="H3" s="1054" t="str">
        <f>IF('Step 1-Contact and Program Info'!J7="","",'Step 1-Contact and Program Info'!J7)</f>
        <v>MM/DD/YYYY</v>
      </c>
      <c r="I3" s="1052" t="str">
        <f>IF(H3="","","to")</f>
        <v>to</v>
      </c>
      <c r="J3" s="1053" t="str">
        <f>IF('Step 1-Contact and Program Info'!L7="","",'Step 1-Contact and Program Info'!L7)</f>
        <v>MM/DD/YYYY</v>
      </c>
      <c r="K3" s="366"/>
      <c r="L3" s="1392"/>
    </row>
    <row r="4" spans="1:12" ht="46.5" customHeight="1">
      <c r="A4" s="1378"/>
      <c r="B4" s="12"/>
      <c r="C4" s="1475" t="s">
        <v>111</v>
      </c>
      <c r="D4" s="1475"/>
      <c r="E4" s="1475"/>
      <c r="F4" s="1475"/>
      <c r="G4" s="1475"/>
      <c r="H4" s="1475"/>
      <c r="I4" s="1475"/>
      <c r="J4" s="1475"/>
      <c r="K4" s="366"/>
      <c r="L4" s="1392"/>
    </row>
    <row r="5" spans="1:12" ht="30" customHeight="1">
      <c r="A5" s="1381"/>
      <c r="B5" s="12"/>
      <c r="C5" s="368" t="s">
        <v>112</v>
      </c>
      <c r="D5" s="369"/>
      <c r="E5" s="370"/>
      <c r="F5" s="11"/>
      <c r="G5" s="11"/>
      <c r="H5" s="371"/>
      <c r="K5" s="366"/>
      <c r="L5" s="1392"/>
    </row>
    <row r="6" spans="1:12" s="154" customFormat="1" ht="105.75" customHeight="1">
      <c r="A6" s="1379"/>
      <c r="B6" s="153"/>
      <c r="C6" s="1489" t="s">
        <v>183</v>
      </c>
      <c r="D6" s="1489"/>
      <c r="E6" s="1489"/>
      <c r="F6" s="1489"/>
      <c r="G6" s="1489"/>
      <c r="H6" s="1489"/>
      <c r="I6" s="1489"/>
      <c r="J6" s="1489"/>
      <c r="K6" s="614"/>
      <c r="L6" s="1396"/>
    </row>
    <row r="7" spans="1:12" s="154" customFormat="1" ht="14.25" customHeight="1" thickBot="1">
      <c r="A7" s="1379"/>
      <c r="B7" s="153"/>
      <c r="C7" s="629"/>
      <c r="D7" s="629"/>
      <c r="E7" s="629"/>
      <c r="F7" s="629"/>
      <c r="G7" s="629"/>
      <c r="H7" s="629"/>
      <c r="I7" s="629"/>
      <c r="J7" s="629"/>
      <c r="K7" s="614"/>
      <c r="L7" s="1396"/>
    </row>
    <row r="8" spans="1:12" ht="12.75" customHeight="1">
      <c r="A8" s="1381"/>
      <c r="B8" s="12"/>
      <c r="C8" s="171" t="s">
        <v>114</v>
      </c>
      <c r="D8" s="172"/>
      <c r="F8" s="11"/>
      <c r="G8" s="11"/>
      <c r="H8" s="11"/>
      <c r="K8" s="366"/>
      <c r="L8" s="1392"/>
    </row>
    <row r="9" spans="1:12" ht="13.5" customHeight="1" thickBot="1">
      <c r="A9" s="1381"/>
      <c r="B9" s="12"/>
      <c r="C9" s="378" t="s">
        <v>115</v>
      </c>
      <c r="D9" s="173"/>
      <c r="F9" s="11"/>
      <c r="G9" s="11"/>
      <c r="H9" s="11"/>
      <c r="K9" s="366"/>
      <c r="L9" s="1392"/>
    </row>
    <row r="10" spans="1:12" ht="39">
      <c r="A10" s="1381"/>
      <c r="B10" s="12"/>
      <c r="C10" s="1336" t="s">
        <v>116</v>
      </c>
      <c r="D10" s="1341" t="s">
        <v>117</v>
      </c>
      <c r="E10" s="1342" t="s">
        <v>118</v>
      </c>
      <c r="F10" s="1337" t="s">
        <v>119</v>
      </c>
      <c r="G10" s="1612" t="s">
        <v>120</v>
      </c>
      <c r="H10" s="1612"/>
      <c r="I10" s="1612"/>
      <c r="J10" s="1613"/>
      <c r="K10" s="366"/>
      <c r="L10" s="1392"/>
    </row>
    <row r="11" spans="1:12" ht="13.5" customHeight="1">
      <c r="A11" s="1381"/>
      <c r="B11" s="12"/>
      <c r="C11" s="667" t="s">
        <v>121</v>
      </c>
      <c r="D11" s="291"/>
      <c r="E11" s="291"/>
      <c r="F11" s="319"/>
      <c r="G11" s="1602"/>
      <c r="H11" s="1602"/>
      <c r="I11" s="1602"/>
      <c r="J11" s="1603"/>
      <c r="K11" s="366"/>
      <c r="L11" s="1392"/>
    </row>
    <row r="12" spans="1:12" ht="13.5" customHeight="1">
      <c r="A12" s="1381"/>
      <c r="B12" s="12"/>
      <c r="C12" s="667" t="s">
        <v>184</v>
      </c>
      <c r="D12" s="291"/>
      <c r="E12" s="291"/>
      <c r="F12" s="319"/>
      <c r="G12" s="1602"/>
      <c r="H12" s="1602"/>
      <c r="I12" s="1602"/>
      <c r="J12" s="1603"/>
      <c r="K12" s="366"/>
      <c r="L12" s="1392"/>
    </row>
    <row r="13" spans="1:12" ht="13.5" customHeight="1">
      <c r="A13" s="1381"/>
      <c r="B13" s="12"/>
      <c r="C13" s="667" t="s">
        <v>122</v>
      </c>
      <c r="D13" s="291"/>
      <c r="E13" s="291"/>
      <c r="F13" s="319"/>
      <c r="G13" s="1602"/>
      <c r="H13" s="1602"/>
      <c r="I13" s="1602"/>
      <c r="J13" s="1603"/>
      <c r="K13" s="366"/>
      <c r="L13" s="1392"/>
    </row>
    <row r="14" spans="1:12" ht="13.5" customHeight="1">
      <c r="A14" s="1381"/>
      <c r="B14" s="12"/>
      <c r="C14" s="683" t="s">
        <v>123</v>
      </c>
      <c r="D14" s="291"/>
      <c r="E14" s="291"/>
      <c r="F14" s="319"/>
      <c r="G14" s="1602"/>
      <c r="H14" s="1602"/>
      <c r="I14" s="1602"/>
      <c r="J14" s="1603"/>
      <c r="K14" s="366"/>
      <c r="L14" s="1392"/>
    </row>
    <row r="15" spans="1:12" ht="13.5" customHeight="1">
      <c r="A15" s="1381"/>
      <c r="B15" s="12"/>
      <c r="C15" s="667" t="s">
        <v>124</v>
      </c>
      <c r="D15" s="1334">
        <f>SUM(D11:D14)</f>
        <v>0</v>
      </c>
      <c r="E15" s="1334">
        <f>SUM(E11:E14)</f>
        <v>0</v>
      </c>
      <c r="F15" s="1318"/>
      <c r="G15" s="1602"/>
      <c r="H15" s="1602"/>
      <c r="I15" s="1602"/>
      <c r="J15" s="1603"/>
      <c r="K15" s="1601" t="str">
        <f>IF(AND(D15&lt;&gt;D8,NOT(AND(ISBLANK(D11),ISBLANK(D12), ISBLANK(D13), ISBLANK(D14)))),"&lt;-- Ensure that total across all refrigerant types (cell D15) matches total number of units entered above (cell D8).","")</f>
        <v/>
      </c>
      <c r="L15" s="1392"/>
    </row>
    <row r="16" spans="1:12" ht="39">
      <c r="A16" s="1381"/>
      <c r="B16" s="12"/>
      <c r="C16" s="1338" t="s">
        <v>125</v>
      </c>
      <c r="D16" s="1339" t="s">
        <v>117</v>
      </c>
      <c r="E16" s="1340" t="s">
        <v>126</v>
      </c>
      <c r="F16" s="1340" t="s">
        <v>127</v>
      </c>
      <c r="G16" s="1333" t="s">
        <v>128</v>
      </c>
      <c r="H16" s="1606" t="s">
        <v>120</v>
      </c>
      <c r="I16" s="1606"/>
      <c r="J16" s="1607"/>
      <c r="K16" s="1601"/>
      <c r="L16" s="1392"/>
    </row>
    <row r="17" spans="1:12" ht="13.5" customHeight="1">
      <c r="A17" s="1381"/>
      <c r="B17" s="12"/>
      <c r="C17" s="667" t="s">
        <v>129</v>
      </c>
      <c r="D17" s="291"/>
      <c r="E17" s="291"/>
      <c r="F17" s="682"/>
      <c r="G17" s="319"/>
      <c r="H17" s="1602"/>
      <c r="I17" s="1602"/>
      <c r="J17" s="1603"/>
      <c r="K17" s="1601"/>
      <c r="L17" s="1392"/>
    </row>
    <row r="18" spans="1:12" ht="13.5" customHeight="1">
      <c r="A18" s="1381"/>
      <c r="B18" s="12"/>
      <c r="C18" s="667" t="s">
        <v>130</v>
      </c>
      <c r="D18" s="291"/>
      <c r="E18" s="291"/>
      <c r="F18" s="682"/>
      <c r="G18" s="319"/>
      <c r="H18" s="1602"/>
      <c r="I18" s="1602"/>
      <c r="J18" s="1603"/>
      <c r="K18" s="134"/>
      <c r="L18" s="1392"/>
    </row>
    <row r="19" spans="1:12" ht="13.5" customHeight="1">
      <c r="A19" s="1381"/>
      <c r="B19" s="12"/>
      <c r="C19" s="683" t="s">
        <v>131</v>
      </c>
      <c r="D19" s="291"/>
      <c r="E19" s="291"/>
      <c r="F19" s="682"/>
      <c r="G19" s="319"/>
      <c r="H19" s="1602"/>
      <c r="I19" s="1602"/>
      <c r="J19" s="1603"/>
      <c r="K19" s="134"/>
      <c r="L19" s="1391"/>
    </row>
    <row r="20" spans="1:12" ht="13.5" customHeight="1">
      <c r="A20" s="1381"/>
      <c r="B20" s="12"/>
      <c r="C20" s="683" t="s">
        <v>132</v>
      </c>
      <c r="D20" s="291"/>
      <c r="E20" s="291"/>
      <c r="F20" s="682"/>
      <c r="G20" s="319"/>
      <c r="H20" s="1602"/>
      <c r="I20" s="1602"/>
      <c r="J20" s="1603"/>
      <c r="K20" s="134"/>
      <c r="L20" s="1391"/>
    </row>
    <row r="21" spans="1:12" ht="13.5" customHeight="1">
      <c r="A21" s="1381"/>
      <c r="B21" s="12"/>
      <c r="C21" s="667" t="s">
        <v>176</v>
      </c>
      <c r="D21" s="291"/>
      <c r="E21" s="291"/>
      <c r="F21" s="1320"/>
      <c r="G21" s="319"/>
      <c r="H21" s="1602"/>
      <c r="I21" s="1602"/>
      <c r="J21" s="1603"/>
      <c r="K21" s="134"/>
      <c r="L21" s="1391"/>
    </row>
    <row r="22" spans="1:12" ht="13.5" customHeight="1">
      <c r="A22" s="1381"/>
      <c r="B22" s="12"/>
      <c r="C22" s="667" t="s">
        <v>134</v>
      </c>
      <c r="D22" s="291"/>
      <c r="E22" s="291"/>
      <c r="F22" s="1320"/>
      <c r="G22" s="319"/>
      <c r="H22" s="1602"/>
      <c r="I22" s="1602"/>
      <c r="J22" s="1603"/>
      <c r="K22" s="134"/>
      <c r="L22" s="1392"/>
    </row>
    <row r="23" spans="1:12" ht="13.5" customHeight="1">
      <c r="A23" s="1381"/>
      <c r="B23" s="12"/>
      <c r="C23" s="683" t="s">
        <v>123</v>
      </c>
      <c r="D23" s="291"/>
      <c r="E23" s="291"/>
      <c r="F23" s="1320"/>
      <c r="G23" s="319"/>
      <c r="H23" s="1602"/>
      <c r="I23" s="1602"/>
      <c r="J23" s="1603"/>
      <c r="K23" s="134"/>
      <c r="L23" s="1392"/>
    </row>
    <row r="24" spans="1:12" ht="13.5" customHeight="1" thickBot="1">
      <c r="A24" s="1381"/>
      <c r="B24" s="12"/>
      <c r="C24" s="666" t="s">
        <v>124</v>
      </c>
      <c r="D24" s="1273">
        <f>SUM(D17:D23)</f>
        <v>0</v>
      </c>
      <c r="E24" s="1273">
        <f>SUM(E17:E23)</f>
        <v>0</v>
      </c>
      <c r="F24" s="1273"/>
      <c r="G24" s="1319"/>
      <c r="H24" s="1604"/>
      <c r="I24" s="1604"/>
      <c r="J24" s="1605"/>
      <c r="K24" s="1601" t="str">
        <f>IF(AND(D24&lt;&gt;D8,NOT(AND(ISBLANK(D17),ISBLANK(D18), ISBLANK(D19), ISBLANK(D20), ISBLANK(D21), ISBLANK(D22), ISBLANK(D23)))),"&lt;-- Ensure that total across all insulating material types (cell D24) matches total number of units entered above (cell D8).","")</f>
        <v/>
      </c>
      <c r="L24" s="1392"/>
    </row>
    <row r="25" spans="1:12" ht="13.5" customHeight="1">
      <c r="A25" s="1381"/>
      <c r="B25" s="12"/>
      <c r="C25" s="367"/>
      <c r="D25" s="282"/>
      <c r="K25" s="1601"/>
      <c r="L25" s="1392"/>
    </row>
    <row r="26" spans="1:12" ht="24" customHeight="1">
      <c r="A26" s="1381"/>
      <c r="B26" s="12"/>
      <c r="C26" s="368" t="s">
        <v>135</v>
      </c>
      <c r="D26" s="369"/>
      <c r="E26" s="370"/>
      <c r="F26" s="11"/>
      <c r="G26" s="11"/>
      <c r="H26" s="371"/>
      <c r="K26" s="1601"/>
      <c r="L26" s="1392"/>
    </row>
    <row r="27" spans="1:12" ht="5.25" customHeight="1">
      <c r="A27" s="1381"/>
      <c r="B27" s="12"/>
      <c r="C27" s="1675"/>
      <c r="D27" s="1675"/>
      <c r="E27" s="1675"/>
      <c r="F27" s="1675"/>
      <c r="G27" s="372"/>
      <c r="H27" s="1675"/>
      <c r="I27" s="1675"/>
      <c r="J27" s="1675"/>
      <c r="K27" s="1601"/>
      <c r="L27" s="1392"/>
    </row>
    <row r="28" spans="1:12" ht="108.75" customHeight="1" thickBot="1">
      <c r="A28" s="1378"/>
      <c r="B28" s="12"/>
      <c r="C28" s="1611" t="s">
        <v>185</v>
      </c>
      <c r="D28" s="1481"/>
      <c r="E28" s="1481"/>
      <c r="F28" s="1481"/>
      <c r="G28" s="1481"/>
      <c r="H28" s="1481"/>
      <c r="I28"/>
      <c r="J28"/>
      <c r="K28" s="1601"/>
      <c r="L28" s="1392"/>
    </row>
    <row r="29" spans="1:12" ht="14.25" customHeight="1">
      <c r="A29" s="1378"/>
      <c r="B29" s="12"/>
      <c r="C29" s="1596" t="s">
        <v>137</v>
      </c>
      <c r="D29" s="1587" t="s">
        <v>138</v>
      </c>
      <c r="E29" s="1581"/>
      <c r="F29" s="1591" t="s">
        <v>139</v>
      </c>
      <c r="G29" s="1581"/>
      <c r="H29" s="1598" t="s">
        <v>140</v>
      </c>
      <c r="I29"/>
      <c r="J29"/>
      <c r="K29" s="366"/>
      <c r="L29" s="1392"/>
    </row>
    <row r="30" spans="1:12" ht="13.5" thickBot="1">
      <c r="A30" s="1378"/>
      <c r="B30" s="12"/>
      <c r="C30" s="1676"/>
      <c r="D30" s="1674"/>
      <c r="E30" s="1563"/>
      <c r="F30" s="1674"/>
      <c r="G30" s="1563"/>
      <c r="H30" s="1677"/>
      <c r="I30"/>
      <c r="J30"/>
      <c r="K30" s="366"/>
      <c r="L30" s="1392"/>
    </row>
    <row r="31" spans="1:12" ht="13.5" customHeight="1">
      <c r="A31" s="1378"/>
      <c r="B31" s="12"/>
      <c r="C31" s="1582" t="s">
        <v>141</v>
      </c>
      <c r="D31" s="697" t="s">
        <v>121</v>
      </c>
      <c r="E31" s="702"/>
      <c r="F31" s="702"/>
      <c r="G31" s="382"/>
      <c r="H31" s="1435"/>
      <c r="I31"/>
      <c r="J31"/>
      <c r="K31" s="366"/>
      <c r="L31" s="1392"/>
    </row>
    <row r="32" spans="1:12" ht="13.5" customHeight="1">
      <c r="A32" s="1378"/>
      <c r="B32" s="12"/>
      <c r="C32" s="1583"/>
      <c r="D32" s="1555" t="s">
        <v>143</v>
      </c>
      <c r="E32" s="1585"/>
      <c r="F32" s="881"/>
      <c r="G32" s="65" t="s">
        <v>144</v>
      </c>
      <c r="H32" s="643"/>
      <c r="I32"/>
      <c r="J32"/>
      <c r="K32" s="366"/>
      <c r="L32" s="1392"/>
    </row>
    <row r="33" spans="1:12" ht="13.5" customHeight="1">
      <c r="A33" s="1378"/>
      <c r="B33" s="12"/>
      <c r="C33" s="1583"/>
      <c r="D33" s="1578" t="s">
        <v>145</v>
      </c>
      <c r="E33" s="1579"/>
      <c r="F33" s="881"/>
      <c r="G33" s="65" t="s">
        <v>144</v>
      </c>
      <c r="H33" s="643"/>
      <c r="I33"/>
      <c r="J33"/>
      <c r="K33" s="366"/>
      <c r="L33" s="1392"/>
    </row>
    <row r="34" spans="1:12" ht="13.5" customHeight="1">
      <c r="A34" s="1378"/>
      <c r="B34" s="12"/>
      <c r="C34" s="1583"/>
      <c r="D34" s="1555" t="s">
        <v>146</v>
      </c>
      <c r="E34" s="1585"/>
      <c r="F34" s="1366"/>
      <c r="G34" s="65" t="s">
        <v>144</v>
      </c>
      <c r="H34" s="643"/>
      <c r="I34"/>
      <c r="J34"/>
      <c r="K34" s="366"/>
      <c r="L34" s="1392"/>
    </row>
    <row r="35" spans="1:12" ht="13.5" customHeight="1">
      <c r="A35" s="1378"/>
      <c r="B35" s="12"/>
      <c r="C35" s="1583"/>
      <c r="D35" s="1578" t="s">
        <v>147</v>
      </c>
      <c r="E35" s="1579"/>
      <c r="F35" s="881"/>
      <c r="G35" s="65" t="s">
        <v>144</v>
      </c>
      <c r="H35" s="643"/>
      <c r="I35"/>
      <c r="J35"/>
      <c r="K35" s="366"/>
      <c r="L35" s="1392"/>
    </row>
    <row r="36" spans="1:12" ht="13.5" customHeight="1">
      <c r="A36" s="1378"/>
      <c r="B36" s="12"/>
      <c r="C36" s="1583"/>
      <c r="D36" s="695" t="s">
        <v>184</v>
      </c>
      <c r="E36" s="701"/>
      <c r="F36" s="1367"/>
      <c r="G36" s="627"/>
      <c r="H36" s="204"/>
      <c r="I36"/>
      <c r="J36"/>
      <c r="K36" s="366"/>
      <c r="L36" s="1392"/>
    </row>
    <row r="37" spans="1:12" ht="13.5" customHeight="1">
      <c r="A37" s="1378"/>
      <c r="B37" s="12"/>
      <c r="C37" s="1583"/>
      <c r="D37" s="1555" t="s">
        <v>143</v>
      </c>
      <c r="E37" s="1585"/>
      <c r="F37" s="881"/>
      <c r="G37" s="65" t="s">
        <v>144</v>
      </c>
      <c r="H37" s="643"/>
      <c r="I37"/>
      <c r="J37"/>
      <c r="K37" s="366"/>
      <c r="L37" s="1392"/>
    </row>
    <row r="38" spans="1:12" ht="13.5" customHeight="1">
      <c r="A38" s="1378"/>
      <c r="B38" s="12"/>
      <c r="C38" s="1583"/>
      <c r="D38" s="1578" t="s">
        <v>145</v>
      </c>
      <c r="E38" s="1579"/>
      <c r="F38" s="881"/>
      <c r="G38" s="65" t="s">
        <v>144</v>
      </c>
      <c r="H38" s="643"/>
      <c r="I38"/>
      <c r="J38"/>
      <c r="K38" s="366"/>
      <c r="L38" s="1392"/>
    </row>
    <row r="39" spans="1:12" ht="13.5" customHeight="1">
      <c r="A39" s="1378"/>
      <c r="B39" s="12"/>
      <c r="C39" s="1583"/>
      <c r="D39" s="1555" t="s">
        <v>146</v>
      </c>
      <c r="E39" s="1585"/>
      <c r="F39" s="881"/>
      <c r="G39" s="65" t="s">
        <v>144</v>
      </c>
      <c r="H39" s="643"/>
      <c r="I39"/>
      <c r="J39"/>
      <c r="K39" s="366"/>
      <c r="L39" s="1392"/>
    </row>
    <row r="40" spans="1:12" ht="13.5" customHeight="1">
      <c r="A40" s="1378"/>
      <c r="B40" s="12"/>
      <c r="C40" s="1583"/>
      <c r="D40" s="1578" t="s">
        <v>147</v>
      </c>
      <c r="E40" s="1579"/>
      <c r="F40" s="881"/>
      <c r="G40" s="65" t="s">
        <v>144</v>
      </c>
      <c r="H40" s="643"/>
      <c r="I40"/>
      <c r="J40"/>
      <c r="K40" s="366"/>
      <c r="L40" s="1392"/>
    </row>
    <row r="41" spans="1:12" ht="13.5" customHeight="1">
      <c r="A41" s="1378"/>
      <c r="B41" s="12"/>
      <c r="C41" s="1583"/>
      <c r="D41" s="695" t="s">
        <v>122</v>
      </c>
      <c r="E41" s="701"/>
      <c r="F41" s="1368"/>
      <c r="G41" s="64"/>
      <c r="H41" s="205"/>
      <c r="I41"/>
      <c r="J41"/>
      <c r="K41" s="366"/>
      <c r="L41" s="1392"/>
    </row>
    <row r="42" spans="1:12" ht="13.5" customHeight="1">
      <c r="A42" s="1378"/>
      <c r="B42" s="12"/>
      <c r="C42" s="1583"/>
      <c r="D42" s="1555" t="s">
        <v>143</v>
      </c>
      <c r="E42" s="1585"/>
      <c r="F42" s="881"/>
      <c r="G42" s="65" t="s">
        <v>144</v>
      </c>
      <c r="H42" s="643"/>
      <c r="I42"/>
      <c r="J42"/>
      <c r="K42" s="366"/>
      <c r="L42" s="1392"/>
    </row>
    <row r="43" spans="1:12" ht="13.5" customHeight="1">
      <c r="A43" s="1378"/>
      <c r="B43" s="12"/>
      <c r="C43" s="1583"/>
      <c r="D43" s="1578" t="s">
        <v>145</v>
      </c>
      <c r="E43" s="1579"/>
      <c r="F43" s="881"/>
      <c r="G43" s="65" t="s">
        <v>144</v>
      </c>
      <c r="H43" s="643"/>
      <c r="I43"/>
      <c r="J43"/>
      <c r="K43" s="366"/>
      <c r="L43" s="1392"/>
    </row>
    <row r="44" spans="1:12" ht="13.5" customHeight="1">
      <c r="A44" s="1378"/>
      <c r="B44" s="12"/>
      <c r="C44" s="1583"/>
      <c r="D44" s="1555" t="s">
        <v>146</v>
      </c>
      <c r="E44" s="1585"/>
      <c r="F44" s="881"/>
      <c r="G44" s="65" t="s">
        <v>144</v>
      </c>
      <c r="H44" s="643"/>
      <c r="I44"/>
      <c r="J44"/>
      <c r="K44" s="366"/>
      <c r="L44" s="1392"/>
    </row>
    <row r="45" spans="1:12" ht="13.5" customHeight="1" thickBot="1">
      <c r="A45" s="1378"/>
      <c r="B45" s="12"/>
      <c r="C45" s="1584"/>
      <c r="D45" s="1578" t="s">
        <v>147</v>
      </c>
      <c r="E45" s="1579"/>
      <c r="F45" s="881"/>
      <c r="G45" s="65" t="s">
        <v>144</v>
      </c>
      <c r="H45" s="643"/>
      <c r="I45"/>
      <c r="J45"/>
      <c r="K45" s="366"/>
      <c r="L45" s="1392"/>
    </row>
    <row r="46" spans="1:12" ht="13.5" customHeight="1">
      <c r="A46" s="1378"/>
      <c r="B46" s="12"/>
      <c r="C46" s="1698" t="s">
        <v>149</v>
      </c>
      <c r="D46" s="695" t="s">
        <v>150</v>
      </c>
      <c r="E46" s="701"/>
      <c r="F46" s="1369"/>
      <c r="G46" s="688"/>
      <c r="H46" s="207"/>
      <c r="I46"/>
      <c r="J46"/>
      <c r="K46" s="366"/>
      <c r="L46" s="1392"/>
    </row>
    <row r="47" spans="1:12" ht="13.5" customHeight="1">
      <c r="A47" s="1378"/>
      <c r="B47" s="12"/>
      <c r="C47" s="1708"/>
      <c r="D47" s="1555" t="s">
        <v>143</v>
      </c>
      <c r="E47" s="1585"/>
      <c r="F47" s="881"/>
      <c r="G47" s="65" t="s">
        <v>144</v>
      </c>
      <c r="H47" s="643"/>
      <c r="I47"/>
      <c r="J47"/>
      <c r="K47" s="366"/>
      <c r="L47" s="1392"/>
    </row>
    <row r="48" spans="1:12" ht="13.5" customHeight="1">
      <c r="A48" s="1378"/>
      <c r="B48" s="12"/>
      <c r="C48" s="1708"/>
      <c r="D48" s="1578" t="s">
        <v>145</v>
      </c>
      <c r="E48" s="1579"/>
      <c r="F48" s="881"/>
      <c r="G48" s="65" t="s">
        <v>144</v>
      </c>
      <c r="H48" s="643"/>
      <c r="I48"/>
      <c r="J48"/>
      <c r="K48" s="366"/>
      <c r="L48" s="1392"/>
    </row>
    <row r="49" spans="1:12" ht="13.5" customHeight="1">
      <c r="A49" s="1378"/>
      <c r="B49" s="12"/>
      <c r="C49" s="1708"/>
      <c r="D49" s="1555" t="s">
        <v>146</v>
      </c>
      <c r="E49" s="1585"/>
      <c r="F49" s="881"/>
      <c r="G49" s="65" t="s">
        <v>144</v>
      </c>
      <c r="H49" s="643"/>
      <c r="I49"/>
      <c r="J49"/>
      <c r="K49" s="366"/>
      <c r="L49" s="1392"/>
    </row>
    <row r="50" spans="1:12" ht="13.5" customHeight="1">
      <c r="A50" s="1378"/>
      <c r="B50" s="12"/>
      <c r="C50" s="1708"/>
      <c r="D50" s="1578" t="s">
        <v>147</v>
      </c>
      <c r="E50" s="1579"/>
      <c r="F50" s="881"/>
      <c r="G50" s="65" t="s">
        <v>144</v>
      </c>
      <c r="H50" s="643"/>
      <c r="I50"/>
      <c r="J50"/>
      <c r="K50" s="366"/>
      <c r="L50" s="1392"/>
    </row>
    <row r="51" spans="1:12" ht="13.5" customHeight="1">
      <c r="A51" s="1378"/>
      <c r="B51" s="12"/>
      <c r="C51" s="1708"/>
      <c r="D51" s="695" t="s">
        <v>151</v>
      </c>
      <c r="E51" s="701"/>
      <c r="F51" s="1367"/>
      <c r="G51" s="627"/>
      <c r="H51" s="204"/>
      <c r="I51"/>
      <c r="J51"/>
      <c r="K51" s="366"/>
      <c r="L51" s="1392"/>
    </row>
    <row r="52" spans="1:12" ht="13.5" customHeight="1">
      <c r="A52" s="1378"/>
      <c r="B52" s="12"/>
      <c r="C52" s="1708"/>
      <c r="D52" s="1555" t="s">
        <v>143</v>
      </c>
      <c r="E52" s="1585"/>
      <c r="F52" s="881"/>
      <c r="G52" s="65" t="s">
        <v>144</v>
      </c>
      <c r="H52" s="643"/>
      <c r="I52"/>
      <c r="J52"/>
      <c r="K52" s="366"/>
      <c r="L52" s="1392"/>
    </row>
    <row r="53" spans="1:12" ht="13.5" customHeight="1">
      <c r="A53" s="1378"/>
      <c r="B53" s="12"/>
      <c r="C53" s="1708"/>
      <c r="D53" s="1578" t="s">
        <v>145</v>
      </c>
      <c r="E53" s="1579"/>
      <c r="F53" s="881"/>
      <c r="G53" s="65" t="s">
        <v>144</v>
      </c>
      <c r="H53" s="643"/>
      <c r="I53"/>
      <c r="J53"/>
      <c r="K53" s="366"/>
      <c r="L53" s="1392"/>
    </row>
    <row r="54" spans="1:12" ht="13.5" customHeight="1">
      <c r="A54" s="1378"/>
      <c r="B54" s="12"/>
      <c r="C54" s="1708"/>
      <c r="D54" s="1555" t="s">
        <v>146</v>
      </c>
      <c r="E54" s="1585"/>
      <c r="F54" s="881"/>
      <c r="G54" s="65" t="s">
        <v>144</v>
      </c>
      <c r="H54" s="643"/>
      <c r="I54"/>
      <c r="J54"/>
      <c r="K54" s="366"/>
      <c r="L54" s="1392"/>
    </row>
    <row r="55" spans="1:12" ht="13.5" customHeight="1">
      <c r="A55" s="1378"/>
      <c r="B55" s="12"/>
      <c r="C55" s="1708"/>
      <c r="D55" s="1578" t="s">
        <v>147</v>
      </c>
      <c r="E55" s="1579"/>
      <c r="F55" s="881"/>
      <c r="G55" s="65" t="s">
        <v>144</v>
      </c>
      <c r="H55" s="643"/>
      <c r="I55"/>
      <c r="J55"/>
      <c r="K55" s="366"/>
      <c r="L55" s="1392"/>
    </row>
    <row r="56" spans="1:12" ht="13.5" customHeight="1">
      <c r="A56" s="1378"/>
      <c r="B56" s="12"/>
      <c r="C56" s="1708"/>
      <c r="D56" s="695" t="s">
        <v>122</v>
      </c>
      <c r="E56" s="695"/>
      <c r="F56" s="884"/>
      <c r="G56" s="627"/>
      <c r="H56" s="204"/>
      <c r="I56"/>
      <c r="J56"/>
      <c r="K56" s="366"/>
      <c r="L56" s="1392"/>
    </row>
    <row r="57" spans="1:12" ht="13.5" customHeight="1">
      <c r="A57" s="1378"/>
      <c r="B57" s="12"/>
      <c r="C57" s="1708"/>
      <c r="D57" s="1555" t="s">
        <v>143</v>
      </c>
      <c r="E57" s="1585"/>
      <c r="F57" s="881"/>
      <c r="G57" s="65" t="s">
        <v>144</v>
      </c>
      <c r="H57" s="643"/>
      <c r="I57"/>
      <c r="J57"/>
      <c r="K57" s="366"/>
      <c r="L57" s="1392"/>
    </row>
    <row r="58" spans="1:12" ht="13.5" customHeight="1">
      <c r="A58" s="1378"/>
      <c r="B58" s="12"/>
      <c r="C58" s="1708"/>
      <c r="D58" s="1578" t="s">
        <v>145</v>
      </c>
      <c r="E58" s="1579"/>
      <c r="F58" s="881"/>
      <c r="G58" s="65" t="s">
        <v>144</v>
      </c>
      <c r="H58" s="643"/>
      <c r="I58"/>
      <c r="J58"/>
      <c r="K58" s="366"/>
      <c r="L58" s="1392"/>
    </row>
    <row r="59" spans="1:12" ht="13.5" customHeight="1">
      <c r="A59" s="1378"/>
      <c r="B59" s="12"/>
      <c r="C59" s="1708"/>
      <c r="D59" s="1555" t="s">
        <v>146</v>
      </c>
      <c r="E59" s="1585"/>
      <c r="F59" s="881"/>
      <c r="G59" s="65" t="s">
        <v>144</v>
      </c>
      <c r="H59" s="643"/>
      <c r="I59"/>
      <c r="J59"/>
      <c r="K59" s="366"/>
      <c r="L59" s="1392"/>
    </row>
    <row r="60" spans="1:12" ht="13.5" customHeight="1">
      <c r="A60" s="1378"/>
      <c r="B60" s="12"/>
      <c r="C60" s="1708"/>
      <c r="D60" s="1578" t="s">
        <v>147</v>
      </c>
      <c r="E60" s="1579"/>
      <c r="F60" s="881"/>
      <c r="G60" s="65" t="s">
        <v>144</v>
      </c>
      <c r="H60" s="714"/>
      <c r="I60"/>
      <c r="J60"/>
      <c r="K60" s="366"/>
      <c r="L60" s="1392"/>
    </row>
    <row r="61" spans="1:12" ht="13.5" customHeight="1">
      <c r="A61" s="1378"/>
      <c r="B61" s="12"/>
      <c r="C61" s="1708"/>
      <c r="D61" s="695" t="s">
        <v>152</v>
      </c>
      <c r="E61" s="695"/>
      <c r="F61" s="884"/>
      <c r="G61" s="627"/>
      <c r="H61" s="204"/>
      <c r="I61"/>
      <c r="J61"/>
      <c r="K61" s="366"/>
      <c r="L61" s="1392"/>
    </row>
    <row r="62" spans="1:12" ht="13.5" customHeight="1">
      <c r="A62" s="1378"/>
      <c r="B62" s="12"/>
      <c r="C62" s="1708"/>
      <c r="D62" s="1555" t="s">
        <v>143</v>
      </c>
      <c r="E62" s="1585"/>
      <c r="F62" s="881"/>
      <c r="G62" s="65" t="s">
        <v>144</v>
      </c>
      <c r="H62" s="643"/>
      <c r="I62"/>
      <c r="J62"/>
      <c r="K62" s="366"/>
      <c r="L62" s="1392"/>
    </row>
    <row r="63" spans="1:12" ht="13.5" customHeight="1">
      <c r="A63" s="1378"/>
      <c r="B63" s="12"/>
      <c r="C63" s="1708"/>
      <c r="D63" s="1578" t="s">
        <v>145</v>
      </c>
      <c r="E63" s="1579"/>
      <c r="F63" s="881"/>
      <c r="G63" s="65" t="s">
        <v>144</v>
      </c>
      <c r="H63" s="643"/>
      <c r="I63"/>
      <c r="J63"/>
      <c r="K63" s="366"/>
      <c r="L63" s="1392"/>
    </row>
    <row r="64" spans="1:12" ht="13.5" customHeight="1">
      <c r="A64" s="1378"/>
      <c r="B64" s="12"/>
      <c r="C64" s="1708"/>
      <c r="D64" s="1555" t="s">
        <v>146</v>
      </c>
      <c r="E64" s="1585"/>
      <c r="F64" s="881"/>
      <c r="G64" s="65" t="s">
        <v>144</v>
      </c>
      <c r="H64" s="643"/>
      <c r="I64"/>
      <c r="J64"/>
      <c r="K64" s="366"/>
      <c r="L64" s="1392"/>
    </row>
    <row r="65" spans="1:12" ht="13.5" customHeight="1" thickBot="1">
      <c r="A65" s="1378"/>
      <c r="B65" s="12"/>
      <c r="C65" s="224"/>
      <c r="D65" s="1578" t="s">
        <v>147</v>
      </c>
      <c r="E65" s="1579"/>
      <c r="F65" s="881"/>
      <c r="G65" s="65" t="s">
        <v>144</v>
      </c>
      <c r="H65" s="646"/>
      <c r="I65"/>
      <c r="J65"/>
      <c r="K65" s="366"/>
      <c r="L65" s="1392"/>
    </row>
    <row r="66" spans="1:12" ht="13.5" customHeight="1">
      <c r="A66" s="1378"/>
      <c r="B66" s="12"/>
      <c r="C66" s="1698" t="s">
        <v>153</v>
      </c>
      <c r="D66" s="1691" t="s">
        <v>154</v>
      </c>
      <c r="E66" s="1691"/>
      <c r="F66" s="1362"/>
      <c r="G66" s="89" t="s">
        <v>155</v>
      </c>
      <c r="H66" s="276"/>
      <c r="I66"/>
      <c r="J66"/>
      <c r="K66" s="366"/>
      <c r="L66" s="1392"/>
    </row>
    <row r="67" spans="1:12" ht="13.5" customHeight="1" thickBot="1">
      <c r="A67" s="1378"/>
      <c r="B67" s="12"/>
      <c r="C67" s="1699"/>
      <c r="D67" s="1690" t="s">
        <v>156</v>
      </c>
      <c r="E67" s="1690"/>
      <c r="F67" s="1363"/>
      <c r="G67" s="67" t="s">
        <v>155</v>
      </c>
      <c r="H67" s="644"/>
      <c r="I67"/>
      <c r="J67"/>
      <c r="K67" s="366"/>
      <c r="L67" s="1392"/>
    </row>
    <row r="68" spans="1:12" ht="13.5" customHeight="1">
      <c r="A68" s="1378"/>
      <c r="B68" s="12"/>
      <c r="C68" s="1702" t="s">
        <v>157</v>
      </c>
      <c r="D68" s="1691" t="s">
        <v>158</v>
      </c>
      <c r="E68" s="1691"/>
      <c r="F68" s="1362"/>
      <c r="G68" s="89" t="s">
        <v>144</v>
      </c>
      <c r="H68" s="276"/>
      <c r="I68"/>
      <c r="J68"/>
      <c r="K68" s="366"/>
      <c r="L68" s="1392"/>
    </row>
    <row r="69" spans="1:12" ht="13.5" customHeight="1" thickBot="1">
      <c r="A69" s="1378"/>
      <c r="B69" s="12"/>
      <c r="C69" s="1703"/>
      <c r="D69" s="1690" t="s">
        <v>159</v>
      </c>
      <c r="E69" s="1694"/>
      <c r="F69" s="1363"/>
      <c r="G69" s="67" t="s">
        <v>144</v>
      </c>
      <c r="H69" s="644"/>
      <c r="I69"/>
      <c r="J69"/>
      <c r="K69" s="366"/>
      <c r="L69" s="1392"/>
    </row>
    <row r="70" spans="1:12" ht="13.5" customHeight="1" thickBot="1">
      <c r="A70" s="1378"/>
      <c r="B70" s="12"/>
      <c r="C70" s="703" t="s">
        <v>160</v>
      </c>
      <c r="D70" s="1692" t="s">
        <v>154</v>
      </c>
      <c r="E70" s="1693"/>
      <c r="F70" s="1364"/>
      <c r="G70" s="63" t="s">
        <v>144</v>
      </c>
      <c r="H70" s="700"/>
      <c r="I70"/>
      <c r="J70"/>
      <c r="K70" s="366"/>
      <c r="L70" s="1392"/>
    </row>
    <row r="71" spans="1:12" ht="13.5" customHeight="1" thickBot="1">
      <c r="A71" s="1381"/>
      <c r="B71" s="12"/>
      <c r="C71" s="699" t="s">
        <v>162</v>
      </c>
      <c r="D71" s="1709" t="s">
        <v>146</v>
      </c>
      <c r="E71" s="1710"/>
      <c r="F71" s="1370"/>
      <c r="G71" s="91" t="s">
        <v>163</v>
      </c>
      <c r="H71" s="648"/>
      <c r="I71"/>
      <c r="J71"/>
      <c r="K71" s="366"/>
      <c r="L71" s="1392"/>
    </row>
    <row r="72" spans="1:12" ht="13.5" customHeight="1">
      <c r="A72" s="1381"/>
      <c r="B72" s="12"/>
      <c r="C72" s="1704" t="s">
        <v>186</v>
      </c>
      <c r="D72" s="1711" t="s">
        <v>154</v>
      </c>
      <c r="E72" s="1712"/>
      <c r="F72" s="1371"/>
      <c r="G72" s="66" t="s">
        <v>187</v>
      </c>
      <c r="H72" s="646"/>
      <c r="I72"/>
      <c r="J72"/>
      <c r="K72" s="366"/>
      <c r="L72" s="1392"/>
    </row>
    <row r="73" spans="1:12" ht="13.5" customHeight="1" thickBot="1">
      <c r="A73" s="1381"/>
      <c r="B73" s="12"/>
      <c r="C73" s="1705"/>
      <c r="D73" s="1690" t="s">
        <v>156</v>
      </c>
      <c r="E73" s="1694"/>
      <c r="F73" s="1372"/>
      <c r="G73" s="67" t="s">
        <v>187</v>
      </c>
      <c r="H73" s="644"/>
      <c r="I73"/>
      <c r="J73"/>
      <c r="K73" s="366"/>
      <c r="L73" s="1392"/>
    </row>
    <row r="74" spans="1:12" s="196" customFormat="1" ht="24" customHeight="1">
      <c r="A74" s="1393"/>
      <c r="B74" s="194"/>
      <c r="C74" s="195" t="s">
        <v>164</v>
      </c>
      <c r="H74" s="208"/>
      <c r="K74" s="284"/>
      <c r="L74" s="1397"/>
    </row>
    <row r="75" spans="1:12" ht="21.75" customHeight="1">
      <c r="A75" s="1381"/>
      <c r="B75" s="12"/>
      <c r="C75" s="167" t="s">
        <v>165</v>
      </c>
      <c r="K75" s="285"/>
      <c r="L75" s="1392"/>
    </row>
    <row r="76" spans="1:12" ht="35.25" customHeight="1">
      <c r="A76" s="1381"/>
      <c r="B76" s="12"/>
      <c r="C76" s="1489" t="s">
        <v>188</v>
      </c>
      <c r="D76" s="1489"/>
      <c r="E76" s="1489"/>
      <c r="F76" s="1489"/>
      <c r="G76" s="1489"/>
      <c r="H76" s="1489"/>
      <c r="I76" s="650"/>
      <c r="J76" s="650"/>
      <c r="K76" s="285"/>
      <c r="L76" s="1392"/>
    </row>
    <row r="77" spans="1:12" ht="5.25" customHeight="1" thickBot="1">
      <c r="A77" s="1378"/>
      <c r="B77" s="12"/>
      <c r="I77" s="136"/>
      <c r="J77" s="136"/>
      <c r="K77" s="285"/>
      <c r="L77" s="1392"/>
    </row>
    <row r="78" spans="1:12" customFormat="1" ht="13.5" customHeight="1">
      <c r="A78" s="1381"/>
      <c r="B78" s="12"/>
      <c r="C78" s="1576" t="s">
        <v>167</v>
      </c>
      <c r="D78" s="1577"/>
      <c r="E78" s="1706" t="str">
        <f>IF($D$9="","",VLOOKUP($D$9,'DOE RUL'!$A$5:$C$65,3,TRUE))</f>
        <v/>
      </c>
      <c r="F78" s="1707"/>
      <c r="G78" s="383"/>
      <c r="H78" s="1436"/>
      <c r="K78" s="286"/>
      <c r="L78" s="1395"/>
    </row>
    <row r="79" spans="1:12" customFormat="1" ht="13.5" customHeight="1">
      <c r="A79" s="1381"/>
      <c r="B79" s="12"/>
      <c r="C79" s="1574" t="s">
        <v>168</v>
      </c>
      <c r="D79" s="1695"/>
      <c r="E79" s="1696"/>
      <c r="F79" s="1697"/>
      <c r="G79" s="383"/>
      <c r="H79" s="1436"/>
      <c r="K79" s="286"/>
      <c r="L79" s="1395"/>
    </row>
    <row r="80" spans="1:12" customFormat="1" ht="26.25" customHeight="1" thickBot="1">
      <c r="A80" s="1381"/>
      <c r="B80" s="377"/>
      <c r="C80" s="1700" t="s">
        <v>189</v>
      </c>
      <c r="D80" s="1701"/>
      <c r="E80" s="1558"/>
      <c r="F80" s="1559"/>
      <c r="G80" s="383"/>
      <c r="H80" s="1436"/>
      <c r="K80" s="286"/>
      <c r="L80" s="1395"/>
    </row>
    <row r="81" spans="1:12" ht="27" customHeight="1" thickBot="1">
      <c r="A81" s="1378"/>
      <c r="B81" s="12"/>
      <c r="K81" s="285"/>
      <c r="L81" s="1392"/>
    </row>
    <row r="82" spans="1:12" ht="12.75" customHeight="1">
      <c r="A82" s="1378"/>
      <c r="B82" s="12"/>
      <c r="C82" s="17" t="s">
        <v>170</v>
      </c>
      <c r="D82" s="1678"/>
      <c r="E82" s="1679"/>
      <c r="F82" s="1679"/>
      <c r="G82" s="1679"/>
      <c r="H82" s="1680"/>
      <c r="I82" s="1680"/>
      <c r="J82" s="1681"/>
      <c r="K82" s="285"/>
      <c r="L82" s="1392"/>
    </row>
    <row r="83" spans="1:12" ht="12.75" customHeight="1">
      <c r="A83" s="1378"/>
      <c r="B83" s="12"/>
      <c r="C83" s="14"/>
      <c r="D83" s="1682"/>
      <c r="E83" s="1683"/>
      <c r="F83" s="1683"/>
      <c r="G83" s="1683"/>
      <c r="H83" s="1684"/>
      <c r="I83" s="1684"/>
      <c r="J83" s="1685"/>
      <c r="K83" s="285"/>
      <c r="L83" s="1392"/>
    </row>
    <row r="84" spans="1:12" ht="12.75" customHeight="1">
      <c r="A84" s="1378"/>
      <c r="B84" s="12"/>
      <c r="C84" s="14"/>
      <c r="D84" s="1682"/>
      <c r="E84" s="1683"/>
      <c r="F84" s="1683"/>
      <c r="G84" s="1683"/>
      <c r="H84" s="1684"/>
      <c r="I84" s="1684"/>
      <c r="J84" s="1685"/>
      <c r="K84" s="285"/>
      <c r="L84" s="1392"/>
    </row>
    <row r="85" spans="1:12" ht="12.75" customHeight="1">
      <c r="A85" s="1378"/>
      <c r="B85" s="12"/>
      <c r="C85" s="14"/>
      <c r="D85" s="1682"/>
      <c r="E85" s="1683"/>
      <c r="F85" s="1683"/>
      <c r="G85" s="1683"/>
      <c r="H85" s="1684"/>
      <c r="I85" s="1684"/>
      <c r="J85" s="1685"/>
      <c r="K85" s="285"/>
      <c r="L85" s="1392"/>
    </row>
    <row r="86" spans="1:12" ht="12.75" customHeight="1">
      <c r="A86" s="1378"/>
      <c r="B86" s="12"/>
      <c r="C86" s="14"/>
      <c r="D86" s="1682"/>
      <c r="E86" s="1683"/>
      <c r="F86" s="1683"/>
      <c r="G86" s="1683"/>
      <c r="H86" s="1684"/>
      <c r="I86" s="1684"/>
      <c r="J86" s="1685"/>
      <c r="K86" s="285"/>
      <c r="L86" s="1392"/>
    </row>
    <row r="87" spans="1:12" ht="12.75" customHeight="1">
      <c r="A87" s="1378"/>
      <c r="B87" s="12"/>
      <c r="C87" s="14"/>
      <c r="D87" s="1682"/>
      <c r="E87" s="1683"/>
      <c r="F87" s="1683"/>
      <c r="G87" s="1683"/>
      <c r="H87" s="1684"/>
      <c r="I87" s="1684"/>
      <c r="J87" s="1685"/>
      <c r="K87" s="285"/>
      <c r="L87" s="1392"/>
    </row>
    <row r="88" spans="1:12" ht="12.75" customHeight="1">
      <c r="A88" s="1378"/>
      <c r="B88" s="12"/>
      <c r="C88" s="16"/>
      <c r="D88" s="1682"/>
      <c r="E88" s="1683"/>
      <c r="F88" s="1683"/>
      <c r="G88" s="1683"/>
      <c r="H88" s="1684"/>
      <c r="I88" s="1684"/>
      <c r="J88" s="1685"/>
      <c r="K88" s="285"/>
      <c r="L88" s="1392"/>
    </row>
    <row r="89" spans="1:12" ht="12.75" customHeight="1" thickBot="1">
      <c r="A89" s="1378"/>
      <c r="B89" s="12"/>
      <c r="C89" s="15"/>
      <c r="D89" s="1686"/>
      <c r="E89" s="1687"/>
      <c r="F89" s="1687"/>
      <c r="G89" s="1687"/>
      <c r="H89" s="1688"/>
      <c r="I89" s="1688"/>
      <c r="J89" s="1689"/>
      <c r="K89" s="285"/>
      <c r="L89" s="1392"/>
    </row>
    <row r="90" spans="1:12" ht="21.75" customHeight="1">
      <c r="A90" s="1378"/>
      <c r="B90" s="33"/>
      <c r="C90" s="116" t="str">
        <f>'Instructions &amp; Definitions'!C57</f>
        <v>EPA Form Number: 5900-482</v>
      </c>
      <c r="D90" s="34"/>
      <c r="E90" s="34"/>
      <c r="F90" s="34"/>
      <c r="G90" s="34"/>
      <c r="H90" s="209"/>
      <c r="I90" s="34"/>
      <c r="J90" s="34"/>
      <c r="K90" s="287"/>
      <c r="L90" s="1392"/>
    </row>
    <row r="91" spans="1:12">
      <c r="A91" s="1378"/>
      <c r="B91" s="1381"/>
      <c r="C91" s="1381"/>
      <c r="D91" s="1381"/>
      <c r="E91" s="1381"/>
      <c r="F91" s="1381"/>
      <c r="G91" s="1381"/>
      <c r="H91" s="1394"/>
      <c r="I91" s="1381"/>
      <c r="J91" s="1381"/>
      <c r="K91" s="1392"/>
      <c r="L91" s="1392"/>
    </row>
    <row r="92" spans="1:12" ht="21.75" customHeight="1">
      <c r="A92" s="1378"/>
      <c r="B92" s="1381"/>
      <c r="C92" s="1381"/>
      <c r="D92" s="1381"/>
      <c r="E92" s="1381"/>
      <c r="F92" s="1381"/>
      <c r="G92" s="1381"/>
      <c r="H92" s="1394"/>
      <c r="I92" s="1381"/>
      <c r="J92" s="1381"/>
      <c r="K92" s="1392"/>
      <c r="L92" s="1392"/>
    </row>
    <row r="305" spans="2:11" customFormat="1" ht="12.5" hidden="1"/>
    <row r="307" spans="2:11" customFormat="1" ht="12.5" hidden="1"/>
    <row r="308" spans="2:11" customFormat="1" ht="12.5" hidden="1"/>
    <row r="309" spans="2:11" customFormat="1" ht="12.5" hidden="1"/>
    <row r="310" spans="2:11" customFormat="1" ht="12.5" hidden="1"/>
    <row r="311" spans="2:11">
      <c r="B311" s="293"/>
      <c r="C311" s="293"/>
      <c r="D311" s="293"/>
      <c r="E311" s="293"/>
      <c r="F311" s="293"/>
      <c r="G311" s="293"/>
      <c r="H311" s="711"/>
      <c r="I311" s="293"/>
      <c r="J311" s="293"/>
      <c r="K311" s="712"/>
    </row>
    <row r="312" spans="2:11">
      <c r="B312" s="293"/>
      <c r="C312" s="293"/>
      <c r="D312" s="293"/>
      <c r="E312" s="293"/>
      <c r="F312" s="293"/>
      <c r="G312" s="293"/>
      <c r="H312" s="711"/>
      <c r="I312" s="293"/>
      <c r="J312" s="293"/>
      <c r="K312" s="712"/>
    </row>
  </sheetData>
  <sheetProtection algorithmName="SHA-512" hashValue="hH3JdQ/AYjMY9g/bYmWAve8QOnuvnP/JhWQZoZTVBOHK4rBWax3WV4gxvNwTL/f7XsBJIJm/Rr9fetKDLwrduA==" saltValue="2e+nzQfP6SlukeqfE6M9nw==" spinCount="100000" sheet="1" objects="1" scenarios="1"/>
  <customSheetViews>
    <customSheetView guid="{7A34E1A7-91A1-4CD4-B377-1F35FFBCE4D8}" showGridLines="0" fitToPage="1" hiddenRows="1" hiddenColumns="1">
      <pageMargins left="0" right="0" top="0" bottom="0" header="0" footer="0"/>
      <pageSetup scale="66" orientation="portrait" r:id="rId1"/>
      <headerFooter alignWithMargins="0">
        <oddFooter>&amp;R&amp;P of &amp;N</oddFooter>
      </headerFooter>
    </customSheetView>
    <customSheetView guid="{DD9D0D41-5D22-4202-9EF9-254DD6E28480}" showGridLines="0" fitToPage="1" hiddenRows="1" hiddenColumns="1">
      <pageMargins left="0" right="0" top="0" bottom="0" header="0" footer="0"/>
      <pageSetup scale="66" orientation="portrait" r:id="rId2"/>
      <headerFooter alignWithMargins="0">
        <oddFooter>&amp;R&amp;P of &amp;N</oddFooter>
      </headerFooter>
    </customSheetView>
  </customSheetViews>
  <mergeCells count="65">
    <mergeCell ref="K15:K17"/>
    <mergeCell ref="K24:K28"/>
    <mergeCell ref="D71:E71"/>
    <mergeCell ref="D72:E72"/>
    <mergeCell ref="D47:E47"/>
    <mergeCell ref="D66:E66"/>
    <mergeCell ref="D50:E50"/>
    <mergeCell ref="D55:E55"/>
    <mergeCell ref="D60:E60"/>
    <mergeCell ref="D65:E65"/>
    <mergeCell ref="D48:E48"/>
    <mergeCell ref="D53:E53"/>
    <mergeCell ref="D58:E58"/>
    <mergeCell ref="D63:E63"/>
    <mergeCell ref="D40:E40"/>
    <mergeCell ref="D45:E45"/>
    <mergeCell ref="C46:C64"/>
    <mergeCell ref="D59:E59"/>
    <mergeCell ref="D62:E62"/>
    <mergeCell ref="D64:E64"/>
    <mergeCell ref="D52:E52"/>
    <mergeCell ref="D54:E54"/>
    <mergeCell ref="D49:E49"/>
    <mergeCell ref="D57:E57"/>
    <mergeCell ref="D82:J89"/>
    <mergeCell ref="D67:E67"/>
    <mergeCell ref="D68:E68"/>
    <mergeCell ref="D70:E70"/>
    <mergeCell ref="D69:E69"/>
    <mergeCell ref="E80:F80"/>
    <mergeCell ref="C79:D79"/>
    <mergeCell ref="E79:F79"/>
    <mergeCell ref="C78:D78"/>
    <mergeCell ref="C66:C67"/>
    <mergeCell ref="C76:H76"/>
    <mergeCell ref="C80:D80"/>
    <mergeCell ref="C68:C69"/>
    <mergeCell ref="C72:C73"/>
    <mergeCell ref="D73:E73"/>
    <mergeCell ref="E78:F78"/>
    <mergeCell ref="I2:J2"/>
    <mergeCell ref="C27:F27"/>
    <mergeCell ref="G10:J10"/>
    <mergeCell ref="D44:E44"/>
    <mergeCell ref="D32:E32"/>
    <mergeCell ref="C6:J6"/>
    <mergeCell ref="H27:J27"/>
    <mergeCell ref="D37:E37"/>
    <mergeCell ref="C29:C30"/>
    <mergeCell ref="D39:E39"/>
    <mergeCell ref="D42:E42"/>
    <mergeCell ref="D34:E34"/>
    <mergeCell ref="H29:H30"/>
    <mergeCell ref="D29:E30"/>
    <mergeCell ref="C28:H28"/>
    <mergeCell ref="D35:E35"/>
    <mergeCell ref="C31:C45"/>
    <mergeCell ref="C4:J4"/>
    <mergeCell ref="F29:G30"/>
    <mergeCell ref="D33:E33"/>
    <mergeCell ref="D38:E38"/>
    <mergeCell ref="G11:J15"/>
    <mergeCell ref="H16:J16"/>
    <mergeCell ref="H17:J24"/>
    <mergeCell ref="D43:E43"/>
  </mergeCells>
  <phoneticPr fontId="3" type="noConversion"/>
  <dataValidations count="3">
    <dataValidation type="decimal" operator="greaterThanOrEqual" allowBlank="1" showInputMessage="1" showErrorMessage="1" sqref="E78:F80" xr:uid="{00000000-0002-0000-0500-000000000000}">
      <formula1>0</formula1>
    </dataValidation>
    <dataValidation type="list" allowBlank="1" showInputMessage="1" showErrorMessage="1" sqref="H57:H60 H62:H73 H32:H35 H37:H40 H42:H45 F11:F14 H47:H50 H52:H55 G17:G23" xr:uid="{00000000-0002-0000-0500-000001000000}">
      <formula1>"Assumptions, Data"</formula1>
    </dataValidation>
    <dataValidation type="list" allowBlank="1" showInputMessage="1" showErrorMessage="1" sqref="F17:F20" xr:uid="{00000000-0002-0000-0500-000002000000}">
      <formula1>"Yes,No"</formula1>
    </dataValidation>
  </dataValidations>
  <pageMargins left="0.5" right="0.5" top="0.5" bottom="0.625" header="0.5" footer="0.5"/>
  <pageSetup scale="44" orientation="portrait" r:id="rId3"/>
  <headerFooter alignWithMargins="0">
    <oddFooter>&amp;R&amp;P of &amp;N</oddFooter>
  </headerFooter>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tabColor theme="2" tint="-0.249977111117893"/>
    <pageSetUpPr fitToPage="1"/>
  </sheetPr>
  <dimension ref="A1:AZ308"/>
  <sheetViews>
    <sheetView showGridLines="0" zoomScaleNormal="100" workbookViewId="0">
      <selection activeCell="C75" sqref="C75"/>
    </sheetView>
  </sheetViews>
  <sheetFormatPr defaultColWidth="0" defaultRowHeight="12.75" customHeight="1" zeroHeight="1"/>
  <cols>
    <col min="1" max="1" width="4.453125" style="1082" customWidth="1"/>
    <col min="2" max="2" width="5.54296875" style="1082" customWidth="1"/>
    <col min="3" max="3" width="35.7265625" style="1082" customWidth="1"/>
    <col min="4" max="7" width="13.7265625" style="1082" customWidth="1"/>
    <col min="8" max="8" width="11.26953125" style="1082" customWidth="1"/>
    <col min="9" max="9" width="4.7265625" style="1082" customWidth="1"/>
    <col min="10" max="10" width="11.54296875" style="1082" customWidth="1"/>
    <col min="11" max="11" width="8" style="1082" customWidth="1"/>
    <col min="12" max="12" width="13.7265625" style="1082" customWidth="1"/>
    <col min="13" max="52" width="0" style="1082" hidden="1" customWidth="1"/>
    <col min="53" max="16384" width="9.1796875" style="1082" hidden="1"/>
  </cols>
  <sheetData>
    <row r="1" spans="1:12" ht="12.5">
      <c r="A1" s="1061"/>
      <c r="B1" s="1061"/>
      <c r="C1" s="1061"/>
      <c r="D1" s="1061"/>
      <c r="E1" s="1061"/>
      <c r="F1" s="1060"/>
      <c r="G1" s="1060"/>
      <c r="H1" s="1061"/>
      <c r="I1" s="1060"/>
      <c r="J1" s="1061"/>
      <c r="K1" s="1062"/>
      <c r="L1" s="1062"/>
    </row>
    <row r="2" spans="1:12" ht="66" customHeight="1" thickBot="1">
      <c r="A2" s="1061"/>
      <c r="B2" s="1063"/>
      <c r="C2" s="1064"/>
      <c r="D2" s="1065"/>
      <c r="E2" s="1065"/>
      <c r="F2" s="1065"/>
      <c r="G2" s="1065"/>
      <c r="H2" s="1065"/>
      <c r="I2" s="1616"/>
      <c r="J2" s="1616"/>
      <c r="K2" s="1066"/>
      <c r="L2" s="1067"/>
    </row>
    <row r="3" spans="1:12" ht="27" customHeight="1" thickBot="1">
      <c r="A3" s="1061"/>
      <c r="B3" s="1069"/>
      <c r="C3" s="1070" t="s">
        <v>190</v>
      </c>
      <c r="D3" s="1068"/>
      <c r="E3" s="1068"/>
      <c r="F3" s="1068"/>
      <c r="G3" s="1071" t="str">
        <f>IF('Step 1-Contact and Program Info'!D7=0, " ",'Step 1-Contact and Program Info'!D7)</f>
        <v xml:space="preserve"> </v>
      </c>
      <c r="H3" s="1072" t="str">
        <f>'Step 1-Contact and Program Info'!J7</f>
        <v>MM/DD/YYYY</v>
      </c>
      <c r="I3" s="1073" t="s">
        <v>41</v>
      </c>
      <c r="J3" s="1074" t="str">
        <f>'Step 1-Contact and Program Info'!L7</f>
        <v>MM/DD/YYYY</v>
      </c>
      <c r="K3" s="1075"/>
      <c r="L3" s="1067"/>
    </row>
    <row r="4" spans="1:12" ht="44.25" customHeight="1">
      <c r="A4" s="1061"/>
      <c r="B4" s="1069"/>
      <c r="C4" s="1618" t="s">
        <v>111</v>
      </c>
      <c r="D4" s="1618"/>
      <c r="E4" s="1618"/>
      <c r="F4" s="1618"/>
      <c r="G4" s="1618"/>
      <c r="H4" s="1618"/>
      <c r="I4" s="1618"/>
      <c r="J4" s="1618"/>
      <c r="K4" s="1075"/>
      <c r="L4" s="1067"/>
    </row>
    <row r="5" spans="1:12" ht="24" customHeight="1">
      <c r="A5" s="1076"/>
      <c r="B5" s="1069"/>
      <c r="C5" s="1077" t="s">
        <v>172</v>
      </c>
      <c r="D5" s="1078"/>
      <c r="E5" s="1183"/>
      <c r="F5" s="1090"/>
      <c r="G5" s="1090"/>
      <c r="H5" s="1184"/>
      <c r="I5" s="1068"/>
      <c r="J5" s="1068"/>
      <c r="K5" s="1075"/>
      <c r="L5" s="1067"/>
    </row>
    <row r="6" spans="1:12" ht="104.25" customHeight="1">
      <c r="A6" s="1061"/>
      <c r="B6" s="1069"/>
      <c r="C6" s="1619" t="str">
        <f>'Step 3-Stand-Alone Freezers'!C6:J6</f>
        <v>Please complete the gray cells below. Enter the total number of units processed by your program by refrigerant type and insulating material type in column D. Specify the number of units processed with refrigerant recovery and foam recovery in cells E11 to E14 and cells E17 to E23, respectively, and whether foam was recovered from appliance doors (cells F17 to F20). Also, provide the average age of appliances collected (cell D9), and whether the information on refrigerant and blowing agent types is based on assumptions or data (cells F11 to F14 and cells G17 to G23, respectively).  If any of the units reported in column D were jointly processed/administered with another RAD Utility, Retailer, Manufacturer, State/Local Government, or Waste Removal Service Provider Partner, please indicate the number of these units in Step 4 - Units Jointly Processed; the units reported in this table should be inclusive of the units reported in Step 4. If you wish to provide additional information (e.g., regarding types of refrigerants or insulating materials not listed below) or highlight uncertainties in your reporting, please do so in the “Comments” box.</v>
      </c>
      <c r="D6" s="1619"/>
      <c r="E6" s="1619"/>
      <c r="F6" s="1619"/>
      <c r="G6" s="1619"/>
      <c r="H6" s="1619"/>
      <c r="I6" s="1619"/>
      <c r="J6" s="1619"/>
      <c r="K6" s="1075"/>
      <c r="L6" s="1067"/>
    </row>
    <row r="7" spans="1:12" ht="14.25" customHeight="1" thickBot="1">
      <c r="A7" s="1061"/>
      <c r="B7" s="1069"/>
      <c r="C7" s="1085"/>
      <c r="D7" s="1085"/>
      <c r="E7" s="1085"/>
      <c r="F7" s="1085"/>
      <c r="G7" s="1085"/>
      <c r="H7" s="1085"/>
      <c r="I7" s="1085"/>
      <c r="J7" s="1085"/>
      <c r="K7" s="1075"/>
      <c r="L7" s="1067"/>
    </row>
    <row r="8" spans="1:12" ht="26">
      <c r="A8" s="1076"/>
      <c r="B8" s="1069"/>
      <c r="C8" s="1087" t="s">
        <v>173</v>
      </c>
      <c r="D8" s="1088">
        <f>'Step 3-Stand-Alone Freezers'!D8-'Step 4-Units Jointly Processed'!AH28</f>
        <v>0</v>
      </c>
      <c r="E8" s="1068"/>
      <c r="F8" s="1090"/>
      <c r="G8" s="1090"/>
      <c r="H8" s="1090"/>
      <c r="I8" s="1068"/>
      <c r="J8" s="1068"/>
      <c r="K8" s="1075"/>
      <c r="L8" s="1067"/>
    </row>
    <row r="9" spans="1:12" ht="13.5" customHeight="1" thickBot="1">
      <c r="A9" s="1076"/>
      <c r="B9" s="1069"/>
      <c r="C9" s="1185" t="s">
        <v>115</v>
      </c>
      <c r="D9" s="1186">
        <f>'Step 3-Stand-Alone Freezers'!D9</f>
        <v>0</v>
      </c>
      <c r="E9" s="1068"/>
      <c r="F9" s="1090"/>
      <c r="G9" s="1090"/>
      <c r="H9" s="1090"/>
      <c r="I9" s="1068"/>
      <c r="J9" s="1068"/>
      <c r="K9" s="1075"/>
      <c r="L9" s="1067"/>
    </row>
    <row r="10" spans="1:12" ht="52.5" thickBot="1">
      <c r="A10" s="1076"/>
      <c r="B10" s="1069"/>
      <c r="C10" s="1187" t="s">
        <v>116</v>
      </c>
      <c r="D10" s="1093" t="s">
        <v>117</v>
      </c>
      <c r="E10" s="1094" t="s">
        <v>118</v>
      </c>
      <c r="F10" s="1188" t="str">
        <f>'Step 3-Stand-Alone Freezers'!F10</f>
        <v xml:space="preserve">Refrigerant Type Based On: </v>
      </c>
      <c r="G10" s="1713" t="s">
        <v>120</v>
      </c>
      <c r="H10" s="1714"/>
      <c r="I10" s="1714"/>
      <c r="J10" s="1715"/>
      <c r="K10" s="1075"/>
      <c r="L10" s="1067"/>
    </row>
    <row r="11" spans="1:12" ht="13.5" customHeight="1">
      <c r="A11" s="1076"/>
      <c r="B11" s="1069"/>
      <c r="C11" s="1104" t="s">
        <v>121</v>
      </c>
      <c r="D11" s="610">
        <f>'Step 3-Stand-Alone Freezers'!D11-'Step 4-Units Jointly Processed'!AH30</f>
        <v>0</v>
      </c>
      <c r="E11" s="1264">
        <f>'Step 3-Stand-Alone Freezers'!E11-'Step 4-Units Jointly Processed'!AH30</f>
        <v>0</v>
      </c>
      <c r="F11" s="398">
        <f>'Step 3-Stand-Alone Freezers'!F11</f>
        <v>0</v>
      </c>
      <c r="G11" s="1716">
        <f>'Step 3-Stand-Alone Freezers'!G11</f>
        <v>0</v>
      </c>
      <c r="H11" s="1717"/>
      <c r="I11" s="1717"/>
      <c r="J11" s="1718"/>
      <c r="K11" s="1075"/>
      <c r="L11" s="1067"/>
    </row>
    <row r="12" spans="1:12" ht="13.5" customHeight="1">
      <c r="A12" s="1076"/>
      <c r="B12" s="1069"/>
      <c r="C12" s="1104" t="s">
        <v>184</v>
      </c>
      <c r="D12" s="611">
        <f>'Step 3-Stand-Alone Freezers'!D12-'Step 4-Units Jointly Processed'!AH31</f>
        <v>0</v>
      </c>
      <c r="E12" s="1264">
        <f>'Step 3-Stand-Alone Freezers'!E12-'Step 4-Units Jointly Processed'!AH31</f>
        <v>0</v>
      </c>
      <c r="F12" s="398">
        <f>'Step 3-Stand-Alone Freezers'!F12</f>
        <v>0</v>
      </c>
      <c r="G12" s="1716"/>
      <c r="H12" s="1717"/>
      <c r="I12" s="1717"/>
      <c r="J12" s="1718"/>
      <c r="K12" s="1075"/>
      <c r="L12" s="1067"/>
    </row>
    <row r="13" spans="1:12" ht="13.5" customHeight="1">
      <c r="A13" s="1076"/>
      <c r="B13" s="1069"/>
      <c r="C13" s="1104" t="s">
        <v>122</v>
      </c>
      <c r="D13" s="611">
        <f>'Step 3-Stand-Alone Freezers'!D13-'Step 4-Units Jointly Processed'!AH32</f>
        <v>0</v>
      </c>
      <c r="E13" s="1264">
        <f>'Step 3-Stand-Alone Freezers'!E13-'Step 4-Units Jointly Processed'!AH32</f>
        <v>0</v>
      </c>
      <c r="F13" s="398">
        <f>'Step 3-Stand-Alone Freezers'!F13</f>
        <v>0</v>
      </c>
      <c r="G13" s="1716"/>
      <c r="H13" s="1717"/>
      <c r="I13" s="1717"/>
      <c r="J13" s="1718"/>
      <c r="K13" s="1075"/>
      <c r="L13" s="1067"/>
    </row>
    <row r="14" spans="1:12" ht="13.5" customHeight="1" thickBot="1">
      <c r="A14" s="1076"/>
      <c r="B14" s="1069"/>
      <c r="C14" s="1189" t="s">
        <v>123</v>
      </c>
      <c r="D14" s="1263">
        <f>'Step 3-Stand-Alone Freezers'!D14-'Step 4-Units Jointly Processed'!AH33</f>
        <v>0</v>
      </c>
      <c r="E14" s="1264">
        <f>'Step 3-Stand-Alone Freezers'!E14-'Step 4-Units Jointly Processed'!AH33</f>
        <v>0</v>
      </c>
      <c r="F14" s="642">
        <f>'Step 3-Stand-Alone Freezers'!F14</f>
        <v>0</v>
      </c>
      <c r="G14" s="1719"/>
      <c r="H14" s="1720"/>
      <c r="I14" s="1720"/>
      <c r="J14" s="1721"/>
      <c r="K14" s="1075"/>
      <c r="L14" s="1067"/>
    </row>
    <row r="15" spans="1:12" ht="39.5" thickBot="1">
      <c r="A15" s="1076"/>
      <c r="B15" s="1069"/>
      <c r="C15" s="1190" t="s">
        <v>191</v>
      </c>
      <c r="D15" s="1109" t="s">
        <v>117</v>
      </c>
      <c r="E15" s="1094" t="s">
        <v>126</v>
      </c>
      <c r="F15" s="1094" t="str">
        <f>'Step 3-Stand-Alone Freezers'!F16</f>
        <v>Was Foam Recovered From Appliance Doors?</v>
      </c>
      <c r="G15" s="1188" t="s">
        <v>192</v>
      </c>
      <c r="H15" s="1713" t="s">
        <v>120</v>
      </c>
      <c r="I15" s="1714"/>
      <c r="J15" s="1715"/>
      <c r="K15" s="1075"/>
      <c r="L15" s="1067"/>
    </row>
    <row r="16" spans="1:12" ht="13.5" customHeight="1">
      <c r="A16" s="1076"/>
      <c r="B16" s="1069"/>
      <c r="C16" s="1101" t="s">
        <v>129</v>
      </c>
      <c r="D16" s="610">
        <f>'Step 3-Stand-Alone Freezers'!D17-'Step 4-Units Jointly Processed'!AH36</f>
        <v>0</v>
      </c>
      <c r="E16" s="1265">
        <f>'Step 3-Stand-Alone Freezers'!E17-'Step 4-Units Jointly Processed'!AH36</f>
        <v>0</v>
      </c>
      <c r="F16" s="1266">
        <f>'Step 3-Stand-Alone Freezers'!F17</f>
        <v>0</v>
      </c>
      <c r="G16" s="639">
        <f>'Step 3-Stand-Alone Freezers'!G17</f>
        <v>0</v>
      </c>
      <c r="H16" s="1722">
        <f>'Step 3-Stand-Alone Freezers'!H17</f>
        <v>0</v>
      </c>
      <c r="I16" s="1723"/>
      <c r="J16" s="1724"/>
      <c r="K16" s="1075"/>
      <c r="L16" s="1067"/>
    </row>
    <row r="17" spans="1:12" ht="13.5" customHeight="1">
      <c r="A17" s="1076"/>
      <c r="B17" s="1069"/>
      <c r="C17" s="1104" t="s">
        <v>130</v>
      </c>
      <c r="D17" s="611">
        <f>'Step 3-Stand-Alone Freezers'!D18-'Step 4-Units Jointly Processed'!AH37</f>
        <v>0</v>
      </c>
      <c r="E17" s="598">
        <f>'Step 3-Stand-Alone Freezers'!E18-'Step 4-Units Jointly Processed'!AH37</f>
        <v>0</v>
      </c>
      <c r="F17" s="398">
        <f>'Step 3-Stand-Alone Freezers'!F18</f>
        <v>0</v>
      </c>
      <c r="G17" s="613">
        <f>'Step 3-Stand-Alone Freezers'!G18</f>
        <v>0</v>
      </c>
      <c r="H17" s="1725"/>
      <c r="I17" s="1726"/>
      <c r="J17" s="1727"/>
      <c r="K17" s="1075"/>
      <c r="L17" s="1067"/>
    </row>
    <row r="18" spans="1:12" ht="13.5" customHeight="1">
      <c r="A18" s="1076"/>
      <c r="B18" s="1069"/>
      <c r="C18" s="1116" t="s">
        <v>131</v>
      </c>
      <c r="D18" s="611">
        <f>'Step 3-Stand-Alone Freezers'!D19-'Step 4-Units Jointly Processed'!AH38</f>
        <v>0</v>
      </c>
      <c r="E18" s="598">
        <f>'Step 3-Stand-Alone Freezers'!E19-'Step 4-Units Jointly Processed'!AH38</f>
        <v>0</v>
      </c>
      <c r="F18" s="398">
        <f>'Step 3-Stand-Alone Freezers'!F19</f>
        <v>0</v>
      </c>
      <c r="G18" s="613">
        <f>'Step 3-Stand-Alone Freezers'!G19</f>
        <v>0</v>
      </c>
      <c r="H18" s="1725"/>
      <c r="I18" s="1726"/>
      <c r="J18" s="1727"/>
      <c r="K18" s="1075"/>
      <c r="L18" s="1067"/>
    </row>
    <row r="19" spans="1:12" ht="13.5" customHeight="1">
      <c r="A19" s="1076"/>
      <c r="B19" s="1069"/>
      <c r="C19" s="1116" t="s">
        <v>132</v>
      </c>
      <c r="D19" s="611">
        <f>'Step 3-Stand-Alone Freezers'!D20-'Step 4-Units Jointly Processed'!AH39</f>
        <v>0</v>
      </c>
      <c r="E19" s="598">
        <f>'Step 3-Stand-Alone Freezers'!E20-'Step 4-Units Jointly Processed'!AH39</f>
        <v>0</v>
      </c>
      <c r="F19" s="398">
        <f>'Step 3-Stand-Alone Freezers'!F20</f>
        <v>0</v>
      </c>
      <c r="G19" s="613">
        <f>'Step 3-Stand-Alone Freezers'!G20</f>
        <v>0</v>
      </c>
      <c r="H19" s="1725"/>
      <c r="I19" s="1726"/>
      <c r="J19" s="1727"/>
      <c r="K19" s="1075"/>
      <c r="L19" s="1067"/>
    </row>
    <row r="20" spans="1:12" ht="13.5" customHeight="1">
      <c r="A20" s="1076"/>
      <c r="B20" s="1069"/>
      <c r="C20" s="1116" t="s">
        <v>176</v>
      </c>
      <c r="D20" s="611">
        <f>'Step 3-Stand-Alone Freezers'!D21-'Step 4-Units Jointly Processed'!AH40</f>
        <v>0</v>
      </c>
      <c r="E20" s="598">
        <f>'Step 3-Stand-Alone Freezers'!E21-'Step 4-Units Jointly Processed'!AH40</f>
        <v>0</v>
      </c>
      <c r="F20" s="398">
        <f>'Step 3-Stand-Alone Freezers'!F21</f>
        <v>0</v>
      </c>
      <c r="G20" s="613">
        <f>'Step 3-Stand-Alone Freezers'!G21</f>
        <v>0</v>
      </c>
      <c r="H20" s="1725"/>
      <c r="I20" s="1726"/>
      <c r="J20" s="1727"/>
      <c r="K20" s="1075"/>
      <c r="L20" s="1067"/>
    </row>
    <row r="21" spans="1:12" ht="13.5" customHeight="1">
      <c r="A21" s="1076"/>
      <c r="B21" s="1069"/>
      <c r="C21" s="1116" t="s">
        <v>134</v>
      </c>
      <c r="D21" s="611">
        <f>'Step 3-Stand-Alone Freezers'!D22-'Step 4-Units Jointly Processed'!AH41</f>
        <v>0</v>
      </c>
      <c r="E21" s="598">
        <f>'Step 3-Stand-Alone Freezers'!E22-'Step 4-Units Jointly Processed'!AH41</f>
        <v>0</v>
      </c>
      <c r="F21" s="398">
        <f>'Step 3-Stand-Alone Freezers'!F22</f>
        <v>0</v>
      </c>
      <c r="G21" s="613">
        <f>'Step 3-Stand-Alone Freezers'!G22</f>
        <v>0</v>
      </c>
      <c r="H21" s="1725"/>
      <c r="I21" s="1726"/>
      <c r="J21" s="1727"/>
      <c r="K21" s="1075"/>
      <c r="L21" s="1067"/>
    </row>
    <row r="22" spans="1:12" ht="13.5" customHeight="1" thickBot="1">
      <c r="A22" s="1076"/>
      <c r="B22" s="1069"/>
      <c r="C22" s="1105" t="s">
        <v>123</v>
      </c>
      <c r="D22" s="640">
        <f>'Step 3-Stand-Alone Freezers'!D23-'Step 4-Units Jointly Processed'!AH42</f>
        <v>0</v>
      </c>
      <c r="E22" s="631">
        <f>'Step 3-Stand-Alone Freezers'!E23-'Step 4-Units Jointly Processed'!AH42</f>
        <v>0</v>
      </c>
      <c r="F22" s="632">
        <f>'Step 3-Stand-Alone Freezers'!F23</f>
        <v>0</v>
      </c>
      <c r="G22" s="641">
        <f>'Step 3-Stand-Alone Freezers'!G23</f>
        <v>0</v>
      </c>
      <c r="H22" s="1728"/>
      <c r="I22" s="1729"/>
      <c r="J22" s="1730"/>
      <c r="K22" s="1075"/>
      <c r="L22" s="1067"/>
    </row>
    <row r="23" spans="1:12" ht="13.5" customHeight="1">
      <c r="A23" s="1076"/>
      <c r="B23" s="1069"/>
      <c r="C23" s="1191"/>
      <c r="D23" s="1118"/>
      <c r="E23" s="1068"/>
      <c r="F23" s="1090"/>
      <c r="G23" s="1090"/>
      <c r="H23" s="1090"/>
      <c r="I23" s="1068"/>
      <c r="J23" s="1068"/>
      <c r="K23" s="1075"/>
      <c r="L23" s="1067"/>
    </row>
    <row r="24" spans="1:12" ht="24" customHeight="1">
      <c r="A24" s="1076"/>
      <c r="B24" s="1069"/>
      <c r="C24" s="1077" t="s">
        <v>177</v>
      </c>
      <c r="D24" s="1078"/>
      <c r="E24" s="1183"/>
      <c r="F24" s="1090"/>
      <c r="G24" s="1090"/>
      <c r="H24" s="1184"/>
      <c r="I24" s="1068"/>
      <c r="J24" s="1068"/>
      <c r="K24" s="1075"/>
      <c r="L24" s="1067"/>
    </row>
    <row r="25" spans="1:12" ht="5.25" customHeight="1">
      <c r="A25" s="1076"/>
      <c r="B25" s="1069"/>
      <c r="C25" s="1731"/>
      <c r="D25" s="1731"/>
      <c r="E25" s="1731"/>
      <c r="F25" s="1731"/>
      <c r="G25" s="1192"/>
      <c r="H25" s="1731"/>
      <c r="I25" s="1731"/>
      <c r="J25" s="1731"/>
      <c r="K25" s="1075"/>
      <c r="L25" s="1067"/>
    </row>
    <row r="26" spans="1:12" ht="113.25" customHeight="1" thickBot="1">
      <c r="A26" s="1061"/>
      <c r="B26" s="1069"/>
      <c r="C26" s="1632" t="str">
        <f>'Step 3-Stand-Alone Freezers'!C28:H28</f>
        <v>Please complete the table below to provide the total amount of appliance components recovered by your program during the current reporting period. If any substances recovered during the current reporting period are currently in storage, please report on the intended fate of the substance (e.g., stockpiling with intent to reclaim/destroy). Refer back to the Instructions &amp; Definitions tab for definitions of the fates for each component.  For any fields that do not apply to your program, please enter "0" under "Total Amount" in column F.  For every non-zero value entered in column F, indicate whether the quantity specified is based on actual measurements or on assumptions by selecting the appropriate option in column H. If you wish to clarify uncertainties about the data provided, or wish to provide further information, please use the space for “Additional Comments” at the bottom of this worksheet.</v>
      </c>
      <c r="D26" s="1633"/>
      <c r="E26" s="1633"/>
      <c r="F26" s="1633"/>
      <c r="G26" s="1633"/>
      <c r="H26" s="1633"/>
      <c r="K26" s="1075"/>
      <c r="L26" s="1067"/>
    </row>
    <row r="27" spans="1:12" ht="14.25" customHeight="1">
      <c r="A27" s="1061"/>
      <c r="B27" s="1069"/>
      <c r="C27" s="1732" t="s">
        <v>137</v>
      </c>
      <c r="D27" s="1734" t="s">
        <v>138</v>
      </c>
      <c r="E27" s="1643"/>
      <c r="F27" s="1737" t="s">
        <v>139</v>
      </c>
      <c r="G27" s="1643"/>
      <c r="H27" s="1738" t="s">
        <v>140</v>
      </c>
      <c r="K27" s="1075"/>
      <c r="L27" s="1067"/>
    </row>
    <row r="28" spans="1:12" ht="13.5" thickBot="1">
      <c r="A28" s="1061"/>
      <c r="B28" s="1069"/>
      <c r="C28" s="1733"/>
      <c r="D28" s="1735"/>
      <c r="E28" s="1736"/>
      <c r="F28" s="1735"/>
      <c r="G28" s="1736"/>
      <c r="H28" s="1739"/>
      <c r="K28" s="1075"/>
      <c r="L28" s="1067"/>
    </row>
    <row r="29" spans="1:12" ht="13.5" customHeight="1">
      <c r="A29" s="1061"/>
      <c r="B29" s="1069"/>
      <c r="C29" s="1634" t="s">
        <v>141</v>
      </c>
      <c r="D29" s="1126" t="s">
        <v>121</v>
      </c>
      <c r="E29" s="1193"/>
      <c r="F29" s="1193"/>
      <c r="G29" s="1193"/>
      <c r="H29" s="1128"/>
      <c r="K29" s="1075"/>
      <c r="L29" s="1067"/>
    </row>
    <row r="30" spans="1:12" ht="13.5" customHeight="1">
      <c r="A30" s="1061"/>
      <c r="B30" s="1069"/>
      <c r="C30" s="1635"/>
      <c r="D30" s="1630" t="s">
        <v>143</v>
      </c>
      <c r="E30" s="1740"/>
      <c r="F30" s="997" t="str">
        <f>IF('Step 3-Stand-Alone Freezers'!$E$11=0,"",$E$11*('Step 3-Stand-Alone Freezers'!$F32/'Step 3-Stand-Alone Freezers'!$E$11))</f>
        <v/>
      </c>
      <c r="G30" s="1130" t="s">
        <v>144</v>
      </c>
      <c r="H30" s="1131" t="str">
        <f>IF('Step 3-Stand-Alone Freezers'!H32=0,"",'Step 3-Stand-Alone Freezers'!H32)</f>
        <v/>
      </c>
      <c r="K30" s="1075"/>
      <c r="L30" s="1067"/>
    </row>
    <row r="31" spans="1:12" ht="13.5" customHeight="1">
      <c r="A31" s="1061"/>
      <c r="B31" s="1069"/>
      <c r="C31" s="1635"/>
      <c r="D31" s="1630" t="s">
        <v>145</v>
      </c>
      <c r="E31" s="1740"/>
      <c r="F31" s="997" t="str">
        <f>IF('Step 3-Stand-Alone Freezers'!$E$11=0,"",$E$11*('Step 3-Stand-Alone Freezers'!$F33/'Step 3-Stand-Alone Freezers'!$E$11))</f>
        <v/>
      </c>
      <c r="G31" s="1130" t="s">
        <v>144</v>
      </c>
      <c r="H31" s="1131" t="str">
        <f>IF('Step 3-Stand-Alone Freezers'!H33=0,"",'Step 3-Stand-Alone Freezers'!H33)</f>
        <v/>
      </c>
      <c r="K31" s="1075"/>
      <c r="L31" s="1067"/>
    </row>
    <row r="32" spans="1:12" ht="13.5" customHeight="1">
      <c r="A32" s="1061"/>
      <c r="B32" s="1069"/>
      <c r="C32" s="1635"/>
      <c r="D32" s="1630" t="s">
        <v>146</v>
      </c>
      <c r="E32" s="1740"/>
      <c r="F32" s="997" t="str">
        <f>IF('Step 3-Stand-Alone Freezers'!$E$11=0,"",$E$11*('Step 3-Stand-Alone Freezers'!$F34/'Step 3-Stand-Alone Freezers'!$E$11))</f>
        <v/>
      </c>
      <c r="G32" s="1130" t="s">
        <v>144</v>
      </c>
      <c r="H32" s="1131" t="str">
        <f>IF('Step 3-Stand-Alone Freezers'!H34=0,"",'Step 3-Stand-Alone Freezers'!H34)</f>
        <v/>
      </c>
      <c r="K32" s="1075"/>
      <c r="L32" s="1067"/>
    </row>
    <row r="33" spans="1:12" ht="13.5" customHeight="1">
      <c r="A33" s="1061"/>
      <c r="B33" s="1069"/>
      <c r="C33" s="1635"/>
      <c r="D33" s="1630" t="s">
        <v>147</v>
      </c>
      <c r="E33" s="1740"/>
      <c r="F33" s="997" t="str">
        <f>IF('Step 3-Stand-Alone Freezers'!$E$11=0,"",$E$11*('Step 3-Stand-Alone Freezers'!$F35/'Step 3-Stand-Alone Freezers'!$E$11))</f>
        <v/>
      </c>
      <c r="G33" s="1130" t="s">
        <v>144</v>
      </c>
      <c r="H33" s="1131" t="str">
        <f>IF('Step 3-Stand-Alone Freezers'!H35=0,"",'Step 3-Stand-Alone Freezers'!H35)</f>
        <v/>
      </c>
      <c r="K33" s="1075"/>
      <c r="L33" s="1067"/>
    </row>
    <row r="34" spans="1:12" ht="13.5" customHeight="1">
      <c r="A34" s="1061"/>
      <c r="B34" s="1069"/>
      <c r="C34" s="1635"/>
      <c r="D34" s="1139" t="s">
        <v>184</v>
      </c>
      <c r="E34" s="1194"/>
      <c r="F34" s="1144"/>
      <c r="G34" s="1144"/>
      <c r="H34" s="1142"/>
      <c r="K34" s="1075"/>
      <c r="L34" s="1067"/>
    </row>
    <row r="35" spans="1:12" ht="13.5" customHeight="1">
      <c r="A35" s="1061"/>
      <c r="B35" s="1069"/>
      <c r="C35" s="1635"/>
      <c r="D35" s="1630" t="s">
        <v>143</v>
      </c>
      <c r="E35" s="1740"/>
      <c r="F35" s="997" t="str">
        <f>IF('Step 3-Stand-Alone Freezers'!$E$12=0,"",$E$12*('Step 3-Stand-Alone Freezers'!$F37/'Step 3-Stand-Alone Freezers'!$E$12))</f>
        <v/>
      </c>
      <c r="G35" s="1130" t="s">
        <v>144</v>
      </c>
      <c r="H35" s="1131" t="str">
        <f>IF('Step 3-Stand-Alone Freezers'!H37=0,"",'Step 3-Stand-Alone Freezers'!H37)</f>
        <v/>
      </c>
      <c r="K35" s="1075"/>
      <c r="L35" s="1067"/>
    </row>
    <row r="36" spans="1:12" ht="13.5" customHeight="1">
      <c r="A36" s="1061"/>
      <c r="B36" s="1069"/>
      <c r="C36" s="1635"/>
      <c r="D36" s="1630" t="s">
        <v>145</v>
      </c>
      <c r="E36" s="1740"/>
      <c r="F36" s="997" t="str">
        <f>IF('Step 3-Stand-Alone Freezers'!$E$12=0,"",$E$12*('Step 3-Stand-Alone Freezers'!$F38/'Step 3-Stand-Alone Freezers'!$E$12))</f>
        <v/>
      </c>
      <c r="G36" s="1130" t="s">
        <v>144</v>
      </c>
      <c r="H36" s="1131" t="str">
        <f>IF('Step 3-Stand-Alone Freezers'!H38=0,"",'Step 3-Stand-Alone Freezers'!H38)</f>
        <v/>
      </c>
      <c r="K36" s="1075"/>
      <c r="L36" s="1067"/>
    </row>
    <row r="37" spans="1:12" ht="13.5" customHeight="1">
      <c r="A37" s="1061"/>
      <c r="B37" s="1069"/>
      <c r="C37" s="1635"/>
      <c r="D37" s="1630" t="s">
        <v>146</v>
      </c>
      <c r="E37" s="1740"/>
      <c r="F37" s="997" t="str">
        <f>IF('Step 3-Stand-Alone Freezers'!$E$12=0,"",$E$12*('Step 3-Stand-Alone Freezers'!$F39/'Step 3-Stand-Alone Freezers'!$E$12))</f>
        <v/>
      </c>
      <c r="G37" s="1130" t="s">
        <v>144</v>
      </c>
      <c r="H37" s="1131" t="str">
        <f>IF('Step 3-Stand-Alone Freezers'!H39=0,"",'Step 3-Stand-Alone Freezers'!H39)</f>
        <v/>
      </c>
      <c r="K37" s="1075"/>
      <c r="L37" s="1067"/>
    </row>
    <row r="38" spans="1:12" ht="13.5" customHeight="1">
      <c r="A38" s="1061"/>
      <c r="B38" s="1069"/>
      <c r="C38" s="1635"/>
      <c r="D38" s="1630" t="s">
        <v>147</v>
      </c>
      <c r="E38" s="1740"/>
      <c r="F38" s="997" t="str">
        <f>IF('Step 3-Stand-Alone Freezers'!$E$12=0,"",$E$12*('Step 3-Stand-Alone Freezers'!$F40/'Step 3-Stand-Alone Freezers'!$E$12))</f>
        <v/>
      </c>
      <c r="G38" s="1130" t="s">
        <v>144</v>
      </c>
      <c r="H38" s="1131" t="str">
        <f>IF('Step 3-Stand-Alone Freezers'!H40=0,"",'Step 3-Stand-Alone Freezers'!H40)</f>
        <v/>
      </c>
      <c r="K38" s="1075"/>
      <c r="L38" s="1067"/>
    </row>
    <row r="39" spans="1:12" ht="13.5" customHeight="1">
      <c r="A39" s="1061"/>
      <c r="B39" s="1069"/>
      <c r="C39" s="1635"/>
      <c r="D39" s="1139" t="s">
        <v>122</v>
      </c>
      <c r="E39" s="1194"/>
      <c r="F39" s="998"/>
      <c r="G39" s="1195"/>
      <c r="H39" s="1142"/>
      <c r="K39" s="1075"/>
      <c r="L39" s="1067"/>
    </row>
    <row r="40" spans="1:12" ht="13.5" customHeight="1">
      <c r="A40" s="1061"/>
      <c r="B40" s="1069"/>
      <c r="C40" s="1635"/>
      <c r="D40" s="1630" t="s">
        <v>143</v>
      </c>
      <c r="E40" s="1740"/>
      <c r="F40" s="997" t="str">
        <f>IF('Step 3-Stand-Alone Freezers'!$E$13=0,"",$E$13*('Step 3-Stand-Alone Freezers'!$F42/'Step 3-Stand-Alone Freezers'!$E$13))</f>
        <v/>
      </c>
      <c r="G40" s="1130" t="s">
        <v>144</v>
      </c>
      <c r="H40" s="1131" t="str">
        <f>IF('Step 3-Stand-Alone Freezers'!H42=0,"",'Step 3-Stand-Alone Freezers'!H42)</f>
        <v/>
      </c>
      <c r="K40" s="1075"/>
      <c r="L40" s="1067"/>
    </row>
    <row r="41" spans="1:12" ht="13.5" customHeight="1">
      <c r="A41" s="1061"/>
      <c r="B41" s="1069"/>
      <c r="C41" s="1635"/>
      <c r="D41" s="1630" t="s">
        <v>145</v>
      </c>
      <c r="E41" s="1740"/>
      <c r="F41" s="997" t="str">
        <f>IF('Step 3-Stand-Alone Freezers'!$E$13=0,"",$E$13*('Step 3-Stand-Alone Freezers'!$F43/'Step 3-Stand-Alone Freezers'!$E$13))</f>
        <v/>
      </c>
      <c r="G41" s="1130" t="s">
        <v>144</v>
      </c>
      <c r="H41" s="1131" t="str">
        <f>IF('Step 3-Stand-Alone Freezers'!H43=0,"",'Step 3-Stand-Alone Freezers'!H43)</f>
        <v/>
      </c>
      <c r="K41" s="1075"/>
      <c r="L41" s="1067"/>
    </row>
    <row r="42" spans="1:12" ht="13.5" customHeight="1">
      <c r="A42" s="1061"/>
      <c r="B42" s="1069"/>
      <c r="C42" s="1635"/>
      <c r="D42" s="1637" t="s">
        <v>146</v>
      </c>
      <c r="E42" s="1741"/>
      <c r="F42" s="997" t="str">
        <f>IF('Step 3-Stand-Alone Freezers'!$E$13=0,"",$E$13*('Step 3-Stand-Alone Freezers'!$F44/'Step 3-Stand-Alone Freezers'!$E$13))</f>
        <v/>
      </c>
      <c r="G42" s="1157" t="s">
        <v>144</v>
      </c>
      <c r="H42" s="1131" t="str">
        <f>IF('Step 3-Stand-Alone Freezers'!H44=0,"",'Step 3-Stand-Alone Freezers'!H44)</f>
        <v/>
      </c>
      <c r="K42" s="1075"/>
      <c r="L42" s="1067"/>
    </row>
    <row r="43" spans="1:12" ht="13.5" customHeight="1" thickBot="1">
      <c r="A43" s="1061"/>
      <c r="B43" s="1069"/>
      <c r="C43" s="1636"/>
      <c r="D43" s="1630" t="s">
        <v>147</v>
      </c>
      <c r="E43" s="1740"/>
      <c r="F43" s="997" t="str">
        <f>IF('Step 3-Stand-Alone Freezers'!$E$13=0,"",$E$13*('Step 3-Stand-Alone Freezers'!$F45/'Step 3-Stand-Alone Freezers'!$E$13))</f>
        <v/>
      </c>
      <c r="G43" s="1130" t="s">
        <v>144</v>
      </c>
      <c r="H43" s="1131" t="str">
        <f>IF('Step 3-Stand-Alone Freezers'!H45=0,"",'Step 3-Stand-Alone Freezers'!H45)</f>
        <v/>
      </c>
      <c r="K43" s="1075"/>
      <c r="L43" s="1067"/>
    </row>
    <row r="44" spans="1:12" ht="13.5" customHeight="1">
      <c r="A44" s="1061"/>
      <c r="B44" s="1069"/>
      <c r="C44" s="1640" t="s">
        <v>149</v>
      </c>
      <c r="D44" s="1126" t="s">
        <v>150</v>
      </c>
      <c r="E44" s="1196"/>
      <c r="F44" s="999"/>
      <c r="G44" s="1197"/>
      <c r="H44" s="1137"/>
      <c r="K44" s="1075"/>
      <c r="L44" s="1067"/>
    </row>
    <row r="45" spans="1:12" ht="13.5" customHeight="1">
      <c r="A45" s="1061"/>
      <c r="B45" s="1069"/>
      <c r="C45" s="1646"/>
      <c r="D45" s="1630" t="s">
        <v>143</v>
      </c>
      <c r="E45" s="1631"/>
      <c r="F45" s="600" t="str">
        <f>IF('Step 3-Stand-Alone Freezers'!$E$17=0,"",$E$16*('Step 3-Stand-Alone Freezers'!$F47/'Step 3-Stand-Alone Freezers'!$E$17))</f>
        <v/>
      </c>
      <c r="G45" s="1154" t="s">
        <v>144</v>
      </c>
      <c r="H45" s="1131" t="str">
        <f>IF('Step 3-Stand-Alone Freezers'!H47=0,"",'Step 3-Stand-Alone Freezers'!H47)</f>
        <v/>
      </c>
      <c r="K45" s="1075"/>
      <c r="L45" s="1067"/>
    </row>
    <row r="46" spans="1:12" ht="13.5" customHeight="1">
      <c r="A46" s="1061"/>
      <c r="B46" s="1069"/>
      <c r="C46" s="1646"/>
      <c r="D46" s="1630" t="s">
        <v>145</v>
      </c>
      <c r="E46" s="1631"/>
      <c r="F46" s="600" t="str">
        <f>IF('Step 3-Stand-Alone Freezers'!$E$17=0,"",$E$16*('Step 3-Stand-Alone Freezers'!$F48/'Step 3-Stand-Alone Freezers'!$E$17))</f>
        <v/>
      </c>
      <c r="G46" s="1154" t="s">
        <v>144</v>
      </c>
      <c r="H46" s="1131" t="str">
        <f>IF('Step 3-Stand-Alone Freezers'!H48=0,"",'Step 3-Stand-Alone Freezers'!H48)</f>
        <v/>
      </c>
      <c r="K46" s="1075"/>
      <c r="L46" s="1067"/>
    </row>
    <row r="47" spans="1:12" ht="13.5" customHeight="1">
      <c r="A47" s="1061"/>
      <c r="B47" s="1069"/>
      <c r="C47" s="1646"/>
      <c r="D47" s="1630" t="s">
        <v>146</v>
      </c>
      <c r="E47" s="1631"/>
      <c r="F47" s="600" t="str">
        <f>IF('Step 3-Stand-Alone Freezers'!$E$17=0,"",$E$16*('Step 3-Stand-Alone Freezers'!$F49/'Step 3-Stand-Alone Freezers'!$E$17))</f>
        <v/>
      </c>
      <c r="G47" s="1130" t="s">
        <v>144</v>
      </c>
      <c r="H47" s="1131" t="str">
        <f>IF('Step 3-Stand-Alone Freezers'!H49=0,"",'Step 3-Stand-Alone Freezers'!H49)</f>
        <v/>
      </c>
      <c r="K47" s="1075"/>
      <c r="L47" s="1067"/>
    </row>
    <row r="48" spans="1:12" ht="13.5" customHeight="1">
      <c r="A48" s="1061"/>
      <c r="B48" s="1069"/>
      <c r="C48" s="1646"/>
      <c r="D48" s="1630" t="s">
        <v>147</v>
      </c>
      <c r="E48" s="1631"/>
      <c r="F48" s="600" t="str">
        <f>IF('Step 3-Stand-Alone Freezers'!$E$17=0,"",$E$16*('Step 3-Stand-Alone Freezers'!$F50/'Step 3-Stand-Alone Freezers'!$E$17))</f>
        <v/>
      </c>
      <c r="G48" s="1130" t="s">
        <v>144</v>
      </c>
      <c r="H48" s="1131" t="str">
        <f>IF('Step 3-Stand-Alone Freezers'!H50=0,"",'Step 3-Stand-Alone Freezers'!H50)</f>
        <v/>
      </c>
      <c r="K48" s="1075"/>
      <c r="L48" s="1067"/>
    </row>
    <row r="49" spans="1:12" ht="13.5" customHeight="1">
      <c r="A49" s="1061"/>
      <c r="B49" s="1069"/>
      <c r="C49" s="1646"/>
      <c r="D49" s="1139" t="s">
        <v>151</v>
      </c>
      <c r="E49" s="1194"/>
      <c r="F49" s="1000"/>
      <c r="G49" s="1195"/>
      <c r="H49" s="1142"/>
      <c r="K49" s="1075"/>
      <c r="L49" s="1067"/>
    </row>
    <row r="50" spans="1:12" ht="13.5" customHeight="1">
      <c r="A50" s="1061"/>
      <c r="B50" s="1069"/>
      <c r="C50" s="1646"/>
      <c r="D50" s="1630" t="s">
        <v>143</v>
      </c>
      <c r="E50" s="1631"/>
      <c r="F50" s="601" t="str">
        <f>IF('Step 3-Stand-Alone Freezers'!$E$18=0,"",$E$17*('Step 3-Stand-Alone Freezers'!$F52/'Step 3-Stand-Alone Freezers'!$E$18))</f>
        <v/>
      </c>
      <c r="G50" s="1130" t="s">
        <v>144</v>
      </c>
      <c r="H50" s="1131" t="str">
        <f>IF('Step 3-Stand-Alone Freezers'!H52=0,"",'Step 3-Stand-Alone Freezers'!H52)</f>
        <v/>
      </c>
      <c r="K50" s="1075"/>
      <c r="L50" s="1067"/>
    </row>
    <row r="51" spans="1:12" ht="13.5" customHeight="1">
      <c r="A51" s="1061"/>
      <c r="B51" s="1069"/>
      <c r="C51" s="1646"/>
      <c r="D51" s="1630" t="s">
        <v>145</v>
      </c>
      <c r="E51" s="1631"/>
      <c r="F51" s="601" t="str">
        <f>IF('Step 3-Stand-Alone Freezers'!$E$18=0,"",$E$17*('Step 3-Stand-Alone Freezers'!$F53/'Step 3-Stand-Alone Freezers'!$E$18))</f>
        <v/>
      </c>
      <c r="G51" s="1154" t="s">
        <v>144</v>
      </c>
      <c r="H51" s="1131" t="str">
        <f>IF('Step 3-Stand-Alone Freezers'!H53=0,"",'Step 3-Stand-Alone Freezers'!H53)</f>
        <v/>
      </c>
      <c r="K51" s="1075"/>
      <c r="L51" s="1067"/>
    </row>
    <row r="52" spans="1:12" ht="13.5" customHeight="1">
      <c r="A52" s="1061"/>
      <c r="B52" s="1069"/>
      <c r="C52" s="1646"/>
      <c r="D52" s="1630" t="s">
        <v>146</v>
      </c>
      <c r="E52" s="1631"/>
      <c r="F52" s="601" t="str">
        <f>IF('Step 3-Stand-Alone Freezers'!$E$18=0,"",$E$17*('Step 3-Stand-Alone Freezers'!$F54/'Step 3-Stand-Alone Freezers'!$E$18))</f>
        <v/>
      </c>
      <c r="G52" s="1130" t="s">
        <v>144</v>
      </c>
      <c r="H52" s="1131" t="str">
        <f>IF('Step 3-Stand-Alone Freezers'!H54=0,"",'Step 3-Stand-Alone Freezers'!H54)</f>
        <v/>
      </c>
      <c r="K52" s="1075"/>
      <c r="L52" s="1067"/>
    </row>
    <row r="53" spans="1:12" ht="13.5" customHeight="1">
      <c r="A53" s="1061"/>
      <c r="B53" s="1069"/>
      <c r="C53" s="1646"/>
      <c r="D53" s="1630" t="s">
        <v>147</v>
      </c>
      <c r="E53" s="1631"/>
      <c r="F53" s="601" t="str">
        <f>IF('Step 3-Stand-Alone Freezers'!$E$18=0,"",$E$17*('Step 3-Stand-Alone Freezers'!$F55/'Step 3-Stand-Alone Freezers'!$E$18))</f>
        <v/>
      </c>
      <c r="G53" s="1130" t="s">
        <v>144</v>
      </c>
      <c r="H53" s="1131" t="str">
        <f>IF('Step 3-Stand-Alone Freezers'!H55=0,"",'Step 3-Stand-Alone Freezers'!H55)</f>
        <v/>
      </c>
      <c r="K53" s="1075"/>
      <c r="L53" s="1067"/>
    </row>
    <row r="54" spans="1:12" ht="13.5" customHeight="1">
      <c r="A54" s="1061"/>
      <c r="B54" s="1069"/>
      <c r="C54" s="1646"/>
      <c r="D54" s="1139" t="s">
        <v>122</v>
      </c>
      <c r="E54" s="1140"/>
      <c r="F54" s="1001"/>
      <c r="G54" s="1144"/>
      <c r="H54" s="1142"/>
      <c r="K54" s="1075"/>
      <c r="L54" s="1067"/>
    </row>
    <row r="55" spans="1:12" ht="13.5" customHeight="1">
      <c r="A55" s="1061"/>
      <c r="B55" s="1069"/>
      <c r="C55" s="1646"/>
      <c r="D55" s="1630" t="s">
        <v>143</v>
      </c>
      <c r="E55" s="1631"/>
      <c r="F55" s="601" t="str">
        <f>IF('Step 3-Stand-Alone Freezers'!$E$19=0,"",$E$18*('Step 3-Stand-Alone Freezers'!$F57/'Step 3-Stand-Alone Freezers'!$E$19))</f>
        <v/>
      </c>
      <c r="G55" s="1130" t="s">
        <v>144</v>
      </c>
      <c r="H55" s="1131" t="str">
        <f>IF('Step 3-Stand-Alone Freezers'!H57=0,"",'Step 3-Stand-Alone Freezers'!H57)</f>
        <v/>
      </c>
      <c r="K55" s="1075"/>
      <c r="L55" s="1067"/>
    </row>
    <row r="56" spans="1:12" ht="13.5" customHeight="1">
      <c r="A56" s="1061"/>
      <c r="B56" s="1069"/>
      <c r="C56" s="1646"/>
      <c r="D56" s="1630" t="s">
        <v>145</v>
      </c>
      <c r="E56" s="1631"/>
      <c r="F56" s="601" t="str">
        <f>IF('Step 3-Stand-Alone Freezers'!$E$19=0,"",$E$18*('Step 3-Stand-Alone Freezers'!$F58/'Step 3-Stand-Alone Freezers'!$E$19))</f>
        <v/>
      </c>
      <c r="G56" s="1154" t="s">
        <v>144</v>
      </c>
      <c r="H56" s="1131" t="str">
        <f>IF('Step 3-Stand-Alone Freezers'!H58=0,"",'Step 3-Stand-Alone Freezers'!H58)</f>
        <v/>
      </c>
      <c r="K56" s="1075"/>
      <c r="L56" s="1067"/>
    </row>
    <row r="57" spans="1:12" ht="13.5" customHeight="1">
      <c r="A57" s="1061"/>
      <c r="B57" s="1069"/>
      <c r="C57" s="1646"/>
      <c r="D57" s="1630" t="s">
        <v>146</v>
      </c>
      <c r="E57" s="1631"/>
      <c r="F57" s="601" t="str">
        <f>IF('Step 3-Stand-Alone Freezers'!$E$19=0,"",$E$18*('Step 3-Stand-Alone Freezers'!$F59/'Step 3-Stand-Alone Freezers'!$E$19))</f>
        <v/>
      </c>
      <c r="G57" s="1130" t="s">
        <v>144</v>
      </c>
      <c r="H57" s="1131" t="str">
        <f>IF('Step 3-Stand-Alone Freezers'!H59=0,"",'Step 3-Stand-Alone Freezers'!H59)</f>
        <v/>
      </c>
      <c r="K57" s="1075"/>
      <c r="L57" s="1067"/>
    </row>
    <row r="58" spans="1:12" ht="13.5" customHeight="1">
      <c r="A58" s="1061"/>
      <c r="B58" s="1069"/>
      <c r="C58" s="1646"/>
      <c r="D58" s="1630" t="s">
        <v>147</v>
      </c>
      <c r="E58" s="1631"/>
      <c r="F58" s="601" t="str">
        <f>IF('Step 3-Stand-Alone Freezers'!$E$19=0,"",$E$18*('Step 3-Stand-Alone Freezers'!$F60/'Step 3-Stand-Alone Freezers'!$E$19))</f>
        <v/>
      </c>
      <c r="G58" s="1130" t="s">
        <v>144</v>
      </c>
      <c r="H58" s="1131" t="str">
        <f>IF('Step 3-Stand-Alone Freezers'!H60=0,"",'Step 3-Stand-Alone Freezers'!H60)</f>
        <v/>
      </c>
      <c r="K58" s="1075"/>
      <c r="L58" s="1067"/>
    </row>
    <row r="59" spans="1:12" ht="13.5" customHeight="1">
      <c r="A59" s="1061"/>
      <c r="B59" s="1069"/>
      <c r="C59" s="1646"/>
      <c r="D59" s="1139" t="s">
        <v>152</v>
      </c>
      <c r="E59" s="1140"/>
      <c r="F59" s="1001"/>
      <c r="G59" s="1144"/>
      <c r="H59" s="1142"/>
      <c r="K59" s="1075"/>
      <c r="L59" s="1067"/>
    </row>
    <row r="60" spans="1:12" ht="13.5" customHeight="1">
      <c r="A60" s="1061"/>
      <c r="B60" s="1069"/>
      <c r="C60" s="1646"/>
      <c r="D60" s="1630" t="s">
        <v>143</v>
      </c>
      <c r="E60" s="1631"/>
      <c r="F60" s="601" t="str">
        <f>IF('Step 3-Stand-Alone Freezers'!$E$20=0,"",$E$19*('Step 3-Stand-Alone Freezers'!$F62/'Step 3-Stand-Alone Freezers'!$E$20))</f>
        <v/>
      </c>
      <c r="G60" s="1130" t="s">
        <v>144</v>
      </c>
      <c r="H60" s="1131" t="str">
        <f>IF('Step 3-Stand-Alone Freezers'!H62=0,"",'Step 3-Stand-Alone Freezers'!H62)</f>
        <v/>
      </c>
      <c r="K60" s="1075"/>
      <c r="L60" s="1067"/>
    </row>
    <row r="61" spans="1:12" ht="13.5" customHeight="1">
      <c r="A61" s="1061"/>
      <c r="B61" s="1069"/>
      <c r="C61" s="1646"/>
      <c r="D61" s="1630" t="s">
        <v>145</v>
      </c>
      <c r="E61" s="1631"/>
      <c r="F61" s="601" t="str">
        <f>IF('Step 3-Stand-Alone Freezers'!$E$20=0,"",$E$19*('Step 3-Stand-Alone Freezers'!$F63/'Step 3-Stand-Alone Freezers'!$E$20))</f>
        <v/>
      </c>
      <c r="G61" s="1154" t="s">
        <v>144</v>
      </c>
      <c r="H61" s="1131" t="str">
        <f>IF('Step 3-Stand-Alone Freezers'!H63=0,"",'Step 3-Stand-Alone Freezers'!H63)</f>
        <v/>
      </c>
      <c r="K61" s="1075"/>
      <c r="L61" s="1067"/>
    </row>
    <row r="62" spans="1:12" ht="13.5" customHeight="1">
      <c r="A62" s="1061"/>
      <c r="B62" s="1069"/>
      <c r="C62" s="1646"/>
      <c r="D62" s="1630" t="s">
        <v>146</v>
      </c>
      <c r="E62" s="1631"/>
      <c r="F62" s="601" t="str">
        <f>IF('Step 3-Stand-Alone Freezers'!$E$20=0,"",$E$19*('Step 3-Stand-Alone Freezers'!$F64/'Step 3-Stand-Alone Freezers'!$E$20))</f>
        <v/>
      </c>
      <c r="G62" s="1130" t="s">
        <v>144</v>
      </c>
      <c r="H62" s="1131" t="str">
        <f>IF('Step 3-Stand-Alone Freezers'!H64=0,"",'Step 3-Stand-Alone Freezers'!H64)</f>
        <v/>
      </c>
      <c r="K62" s="1075"/>
      <c r="L62" s="1067"/>
    </row>
    <row r="63" spans="1:12" ht="13.5" customHeight="1" thickBot="1">
      <c r="A63" s="1061"/>
      <c r="B63" s="1069"/>
      <c r="C63" s="1145"/>
      <c r="D63" s="1637" t="s">
        <v>147</v>
      </c>
      <c r="E63" s="1638"/>
      <c r="F63" s="601" t="str">
        <f>IF('Step 3-Stand-Alone Freezers'!$E$20=0,"",$E$19*('Step 3-Stand-Alone Freezers'!$F65/'Step 3-Stand-Alone Freezers'!$E$20))</f>
        <v/>
      </c>
      <c r="G63" s="1157" t="s">
        <v>144</v>
      </c>
      <c r="H63" s="1158" t="str">
        <f>IF('Step 3-Stand-Alone Freezers'!H65=0,"",'Step 3-Stand-Alone Freezers'!H65)</f>
        <v/>
      </c>
      <c r="K63" s="1075"/>
      <c r="L63" s="1067"/>
    </row>
    <row r="64" spans="1:12" ht="13.5" customHeight="1">
      <c r="A64" s="1061"/>
      <c r="B64" s="1069"/>
      <c r="C64" s="1640" t="s">
        <v>153</v>
      </c>
      <c r="D64" s="1642" t="s">
        <v>154</v>
      </c>
      <c r="E64" s="1643"/>
      <c r="F64" s="603" t="str">
        <f>IF('Step 3-Stand-Alone Freezers'!$D$8=0,"", $D$8*('Step 3-Stand-Alone Freezers'!F66/'Step 3-Stand-Alone Freezers'!$D$8))</f>
        <v/>
      </c>
      <c r="G64" s="1147" t="s">
        <v>155</v>
      </c>
      <c r="H64" s="1148" t="str">
        <f>IF('Step 3-Stand-Alone Freezers'!H66=0,"",'Step 3-Stand-Alone Freezers'!H66)</f>
        <v/>
      </c>
      <c r="K64" s="1075"/>
      <c r="L64" s="1067"/>
    </row>
    <row r="65" spans="1:12" ht="13.5" customHeight="1" thickBot="1">
      <c r="A65" s="1061"/>
      <c r="B65" s="1069"/>
      <c r="C65" s="1641"/>
      <c r="D65" s="1644" t="s">
        <v>156</v>
      </c>
      <c r="E65" s="1645"/>
      <c r="F65" s="604" t="str">
        <f>IF('Step 3-Stand-Alone Freezers'!$D$8=0,"", $D$8*('Step 3-Stand-Alone Freezers'!F67/'Step 3-Stand-Alone Freezers'!$D$8))</f>
        <v/>
      </c>
      <c r="G65" s="1150" t="s">
        <v>155</v>
      </c>
      <c r="H65" s="1151" t="str">
        <f>IF('Step 3-Stand-Alone Freezers'!H67=0,"",'Step 3-Stand-Alone Freezers'!H67)</f>
        <v/>
      </c>
      <c r="K65" s="1075"/>
      <c r="L65" s="1067"/>
    </row>
    <row r="66" spans="1:12" ht="13.5" customHeight="1">
      <c r="A66" s="1061"/>
      <c r="B66" s="1069"/>
      <c r="C66" s="1742" t="s">
        <v>157</v>
      </c>
      <c r="D66" s="1642" t="s">
        <v>158</v>
      </c>
      <c r="E66" s="1643"/>
      <c r="F66" s="609" t="str">
        <f>IF('Step 3-Stand-Alone Freezers'!$D$8=0,"", $D$8*('Step 3-Stand-Alone Freezers'!F68/'Step 3-Stand-Alone Freezers'!$D$8))</f>
        <v/>
      </c>
      <c r="G66" s="1147" t="s">
        <v>144</v>
      </c>
      <c r="H66" s="1148" t="str">
        <f>IF('Step 3-Stand-Alone Freezers'!H68=0,"",'Step 3-Stand-Alone Freezers'!H68)</f>
        <v/>
      </c>
      <c r="K66" s="1075"/>
      <c r="L66" s="1067"/>
    </row>
    <row r="67" spans="1:12" ht="13.5" customHeight="1" thickBot="1">
      <c r="A67" s="1061"/>
      <c r="B67" s="1069"/>
      <c r="C67" s="1743"/>
      <c r="D67" s="1644" t="s">
        <v>159</v>
      </c>
      <c r="E67" s="1645"/>
      <c r="F67" s="602" t="str">
        <f>IF('Step 3-Stand-Alone Freezers'!$D$8=0,"", $D$8*('Step 3-Stand-Alone Freezers'!F69/'Step 3-Stand-Alone Freezers'!$D$8))</f>
        <v/>
      </c>
      <c r="G67" s="1150" t="s">
        <v>144</v>
      </c>
      <c r="H67" s="1151" t="str">
        <f>IF('Step 3-Stand-Alone Freezers'!H69=0,"",'Step 3-Stand-Alone Freezers'!H69)</f>
        <v/>
      </c>
      <c r="K67" s="1075"/>
      <c r="L67" s="1067"/>
    </row>
    <row r="68" spans="1:12" ht="13.5" customHeight="1" thickBot="1">
      <c r="A68" s="1061"/>
      <c r="B68" s="1069"/>
      <c r="C68" s="1198" t="s">
        <v>160</v>
      </c>
      <c r="D68" s="1649" t="s">
        <v>154</v>
      </c>
      <c r="E68" s="1650"/>
      <c r="F68" s="606" t="str">
        <f>IF('Step 3-Stand-Alone Freezers'!$D$8=0,"", $D$8*('Step 3-Stand-Alone Freezers'!F70/'Step 3-Stand-Alone Freezers'!$D$8))</f>
        <v/>
      </c>
      <c r="G68" s="1138" t="s">
        <v>144</v>
      </c>
      <c r="H68" s="1199" t="str">
        <f>IF('Step 3-Stand-Alone Freezers'!H70=0,"",'Step 3-Stand-Alone Freezers'!H70)</f>
        <v/>
      </c>
      <c r="K68" s="1075"/>
      <c r="L68" s="1067"/>
    </row>
    <row r="69" spans="1:12" ht="13.5" customHeight="1" thickBot="1">
      <c r="A69" s="1076"/>
      <c r="B69" s="1069"/>
      <c r="C69" s="1159" t="s">
        <v>162</v>
      </c>
      <c r="D69" s="1163" t="s">
        <v>146</v>
      </c>
      <c r="E69" s="1164"/>
      <c r="F69" s="607" t="str">
        <f>IF('Step 3-Stand-Alone Freezers'!$D$8=0,"", $D$8*('Step 3-Stand-Alone Freezers'!F71/'Step 3-Stand-Alone Freezers'!$D$8))</f>
        <v/>
      </c>
      <c r="G69" s="1165" t="s">
        <v>178</v>
      </c>
      <c r="H69" s="1162" t="str">
        <f>IF('Step 3-Stand-Alone Freezers'!H71=0,"",'Step 3-Stand-Alone Freezers'!H71)</f>
        <v/>
      </c>
      <c r="K69" s="1075"/>
      <c r="L69" s="1067"/>
    </row>
    <row r="70" spans="1:12" ht="13.5" customHeight="1">
      <c r="A70" s="1076"/>
      <c r="B70" s="1069"/>
      <c r="C70" s="1744" t="s">
        <v>186</v>
      </c>
      <c r="D70" s="1200" t="s">
        <v>154</v>
      </c>
      <c r="E70" s="1201"/>
      <c r="F70" s="603" t="str">
        <f>IF('Step 3-Stand-Alone Freezers'!$D$8=0,"", $D$8*('Step 3-Stand-Alone Freezers'!F72/'Step 3-Stand-Alone Freezers'!$D$8))</f>
        <v/>
      </c>
      <c r="G70" s="1147" t="s">
        <v>193</v>
      </c>
      <c r="H70" s="1148" t="str">
        <f>IF('Step 3-Stand-Alone Freezers'!H72=0,"",'Step 3-Stand-Alone Freezers'!H72)</f>
        <v/>
      </c>
      <c r="K70" s="1075"/>
      <c r="L70" s="1067"/>
    </row>
    <row r="71" spans="1:12" ht="13.5" customHeight="1" thickBot="1">
      <c r="A71" s="1076"/>
      <c r="B71" s="1069"/>
      <c r="C71" s="1745"/>
      <c r="D71" s="1644" t="s">
        <v>156</v>
      </c>
      <c r="E71" s="1645"/>
      <c r="F71" s="604" t="str">
        <f>IF('Step 3-Stand-Alone Freezers'!$D$8=0,"", $D$8*('Step 3-Stand-Alone Freezers'!F73/'Step 3-Stand-Alone Freezers'!$D$8))</f>
        <v/>
      </c>
      <c r="G71" s="1150" t="s">
        <v>193</v>
      </c>
      <c r="H71" s="1151" t="str">
        <f>IF('Step 3-Stand-Alone Freezers'!H73=0,"",'Step 3-Stand-Alone Freezers'!H73)</f>
        <v/>
      </c>
      <c r="K71" s="1075"/>
      <c r="L71" s="1067"/>
    </row>
    <row r="72" spans="1:12" ht="14.25" customHeight="1">
      <c r="A72" s="1076"/>
      <c r="B72" s="1069"/>
      <c r="C72" s="1166" t="s">
        <v>164</v>
      </c>
      <c r="D72" s="1068"/>
      <c r="E72" s="1068"/>
      <c r="F72" s="1068"/>
      <c r="G72" s="1068"/>
      <c r="H72" s="1068"/>
      <c r="I72" s="1068"/>
      <c r="J72" s="1068"/>
      <c r="K72" s="1202"/>
      <c r="L72" s="1067"/>
    </row>
    <row r="73" spans="1:12" ht="24" customHeight="1">
      <c r="A73" s="1076"/>
      <c r="B73" s="1069"/>
      <c r="C73" s="1167" t="s">
        <v>179</v>
      </c>
      <c r="D73" s="1068"/>
      <c r="E73" s="1068"/>
      <c r="F73" s="1068"/>
      <c r="G73" s="1068"/>
      <c r="H73" s="1068"/>
      <c r="I73" s="1068"/>
      <c r="J73" s="1068"/>
      <c r="K73" s="1202"/>
      <c r="L73" s="1067"/>
    </row>
    <row r="74" spans="1:12" ht="39.75" customHeight="1">
      <c r="A74" s="1076"/>
      <c r="B74" s="1069"/>
      <c r="C74" s="1618" t="str">
        <f>'Step 3-Stand-Alone Freezers'!C76:H76</f>
        <v>Please complete the table below if your program provides an incentive (e.g., financial) to encourage the disposal (i.e., without replacement) of old, working refrigerated appliances.</v>
      </c>
      <c r="D74" s="1618"/>
      <c r="E74" s="1618"/>
      <c r="F74" s="1618"/>
      <c r="G74" s="1618"/>
      <c r="H74" s="1618"/>
      <c r="I74" s="1618"/>
      <c r="J74" s="1618"/>
      <c r="K74" s="1202"/>
      <c r="L74" s="1067"/>
    </row>
    <row r="75" spans="1:12" ht="5.25" customHeight="1" thickBot="1">
      <c r="A75" s="1061"/>
      <c r="B75" s="1069"/>
      <c r="C75" s="1068"/>
      <c r="D75" s="1068"/>
      <c r="E75" s="1068"/>
      <c r="F75" s="1068"/>
      <c r="G75" s="1068"/>
      <c r="H75" s="1068"/>
      <c r="I75" s="1170"/>
      <c r="J75" s="1170"/>
      <c r="K75" s="1202"/>
      <c r="L75" s="1067"/>
    </row>
    <row r="76" spans="1:12" ht="13.5" customHeight="1">
      <c r="A76" s="1076"/>
      <c r="B76" s="1069"/>
      <c r="C76" s="1662" t="s">
        <v>167</v>
      </c>
      <c r="D76" s="1663"/>
      <c r="E76" s="1746" t="str">
        <f>'Step 3-Stand-Alone Freezers'!E78:F78</f>
        <v/>
      </c>
      <c r="F76" s="1747"/>
      <c r="G76" s="1172"/>
      <c r="K76" s="1083"/>
      <c r="L76" s="1062"/>
    </row>
    <row r="77" spans="1:12" ht="13.5" customHeight="1">
      <c r="A77" s="1076"/>
      <c r="B77" s="1069"/>
      <c r="C77" s="1666" t="s">
        <v>168</v>
      </c>
      <c r="D77" s="1667"/>
      <c r="E77" s="1748">
        <f>'Step 3-Stand-Alone Freezers'!E79:F79</f>
        <v>0</v>
      </c>
      <c r="F77" s="1749"/>
      <c r="G77" s="1172"/>
      <c r="K77" s="1083"/>
      <c r="L77" s="1062"/>
    </row>
    <row r="78" spans="1:12" ht="24.75" customHeight="1" thickBot="1">
      <c r="A78" s="1076"/>
      <c r="B78" s="1173"/>
      <c r="C78" s="1670" t="s">
        <v>189</v>
      </c>
      <c r="D78" s="1671"/>
      <c r="E78" s="1672">
        <f>'Step 3-Stand-Alone Freezers'!E80</f>
        <v>0</v>
      </c>
      <c r="F78" s="1673"/>
      <c r="G78" s="1172"/>
      <c r="K78" s="1083"/>
      <c r="L78" s="1062"/>
    </row>
    <row r="79" spans="1:12" ht="13.5" thickBot="1">
      <c r="A79" s="1061"/>
      <c r="B79" s="1069"/>
      <c r="C79" s="1068"/>
      <c r="D79" s="1068"/>
      <c r="E79" s="1068"/>
      <c r="F79" s="1068"/>
      <c r="G79" s="1068"/>
      <c r="H79" s="1068"/>
      <c r="I79" s="1068"/>
      <c r="J79" s="1068"/>
      <c r="K79" s="1202"/>
      <c r="L79" s="1067"/>
    </row>
    <row r="80" spans="1:12" ht="12.75" customHeight="1">
      <c r="A80" s="1061"/>
      <c r="B80" s="1069"/>
      <c r="C80" s="1174" t="s">
        <v>170</v>
      </c>
      <c r="D80" s="1653">
        <f>IFERROR('Step 3-Stand-Alone Freezers'!D82,"")</f>
        <v>0</v>
      </c>
      <c r="E80" s="1654"/>
      <c r="F80" s="1654"/>
      <c r="G80" s="1654"/>
      <c r="H80" s="1654"/>
      <c r="I80" s="1654"/>
      <c r="J80" s="1655"/>
      <c r="K80" s="1202"/>
      <c r="L80" s="1067"/>
    </row>
    <row r="81" spans="1:12" ht="12.75" customHeight="1">
      <c r="A81" s="1061"/>
      <c r="B81" s="1069"/>
      <c r="C81" s="1175"/>
      <c r="D81" s="1656"/>
      <c r="E81" s="1657"/>
      <c r="F81" s="1657"/>
      <c r="G81" s="1657"/>
      <c r="H81" s="1657"/>
      <c r="I81" s="1657"/>
      <c r="J81" s="1658"/>
      <c r="K81" s="1202"/>
      <c r="L81" s="1067"/>
    </row>
    <row r="82" spans="1:12" ht="12.75" customHeight="1">
      <c r="A82" s="1061"/>
      <c r="B82" s="1069"/>
      <c r="C82" s="1175"/>
      <c r="D82" s="1656"/>
      <c r="E82" s="1657"/>
      <c r="F82" s="1657"/>
      <c r="G82" s="1657"/>
      <c r="H82" s="1657"/>
      <c r="I82" s="1657"/>
      <c r="J82" s="1658"/>
      <c r="K82" s="1202"/>
      <c r="L82" s="1067"/>
    </row>
    <row r="83" spans="1:12" ht="12.75" customHeight="1">
      <c r="A83" s="1061"/>
      <c r="B83" s="1069"/>
      <c r="C83" s="1175"/>
      <c r="D83" s="1656"/>
      <c r="E83" s="1657"/>
      <c r="F83" s="1657"/>
      <c r="G83" s="1657"/>
      <c r="H83" s="1657"/>
      <c r="I83" s="1657"/>
      <c r="J83" s="1658"/>
      <c r="K83" s="1202"/>
      <c r="L83" s="1067"/>
    </row>
    <row r="84" spans="1:12" ht="12.75" customHeight="1">
      <c r="A84" s="1061"/>
      <c r="B84" s="1069"/>
      <c r="C84" s="1175"/>
      <c r="D84" s="1656"/>
      <c r="E84" s="1657"/>
      <c r="F84" s="1657"/>
      <c r="G84" s="1657"/>
      <c r="H84" s="1657"/>
      <c r="I84" s="1657"/>
      <c r="J84" s="1658"/>
      <c r="K84" s="1202"/>
      <c r="L84" s="1067"/>
    </row>
    <row r="85" spans="1:12" ht="12.75" customHeight="1">
      <c r="A85" s="1061"/>
      <c r="B85" s="1069"/>
      <c r="C85" s="1175"/>
      <c r="D85" s="1656"/>
      <c r="E85" s="1657"/>
      <c r="F85" s="1657"/>
      <c r="G85" s="1657"/>
      <c r="H85" s="1657"/>
      <c r="I85" s="1657"/>
      <c r="J85" s="1658"/>
      <c r="K85" s="1202"/>
      <c r="L85" s="1067"/>
    </row>
    <row r="86" spans="1:12" ht="12.75" customHeight="1">
      <c r="A86" s="1061"/>
      <c r="B86" s="1069"/>
      <c r="C86" s="1089"/>
      <c r="D86" s="1656"/>
      <c r="E86" s="1657"/>
      <c r="F86" s="1657"/>
      <c r="G86" s="1657"/>
      <c r="H86" s="1657"/>
      <c r="I86" s="1657"/>
      <c r="J86" s="1658"/>
      <c r="K86" s="1202"/>
      <c r="L86" s="1067"/>
    </row>
    <row r="87" spans="1:12" ht="12.75" customHeight="1" thickBot="1">
      <c r="A87" s="1061"/>
      <c r="B87" s="1069"/>
      <c r="C87" s="1176"/>
      <c r="D87" s="1659"/>
      <c r="E87" s="1660"/>
      <c r="F87" s="1660"/>
      <c r="G87" s="1660"/>
      <c r="H87" s="1660"/>
      <c r="I87" s="1660"/>
      <c r="J87" s="1661"/>
      <c r="K87" s="1202"/>
      <c r="L87" s="1067"/>
    </row>
    <row r="88" spans="1:12" ht="15" customHeight="1">
      <c r="A88" s="1061"/>
      <c r="B88" s="1177"/>
      <c r="C88" s="1178"/>
      <c r="D88" s="1179"/>
      <c r="E88" s="1179"/>
      <c r="F88" s="1179"/>
      <c r="G88" s="1179"/>
      <c r="H88" s="1179"/>
      <c r="I88" s="1179"/>
      <c r="J88" s="1179"/>
      <c r="K88" s="1203"/>
      <c r="L88" s="1067"/>
    </row>
    <row r="89" spans="1:12" ht="13">
      <c r="A89" s="1061"/>
      <c r="B89" s="1076"/>
      <c r="C89" s="1076"/>
      <c r="D89" s="1076"/>
      <c r="E89" s="1076"/>
      <c r="F89" s="1076"/>
      <c r="G89" s="1076"/>
      <c r="H89" s="1076"/>
      <c r="I89" s="1076"/>
      <c r="J89" s="1076"/>
      <c r="K89" s="1067"/>
      <c r="L89" s="1067"/>
    </row>
    <row r="90" spans="1:12" ht="13.5" customHeight="1">
      <c r="A90" s="1061"/>
      <c r="B90" s="1076"/>
      <c r="C90" s="1076"/>
      <c r="D90" s="1076"/>
      <c r="E90" s="1076"/>
      <c r="F90" s="1076"/>
      <c r="G90" s="1076"/>
      <c r="H90" s="1076"/>
      <c r="I90" s="1076"/>
      <c r="J90" s="1076"/>
      <c r="K90" s="1067"/>
      <c r="L90" s="1067"/>
    </row>
    <row r="307" spans="1:12" ht="12.5">
      <c r="A307" s="1204"/>
      <c r="B307" s="1204"/>
      <c r="C307" s="1204"/>
      <c r="D307" s="1204"/>
      <c r="E307" s="1204"/>
      <c r="F307" s="1204"/>
      <c r="G307" s="1204"/>
      <c r="H307" s="1204"/>
      <c r="I307" s="1204"/>
      <c r="J307" s="1204"/>
      <c r="K307" s="1204"/>
      <c r="L307" s="1204"/>
    </row>
    <row r="308" spans="1:12" ht="12.5">
      <c r="A308" s="1204"/>
      <c r="B308" s="1204"/>
      <c r="C308" s="1204"/>
      <c r="D308" s="1204"/>
      <c r="E308" s="1204"/>
      <c r="F308" s="1204"/>
      <c r="G308" s="1204"/>
      <c r="H308" s="1204"/>
      <c r="I308" s="1204"/>
      <c r="J308" s="1204"/>
      <c r="K308" s="1204"/>
      <c r="L308" s="1204"/>
    </row>
  </sheetData>
  <sheetProtection selectLockedCells="1"/>
  <mergeCells count="61">
    <mergeCell ref="D80:J87"/>
    <mergeCell ref="C74:J74"/>
    <mergeCell ref="C76:D76"/>
    <mergeCell ref="E76:F76"/>
    <mergeCell ref="C77:D77"/>
    <mergeCell ref="E77:F77"/>
    <mergeCell ref="C78:D78"/>
    <mergeCell ref="E78:F78"/>
    <mergeCell ref="C66:C67"/>
    <mergeCell ref="D66:E66"/>
    <mergeCell ref="D67:E67"/>
    <mergeCell ref="D68:E68"/>
    <mergeCell ref="C70:C71"/>
    <mergeCell ref="D71:E71"/>
    <mergeCell ref="D60:E60"/>
    <mergeCell ref="D61:E61"/>
    <mergeCell ref="D62:E62"/>
    <mergeCell ref="D63:E63"/>
    <mergeCell ref="C64:C65"/>
    <mergeCell ref="D64:E64"/>
    <mergeCell ref="D65:E65"/>
    <mergeCell ref="D52:E52"/>
    <mergeCell ref="D53:E53"/>
    <mergeCell ref="D55:E55"/>
    <mergeCell ref="D56:E56"/>
    <mergeCell ref="D57:E57"/>
    <mergeCell ref="D58:E58"/>
    <mergeCell ref="D41:E41"/>
    <mergeCell ref="D42:E42"/>
    <mergeCell ref="D43:E43"/>
    <mergeCell ref="C44:C62"/>
    <mergeCell ref="D45:E45"/>
    <mergeCell ref="D46:E46"/>
    <mergeCell ref="D47:E47"/>
    <mergeCell ref="D48:E48"/>
    <mergeCell ref="D50:E50"/>
    <mergeCell ref="D51:E51"/>
    <mergeCell ref="C29:C43"/>
    <mergeCell ref="D30:E30"/>
    <mergeCell ref="D31:E31"/>
    <mergeCell ref="D32:E32"/>
    <mergeCell ref="D33:E33"/>
    <mergeCell ref="D35:E35"/>
    <mergeCell ref="D36:E36"/>
    <mergeCell ref="D37:E37"/>
    <mergeCell ref="D38:E38"/>
    <mergeCell ref="D40:E40"/>
    <mergeCell ref="H16:J22"/>
    <mergeCell ref="C25:F25"/>
    <mergeCell ref="H25:J25"/>
    <mergeCell ref="C26:H26"/>
    <mergeCell ref="C27:C28"/>
    <mergeCell ref="D27:E28"/>
    <mergeCell ref="F27:G28"/>
    <mergeCell ref="H27:H28"/>
    <mergeCell ref="H15:J15"/>
    <mergeCell ref="I2:J2"/>
    <mergeCell ref="C4:J4"/>
    <mergeCell ref="C6:J6"/>
    <mergeCell ref="G10:J10"/>
    <mergeCell ref="G11:J14"/>
  </mergeCells>
  <conditionalFormatting sqref="C8:D10 C76:J79 G64:H71 G54:H55 G59:H60 G51 H51:H53 G56:G57 H56:H58 G61:G62 H61:H63 G30:H50 G15:H15 C80:C87 C15:E15 C11:C14 C16:C22">
    <cfRule type="cellIs" dxfId="14" priority="12" stopIfTrue="1" operator="equal">
      <formula>0</formula>
    </cfRule>
  </conditionalFormatting>
  <conditionalFormatting sqref="G52:G53">
    <cfRule type="cellIs" dxfId="13" priority="11" stopIfTrue="1" operator="equal">
      <formula>0</formula>
    </cfRule>
  </conditionalFormatting>
  <conditionalFormatting sqref="G63">
    <cfRule type="cellIs" dxfId="12" priority="10" stopIfTrue="1" operator="equal">
      <formula>0</formula>
    </cfRule>
  </conditionalFormatting>
  <conditionalFormatting sqref="G58">
    <cfRule type="cellIs" dxfId="11" priority="9" stopIfTrue="1" operator="equal">
      <formula>0</formula>
    </cfRule>
  </conditionalFormatting>
  <conditionalFormatting sqref="F30:F33 F35:F71">
    <cfRule type="cellIs" dxfId="10" priority="6" stopIfTrue="1" operator="equal">
      <formula>0</formula>
    </cfRule>
  </conditionalFormatting>
  <conditionalFormatting sqref="G11 D11:F14">
    <cfRule type="cellIs" dxfId="9" priority="4" stopIfTrue="1" operator="equal">
      <formula>0</formula>
    </cfRule>
  </conditionalFormatting>
  <conditionalFormatting sqref="D16:E22 G16:G22 H16">
    <cfRule type="cellIs" dxfId="8" priority="3" stopIfTrue="1" operator="equal">
      <formula>0</formula>
    </cfRule>
  </conditionalFormatting>
  <conditionalFormatting sqref="F16:F22">
    <cfRule type="cellIs" dxfId="7" priority="2" stopIfTrue="1" operator="equal">
      <formula>0</formula>
    </cfRule>
  </conditionalFormatting>
  <conditionalFormatting sqref="F34">
    <cfRule type="cellIs" dxfId="6" priority="1" stopIfTrue="1" operator="equal">
      <formula>0</formula>
    </cfRule>
  </conditionalFormatting>
  <dataValidations count="1">
    <dataValidation type="decimal" operator="greaterThanOrEqual" allowBlank="1" showInputMessage="1" showErrorMessage="1" sqref="E76:F78" xr:uid="{00000000-0002-0000-0600-000000000000}">
      <formula1>0</formula1>
    </dataValidation>
  </dataValidations>
  <pageMargins left="0.5" right="0.5" top="0.5" bottom="0.625" header="0.5" footer="0.5"/>
  <pageSetup scale="45" orientation="portrait" r:id="rId1"/>
  <headerFooter alignWithMargins="0">
    <oddFooter>&amp;R&amp;P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tabColor theme="2" tint="-0.249977111117893"/>
    <pageSetUpPr fitToPage="1"/>
  </sheetPr>
  <dimension ref="A1:BA183"/>
  <sheetViews>
    <sheetView showGridLines="0" workbookViewId="0">
      <selection activeCell="C45" sqref="C45"/>
    </sheetView>
  </sheetViews>
  <sheetFormatPr defaultColWidth="0" defaultRowHeight="12.5" zeroHeight="1"/>
  <cols>
    <col min="1" max="2" width="1.7265625" style="275" customWidth="1"/>
    <col min="3" max="3" width="35.7265625" style="275" customWidth="1"/>
    <col min="4" max="5" width="13.7265625" style="275" customWidth="1"/>
    <col min="6" max="6" width="21" style="275" customWidth="1"/>
    <col min="7" max="8" width="13.7265625" style="275" customWidth="1"/>
    <col min="9" max="9" width="6.1796875" style="275" customWidth="1"/>
    <col min="10" max="10" width="10.54296875" style="275" customWidth="1"/>
    <col min="11" max="11" width="4.54296875" style="275" customWidth="1"/>
    <col min="12" max="12" width="9.1796875" style="275" customWidth="1"/>
    <col min="13" max="53" width="0" style="218" hidden="1" customWidth="1"/>
    <col min="54" max="16384" width="9.1796875" style="218" hidden="1"/>
  </cols>
  <sheetData>
    <row r="1" spans="1:12" customFormat="1">
      <c r="A1" s="18"/>
      <c r="B1" s="18"/>
      <c r="C1" s="20"/>
      <c r="D1" s="20"/>
      <c r="E1" s="20"/>
      <c r="F1" s="20"/>
      <c r="G1" s="20"/>
      <c r="H1" s="20"/>
      <c r="I1" s="20"/>
      <c r="J1" s="20"/>
      <c r="K1" s="20"/>
      <c r="L1" s="18"/>
    </row>
    <row r="2" spans="1:12" customFormat="1" ht="66" customHeight="1" thickBot="1">
      <c r="A2" s="18"/>
      <c r="B2" s="31"/>
      <c r="C2" s="32"/>
      <c r="D2" s="152"/>
      <c r="E2" s="152"/>
      <c r="F2" s="152"/>
      <c r="G2" s="152"/>
      <c r="H2" s="152"/>
      <c r="I2" s="1781"/>
      <c r="J2" s="1781"/>
      <c r="K2" s="1"/>
      <c r="L2" s="19"/>
    </row>
    <row r="3" spans="1:12" customFormat="1" ht="27" customHeight="1" thickBot="1">
      <c r="A3" s="18"/>
      <c r="B3" s="12"/>
      <c r="C3" s="24" t="str">
        <f>'Step 3-Air-Conditioning Units'!C3</f>
        <v>Step 3: Activity Data on Air-Conditioning Units</v>
      </c>
      <c r="D3" s="1"/>
      <c r="E3" s="1"/>
      <c r="F3" s="1"/>
      <c r="G3" s="638" t="str">
        <f>IF('Step 1-Contact and Program Info'!D7=0, " ",'Step 1-Contact and Program Info'!D7)</f>
        <v xml:space="preserve"> </v>
      </c>
      <c r="H3" s="374" t="str">
        <f>'Step 1-Contact and Program Info'!$J$7</f>
        <v>MM/DD/YYYY</v>
      </c>
      <c r="I3" s="375" t="s">
        <v>41</v>
      </c>
      <c r="J3" s="376" t="str">
        <f>'Step 1-Contact and Program Info'!$L$7</f>
        <v>MM/DD/YYYY</v>
      </c>
      <c r="K3" s="1"/>
      <c r="L3" s="19"/>
    </row>
    <row r="4" spans="1:12" customFormat="1" ht="45" customHeight="1">
      <c r="A4" s="18"/>
      <c r="B4" s="12"/>
      <c r="C4" s="1475" t="s">
        <v>194</v>
      </c>
      <c r="D4" s="1475"/>
      <c r="E4" s="1475"/>
      <c r="F4" s="1475"/>
      <c r="G4" s="1475"/>
      <c r="H4" s="1475"/>
      <c r="I4" s="1475"/>
      <c r="J4" s="1475"/>
      <c r="K4" s="1"/>
      <c r="L4" s="19"/>
    </row>
    <row r="5" spans="1:12" customFormat="1" ht="24" customHeight="1">
      <c r="A5" s="19"/>
      <c r="B5" s="12"/>
      <c r="C5" s="368" t="s">
        <v>172</v>
      </c>
      <c r="D5" s="369"/>
      <c r="E5" s="370"/>
      <c r="F5" s="11"/>
      <c r="G5" s="11"/>
      <c r="H5" s="594"/>
      <c r="I5" s="1"/>
      <c r="J5" s="1"/>
      <c r="K5" s="1"/>
      <c r="L5" s="19"/>
    </row>
    <row r="6" spans="1:12" customFormat="1" ht="84" customHeight="1">
      <c r="A6" s="18"/>
      <c r="B6" s="12"/>
      <c r="C6" s="1489" t="str">
        <f>'Step 3-Air-Conditioning Units'!C6:J6</f>
        <v>Please complete the gray cells below. Enter the total number of units processed by your program by refrigerant type in column D. Specify the number of units processed with refrigerant recovery in cells E11 to E14.  Also, provide the average age of appliances collected (cell D9), and whether the information on refrigerant types is based on assumptions or data (cells F11 to F14).  If any of the units reported in column D were jointly processed/administered with another RAD Utility, Retailer, Manufacturer, State/Local Government, or Waste Removal Service Provider Partner, please indicate the number of these units in Step 4 - Units Jointly Processed; the units reported in this table should be inclusive of the units reported in Step 4. If you wish to provide additional information (e.g., regarding types of refrigerants or insulating materials not listed below) or highlight uncertainties in your reporting, please do so in the “Comments” box.</v>
      </c>
      <c r="D6" s="1489"/>
      <c r="E6" s="1489"/>
      <c r="F6" s="1489"/>
      <c r="G6" s="1489"/>
      <c r="H6" s="1489"/>
      <c r="I6" s="1489"/>
      <c r="J6" s="1489"/>
      <c r="K6" s="1438"/>
      <c r="L6" s="19"/>
    </row>
    <row r="7" spans="1:12" customFormat="1" ht="13.5" customHeight="1" thickBot="1">
      <c r="A7" s="18"/>
      <c r="B7" s="12"/>
      <c r="C7" s="629"/>
      <c r="D7" s="629"/>
      <c r="E7" s="629"/>
      <c r="F7" s="629"/>
      <c r="G7" s="629"/>
      <c r="H7" s="629"/>
      <c r="I7" s="629"/>
      <c r="J7" s="629"/>
      <c r="K7" s="1438"/>
      <c r="L7" s="19"/>
    </row>
    <row r="8" spans="1:12" customFormat="1" ht="26">
      <c r="A8" s="19"/>
      <c r="B8" s="12"/>
      <c r="C8" s="595" t="s">
        <v>173</v>
      </c>
      <c r="D8" s="596">
        <f>'Step 3-Air-Conditioning Units'!D8-'Step 4-Units Jointly Processed'!AH46</f>
        <v>0</v>
      </c>
      <c r="E8" s="1"/>
      <c r="F8" s="11"/>
      <c r="G8" s="11"/>
      <c r="H8" s="11"/>
      <c r="I8" s="1"/>
      <c r="J8" s="1"/>
      <c r="K8" s="1"/>
      <c r="L8" s="19"/>
    </row>
    <row r="9" spans="1:12" customFormat="1" ht="13.5" customHeight="1" thickBot="1">
      <c r="A9" s="19"/>
      <c r="B9" s="12"/>
      <c r="C9" s="385" t="s">
        <v>115</v>
      </c>
      <c r="D9" s="386">
        <f>'Step 3-Air-Conditioning Units'!D9</f>
        <v>0</v>
      </c>
      <c r="E9" s="1"/>
      <c r="F9" s="11"/>
      <c r="G9" s="11"/>
      <c r="H9" s="11"/>
      <c r="I9" s="1"/>
      <c r="J9" s="1"/>
      <c r="K9" s="1"/>
      <c r="L9" s="19"/>
    </row>
    <row r="10" spans="1:12" customFormat="1" ht="52.5" thickBot="1">
      <c r="A10" s="19"/>
      <c r="B10" s="12"/>
      <c r="C10" s="669" t="s">
        <v>116</v>
      </c>
      <c r="D10" s="665" t="s">
        <v>117</v>
      </c>
      <c r="E10" s="668" t="s">
        <v>118</v>
      </c>
      <c r="F10" s="597" t="s">
        <v>192</v>
      </c>
      <c r="G10" s="1782" t="s">
        <v>120</v>
      </c>
      <c r="H10" s="1783"/>
      <c r="I10" s="1784"/>
      <c r="J10" s="1"/>
      <c r="K10" s="1"/>
      <c r="L10" s="19"/>
    </row>
    <row r="11" spans="1:12" customFormat="1" ht="13.5" customHeight="1">
      <c r="A11" s="19"/>
      <c r="B11" s="12"/>
      <c r="C11" s="379" t="s">
        <v>184</v>
      </c>
      <c r="D11" s="598">
        <f>'Step 3-Air-Conditioning Units'!D11-'Step 4-Units Jointly Processed'!AH48</f>
        <v>0</v>
      </c>
      <c r="E11" s="598">
        <f>'Step 3-Air-Conditioning Units'!E11-'Step 4-Units Jointly Processed'!AH48</f>
        <v>0</v>
      </c>
      <c r="F11" s="398">
        <f>'Step 3-Air-Conditioning Units'!F11</f>
        <v>0</v>
      </c>
      <c r="G11" s="1785">
        <f>'Step 3-Air-Conditioning Units'!G11:I14</f>
        <v>0</v>
      </c>
      <c r="H11" s="1786"/>
      <c r="I11" s="1787"/>
      <c r="J11" s="1"/>
      <c r="K11" s="1"/>
      <c r="L11" s="19"/>
    </row>
    <row r="12" spans="1:12" customFormat="1" ht="13.5" customHeight="1">
      <c r="A12" s="19"/>
      <c r="B12" s="12"/>
      <c r="C12" s="379" t="s">
        <v>195</v>
      </c>
      <c r="D12" s="598">
        <f>'Step 3-Air-Conditioning Units'!D12-'Step 4-Units Jointly Processed'!AH49</f>
        <v>0</v>
      </c>
      <c r="E12" s="598">
        <f>'Step 3-Air-Conditioning Units'!E12-'Step 4-Units Jointly Processed'!AH49</f>
        <v>0</v>
      </c>
      <c r="F12" s="398">
        <f>'Step 3-Air-Conditioning Units'!F12</f>
        <v>0</v>
      </c>
      <c r="G12" s="1725"/>
      <c r="H12" s="1726"/>
      <c r="I12" s="1727"/>
      <c r="J12" s="1"/>
      <c r="K12" s="1"/>
      <c r="L12" s="19"/>
    </row>
    <row r="13" spans="1:12" customFormat="1" ht="13.5" customHeight="1">
      <c r="A13" s="19"/>
      <c r="B13" s="12"/>
      <c r="C13" s="379" t="s">
        <v>196</v>
      </c>
      <c r="D13" s="598">
        <f>'Step 3-Air-Conditioning Units'!D13-'Step 4-Units Jointly Processed'!AH50</f>
        <v>0</v>
      </c>
      <c r="E13" s="598">
        <f>'Step 3-Air-Conditioning Units'!E13-'Step 4-Units Jointly Processed'!AH50</f>
        <v>0</v>
      </c>
      <c r="F13" s="398">
        <f>'Step 3-Air-Conditioning Units'!F13</f>
        <v>0</v>
      </c>
      <c r="G13" s="1725"/>
      <c r="H13" s="1726"/>
      <c r="I13" s="1727"/>
      <c r="J13" s="1"/>
      <c r="K13" s="1"/>
      <c r="L13" s="19"/>
    </row>
    <row r="14" spans="1:12" customFormat="1" ht="13.5" customHeight="1" thickBot="1">
      <c r="A14" s="19"/>
      <c r="B14" s="12"/>
      <c r="C14" s="380" t="s">
        <v>123</v>
      </c>
      <c r="D14" s="631">
        <f>'Step 3-Air-Conditioning Units'!D14-'Step 4-Units Jointly Processed'!AH51</f>
        <v>0</v>
      </c>
      <c r="E14" s="631">
        <f>'Step 3-Air-Conditioning Units'!E14-'Step 4-Units Jointly Processed'!AH51</f>
        <v>0</v>
      </c>
      <c r="F14" s="632">
        <f>'Step 3-Air-Conditioning Units'!F14</f>
        <v>0</v>
      </c>
      <c r="G14" s="1728"/>
      <c r="H14" s="1729"/>
      <c r="I14" s="1730"/>
      <c r="J14" s="1"/>
      <c r="K14" s="1"/>
      <c r="L14" s="19"/>
    </row>
    <row r="15" spans="1:12" customFormat="1" ht="13.5" customHeight="1">
      <c r="A15" s="19"/>
      <c r="B15" s="12"/>
      <c r="C15" s="400"/>
      <c r="D15" s="281"/>
      <c r="E15" s="1"/>
      <c r="F15" s="11"/>
      <c r="G15" s="11"/>
      <c r="H15" s="11"/>
      <c r="I15" s="1"/>
      <c r="J15" s="1"/>
      <c r="K15" s="1"/>
      <c r="L15" s="19"/>
    </row>
    <row r="16" spans="1:12" customFormat="1" ht="24" customHeight="1">
      <c r="A16" s="19"/>
      <c r="B16" s="12"/>
      <c r="C16" s="368" t="s">
        <v>177</v>
      </c>
      <c r="D16" s="369"/>
      <c r="E16" s="370"/>
      <c r="F16" s="11"/>
      <c r="G16" s="11"/>
      <c r="H16" s="594"/>
      <c r="I16" s="1"/>
      <c r="J16" s="1"/>
      <c r="K16" s="1"/>
      <c r="L16" s="19"/>
    </row>
    <row r="17" spans="1:12" customFormat="1" ht="5.25" customHeight="1">
      <c r="A17" s="19"/>
      <c r="B17" s="12"/>
      <c r="C17" s="1675"/>
      <c r="D17" s="1675"/>
      <c r="E17" s="1675"/>
      <c r="F17" s="1675"/>
      <c r="G17" s="372"/>
      <c r="H17" s="1675"/>
      <c r="I17" s="1675"/>
      <c r="J17" s="1675"/>
      <c r="K17" s="1675"/>
      <c r="L17" s="19"/>
    </row>
    <row r="18" spans="1:12" customFormat="1" ht="102" customHeight="1" thickBot="1">
      <c r="A18" s="18"/>
      <c r="B18" s="12"/>
      <c r="C18" s="1611" t="str">
        <f>'Step 3-Air-Conditioning Units'!C19:H19</f>
        <v>Please complete the table below to provide the total amount of appliance components recovered by your program during the current reporting period. If any substances recovered during the current reporting period are currently in storage, please report on the intended fate of the substance (e.g., stockpiling with intent to reclaim/destroy). Refer back to the Instructions &amp; Definitions tab for definitions of the fates for each component.  For any fields that do not apply to your program, please enter "0" under "Total Amount" in column F.  For every non-zero value entered in column F, indicate whether the quantity specified is based on actual measurements or on assumptions by selecting the appropriate option in column H. If you wish to clarify uncertainties about the data provided, or wish to provide further information, please use the space for “Additional Comments” at the bottom of this worksheet.</v>
      </c>
      <c r="D18" s="1611"/>
      <c r="E18" s="1611"/>
      <c r="F18" s="1611"/>
      <c r="G18" s="1611"/>
      <c r="H18" s="1611"/>
      <c r="I18" s="387"/>
      <c r="J18" s="387"/>
      <c r="K18" s="1420"/>
      <c r="L18" s="19"/>
    </row>
    <row r="19" spans="1:12" customFormat="1" ht="14.25" customHeight="1">
      <c r="A19" s="18"/>
      <c r="B19" s="12"/>
      <c r="C19" s="1596" t="s">
        <v>137</v>
      </c>
      <c r="D19" s="1587" t="s">
        <v>138</v>
      </c>
      <c r="E19" s="1588"/>
      <c r="F19" s="1591" t="s">
        <v>139</v>
      </c>
      <c r="G19" s="1592"/>
      <c r="H19" s="1598" t="s">
        <v>140</v>
      </c>
      <c r="I19" s="11"/>
      <c r="J19" s="11"/>
      <c r="K19" s="11"/>
      <c r="L19" s="19"/>
    </row>
    <row r="20" spans="1:12" customFormat="1" ht="13.5" thickBot="1">
      <c r="A20" s="18"/>
      <c r="B20" s="12"/>
      <c r="C20" s="1597"/>
      <c r="D20" s="1589"/>
      <c r="E20" s="1590"/>
      <c r="F20" s="1593"/>
      <c r="G20" s="1594"/>
      <c r="H20" s="1599"/>
      <c r="I20" s="11"/>
      <c r="J20" s="11"/>
      <c r="K20" s="11"/>
      <c r="L20" s="19"/>
    </row>
    <row r="21" spans="1:12" customFormat="1" ht="13.5" customHeight="1">
      <c r="A21" s="18"/>
      <c r="B21" s="12"/>
      <c r="C21" s="1582" t="s">
        <v>141</v>
      </c>
      <c r="D21" s="1752" t="s">
        <v>184</v>
      </c>
      <c r="E21" s="1753"/>
      <c r="F21" s="1754"/>
      <c r="G21" s="688"/>
      <c r="H21" s="599"/>
      <c r="I21" s="11"/>
      <c r="J21" s="11"/>
      <c r="K21" s="11"/>
      <c r="L21" s="381"/>
    </row>
    <row r="22" spans="1:12" customFormat="1" ht="13.5" customHeight="1">
      <c r="A22" s="18"/>
      <c r="B22" s="12"/>
      <c r="C22" s="1583"/>
      <c r="D22" s="1578" t="s">
        <v>143</v>
      </c>
      <c r="E22" s="1579"/>
      <c r="F22" s="601" t="str">
        <f>IF('Step 3-Air-Conditioning Units'!$E$11=0,"", $E$11*('Step 3-Air-Conditioning Units'!F23/'Step 3-Air-Conditioning Units'!$E$11))</f>
        <v/>
      </c>
      <c r="G22" s="65" t="s">
        <v>144</v>
      </c>
      <c r="H22" s="1267" t="str">
        <f>IF('Step 3-Air-Conditioning Units'!H23="","",'Step 3-Air-Conditioning Units'!H23)</f>
        <v/>
      </c>
      <c r="I22" s="11"/>
      <c r="J22" s="11"/>
      <c r="K22" s="11"/>
      <c r="L22" s="381"/>
    </row>
    <row r="23" spans="1:12" customFormat="1" ht="13.5" customHeight="1">
      <c r="A23" s="18"/>
      <c r="B23" s="12"/>
      <c r="C23" s="1583"/>
      <c r="D23" s="1578" t="s">
        <v>145</v>
      </c>
      <c r="E23" s="1750"/>
      <c r="F23" s="601" t="str">
        <f>IF('Step 3-Air-Conditioning Units'!$E$11=0,"", $E$11*('Step 3-Air-Conditioning Units'!F24/'Step 3-Air-Conditioning Units'!$E$11))</f>
        <v/>
      </c>
      <c r="G23" s="65" t="s">
        <v>144</v>
      </c>
      <c r="H23" s="1267" t="str">
        <f>IF('Step 3-Air-Conditioning Units'!H24="","",'Step 3-Air-Conditioning Units'!H24)</f>
        <v/>
      </c>
      <c r="I23" s="11"/>
      <c r="J23" s="11"/>
      <c r="K23" s="11"/>
      <c r="L23" s="381"/>
    </row>
    <row r="24" spans="1:12" customFormat="1" ht="13.5" customHeight="1">
      <c r="A24" s="18"/>
      <c r="B24" s="12"/>
      <c r="C24" s="1583"/>
      <c r="D24" s="1578" t="s">
        <v>146</v>
      </c>
      <c r="E24" s="1750"/>
      <c r="F24" s="601" t="str">
        <f>IF('Step 3-Air-Conditioning Units'!$E$11=0,"", $E$11*('Step 3-Air-Conditioning Units'!F25/'Step 3-Air-Conditioning Units'!$E$11))</f>
        <v/>
      </c>
      <c r="G24" s="65" t="s">
        <v>144</v>
      </c>
      <c r="H24" s="1267" t="str">
        <f>IF('Step 3-Air-Conditioning Units'!H25="","",'Step 3-Air-Conditioning Units'!H25)</f>
        <v/>
      </c>
      <c r="I24" s="11"/>
      <c r="J24" s="11"/>
      <c r="K24" s="11"/>
      <c r="L24" s="381"/>
    </row>
    <row r="25" spans="1:12" customFormat="1" ht="13.5" customHeight="1" thickBot="1">
      <c r="A25" s="18"/>
      <c r="B25" s="12"/>
      <c r="C25" s="1583"/>
      <c r="D25" s="1578" t="s">
        <v>147</v>
      </c>
      <c r="E25" s="1750"/>
      <c r="F25" s="601" t="str">
        <f>IF('Step 3-Air-Conditioning Units'!$E$11=0,"", $E$11*('Step 3-Air-Conditioning Units'!F26/'Step 3-Air-Conditioning Units'!$E$11))</f>
        <v/>
      </c>
      <c r="G25" s="65" t="s">
        <v>144</v>
      </c>
      <c r="H25" s="1267" t="str">
        <f>IF('Step 3-Air-Conditioning Units'!H26="","",'Step 3-Air-Conditioning Units'!H26)</f>
        <v/>
      </c>
      <c r="I25" s="11"/>
      <c r="J25" s="11"/>
      <c r="K25" s="11"/>
      <c r="L25" s="381"/>
    </row>
    <row r="26" spans="1:12" customFormat="1" ht="13.5" customHeight="1">
      <c r="A26" s="18"/>
      <c r="B26" s="12"/>
      <c r="C26" s="1583"/>
      <c r="D26" s="1752" t="s">
        <v>197</v>
      </c>
      <c r="E26" s="1753"/>
      <c r="F26" s="1754"/>
      <c r="G26" s="688"/>
      <c r="H26" s="715"/>
      <c r="I26" s="11"/>
      <c r="J26" s="11"/>
      <c r="K26" s="11"/>
      <c r="L26" s="381"/>
    </row>
    <row r="27" spans="1:12" customFormat="1" ht="13.5" customHeight="1">
      <c r="A27" s="18"/>
      <c r="B27" s="12"/>
      <c r="C27" s="1583"/>
      <c r="D27" s="1578" t="s">
        <v>143</v>
      </c>
      <c r="E27" s="1750"/>
      <c r="F27" s="601" t="str">
        <f>IF('Step 3-Air-Conditioning Units'!$E$12=0,"", $E$12*('Step 3-Air-Conditioning Units'!F28/'Step 3-Air-Conditioning Units'!$E$12))</f>
        <v/>
      </c>
      <c r="G27" s="65" t="s">
        <v>144</v>
      </c>
      <c r="H27" s="1267" t="str">
        <f>IF('Step 3-Air-Conditioning Units'!H28="","",'Step 3-Air-Conditioning Units'!H28)</f>
        <v/>
      </c>
      <c r="I27" s="11"/>
      <c r="J27" s="11"/>
      <c r="K27" s="11"/>
      <c r="L27" s="381"/>
    </row>
    <row r="28" spans="1:12" customFormat="1" ht="13.5" customHeight="1">
      <c r="A28" s="18"/>
      <c r="B28" s="12"/>
      <c r="C28" s="1583"/>
      <c r="D28" s="1578" t="s">
        <v>145</v>
      </c>
      <c r="E28" s="1750"/>
      <c r="F28" s="601" t="str">
        <f>IF('Step 3-Air-Conditioning Units'!$E$12=0,"", $E$12*('Step 3-Air-Conditioning Units'!F29/'Step 3-Air-Conditioning Units'!$E$12))</f>
        <v/>
      </c>
      <c r="G28" s="65" t="s">
        <v>144</v>
      </c>
      <c r="H28" s="1267" t="str">
        <f>IF('Step 3-Air-Conditioning Units'!H29="","",'Step 3-Air-Conditioning Units'!H29)</f>
        <v/>
      </c>
      <c r="I28" s="11"/>
      <c r="J28" s="11"/>
      <c r="K28" s="11"/>
      <c r="L28" s="381"/>
    </row>
    <row r="29" spans="1:12" customFormat="1" ht="13.5" customHeight="1">
      <c r="A29" s="18"/>
      <c r="B29" s="12"/>
      <c r="C29" s="1583"/>
      <c r="D29" s="1578" t="s">
        <v>146</v>
      </c>
      <c r="E29" s="1750"/>
      <c r="F29" s="601" t="str">
        <f>IF('Step 3-Air-Conditioning Units'!$E$12=0,"", $E$12*('Step 3-Air-Conditioning Units'!F30/'Step 3-Air-Conditioning Units'!$E$12))</f>
        <v/>
      </c>
      <c r="G29" s="65" t="s">
        <v>144</v>
      </c>
      <c r="H29" s="1267" t="str">
        <f>IF('Step 3-Air-Conditioning Units'!H30="","",'Step 3-Air-Conditioning Units'!H30)</f>
        <v/>
      </c>
      <c r="I29" s="11"/>
      <c r="J29" s="11"/>
      <c r="K29" s="11"/>
      <c r="L29" s="381"/>
    </row>
    <row r="30" spans="1:12" customFormat="1" ht="13.5" customHeight="1" thickBot="1">
      <c r="A30" s="18"/>
      <c r="B30" s="12"/>
      <c r="C30" s="1583"/>
      <c r="D30" s="1578" t="s">
        <v>147</v>
      </c>
      <c r="E30" s="1750"/>
      <c r="F30" s="601" t="str">
        <f>IF('Step 3-Air-Conditioning Units'!$E$12=0,"", $E$12*('Step 3-Air-Conditioning Units'!F31/'Step 3-Air-Conditioning Units'!$E$12))</f>
        <v/>
      </c>
      <c r="G30" s="65" t="s">
        <v>144</v>
      </c>
      <c r="H30" s="1267" t="str">
        <f>IF('Step 3-Air-Conditioning Units'!H31="","",'Step 3-Air-Conditioning Units'!H31)</f>
        <v/>
      </c>
      <c r="I30" s="11"/>
      <c r="J30" s="11"/>
      <c r="K30" s="11"/>
      <c r="L30" s="381"/>
    </row>
    <row r="31" spans="1:12" customFormat="1" ht="13.5" customHeight="1">
      <c r="A31" s="18"/>
      <c r="B31" s="12"/>
      <c r="C31" s="1583"/>
      <c r="D31" s="1752" t="s">
        <v>198</v>
      </c>
      <c r="E31" s="1753"/>
      <c r="F31" s="1754"/>
      <c r="G31" s="688"/>
      <c r="H31" s="715"/>
      <c r="I31" s="11"/>
      <c r="J31" s="11"/>
      <c r="K31" s="11"/>
      <c r="L31" s="381"/>
    </row>
    <row r="32" spans="1:12" customFormat="1" ht="13.5" customHeight="1">
      <c r="A32" s="18"/>
      <c r="B32" s="12"/>
      <c r="C32" s="1583"/>
      <c r="D32" s="1578" t="s">
        <v>143</v>
      </c>
      <c r="E32" s="1750"/>
      <c r="F32" s="601" t="str">
        <f>IF('Step 3-Air-Conditioning Units'!$E$13=0,"", $E$13*('Step 3-Air-Conditioning Units'!F33/'Step 3-Air-Conditioning Units'!$E$13))</f>
        <v/>
      </c>
      <c r="G32" s="65" t="s">
        <v>144</v>
      </c>
      <c r="H32" s="1267" t="str">
        <f>IF('Step 3-Air-Conditioning Units'!H33="","",'Step 3-Air-Conditioning Units'!H33)</f>
        <v/>
      </c>
      <c r="I32" s="11"/>
      <c r="J32" s="11"/>
      <c r="K32" s="11"/>
      <c r="L32" s="381"/>
    </row>
    <row r="33" spans="1:12" customFormat="1" ht="13.5" customHeight="1">
      <c r="A33" s="18"/>
      <c r="B33" s="12"/>
      <c r="C33" s="1583"/>
      <c r="D33" s="1578" t="s">
        <v>145</v>
      </c>
      <c r="E33" s="1750"/>
      <c r="F33" s="601" t="str">
        <f>IF('Step 3-Air-Conditioning Units'!$E$13=0,"", $E$13*('Step 3-Air-Conditioning Units'!F34/'Step 3-Air-Conditioning Units'!$E$13))</f>
        <v/>
      </c>
      <c r="G33" s="65" t="s">
        <v>144</v>
      </c>
      <c r="H33" s="1267" t="str">
        <f>IF('Step 3-Air-Conditioning Units'!H34="","",'Step 3-Air-Conditioning Units'!H34)</f>
        <v/>
      </c>
      <c r="I33" s="11"/>
      <c r="J33" s="11"/>
      <c r="K33" s="11"/>
      <c r="L33" s="381"/>
    </row>
    <row r="34" spans="1:12" customFormat="1" ht="13.5" customHeight="1">
      <c r="A34" s="18"/>
      <c r="B34" s="12"/>
      <c r="C34" s="1583"/>
      <c r="D34" s="1578" t="s">
        <v>146</v>
      </c>
      <c r="E34" s="1750"/>
      <c r="F34" s="601" t="str">
        <f>IF('Step 3-Air-Conditioning Units'!$E$13=0,"", $E$13*('Step 3-Air-Conditioning Units'!F35/'Step 3-Air-Conditioning Units'!$E$13))</f>
        <v/>
      </c>
      <c r="G34" s="92" t="s">
        <v>144</v>
      </c>
      <c r="H34" s="1267" t="str">
        <f>IF('Step 3-Air-Conditioning Units'!H35="","",'Step 3-Air-Conditioning Units'!H35)</f>
        <v/>
      </c>
      <c r="I34" s="11"/>
      <c r="J34" s="11"/>
      <c r="K34" s="11"/>
      <c r="L34" s="381"/>
    </row>
    <row r="35" spans="1:12" customFormat="1" ht="13.5" customHeight="1" thickBot="1">
      <c r="A35" s="18"/>
      <c r="B35" s="12"/>
      <c r="C35" s="1584"/>
      <c r="D35" s="1556" t="s">
        <v>147</v>
      </c>
      <c r="E35" s="1751"/>
      <c r="F35" s="602" t="str">
        <f>IF('Step 3-Air-Conditioning Units'!$E$13=0,"", $E$13*('Step 3-Air-Conditioning Units'!F36/'Step 3-Air-Conditioning Units'!$E$13))</f>
        <v/>
      </c>
      <c r="G35" s="67" t="s">
        <v>144</v>
      </c>
      <c r="H35" s="1268" t="str">
        <f>IF('Step 3-Air-Conditioning Units'!H36="","",'Step 3-Air-Conditioning Units'!H36)</f>
        <v/>
      </c>
      <c r="I35" s="11"/>
      <c r="J35" s="11"/>
      <c r="K35" s="11"/>
      <c r="L35" s="381"/>
    </row>
    <row r="36" spans="1:12" customFormat="1" ht="13.5" customHeight="1">
      <c r="A36" s="18"/>
      <c r="B36" s="12"/>
      <c r="C36" s="1775" t="s">
        <v>153</v>
      </c>
      <c r="D36" s="1777" t="s">
        <v>154</v>
      </c>
      <c r="E36" s="1778"/>
      <c r="F36" s="605" t="str">
        <f>IF('Step 3-Air-Conditioning Units'!$D$8=0,"", $D$8*('Step 3-Air-Conditioning Units'!F37/'Step 3-Air-Conditioning Units'!$D$8))</f>
        <v/>
      </c>
      <c r="G36" s="66" t="s">
        <v>155</v>
      </c>
      <c r="H36" s="1269" t="str">
        <f>IF('Step 3-Air-Conditioning Units'!H37="","",'Step 3-Air-Conditioning Units'!H37)</f>
        <v/>
      </c>
      <c r="I36" s="11"/>
      <c r="J36" s="11"/>
      <c r="K36" s="11"/>
      <c r="L36" s="381"/>
    </row>
    <row r="37" spans="1:12" customFormat="1" ht="13.5" customHeight="1" thickBot="1">
      <c r="A37" s="18"/>
      <c r="B37" s="12"/>
      <c r="C37" s="1776"/>
      <c r="D37" s="1556" t="s">
        <v>156</v>
      </c>
      <c r="E37" s="1557"/>
      <c r="F37" s="604" t="str">
        <f>IF('Step 3-Air-Conditioning Units'!$D$8=0,"", $D$8*('Step 3-Air-Conditioning Units'!F38/'Step 3-Air-Conditioning Units'!$D$8))</f>
        <v/>
      </c>
      <c r="G37" s="90" t="s">
        <v>155</v>
      </c>
      <c r="H37" s="1270" t="str">
        <f>IF('Step 3-Air-Conditioning Units'!H38="","",'Step 3-Air-Conditioning Units'!H38)</f>
        <v/>
      </c>
      <c r="I37" s="11"/>
      <c r="J37" s="11"/>
      <c r="K37" s="11"/>
      <c r="L37" s="381"/>
    </row>
    <row r="38" spans="1:12" customFormat="1" ht="13.5" customHeight="1">
      <c r="A38" s="18"/>
      <c r="B38" s="12"/>
      <c r="C38" s="1779" t="s">
        <v>157</v>
      </c>
      <c r="D38" s="1773" t="s">
        <v>158</v>
      </c>
      <c r="E38" s="1774"/>
      <c r="F38" s="609" t="str">
        <f>IF('Step 3-Air-Conditioning Units'!$D$8=0,"", $D$8*('Step 3-Air-Conditioning Units'!F39/'Step 3-Air-Conditioning Units'!$D$8))</f>
        <v/>
      </c>
      <c r="G38" s="89" t="s">
        <v>144</v>
      </c>
      <c r="H38" s="1271" t="str">
        <f>IF('Step 3-Air-Conditioning Units'!H39="","",'Step 3-Air-Conditioning Units'!H39)</f>
        <v/>
      </c>
      <c r="I38" s="11"/>
      <c r="J38" s="11"/>
      <c r="K38" s="11"/>
      <c r="L38" s="381"/>
    </row>
    <row r="39" spans="1:12" customFormat="1" ht="13.5" customHeight="1" thickBot="1">
      <c r="A39" s="18"/>
      <c r="B39" s="12"/>
      <c r="C39" s="1780"/>
      <c r="D39" s="1556" t="s">
        <v>159</v>
      </c>
      <c r="E39" s="1557"/>
      <c r="F39" s="602" t="str">
        <f>IF('Step 3-Air-Conditioning Units'!$D$8=0,"", $D$8*('Step 3-Air-Conditioning Units'!F40/'Step 3-Air-Conditioning Units'!$D$8))</f>
        <v/>
      </c>
      <c r="G39" s="90" t="s">
        <v>144</v>
      </c>
      <c r="H39" s="1270" t="str">
        <f>IF('Step 3-Air-Conditioning Units'!H40="","",'Step 3-Air-Conditioning Units'!H40)</f>
        <v/>
      </c>
      <c r="I39" s="11"/>
      <c r="J39" s="11"/>
      <c r="K39" s="11"/>
      <c r="L39" s="381"/>
    </row>
    <row r="40" spans="1:12" customFormat="1" ht="13.5" customHeight="1" thickBot="1">
      <c r="A40" s="18"/>
      <c r="B40" s="12"/>
      <c r="C40" s="388" t="s">
        <v>160</v>
      </c>
      <c r="D40" s="1564" t="s">
        <v>154</v>
      </c>
      <c r="E40" s="1565"/>
      <c r="F40" s="603" t="str">
        <f>IF('Step 3-Air-Conditioning Units'!$D$8=0,"", $D$8*('Step 3-Air-Conditioning Units'!F41/'Step 3-Air-Conditioning Units'!$D$8))</f>
        <v/>
      </c>
      <c r="G40" s="93" t="s">
        <v>144</v>
      </c>
      <c r="H40" s="1272" t="str">
        <f>IF('Step 3-Air-Conditioning Units'!H41="","",'Step 3-Air-Conditioning Units'!H41)</f>
        <v/>
      </c>
      <c r="I40" s="11"/>
      <c r="J40" s="11"/>
      <c r="K40" s="11"/>
      <c r="L40" s="381"/>
    </row>
    <row r="41" spans="1:12" customFormat="1" ht="13.5" customHeight="1" thickBot="1">
      <c r="A41" s="18"/>
      <c r="B41" s="12"/>
      <c r="C41" s="39" t="s">
        <v>162</v>
      </c>
      <c r="D41" s="283" t="s">
        <v>146</v>
      </c>
      <c r="E41" s="399"/>
      <c r="F41" s="607" t="str">
        <f>IF('Step 3-Air-Conditioning Units'!$D$8=0,"", $D$8*('Step 3-Air-Conditioning Units'!F42/'Step 3-Air-Conditioning Units'!$D$8))</f>
        <v/>
      </c>
      <c r="G41" s="91" t="s">
        <v>178</v>
      </c>
      <c r="H41" s="1272" t="str">
        <f>IF('Step 3-Air-Conditioning Units'!H42="","",'Step 3-Air-Conditioning Units'!H42)</f>
        <v/>
      </c>
      <c r="I41" s="11"/>
      <c r="J41" s="11"/>
      <c r="K41" s="11"/>
      <c r="L41" s="381"/>
    </row>
    <row r="42" spans="1:12" customFormat="1" ht="14.25" customHeight="1">
      <c r="A42" s="18"/>
      <c r="B42" s="12"/>
      <c r="C42" s="391"/>
      <c r="G42" s="392"/>
      <c r="L42" s="18"/>
    </row>
    <row r="43" spans="1:12" customFormat="1" ht="24" customHeight="1">
      <c r="A43" s="19"/>
      <c r="B43" s="12"/>
      <c r="C43" s="167" t="s">
        <v>179</v>
      </c>
      <c r="D43" s="1"/>
      <c r="E43" s="1"/>
      <c r="F43" s="1"/>
      <c r="G43" s="392"/>
      <c r="H43" s="1"/>
      <c r="I43" s="1"/>
      <c r="J43" s="1"/>
      <c r="K43" s="1"/>
      <c r="L43" s="18"/>
    </row>
    <row r="44" spans="1:12" customFormat="1" ht="37.5" customHeight="1">
      <c r="A44" s="19"/>
      <c r="B44" s="12"/>
      <c r="C44" s="1475" t="str">
        <f>'Step 3-Air-Conditioning Units'!C45:H45</f>
        <v>Please complete the table below if your program provides an incentive (e.g., financial) to encourage the disposal (i.e., without replacement) of old, working refrigerated appliances. The estimates provided should be consistent with that specified in your jurisdiction's deemed savings database, technical reference manual (TRM), or third-party ARP evaluation, as appropriate.</v>
      </c>
      <c r="D44" s="1475"/>
      <c r="E44" s="1475"/>
      <c r="F44" s="1475"/>
      <c r="G44" s="1475"/>
      <c r="H44" s="1475"/>
      <c r="I44" s="1475"/>
      <c r="J44" s="1475"/>
      <c r="K44" s="1475"/>
      <c r="L44" s="18"/>
    </row>
    <row r="45" spans="1:12" customFormat="1" ht="5.25" customHeight="1" thickBot="1">
      <c r="A45" s="19"/>
      <c r="B45" s="12"/>
      <c r="C45" s="1"/>
      <c r="D45" s="1"/>
      <c r="E45" s="1"/>
      <c r="F45" s="1"/>
      <c r="G45" s="392"/>
      <c r="H45" s="1"/>
      <c r="I45" s="136"/>
      <c r="J45" s="136"/>
      <c r="K45" s="136"/>
      <c r="L45" s="18"/>
    </row>
    <row r="46" spans="1:12" customFormat="1" ht="13.5" customHeight="1">
      <c r="A46" s="19"/>
      <c r="B46" s="12"/>
      <c r="C46" s="1761" t="str">
        <f>'Step 3-Air-Conditioning Units'!C47:D47</f>
        <v>Average Number of Remaining Years of Useful Life</v>
      </c>
      <c r="D46" s="1762"/>
      <c r="E46" s="1763">
        <f>'Step 3-Air-Conditioning Units'!E47:F47</f>
        <v>0</v>
      </c>
      <c r="F46" s="1764"/>
      <c r="G46" s="392"/>
      <c r="L46" s="18"/>
    </row>
    <row r="47" spans="1:12" customFormat="1" ht="13.5" customHeight="1">
      <c r="A47" s="19"/>
      <c r="B47" s="12"/>
      <c r="C47" s="1765" t="str">
        <f>'Step 3-Air-Conditioning Units'!C48:D48</f>
        <v>Average Energy Consumed/Year/Unit (kWh)</v>
      </c>
      <c r="D47" s="1766"/>
      <c r="E47" s="1767">
        <f>'Step 3-Air-Conditioning Units'!E48:F48</f>
        <v>0</v>
      </c>
      <c r="F47" s="1768"/>
      <c r="G47" s="392"/>
      <c r="L47" s="18"/>
    </row>
    <row r="48" spans="1:12" customFormat="1" ht="27" customHeight="1" thickBot="1">
      <c r="A48" s="19"/>
      <c r="B48" s="12"/>
      <c r="C48" s="1769" t="str">
        <f>'Step 3-Air-Conditioning Units'!C49:D49</f>
        <v>Average Energy Cost for Residential Consumers ($/kWh) 
[please provide the average cost during the current program period]</v>
      </c>
      <c r="D48" s="1770"/>
      <c r="E48" s="1771">
        <f>'Step 3-Air-Conditioning Units'!E49:F49</f>
        <v>0</v>
      </c>
      <c r="F48" s="1772"/>
      <c r="G48" s="392"/>
      <c r="L48" s="18"/>
    </row>
    <row r="49" spans="1:12" customFormat="1" ht="13.5" thickBot="1">
      <c r="A49" s="18"/>
      <c r="B49" s="12"/>
      <c r="L49" s="18"/>
    </row>
    <row r="50" spans="1:12" customFormat="1" ht="12.75" customHeight="1">
      <c r="A50" s="18"/>
      <c r="B50" s="12"/>
      <c r="C50" s="17" t="s">
        <v>170</v>
      </c>
      <c r="D50" s="1755">
        <f>IFERROR('Step 3-Air-Conditioning Units'!D51,"")</f>
        <v>0</v>
      </c>
      <c r="E50" s="1756"/>
      <c r="F50" s="1756"/>
      <c r="G50" s="1756"/>
      <c r="H50" s="1756"/>
      <c r="I50" s="1756"/>
      <c r="J50" s="1756"/>
      <c r="L50" s="18"/>
    </row>
    <row r="51" spans="1:12" customFormat="1" ht="12.75" customHeight="1">
      <c r="A51" s="18"/>
      <c r="B51" s="12"/>
      <c r="C51" s="393"/>
      <c r="D51" s="1757"/>
      <c r="E51" s="1758"/>
      <c r="F51" s="1758"/>
      <c r="G51" s="1758"/>
      <c r="H51" s="1758"/>
      <c r="I51" s="1758"/>
      <c r="J51" s="1758"/>
      <c r="L51" s="18"/>
    </row>
    <row r="52" spans="1:12" customFormat="1" ht="12.75" customHeight="1">
      <c r="A52" s="18"/>
      <c r="B52" s="12"/>
      <c r="C52" s="393"/>
      <c r="D52" s="1757"/>
      <c r="E52" s="1758"/>
      <c r="F52" s="1758"/>
      <c r="G52" s="1758"/>
      <c r="H52" s="1758"/>
      <c r="I52" s="1758"/>
      <c r="J52" s="1758"/>
      <c r="L52" s="18"/>
    </row>
    <row r="53" spans="1:12" customFormat="1" ht="12.75" customHeight="1">
      <c r="A53" s="18"/>
      <c r="B53" s="12"/>
      <c r="C53" s="393"/>
      <c r="D53" s="1757"/>
      <c r="E53" s="1758"/>
      <c r="F53" s="1758"/>
      <c r="G53" s="1758"/>
      <c r="H53" s="1758"/>
      <c r="I53" s="1758"/>
      <c r="J53" s="1758"/>
      <c r="L53" s="18"/>
    </row>
    <row r="54" spans="1:12" customFormat="1" ht="12.75" customHeight="1">
      <c r="A54" s="18"/>
      <c r="B54" s="12"/>
      <c r="C54" s="393"/>
      <c r="D54" s="1757"/>
      <c r="E54" s="1758"/>
      <c r="F54" s="1758"/>
      <c r="G54" s="1758"/>
      <c r="H54" s="1758"/>
      <c r="I54" s="1758"/>
      <c r="J54" s="1758"/>
      <c r="L54" s="18"/>
    </row>
    <row r="55" spans="1:12" customFormat="1" ht="12.75" customHeight="1">
      <c r="A55" s="18"/>
      <c r="B55" s="12"/>
      <c r="C55" s="14"/>
      <c r="D55" s="1757"/>
      <c r="E55" s="1758"/>
      <c r="F55" s="1758"/>
      <c r="G55" s="1758"/>
      <c r="H55" s="1758"/>
      <c r="I55" s="1758"/>
      <c r="J55" s="1758"/>
      <c r="L55" s="18"/>
    </row>
    <row r="56" spans="1:12" customFormat="1" ht="12.75" customHeight="1">
      <c r="A56" s="18"/>
      <c r="B56" s="12"/>
      <c r="C56" s="16"/>
      <c r="D56" s="1757"/>
      <c r="E56" s="1758"/>
      <c r="F56" s="1758"/>
      <c r="G56" s="1758"/>
      <c r="H56" s="1758"/>
      <c r="I56" s="1758"/>
      <c r="J56" s="1758"/>
      <c r="L56" s="18"/>
    </row>
    <row r="57" spans="1:12" customFormat="1" ht="12.75" customHeight="1" thickBot="1">
      <c r="A57" s="18"/>
      <c r="B57" s="12"/>
      <c r="C57" s="15"/>
      <c r="D57" s="1759"/>
      <c r="E57" s="1760"/>
      <c r="F57" s="1760"/>
      <c r="G57" s="1760"/>
      <c r="H57" s="1760"/>
      <c r="I57" s="1760"/>
      <c r="J57" s="1760"/>
      <c r="L57" s="18"/>
    </row>
    <row r="58" spans="1:12" customFormat="1" ht="13.5" customHeight="1">
      <c r="A58" s="18"/>
      <c r="B58" s="33"/>
      <c r="C58" s="116"/>
      <c r="D58" s="396"/>
      <c r="E58" s="396"/>
      <c r="F58" s="396"/>
      <c r="G58" s="396"/>
      <c r="H58" s="396"/>
      <c r="I58" s="396"/>
      <c r="J58" s="396"/>
      <c r="L58" s="18"/>
    </row>
    <row r="59" spans="1:12" customFormat="1">
      <c r="A59" s="18"/>
      <c r="B59" s="18"/>
      <c r="C59" s="18"/>
      <c r="D59" s="18"/>
      <c r="E59" s="18"/>
      <c r="F59" s="18"/>
      <c r="G59" s="18"/>
      <c r="H59" s="18"/>
      <c r="I59" s="18"/>
      <c r="J59" s="18"/>
      <c r="K59" s="18"/>
      <c r="L59" s="18"/>
    </row>
    <row r="60" spans="1:12" customFormat="1" ht="13">
      <c r="A60" s="19"/>
      <c r="B60" s="18"/>
      <c r="C60" s="18"/>
      <c r="D60" s="18"/>
      <c r="E60" s="18"/>
      <c r="F60" s="18"/>
      <c r="G60" s="18"/>
      <c r="H60" s="18"/>
      <c r="I60" s="18"/>
      <c r="J60" s="18"/>
      <c r="K60" s="18"/>
      <c r="L60" s="18"/>
    </row>
    <row r="61" spans="1:12" customFormat="1" hidden="1"/>
    <row r="62" spans="1:12" customFormat="1" hidden="1"/>
    <row r="63" spans="1:12" customFormat="1" hidden="1"/>
    <row r="64" spans="1:12" customFormat="1" hidden="1"/>
    <row r="65" customFormat="1" hidden="1"/>
    <row r="66" customFormat="1" hidden="1"/>
    <row r="67" customFormat="1" hidden="1"/>
    <row r="68" customFormat="1" hidden="1"/>
    <row r="69" customFormat="1" hidden="1"/>
    <row r="70" customFormat="1" hidden="1"/>
    <row r="71" customFormat="1" hidden="1"/>
    <row r="72" customFormat="1" hidden="1"/>
    <row r="73" customFormat="1" hidden="1"/>
    <row r="74" customFormat="1" hidden="1"/>
    <row r="75" customFormat="1" hidden="1"/>
    <row r="76" customFormat="1" hidden="1"/>
    <row r="77" customFormat="1" hidden="1"/>
    <row r="78" customFormat="1" hidden="1"/>
    <row r="79" customFormat="1" hidden="1"/>
    <row r="80" customFormat="1" hidden="1"/>
    <row r="81" customFormat="1" hidden="1"/>
    <row r="82" customFormat="1" hidden="1"/>
    <row r="83" customFormat="1" hidden="1"/>
    <row r="84" customFormat="1" hidden="1"/>
    <row r="85" customFormat="1" hidden="1"/>
    <row r="86" customFormat="1" hidden="1"/>
    <row r="87" customFormat="1" hidden="1"/>
    <row r="88" customFormat="1" hidden="1"/>
    <row r="89" customFormat="1" hidden="1"/>
    <row r="90" customFormat="1" hidden="1"/>
    <row r="91" customFormat="1" hidden="1"/>
    <row r="92" customFormat="1" hidden="1"/>
    <row r="93" customFormat="1" hidden="1"/>
    <row r="94" customFormat="1" hidden="1"/>
    <row r="95" customFormat="1" hidden="1"/>
    <row r="96" customFormat="1" hidden="1"/>
    <row r="97" customFormat="1" hidden="1"/>
    <row r="98" customFormat="1" hidden="1"/>
    <row r="99" customFormat="1" hidden="1"/>
    <row r="100" customFormat="1" hidden="1"/>
    <row r="101" customFormat="1" hidden="1"/>
    <row r="102" customFormat="1" hidden="1"/>
    <row r="103" customFormat="1" hidden="1"/>
    <row r="104" customFormat="1" hidden="1"/>
    <row r="105" customFormat="1" hidden="1"/>
    <row r="106" customFormat="1" hidden="1"/>
    <row r="107" customFormat="1" hidden="1"/>
    <row r="108" customFormat="1" hidden="1"/>
    <row r="109" customFormat="1" hidden="1"/>
    <row r="110" customFormat="1" hidden="1"/>
    <row r="111" customFormat="1" hidden="1"/>
    <row r="112" customFormat="1" hidden="1"/>
    <row r="113" customFormat="1" hidden="1"/>
    <row r="114" customFormat="1" hidden="1"/>
    <row r="115" customFormat="1" hidden="1"/>
    <row r="116" customFormat="1" hidden="1"/>
    <row r="117" customFormat="1" hidden="1"/>
    <row r="118" customFormat="1" hidden="1"/>
    <row r="119" customFormat="1" hidden="1"/>
    <row r="120" customFormat="1" hidden="1"/>
    <row r="121" customFormat="1" hidden="1"/>
    <row r="122" customFormat="1" hidden="1"/>
    <row r="123" customFormat="1" hidden="1"/>
    <row r="124" customFormat="1" hidden="1"/>
    <row r="125" customFormat="1" hidden="1"/>
    <row r="126" customFormat="1" hidden="1"/>
    <row r="127" customFormat="1" hidden="1"/>
    <row r="128" customFormat="1" hidden="1"/>
    <row r="129" customFormat="1" hidden="1"/>
    <row r="130" customFormat="1" hidden="1"/>
    <row r="131" customFormat="1" hidden="1"/>
    <row r="132" customFormat="1" hidden="1"/>
    <row r="133" customFormat="1" hidden="1"/>
    <row r="134" customFormat="1" hidden="1"/>
    <row r="135" customFormat="1" hidden="1"/>
    <row r="136" customFormat="1" hidden="1"/>
    <row r="137" customFormat="1" hidden="1"/>
    <row r="138" customFormat="1" hidden="1"/>
    <row r="139" customFormat="1" hidden="1"/>
    <row r="140" customFormat="1" hidden="1"/>
    <row r="141" customFormat="1" hidden="1"/>
    <row r="142" customFormat="1" hidden="1"/>
    <row r="143" customFormat="1" hidden="1"/>
    <row r="144" customFormat="1" hidden="1"/>
    <row r="145" customFormat="1" hidden="1"/>
    <row r="146" customFormat="1" hidden="1"/>
    <row r="147" customFormat="1" hidden="1"/>
    <row r="148" customFormat="1" hidden="1"/>
    <row r="149" customFormat="1" hidden="1"/>
    <row r="150" customFormat="1" hidden="1"/>
    <row r="151" customFormat="1" hidden="1"/>
    <row r="152" customFormat="1" hidden="1"/>
    <row r="153" customFormat="1" hidden="1"/>
    <row r="154" customFormat="1" hidden="1"/>
    <row r="155" customFormat="1" hidden="1"/>
    <row r="156" customFormat="1" hidden="1"/>
    <row r="157" customFormat="1" hidden="1"/>
    <row r="158" customFormat="1" hidden="1"/>
    <row r="159" customFormat="1" hidden="1"/>
    <row r="160" customFormat="1" hidden="1"/>
    <row r="161" customFormat="1" hidden="1"/>
    <row r="162" customFormat="1" hidden="1"/>
    <row r="163" customFormat="1" hidden="1"/>
    <row r="164" customFormat="1" hidden="1"/>
    <row r="165" customFormat="1" hidden="1"/>
    <row r="166" customFormat="1" hidden="1"/>
    <row r="167" customFormat="1" hidden="1"/>
    <row r="168" customFormat="1" hidden="1"/>
    <row r="169" customFormat="1" hidden="1"/>
    <row r="170" customFormat="1" hidden="1"/>
    <row r="171" customFormat="1" hidden="1"/>
    <row r="172" customFormat="1" hidden="1"/>
    <row r="173" customFormat="1" hidden="1"/>
    <row r="174" customFormat="1" hidden="1"/>
    <row r="175" customFormat="1" hidden="1"/>
    <row r="176" customFormat="1" hidden="1"/>
    <row r="177" customFormat="1" hidden="1"/>
    <row r="178" customFormat="1" hidden="1"/>
    <row r="179" customFormat="1" hidden="1"/>
    <row r="180" customFormat="1" hidden="1"/>
    <row r="181"/>
    <row r="182"/>
    <row r="183"/>
  </sheetData>
  <sheetProtection selectLockedCells="1"/>
  <customSheetViews>
    <customSheetView guid="{7A34E1A7-91A1-4CD4-B377-1F35FFBCE4D8}" showGridLines="0" fitToPage="1">
      <selection activeCell="G11" sqref="G11"/>
      <pageMargins left="0" right="0" top="0" bottom="0" header="0" footer="0"/>
      <pageSetup scale="66" orientation="portrait" r:id="rId1"/>
      <headerFooter alignWithMargins="0">
        <oddFooter>&amp;R&amp;P of &amp;N</oddFooter>
      </headerFooter>
    </customSheetView>
    <customSheetView guid="{DD9D0D41-5D22-4202-9EF9-254DD6E28480}" showGridLines="0" fitToPage="1">
      <selection activeCell="G11" sqref="G11"/>
      <pageMargins left="0" right="0" top="0" bottom="0" header="0" footer="0"/>
      <pageSetup scale="66" orientation="portrait" r:id="rId2"/>
      <headerFooter alignWithMargins="0">
        <oddFooter>&amp;R&amp;P of &amp;N</oddFooter>
      </headerFooter>
    </customSheetView>
  </customSheetViews>
  <mergeCells count="43">
    <mergeCell ref="C18:H18"/>
    <mergeCell ref="I2:J2"/>
    <mergeCell ref="C17:F17"/>
    <mergeCell ref="H17:K17"/>
    <mergeCell ref="C6:J6"/>
    <mergeCell ref="C4:J4"/>
    <mergeCell ref="G10:I10"/>
    <mergeCell ref="G11:I14"/>
    <mergeCell ref="C19:C20"/>
    <mergeCell ref="D19:E20"/>
    <mergeCell ref="F19:G20"/>
    <mergeCell ref="H19:H20"/>
    <mergeCell ref="D21:F21"/>
    <mergeCell ref="D38:E38"/>
    <mergeCell ref="D39:E39"/>
    <mergeCell ref="C36:C37"/>
    <mergeCell ref="D36:E36"/>
    <mergeCell ref="D37:E37"/>
    <mergeCell ref="C38:C39"/>
    <mergeCell ref="D40:E40"/>
    <mergeCell ref="D50:J57"/>
    <mergeCell ref="C44:K44"/>
    <mergeCell ref="C46:D46"/>
    <mergeCell ref="E46:F46"/>
    <mergeCell ref="C47:D47"/>
    <mergeCell ref="E47:F47"/>
    <mergeCell ref="C48:D48"/>
    <mergeCell ref="E48:F48"/>
    <mergeCell ref="D33:E33"/>
    <mergeCell ref="D35:E35"/>
    <mergeCell ref="D30:E30"/>
    <mergeCell ref="D25:E25"/>
    <mergeCell ref="C21:C35"/>
    <mergeCell ref="D22:E22"/>
    <mergeCell ref="D24:E24"/>
    <mergeCell ref="D26:F26"/>
    <mergeCell ref="D31:F31"/>
    <mergeCell ref="D27:E27"/>
    <mergeCell ref="D29:E29"/>
    <mergeCell ref="D32:E32"/>
    <mergeCell ref="D34:E34"/>
    <mergeCell ref="D23:E23"/>
    <mergeCell ref="D28:E28"/>
  </mergeCells>
  <phoneticPr fontId="52" type="noConversion"/>
  <conditionalFormatting sqref="E46:F48 D8:D9 F1:F5 F58:F60 F8:F9 G10 F15:F49">
    <cfRule type="cellIs" dxfId="5" priority="2" stopIfTrue="1" operator="equal">
      <formula>0</formula>
    </cfRule>
  </conditionalFormatting>
  <conditionalFormatting sqref="G11 D11:F14">
    <cfRule type="cellIs" dxfId="4" priority="1" stopIfTrue="1" operator="equal">
      <formula>0</formula>
    </cfRule>
  </conditionalFormatting>
  <dataValidations count="1">
    <dataValidation type="decimal" operator="greaterThanOrEqual" allowBlank="1" showInputMessage="1" showErrorMessage="1" sqref="E46:F48" xr:uid="{00000000-0002-0000-0700-000000000000}">
      <formula1>0</formula1>
    </dataValidation>
  </dataValidations>
  <pageMargins left="0.5" right="0.5" top="0.5" bottom="0.625" header="0.5" footer="0.5"/>
  <pageSetup scale="63" orientation="portrait" r:id="rId3"/>
  <headerFooter alignWithMargins="0">
    <oddFooter>&amp;R&amp;P of &amp;N</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6" tint="0.39997558519241921"/>
    <pageSetUpPr fitToPage="1"/>
  </sheetPr>
  <dimension ref="A1:L186"/>
  <sheetViews>
    <sheetView showGridLines="0" zoomScaleNormal="100" workbookViewId="0">
      <selection activeCell="D8" sqref="D8"/>
    </sheetView>
  </sheetViews>
  <sheetFormatPr defaultColWidth="0" defaultRowHeight="13" zeroHeight="1"/>
  <cols>
    <col min="1" max="1" width="4.453125" style="18" customWidth="1"/>
    <col min="2" max="2" width="3.7265625" style="1" customWidth="1"/>
    <col min="3" max="3" width="35.7265625" customWidth="1"/>
    <col min="4" max="4" width="13.7265625" customWidth="1"/>
    <col min="5" max="5" width="15.54296875" customWidth="1"/>
    <col min="6" max="6" width="18.453125" customWidth="1"/>
    <col min="7" max="7" width="13.7265625" customWidth="1"/>
    <col min="8" max="8" width="12.1796875" style="206" customWidth="1"/>
    <col min="9" max="9" width="6.7265625" customWidth="1"/>
    <col min="10" max="10" width="13" customWidth="1"/>
    <col min="11" max="11" width="7.81640625" customWidth="1"/>
    <col min="12" max="12" width="7.26953125" style="18" customWidth="1"/>
  </cols>
  <sheetData>
    <row r="1" spans="1:12" s="18" customFormat="1" ht="12.5">
      <c r="A1" s="1378"/>
      <c r="B1" s="1378"/>
      <c r="C1" s="1380"/>
      <c r="D1" s="1380"/>
      <c r="E1" s="1380"/>
      <c r="F1" s="1380"/>
      <c r="G1" s="1380"/>
      <c r="H1" s="1432"/>
      <c r="I1" s="1380"/>
      <c r="J1" s="1380"/>
      <c r="K1" s="1380"/>
      <c r="L1" s="1378"/>
    </row>
    <row r="2" spans="1:12" s="1" customFormat="1" ht="66" customHeight="1" thickBot="1">
      <c r="A2" s="1378"/>
      <c r="B2" s="31"/>
      <c r="C2" s="32"/>
      <c r="D2" s="152"/>
      <c r="E2" s="152"/>
      <c r="F2" s="152"/>
      <c r="G2" s="152"/>
      <c r="H2" s="152"/>
      <c r="I2" s="1608"/>
      <c r="J2" s="1608"/>
      <c r="K2" s="674"/>
      <c r="L2" s="1381"/>
    </row>
    <row r="3" spans="1:12" s="1" customFormat="1" ht="27" customHeight="1" thickBot="1">
      <c r="A3" s="1378"/>
      <c r="B3" s="12"/>
      <c r="C3" s="24" t="s">
        <v>199</v>
      </c>
      <c r="G3" s="638" t="str">
        <f>IF('Step 1-Contact and Program Info'!D7=0, " ",'Step 1-Contact and Program Info'!D7)</f>
        <v xml:space="preserve"> </v>
      </c>
      <c r="H3" s="1054" t="str">
        <f>IF('Step 1-Contact and Program Info'!J7="","",'Step 1-Contact and Program Info'!J7)</f>
        <v>MM/DD/YYYY</v>
      </c>
      <c r="I3" s="1052" t="str">
        <f>IF(H3="","","to")</f>
        <v>to</v>
      </c>
      <c r="J3" s="1053" t="str">
        <f>IF('Step 1-Contact and Program Info'!L7="","",'Step 1-Contact and Program Info'!L7)</f>
        <v>MM/DD/YYYY</v>
      </c>
      <c r="K3" s="22"/>
      <c r="L3" s="1381"/>
    </row>
    <row r="4" spans="1:12" s="1" customFormat="1" ht="45" customHeight="1">
      <c r="A4" s="1378"/>
      <c r="B4" s="12"/>
      <c r="C4" s="1475" t="s">
        <v>194</v>
      </c>
      <c r="D4" s="1475"/>
      <c r="E4" s="1475"/>
      <c r="F4" s="1475"/>
      <c r="G4" s="1475"/>
      <c r="H4" s="1475"/>
      <c r="I4" s="1475"/>
      <c r="J4" s="1475"/>
      <c r="K4" s="22"/>
      <c r="L4" s="1381"/>
    </row>
    <row r="5" spans="1:12" s="1" customFormat="1" ht="28.5" customHeight="1">
      <c r="A5" s="1381"/>
      <c r="B5" s="12"/>
      <c r="C5" s="368" t="s">
        <v>112</v>
      </c>
      <c r="D5" s="369"/>
      <c r="E5" s="370"/>
      <c r="F5" s="11"/>
      <c r="G5" s="11"/>
      <c r="H5" s="371"/>
      <c r="K5" s="22"/>
      <c r="L5" s="1381"/>
    </row>
    <row r="6" spans="1:12" s="1" customFormat="1" ht="86.25" customHeight="1">
      <c r="A6" s="1378"/>
      <c r="B6" s="12"/>
      <c r="C6" s="1489" t="s">
        <v>200</v>
      </c>
      <c r="D6" s="1489"/>
      <c r="E6" s="1489"/>
      <c r="F6" s="1489"/>
      <c r="G6" s="1489"/>
      <c r="H6" s="1489"/>
      <c r="I6" s="1489"/>
      <c r="J6" s="1489"/>
      <c r="K6" s="1439"/>
      <c r="L6" s="1381"/>
    </row>
    <row r="7" spans="1:12" s="1" customFormat="1" ht="12.75" customHeight="1" thickBot="1">
      <c r="A7" s="1378"/>
      <c r="B7" s="12"/>
      <c r="C7" s="629"/>
      <c r="D7" s="629"/>
      <c r="E7" s="629"/>
      <c r="F7" s="629"/>
      <c r="G7" s="629"/>
      <c r="H7" s="629"/>
      <c r="I7" s="629"/>
      <c r="J7" s="629"/>
      <c r="K7" s="1439"/>
      <c r="L7" s="1381"/>
    </row>
    <row r="8" spans="1:12" s="1" customFormat="1" ht="13.5" customHeight="1">
      <c r="A8" s="1381"/>
      <c r="B8" s="12"/>
      <c r="C8" s="171" t="s">
        <v>114</v>
      </c>
      <c r="D8" s="172"/>
      <c r="F8" s="11"/>
      <c r="G8" s="11"/>
      <c r="H8" s="11"/>
      <c r="K8" s="22"/>
      <c r="L8" s="1381"/>
    </row>
    <row r="9" spans="1:12" s="1" customFormat="1" ht="13.5" customHeight="1" thickBot="1">
      <c r="A9" s="1381"/>
      <c r="B9" s="12"/>
      <c r="C9" s="385" t="s">
        <v>115</v>
      </c>
      <c r="D9" s="336"/>
      <c r="F9" s="11"/>
      <c r="G9" s="11"/>
      <c r="H9" s="11"/>
      <c r="K9" s="22"/>
      <c r="L9" s="1381"/>
    </row>
    <row r="10" spans="1:12" s="1" customFormat="1" ht="39.5" thickBot="1">
      <c r="A10" s="1381"/>
      <c r="B10" s="12"/>
      <c r="C10" s="669" t="s">
        <v>116</v>
      </c>
      <c r="D10" s="665" t="s">
        <v>117</v>
      </c>
      <c r="E10" s="668" t="s">
        <v>118</v>
      </c>
      <c r="F10" s="616" t="s">
        <v>119</v>
      </c>
      <c r="G10" s="1791" t="s">
        <v>120</v>
      </c>
      <c r="H10" s="1792"/>
      <c r="I10" s="1793"/>
      <c r="K10" s="22"/>
      <c r="L10" s="1381"/>
    </row>
    <row r="11" spans="1:12" s="1" customFormat="1" ht="13.5" customHeight="1">
      <c r="A11" s="1381"/>
      <c r="B11" s="12"/>
      <c r="C11" s="681" t="s">
        <v>184</v>
      </c>
      <c r="D11" s="322"/>
      <c r="E11" s="320"/>
      <c r="F11" s="684"/>
      <c r="G11" s="1794"/>
      <c r="H11" s="1795"/>
      <c r="I11" s="1796"/>
      <c r="K11" s="22"/>
      <c r="L11" s="1381"/>
    </row>
    <row r="12" spans="1:12" s="1" customFormat="1" ht="13.5" customHeight="1">
      <c r="A12" s="1381"/>
      <c r="B12" s="12"/>
      <c r="C12" s="667" t="s">
        <v>195</v>
      </c>
      <c r="D12" s="291"/>
      <c r="E12" s="291"/>
      <c r="F12" s="319"/>
      <c r="G12" s="1797"/>
      <c r="H12" s="1798"/>
      <c r="I12" s="1799"/>
      <c r="K12" s="22"/>
      <c r="L12" s="1381"/>
    </row>
    <row r="13" spans="1:12" s="1" customFormat="1" ht="13.5" customHeight="1">
      <c r="A13" s="1381"/>
      <c r="B13" s="12"/>
      <c r="C13" s="667" t="s">
        <v>196</v>
      </c>
      <c r="D13" s="291"/>
      <c r="E13" s="291"/>
      <c r="F13" s="319"/>
      <c r="G13" s="1797"/>
      <c r="H13" s="1798"/>
      <c r="I13" s="1799"/>
      <c r="K13" s="22"/>
      <c r="L13" s="1381"/>
    </row>
    <row r="14" spans="1:12" s="1" customFormat="1" ht="13.5" customHeight="1">
      <c r="A14" s="1381"/>
      <c r="B14" s="12"/>
      <c r="C14" s="683" t="s">
        <v>123</v>
      </c>
      <c r="D14" s="291"/>
      <c r="E14" s="291"/>
      <c r="F14" s="319"/>
      <c r="G14" s="1797"/>
      <c r="H14" s="1798"/>
      <c r="I14" s="1799"/>
      <c r="K14" s="22"/>
      <c r="L14" s="1381"/>
    </row>
    <row r="15" spans="1:12" s="1" customFormat="1" ht="13.5" customHeight="1" thickBot="1">
      <c r="A15" s="1381"/>
      <c r="B15" s="12"/>
      <c r="C15" s="666" t="s">
        <v>124</v>
      </c>
      <c r="D15" s="1273">
        <f>SUM(D11:D14)</f>
        <v>0</v>
      </c>
      <c r="E15" s="1273">
        <f>SUM(E11:E14)</f>
        <v>0</v>
      </c>
      <c r="F15" s="1319"/>
      <c r="G15" s="1800"/>
      <c r="H15" s="1801"/>
      <c r="I15" s="1802"/>
      <c r="J15" s="1601" t="str">
        <f>IF(AND(D15&lt;&gt;D8,NOT(AND(ISBLANK(D11),ISBLANK(D12), ISBLANK(D13),ISBLANK(D14)))),"&lt;-- Ensure that total across all refrigerant types (cell D15) matches total number of units entered above (cell D8).","")</f>
        <v/>
      </c>
      <c r="K15" s="1803"/>
      <c r="L15" s="1392"/>
    </row>
    <row r="16" spans="1:12" s="1" customFormat="1" ht="13.5" customHeight="1">
      <c r="A16" s="1381"/>
      <c r="B16" s="12"/>
      <c r="C16" s="400"/>
      <c r="D16" s="281"/>
      <c r="F16" s="11"/>
      <c r="G16" s="11"/>
      <c r="H16" s="11"/>
      <c r="J16" s="1601"/>
      <c r="K16" s="1803"/>
      <c r="L16" s="1381"/>
    </row>
    <row r="17" spans="1:12" s="1" customFormat="1" ht="24" customHeight="1">
      <c r="A17" s="1381"/>
      <c r="B17" s="12"/>
      <c r="C17" s="368" t="s">
        <v>135</v>
      </c>
      <c r="D17" s="369"/>
      <c r="E17" s="370"/>
      <c r="F17" s="11"/>
      <c r="G17" s="11"/>
      <c r="H17" s="371"/>
      <c r="J17" s="1601"/>
      <c r="K17" s="1803"/>
      <c r="L17" s="1381"/>
    </row>
    <row r="18" spans="1:12" s="1" customFormat="1" ht="5.25" customHeight="1">
      <c r="A18" s="1381"/>
      <c r="B18" s="12"/>
      <c r="C18" s="1675"/>
      <c r="D18" s="1675"/>
      <c r="E18" s="1675"/>
      <c r="F18" s="1675"/>
      <c r="G18" s="372"/>
      <c r="H18" s="1675"/>
      <c r="I18" s="1675"/>
      <c r="J18" s="1675"/>
      <c r="K18" s="1790"/>
      <c r="L18" s="1381"/>
    </row>
    <row r="19" spans="1:12" s="1" customFormat="1" ht="99" customHeight="1" thickBot="1">
      <c r="A19" s="1378"/>
      <c r="B19" s="12"/>
      <c r="C19" s="1611" t="s">
        <v>185</v>
      </c>
      <c r="D19" s="1481"/>
      <c r="E19" s="1481"/>
      <c r="F19" s="1481"/>
      <c r="G19" s="1481"/>
      <c r="H19" s="1481"/>
      <c r="I19" s="387"/>
      <c r="J19" s="685"/>
      <c r="K19" s="1440"/>
      <c r="L19" s="1381"/>
    </row>
    <row r="20" spans="1:12" s="1" customFormat="1" ht="14.25" customHeight="1">
      <c r="A20" s="1378"/>
      <c r="B20" s="12"/>
      <c r="C20" s="1596" t="s">
        <v>137</v>
      </c>
      <c r="D20" s="1587" t="s">
        <v>138</v>
      </c>
      <c r="E20" s="1588"/>
      <c r="F20" s="1591" t="s">
        <v>139</v>
      </c>
      <c r="G20" s="1592"/>
      <c r="H20" s="1598" t="s">
        <v>140</v>
      </c>
      <c r="I20" s="11"/>
      <c r="J20" s="11"/>
      <c r="K20" s="675"/>
      <c r="L20" s="1381"/>
    </row>
    <row r="21" spans="1:12" s="1" customFormat="1" ht="13.5" thickBot="1">
      <c r="A21" s="1378"/>
      <c r="B21" s="12"/>
      <c r="C21" s="1597"/>
      <c r="D21" s="1589"/>
      <c r="E21" s="1590"/>
      <c r="F21" s="1593"/>
      <c r="G21" s="1594"/>
      <c r="H21" s="1599"/>
      <c r="I21" s="11"/>
      <c r="J21" s="11"/>
      <c r="K21" s="675"/>
      <c r="L21" s="1381"/>
    </row>
    <row r="22" spans="1:12" ht="13.5" customHeight="1">
      <c r="A22" s="1378"/>
      <c r="B22" s="12"/>
      <c r="C22" s="1582" t="s">
        <v>141</v>
      </c>
      <c r="D22" s="148" t="s">
        <v>184</v>
      </c>
      <c r="E22" s="132"/>
      <c r="F22" s="449"/>
      <c r="G22" s="688"/>
      <c r="H22" s="1435"/>
      <c r="I22" s="11"/>
      <c r="J22" s="11"/>
      <c r="K22" s="675"/>
      <c r="L22" s="1391"/>
    </row>
    <row r="23" spans="1:12" ht="13.5" customHeight="1">
      <c r="A23" s="1378"/>
      <c r="B23" s="12"/>
      <c r="C23" s="1583"/>
      <c r="D23" s="1788" t="s">
        <v>143</v>
      </c>
      <c r="E23" s="1789"/>
      <c r="F23" s="881"/>
      <c r="G23" s="65" t="s">
        <v>144</v>
      </c>
      <c r="H23" s="714"/>
      <c r="I23" s="11"/>
      <c r="J23" s="11"/>
      <c r="K23" s="675"/>
      <c r="L23" s="1391"/>
    </row>
    <row r="24" spans="1:12" ht="13.5" customHeight="1">
      <c r="A24" s="1378"/>
      <c r="B24" s="12"/>
      <c r="C24" s="1583"/>
      <c r="D24" s="1578" t="s">
        <v>145</v>
      </c>
      <c r="E24" s="1750"/>
      <c r="F24" s="881"/>
      <c r="G24" s="65" t="s">
        <v>144</v>
      </c>
      <c r="H24" s="714"/>
      <c r="I24" s="11"/>
      <c r="J24" s="11"/>
      <c r="K24" s="675"/>
      <c r="L24" s="1391"/>
    </row>
    <row r="25" spans="1:12" ht="13.5" customHeight="1">
      <c r="A25" s="1378"/>
      <c r="B25" s="12"/>
      <c r="C25" s="1583"/>
      <c r="D25" s="1788" t="s">
        <v>146</v>
      </c>
      <c r="E25" s="1789"/>
      <c r="F25" s="881"/>
      <c r="G25" s="65" t="s">
        <v>144</v>
      </c>
      <c r="H25" s="714"/>
      <c r="I25" s="11"/>
      <c r="J25" s="11"/>
      <c r="K25" s="675"/>
      <c r="L25" s="1391"/>
    </row>
    <row r="26" spans="1:12" ht="13.5" customHeight="1">
      <c r="A26" s="1378"/>
      <c r="B26" s="12"/>
      <c r="C26" s="1583"/>
      <c r="D26" s="1578" t="s">
        <v>147</v>
      </c>
      <c r="E26" s="1750"/>
      <c r="F26" s="881"/>
      <c r="G26" s="65" t="s">
        <v>144</v>
      </c>
      <c r="H26" s="714"/>
      <c r="I26" s="11"/>
      <c r="J26" s="11"/>
      <c r="K26" s="675"/>
      <c r="L26" s="1391"/>
    </row>
    <row r="27" spans="1:12" ht="13.5" customHeight="1">
      <c r="A27" s="1378"/>
      <c r="B27" s="12"/>
      <c r="C27" s="1583"/>
      <c r="D27" s="884" t="s">
        <v>197</v>
      </c>
      <c r="E27" s="884"/>
      <c r="F27" s="884"/>
      <c r="G27" s="887"/>
      <c r="H27" s="204"/>
      <c r="I27" s="11"/>
      <c r="J27" s="11"/>
      <c r="K27" s="675"/>
      <c r="L27" s="1391"/>
    </row>
    <row r="28" spans="1:12" ht="13.5" customHeight="1">
      <c r="A28" s="1378"/>
      <c r="B28" s="12"/>
      <c r="C28" s="1583"/>
      <c r="D28" s="1788" t="s">
        <v>143</v>
      </c>
      <c r="E28" s="1789"/>
      <c r="F28" s="881"/>
      <c r="G28" s="65" t="s">
        <v>144</v>
      </c>
      <c r="H28" s="714"/>
      <c r="I28" s="11"/>
      <c r="J28" s="11"/>
      <c r="K28" s="675"/>
      <c r="L28" s="1391"/>
    </row>
    <row r="29" spans="1:12" ht="13.5" customHeight="1">
      <c r="A29" s="1378"/>
      <c r="B29" s="12"/>
      <c r="C29" s="1583"/>
      <c r="D29" s="1578" t="s">
        <v>145</v>
      </c>
      <c r="E29" s="1750"/>
      <c r="F29" s="881"/>
      <c r="G29" s="65" t="s">
        <v>144</v>
      </c>
      <c r="H29" s="714"/>
      <c r="I29" s="11"/>
      <c r="J29" s="11"/>
      <c r="K29" s="675"/>
      <c r="L29" s="1391"/>
    </row>
    <row r="30" spans="1:12" ht="13.5" customHeight="1">
      <c r="A30" s="1378"/>
      <c r="B30" s="12"/>
      <c r="C30" s="1583"/>
      <c r="D30" s="1788" t="s">
        <v>146</v>
      </c>
      <c r="E30" s="1789"/>
      <c r="F30" s="881"/>
      <c r="G30" s="65" t="s">
        <v>144</v>
      </c>
      <c r="H30" s="714"/>
      <c r="I30" s="11"/>
      <c r="J30" s="11"/>
      <c r="K30" s="675"/>
      <c r="L30" s="1391"/>
    </row>
    <row r="31" spans="1:12" ht="13.5" customHeight="1">
      <c r="A31" s="1378"/>
      <c r="B31" s="12"/>
      <c r="C31" s="1583"/>
      <c r="D31" s="1578" t="s">
        <v>147</v>
      </c>
      <c r="E31" s="1750"/>
      <c r="F31" s="881"/>
      <c r="G31" s="65" t="s">
        <v>144</v>
      </c>
      <c r="H31" s="714"/>
      <c r="I31" s="11"/>
      <c r="J31" s="11"/>
      <c r="K31" s="675"/>
      <c r="L31" s="1391"/>
    </row>
    <row r="32" spans="1:12" ht="13.5" customHeight="1">
      <c r="A32" s="1378"/>
      <c r="B32" s="12"/>
      <c r="C32" s="1583"/>
      <c r="D32" s="884" t="s">
        <v>198</v>
      </c>
      <c r="E32" s="884"/>
      <c r="F32" s="884"/>
      <c r="G32" s="887"/>
      <c r="H32" s="205"/>
      <c r="I32" s="11"/>
      <c r="J32" s="11"/>
      <c r="K32" s="675"/>
      <c r="L32" s="1391"/>
    </row>
    <row r="33" spans="1:12" ht="13.5" customHeight="1">
      <c r="A33" s="1378"/>
      <c r="B33" s="12"/>
      <c r="C33" s="1583"/>
      <c r="D33" s="1788" t="s">
        <v>143</v>
      </c>
      <c r="E33" s="1789"/>
      <c r="F33" s="881"/>
      <c r="G33" s="65" t="s">
        <v>144</v>
      </c>
      <c r="H33" s="714"/>
      <c r="I33" s="11"/>
      <c r="J33" s="11"/>
      <c r="K33" s="675"/>
      <c r="L33" s="1391"/>
    </row>
    <row r="34" spans="1:12" ht="13.5" customHeight="1">
      <c r="A34" s="1378"/>
      <c r="B34" s="12"/>
      <c r="C34" s="1583"/>
      <c r="D34" s="1578" t="s">
        <v>145</v>
      </c>
      <c r="E34" s="1750"/>
      <c r="F34" s="881"/>
      <c r="G34" s="65" t="s">
        <v>144</v>
      </c>
      <c r="H34" s="714"/>
      <c r="I34" s="11"/>
      <c r="J34" s="11"/>
      <c r="K34" s="675"/>
      <c r="L34" s="1391"/>
    </row>
    <row r="35" spans="1:12" ht="13.5" customHeight="1">
      <c r="A35" s="1378"/>
      <c r="B35" s="12"/>
      <c r="C35" s="1583"/>
      <c r="D35" s="1788" t="s">
        <v>146</v>
      </c>
      <c r="E35" s="1789"/>
      <c r="F35" s="881"/>
      <c r="G35" s="65" t="s">
        <v>144</v>
      </c>
      <c r="H35" s="714"/>
      <c r="I35" s="11"/>
      <c r="J35" s="11"/>
      <c r="K35" s="675"/>
      <c r="L35" s="1391"/>
    </row>
    <row r="36" spans="1:12" ht="13.5" customHeight="1" thickBot="1">
      <c r="A36" s="1378"/>
      <c r="B36" s="12"/>
      <c r="C36" s="1584"/>
      <c r="D36" s="1556" t="s">
        <v>147</v>
      </c>
      <c r="E36" s="1751"/>
      <c r="F36" s="1363"/>
      <c r="G36" s="67" t="s">
        <v>144</v>
      </c>
      <c r="H36" s="644"/>
      <c r="I36" s="11"/>
      <c r="J36" s="11"/>
      <c r="K36" s="675"/>
      <c r="L36" s="1391"/>
    </row>
    <row r="37" spans="1:12" ht="13.5" customHeight="1">
      <c r="A37" s="1378"/>
      <c r="B37" s="12"/>
      <c r="C37" s="1775" t="s">
        <v>153</v>
      </c>
      <c r="D37" s="1810" t="s">
        <v>154</v>
      </c>
      <c r="E37" s="1811"/>
      <c r="F37" s="1361"/>
      <c r="G37" s="66" t="s">
        <v>155</v>
      </c>
      <c r="H37" s="646"/>
      <c r="I37" s="11"/>
      <c r="J37" s="11"/>
      <c r="K37" s="675"/>
      <c r="L37" s="1391"/>
    </row>
    <row r="38" spans="1:12" ht="13.5" customHeight="1" thickBot="1">
      <c r="A38" s="1378"/>
      <c r="B38" s="12"/>
      <c r="C38" s="1776"/>
      <c r="D38" s="1808" t="s">
        <v>156</v>
      </c>
      <c r="E38" s="1809"/>
      <c r="F38" s="1363"/>
      <c r="G38" s="67" t="s">
        <v>155</v>
      </c>
      <c r="H38" s="644"/>
      <c r="I38" s="11"/>
      <c r="J38" s="11"/>
      <c r="K38" s="675"/>
      <c r="L38" s="1391"/>
    </row>
    <row r="39" spans="1:12" ht="13.5" customHeight="1">
      <c r="A39" s="1378"/>
      <c r="B39" s="12"/>
      <c r="C39" s="1819" t="s">
        <v>157</v>
      </c>
      <c r="D39" s="1810" t="s">
        <v>158</v>
      </c>
      <c r="E39" s="1811"/>
      <c r="F39" s="1361"/>
      <c r="G39" s="66" t="s">
        <v>144</v>
      </c>
      <c r="H39" s="646"/>
      <c r="I39" s="11"/>
      <c r="J39" s="11"/>
      <c r="K39" s="675"/>
      <c r="L39" s="1391"/>
    </row>
    <row r="40" spans="1:12" ht="13.5" customHeight="1" thickBot="1">
      <c r="A40" s="1378"/>
      <c r="B40" s="12"/>
      <c r="C40" s="1820"/>
      <c r="D40" s="1817" t="s">
        <v>159</v>
      </c>
      <c r="E40" s="1818"/>
      <c r="F40" s="1366"/>
      <c r="G40" s="92" t="s">
        <v>144</v>
      </c>
      <c r="H40" s="644"/>
      <c r="I40" s="11"/>
      <c r="J40" s="11"/>
      <c r="K40" s="675"/>
      <c r="L40" s="1391"/>
    </row>
    <row r="41" spans="1:12" ht="13.5" customHeight="1" thickBot="1">
      <c r="A41" s="1378"/>
      <c r="B41" s="12"/>
      <c r="C41" s="388" t="s">
        <v>160</v>
      </c>
      <c r="D41" s="1821" t="s">
        <v>154</v>
      </c>
      <c r="E41" s="1822"/>
      <c r="F41" s="1364"/>
      <c r="G41" s="93" t="s">
        <v>144</v>
      </c>
      <c r="H41" s="644"/>
      <c r="I41" s="11"/>
      <c r="J41" s="11"/>
      <c r="K41" s="675"/>
      <c r="L41" s="1391"/>
    </row>
    <row r="42" spans="1:12" ht="13.5" customHeight="1" thickBot="1">
      <c r="A42" s="1378"/>
      <c r="B42" s="12"/>
      <c r="C42" s="201" t="s">
        <v>162</v>
      </c>
      <c r="D42" s="389" t="s">
        <v>146</v>
      </c>
      <c r="E42" s="390"/>
      <c r="F42" s="1365"/>
      <c r="G42" s="277" t="s">
        <v>163</v>
      </c>
      <c r="H42" s="646"/>
      <c r="I42" s="11"/>
      <c r="J42" s="11"/>
      <c r="K42" s="675"/>
      <c r="L42" s="1391"/>
    </row>
    <row r="43" spans="1:12" ht="14.25" customHeight="1">
      <c r="A43" s="1378"/>
      <c r="B43" s="12"/>
      <c r="C43" s="391"/>
      <c r="G43" s="392"/>
      <c r="H43" s="1436"/>
      <c r="K43" s="21"/>
      <c r="L43" s="1378"/>
    </row>
    <row r="44" spans="1:12" ht="24" customHeight="1">
      <c r="A44" s="1381"/>
      <c r="B44" s="12"/>
      <c r="C44" s="167" t="s">
        <v>165</v>
      </c>
      <c r="D44" s="1"/>
      <c r="E44" s="1"/>
      <c r="F44" s="1"/>
      <c r="G44" s="392"/>
      <c r="H44" s="5"/>
      <c r="I44" s="1"/>
      <c r="J44" s="1"/>
      <c r="K44" s="22"/>
      <c r="L44" s="1378"/>
    </row>
    <row r="45" spans="1:12" ht="39.75" customHeight="1">
      <c r="A45" s="1381"/>
      <c r="B45" s="12"/>
      <c r="C45" s="1489" t="s">
        <v>201</v>
      </c>
      <c r="D45" s="1489"/>
      <c r="E45" s="1489"/>
      <c r="F45" s="1489"/>
      <c r="G45" s="1489"/>
      <c r="H45" s="1489"/>
      <c r="I45" s="1489"/>
      <c r="J45" s="1489"/>
      <c r="K45" s="1804"/>
      <c r="L45" s="1378"/>
    </row>
    <row r="46" spans="1:12" ht="5.25" customHeight="1" thickBot="1">
      <c r="A46" s="1381"/>
      <c r="B46" s="12"/>
      <c r="C46" s="1"/>
      <c r="D46" s="1"/>
      <c r="E46" s="1"/>
      <c r="F46" s="1"/>
      <c r="G46" s="392"/>
      <c r="H46" s="5"/>
      <c r="I46" s="136"/>
      <c r="J46" s="136"/>
      <c r="K46" s="676"/>
      <c r="L46" s="1378"/>
    </row>
    <row r="47" spans="1:12" ht="13.5" customHeight="1">
      <c r="A47" s="1381"/>
      <c r="B47" s="12"/>
      <c r="C47" s="1576" t="s">
        <v>167</v>
      </c>
      <c r="D47" s="1816"/>
      <c r="E47" s="1823"/>
      <c r="F47" s="1824"/>
      <c r="G47" s="392"/>
      <c r="H47" s="1436"/>
      <c r="K47" s="21"/>
      <c r="L47" s="1378"/>
    </row>
    <row r="48" spans="1:12" ht="13.5" customHeight="1">
      <c r="A48" s="1381"/>
      <c r="B48" s="12"/>
      <c r="C48" s="1574" t="s">
        <v>168</v>
      </c>
      <c r="D48" s="1695"/>
      <c r="E48" s="1696"/>
      <c r="F48" s="1697"/>
      <c r="G48" s="392"/>
      <c r="H48" s="1436"/>
      <c r="K48" s="21"/>
      <c r="L48" s="1378"/>
    </row>
    <row r="49" spans="1:12" ht="26.25" customHeight="1" thickBot="1">
      <c r="A49" s="1381"/>
      <c r="B49" s="12"/>
      <c r="C49" s="1812" t="s">
        <v>202</v>
      </c>
      <c r="D49" s="1813"/>
      <c r="E49" s="1814"/>
      <c r="F49" s="1815"/>
      <c r="G49" s="392"/>
      <c r="H49" s="1436"/>
      <c r="K49" s="21"/>
      <c r="L49" s="1378"/>
    </row>
    <row r="50" spans="1:12" ht="30.75" customHeight="1" thickBot="1">
      <c r="A50" s="1378"/>
      <c r="B50" s="12"/>
      <c r="C50" s="1436"/>
      <c r="D50" s="1436"/>
      <c r="E50" s="1436"/>
      <c r="F50" s="1436"/>
      <c r="G50" s="1436"/>
      <c r="H50" s="1436"/>
      <c r="K50" s="21"/>
      <c r="L50" s="1378"/>
    </row>
    <row r="51" spans="1:12" ht="12.75" customHeight="1">
      <c r="A51" s="1378"/>
      <c r="B51" s="12"/>
      <c r="C51" s="17" t="s">
        <v>170</v>
      </c>
      <c r="D51" s="1678"/>
      <c r="E51" s="1679"/>
      <c r="F51" s="1679"/>
      <c r="G51" s="1679"/>
      <c r="H51" s="1679"/>
      <c r="I51" s="1679"/>
      <c r="J51" s="1805"/>
      <c r="K51" s="21"/>
      <c r="L51" s="1378"/>
    </row>
    <row r="52" spans="1:12" ht="12.75" customHeight="1">
      <c r="A52" s="1378"/>
      <c r="B52" s="12"/>
      <c r="C52" s="393"/>
      <c r="D52" s="1682"/>
      <c r="E52" s="1683"/>
      <c r="F52" s="1683"/>
      <c r="G52" s="1683"/>
      <c r="H52" s="1683"/>
      <c r="I52" s="1683"/>
      <c r="J52" s="1806"/>
      <c r="K52" s="21"/>
      <c r="L52" s="1378"/>
    </row>
    <row r="53" spans="1:12" ht="12.75" customHeight="1">
      <c r="A53" s="1378"/>
      <c r="B53" s="12"/>
      <c r="C53" s="393"/>
      <c r="D53" s="1682"/>
      <c r="E53" s="1683"/>
      <c r="F53" s="1683"/>
      <c r="G53" s="1683"/>
      <c r="H53" s="1683"/>
      <c r="I53" s="1683"/>
      <c r="J53" s="1806"/>
      <c r="K53" s="21"/>
      <c r="L53" s="1378"/>
    </row>
    <row r="54" spans="1:12" ht="12.75" customHeight="1">
      <c r="A54" s="1378"/>
      <c r="B54" s="12"/>
      <c r="C54" s="393"/>
      <c r="D54" s="1682"/>
      <c r="E54" s="1683"/>
      <c r="F54" s="1683"/>
      <c r="G54" s="1683"/>
      <c r="H54" s="1683"/>
      <c r="I54" s="1683"/>
      <c r="J54" s="1806"/>
      <c r="K54" s="21"/>
      <c r="L54" s="1378"/>
    </row>
    <row r="55" spans="1:12" ht="12.75" customHeight="1">
      <c r="A55" s="1378"/>
      <c r="B55" s="12"/>
      <c r="C55" s="393"/>
      <c r="D55" s="1682"/>
      <c r="E55" s="1683"/>
      <c r="F55" s="1683"/>
      <c r="G55" s="1683"/>
      <c r="H55" s="1683"/>
      <c r="I55" s="1683"/>
      <c r="J55" s="1806"/>
      <c r="K55" s="21"/>
      <c r="L55" s="1378"/>
    </row>
    <row r="56" spans="1:12" ht="12.75" customHeight="1">
      <c r="A56" s="1378"/>
      <c r="B56" s="12"/>
      <c r="C56" s="14"/>
      <c r="D56" s="1682"/>
      <c r="E56" s="1683"/>
      <c r="F56" s="1683"/>
      <c r="G56" s="1683"/>
      <c r="H56" s="1683"/>
      <c r="I56" s="1683"/>
      <c r="J56" s="1806"/>
      <c r="K56" s="21"/>
      <c r="L56" s="1378"/>
    </row>
    <row r="57" spans="1:12" ht="12.75" customHeight="1">
      <c r="A57" s="1378"/>
      <c r="B57" s="12"/>
      <c r="C57" s="16"/>
      <c r="D57" s="1682"/>
      <c r="E57" s="1683"/>
      <c r="F57" s="1683"/>
      <c r="G57" s="1683"/>
      <c r="H57" s="1683"/>
      <c r="I57" s="1683"/>
      <c r="J57" s="1806"/>
      <c r="K57" s="21"/>
      <c r="L57" s="1378"/>
    </row>
    <row r="58" spans="1:12" ht="12.75" customHeight="1" thickBot="1">
      <c r="A58" s="1378"/>
      <c r="B58" s="12"/>
      <c r="C58" s="15"/>
      <c r="D58" s="1686"/>
      <c r="E58" s="1687"/>
      <c r="F58" s="1687"/>
      <c r="G58" s="1687"/>
      <c r="H58" s="1687"/>
      <c r="I58" s="1687"/>
      <c r="J58" s="1807"/>
      <c r="K58" s="21"/>
      <c r="L58" s="1378"/>
    </row>
    <row r="59" spans="1:12" s="396" customFormat="1" ht="13.5" customHeight="1">
      <c r="A59" s="1378"/>
      <c r="B59" s="33"/>
      <c r="C59" s="394" t="str">
        <f>'Instructions &amp; Definitions'!C57</f>
        <v>EPA Form Number: 5900-482</v>
      </c>
      <c r="D59" s="395"/>
      <c r="E59" s="395"/>
      <c r="H59" s="1441"/>
      <c r="K59" s="23"/>
      <c r="L59" s="1378"/>
    </row>
    <row r="60" spans="1:12" s="18" customFormat="1" ht="12.5">
      <c r="A60" s="1378"/>
      <c r="B60" s="1378"/>
      <c r="C60" s="1378"/>
      <c r="D60" s="1378"/>
      <c r="E60" s="1378"/>
      <c r="F60" s="1378"/>
      <c r="G60" s="1378"/>
      <c r="H60" s="1437"/>
      <c r="I60" s="1378"/>
      <c r="J60" s="1378"/>
      <c r="K60" s="1378"/>
      <c r="L60" s="1378"/>
    </row>
    <row r="61" spans="1:12" s="18" customFormat="1">
      <c r="A61" s="1381"/>
      <c r="B61" s="1378"/>
      <c r="C61" s="1378"/>
      <c r="D61" s="1378"/>
      <c r="E61" s="1378"/>
      <c r="F61" s="1378"/>
      <c r="G61" s="1378"/>
      <c r="H61" s="1437"/>
      <c r="I61" s="1378"/>
      <c r="J61" s="1378"/>
      <c r="K61" s="1378"/>
      <c r="L61" s="1378"/>
    </row>
    <row r="62" spans="1:12" s="18" customFormat="1">
      <c r="A62" s="1381"/>
      <c r="B62" s="1378"/>
      <c r="C62" s="1378"/>
      <c r="D62" s="1378"/>
      <c r="E62" s="1378"/>
      <c r="F62" s="1378"/>
      <c r="G62" s="1378"/>
      <c r="H62" s="1437"/>
      <c r="I62" s="1378"/>
      <c r="J62" s="1378"/>
      <c r="K62" s="1378"/>
      <c r="L62" s="1378"/>
    </row>
    <row r="182" customFormat="1" ht="12.5" hidden="1"/>
    <row r="183" customFormat="1" ht="12.5" hidden="1"/>
    <row r="184" customFormat="1" ht="12.5" hidden="1"/>
    <row r="185" customFormat="1" ht="12.5" hidden="1"/>
    <row r="186" customFormat="1" ht="12.5" hidden="1"/>
  </sheetData>
  <sheetProtection algorithmName="SHA-512" hashValue="DsoLK+AvhNmHPEXHL0vjkkkEzTvPccWziB0NwA3QXjztp6toC53Wf2iFV//5ZG4HcxNwz3vtpYxozUagTvn9Zg==" saltValue="qh6X54WTR/x7hRWnlW4oJA==" spinCount="100000" sheet="1" objects="1" scenarios="1"/>
  <customSheetViews>
    <customSheetView guid="{7A34E1A7-91A1-4CD4-B377-1F35FFBCE4D8}" showGridLines="0" fitToPage="1" hiddenRows="1" hiddenColumns="1">
      <pageMargins left="0" right="0" top="0" bottom="0" header="0" footer="0"/>
      <pageSetup scale="66" orientation="portrait" r:id="rId1"/>
      <headerFooter alignWithMargins="0">
        <oddFooter>&amp;R&amp;P of &amp;N</oddFooter>
      </headerFooter>
    </customSheetView>
    <customSheetView guid="{DD9D0D41-5D22-4202-9EF9-254DD6E28480}" showGridLines="0" fitToPage="1" hiddenRows="1" hiddenColumns="1" topLeftCell="A5">
      <pageMargins left="0" right="0" top="0" bottom="0" header="0" footer="0"/>
      <pageSetup scale="66" orientation="portrait" r:id="rId2"/>
      <headerFooter alignWithMargins="0">
        <oddFooter>&amp;R&amp;P of &amp;N</oddFooter>
      </headerFooter>
    </customSheetView>
  </customSheetViews>
  <mergeCells count="42">
    <mergeCell ref="C37:C38"/>
    <mergeCell ref="I45:K45"/>
    <mergeCell ref="E48:F48"/>
    <mergeCell ref="D51:J58"/>
    <mergeCell ref="D38:E38"/>
    <mergeCell ref="D37:E37"/>
    <mergeCell ref="C49:D49"/>
    <mergeCell ref="E49:F49"/>
    <mergeCell ref="C47:D47"/>
    <mergeCell ref="C48:D48"/>
    <mergeCell ref="C45:H45"/>
    <mergeCell ref="D40:E40"/>
    <mergeCell ref="C39:C40"/>
    <mergeCell ref="D39:E39"/>
    <mergeCell ref="D41:E41"/>
    <mergeCell ref="E47:F47"/>
    <mergeCell ref="I2:J2"/>
    <mergeCell ref="F20:G21"/>
    <mergeCell ref="C20:C21"/>
    <mergeCell ref="D20:E21"/>
    <mergeCell ref="C18:F18"/>
    <mergeCell ref="H18:K18"/>
    <mergeCell ref="C19:H19"/>
    <mergeCell ref="H20:H21"/>
    <mergeCell ref="C4:J4"/>
    <mergeCell ref="G10:I10"/>
    <mergeCell ref="C6:J6"/>
    <mergeCell ref="G11:I15"/>
    <mergeCell ref="J15:K17"/>
    <mergeCell ref="D36:E36"/>
    <mergeCell ref="C22:C36"/>
    <mergeCell ref="D24:E24"/>
    <mergeCell ref="D29:E29"/>
    <mergeCell ref="D34:E34"/>
    <mergeCell ref="D26:E26"/>
    <mergeCell ref="D31:E31"/>
    <mergeCell ref="D35:E35"/>
    <mergeCell ref="D23:E23"/>
    <mergeCell ref="D28:E28"/>
    <mergeCell ref="D30:E30"/>
    <mergeCell ref="D25:E25"/>
    <mergeCell ref="D33:E33"/>
  </mergeCells>
  <phoneticPr fontId="3" type="noConversion"/>
  <dataValidations count="2">
    <dataValidation type="decimal" operator="greaterThanOrEqual" allowBlank="1" showInputMessage="1" showErrorMessage="1" sqref="F47:F48 E47:E49" xr:uid="{00000000-0002-0000-0800-000000000000}">
      <formula1>0</formula1>
    </dataValidation>
    <dataValidation type="list" allowBlank="1" showInputMessage="1" showErrorMessage="1" sqref="H28:H31 F11:F14 H23:H26 H33:H42" xr:uid="{00000000-0002-0000-0800-000001000000}">
      <formula1>"Assumptions, Data"</formula1>
    </dataValidation>
  </dataValidations>
  <pageMargins left="0.5" right="0.5" top="0.5" bottom="0.625" header="0.5" footer="0.5"/>
  <pageSetup scale="63" orientation="portrait" r:id="rId3"/>
  <headerFooter alignWithMargins="0">
    <oddFooter>&amp;R&amp;P of &amp;N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7fdcd74-2a7d-4d58-b4f7-f623844b553a">
      <UserInfo>
        <DisplayName>Tigner, Samantha</DisplayName>
        <AccountId>30</AccountId>
        <AccountType/>
      </UserInfo>
      <UserInfo>
        <DisplayName>Kyle, Jessica</DisplayName>
        <AccountId>18</AccountId>
        <AccountType/>
      </UserInfo>
      <UserInfo>
        <DisplayName>Economu, Nicole</DisplayName>
        <AccountId>154</AccountId>
        <AccountType/>
      </UserInfo>
      <UserInfo>
        <DisplayName>Garfinkel, Johanna</DisplayName>
        <AccountId>31</AccountId>
        <AccountType/>
      </UserInfo>
    </SharedWithUsers>
    <TaxCatchAll xmlns="fa6a9aea-fb0f-4ddd-aff8-712634b7d5fe" xsi:nil="true"/>
    <lcf76f155ced4ddcb4097134ff3c332f xmlns="506e8920-8709-453c-ac34-7beb15a2da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5" ma:contentTypeDescription="Create a new document." ma:contentTypeScope="" ma:versionID="65d9edf90cc26f21f2ec866e62bd2e33">
  <xsd:schema xmlns:xsd="http://www.w3.org/2001/XMLSchema" xmlns:xs="http://www.w3.org/2001/XMLSchema" xmlns:p="http://schemas.microsoft.com/office/2006/metadata/properties" xmlns:ns2="506e8920-8709-453c-ac34-7beb15a2da9c" xmlns:ns3="b7fdcd74-2a7d-4d58-b4f7-f623844b553a" xmlns:ns4="fa6a9aea-fb0f-4ddd-aff8-712634b7d5fe" targetNamespace="http://schemas.microsoft.com/office/2006/metadata/properties" ma:root="true" ma:fieldsID="bb0a2b307d5e0dc1bad5413c7b13da09" ns2:_="" ns3:_="" ns4:_="">
    <xsd:import namespace="506e8920-8709-453c-ac34-7beb15a2da9c"/>
    <xsd:import namespace="b7fdcd74-2a7d-4d58-b4f7-f623844b553a"/>
    <xsd:import namespace="fa6a9aea-fb0f-4ddd-aff8-712634b7d5f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856f2ee-118d-42e8-91de-064c9a66b68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6a9aea-fb0f-4ddd-aff8-712634b7d5f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9d60e97-1216-4e07-8ac5-8cb766e480eb}" ma:internalName="TaxCatchAll" ma:showField="CatchAllData" ma:web="b7fdcd74-2a7d-4d58-b4f7-f623844b55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868CA8-3EDE-4DB0-8DCD-747897A9BBE4}">
  <ds:schemaRefs>
    <ds:schemaRef ds:uri="http://schemas.microsoft.com/sharepoint/v3/contenttype/forms"/>
  </ds:schemaRefs>
</ds:datastoreItem>
</file>

<file path=customXml/itemProps2.xml><?xml version="1.0" encoding="utf-8"?>
<ds:datastoreItem xmlns:ds="http://schemas.openxmlformats.org/officeDocument/2006/customXml" ds:itemID="{C05B2BF0-2C38-4BFB-9C0B-144A01A86363}">
  <ds:schemaRefs>
    <ds:schemaRef ds:uri="http://schemas.microsoft.com/office/2006/metadata/properties"/>
    <ds:schemaRef ds:uri="http://schemas.microsoft.com/office/infopath/2007/PartnerControls"/>
    <ds:schemaRef ds:uri="b7fdcd74-2a7d-4d58-b4f7-f623844b553a"/>
    <ds:schemaRef ds:uri="fa6a9aea-fb0f-4ddd-aff8-712634b7d5fe"/>
    <ds:schemaRef ds:uri="506e8920-8709-453c-ac34-7beb15a2da9c"/>
  </ds:schemaRefs>
</ds:datastoreItem>
</file>

<file path=customXml/itemProps3.xml><?xml version="1.0" encoding="utf-8"?>
<ds:datastoreItem xmlns:ds="http://schemas.openxmlformats.org/officeDocument/2006/customXml" ds:itemID="{F0A8D762-DDAE-4D89-A5D9-12C80F481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fa6a9aea-fb0f-4ddd-aff8-712634b7d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71</vt:i4>
      </vt:variant>
    </vt:vector>
  </HeadingPairs>
  <TitlesOfParts>
    <vt:vector size="95" baseType="lpstr">
      <vt:lpstr>Instructions &amp; Definitions</vt:lpstr>
      <vt:lpstr>Step 1-Contact and Program Info</vt:lpstr>
      <vt:lpstr>Step 2-Third Party Information</vt:lpstr>
      <vt:lpstr>Step 3-Refrigerators</vt:lpstr>
      <vt:lpstr>Step 3-Refrigerators (B)</vt:lpstr>
      <vt:lpstr>Step 3-Stand-Alone Freezers</vt:lpstr>
      <vt:lpstr>Step 3-Stand-Alone Freezers (B)</vt:lpstr>
      <vt:lpstr>Step 3-Air-Conditioning Uni (B)</vt:lpstr>
      <vt:lpstr>Step 3-Air-Conditioning Units</vt:lpstr>
      <vt:lpstr>Step 3-Dehumidifiers</vt:lpstr>
      <vt:lpstr>Step 3-Dehumidifiers (B)</vt:lpstr>
      <vt:lpstr>Step 4-Units Jointly Processed</vt:lpstr>
      <vt:lpstr>Step 5-QA_Input Data Summary</vt:lpstr>
      <vt:lpstr>Step 5-Env Benefits</vt:lpstr>
      <vt:lpstr>Step 5-Env Benefits (B)</vt:lpstr>
      <vt:lpstr>Step 5-Energy Impacts </vt:lpstr>
      <vt:lpstr>Step 5 Energy Impacts (B)</vt:lpstr>
      <vt:lpstr>Step 5-Benefits Messaging</vt:lpstr>
      <vt:lpstr>Step 6-Partner Feedback</vt:lpstr>
      <vt:lpstr>Step 7-Confirmation</vt:lpstr>
      <vt:lpstr>OutputLinker</vt:lpstr>
      <vt:lpstr>OutputLinker (B)</vt:lpstr>
      <vt:lpstr>Assumptions</vt:lpstr>
      <vt:lpstr>DOE RUL</vt:lpstr>
      <vt:lpstr>AC</vt:lpstr>
      <vt:lpstr>'Step 3-Refrigerators (B)'!AC_Refrigerant</vt:lpstr>
      <vt:lpstr>'Step 3-Stand-Alone Freezers (B)'!AC_Refrigerant</vt:lpstr>
      <vt:lpstr>'Step 4-Units Jointly Processed'!AC_Refrigerant</vt:lpstr>
      <vt:lpstr>AC_Refrigerant</vt:lpstr>
      <vt:lpstr>Dehumid</vt:lpstr>
      <vt:lpstr>'Step 3-Refrigerators (B)'!Dehumidifiers_Refrigerant</vt:lpstr>
      <vt:lpstr>'Step 3-Stand-Alone Freezers (B)'!Dehumidifiers_Refrigerant</vt:lpstr>
      <vt:lpstr>'Step 4-Units Jointly Processed'!Dehumidifiers_Refrigerant</vt:lpstr>
      <vt:lpstr>Dehumidifiers_Refrigerant</vt:lpstr>
      <vt:lpstr>Destruction_Technology</vt:lpstr>
      <vt:lpstr>'Step 3-Refrigerators (B)'!Energy_2a</vt:lpstr>
      <vt:lpstr>'Step 3-Stand-Alone Freezers (B)'!Energy_2a</vt:lpstr>
      <vt:lpstr>Energy_2a</vt:lpstr>
      <vt:lpstr>'Step 3-Stand-Alone Freezers (B)'!Energy_2b</vt:lpstr>
      <vt:lpstr>Energy_2b</vt:lpstr>
      <vt:lpstr>'Step 3-Dehumidifiers (B)'!Energy_2c</vt:lpstr>
      <vt:lpstr>Energy_2c</vt:lpstr>
      <vt:lpstr>'Step 3-Air-Conditioning Uni (B)'!Energy_2d</vt:lpstr>
      <vt:lpstr>'Step 3-Dehumidifiers (B)'!Energy_2d</vt:lpstr>
      <vt:lpstr>Energy_2d</vt:lpstr>
      <vt:lpstr>EnergyY</vt:lpstr>
      <vt:lpstr>EnergyYN</vt:lpstr>
      <vt:lpstr>Foam1</vt:lpstr>
      <vt:lpstr>FoamPtr</vt:lpstr>
      <vt:lpstr>Freeze</vt:lpstr>
      <vt:lpstr>'Step 3-Refrigerators (B)'!Freezer_Foam_Total</vt:lpstr>
      <vt:lpstr>'Step 3-Stand-Alone Freezers (B)'!Freezer_Foam_Total</vt:lpstr>
      <vt:lpstr>'Step 4-Units Jointly Processed'!Freezer_Foam_Total</vt:lpstr>
      <vt:lpstr>Freezer_Foam_Total</vt:lpstr>
      <vt:lpstr>'Step 3-Refrigerators (B)'!Freezer_Refrig_Total</vt:lpstr>
      <vt:lpstr>'Step 3-Stand-Alone Freezers (B)'!Freezer_Refrig_Total</vt:lpstr>
      <vt:lpstr>'Step 4-Units Jointly Processed'!Freezer_Refrig_Total</vt:lpstr>
      <vt:lpstr>Freezer_Refrig_Total</vt:lpstr>
      <vt:lpstr>'Step 3-Refrigerators (B)'!Fridge_Foam_Total</vt:lpstr>
      <vt:lpstr>'Step 3-Stand-Alone Freezers (B)'!Fridge_Foam_Total</vt:lpstr>
      <vt:lpstr>'Step 4-Units Jointly Processed'!Fridge_Foam_Total</vt:lpstr>
      <vt:lpstr>Fridge_Foam_Total</vt:lpstr>
      <vt:lpstr>'Step 3-Refrigerators (B)'!Fridge_Refrig_Total</vt:lpstr>
      <vt:lpstr>'Step 3-Stand-Alone Freezers (B)'!Fridge_Refrig_Total</vt:lpstr>
      <vt:lpstr>'Step 4-Units Jointly Processed'!Fridge_Refrig_Total</vt:lpstr>
      <vt:lpstr>Fridge_Refrig_Total</vt:lpstr>
      <vt:lpstr>HaulAway1</vt:lpstr>
      <vt:lpstr>HaulawayPtr</vt:lpstr>
      <vt:lpstr>Hazardous1</vt:lpstr>
      <vt:lpstr>HazardousPtr</vt:lpstr>
      <vt:lpstr>PartnerN</vt:lpstr>
      <vt:lpstr>PartnersN</vt:lpstr>
      <vt:lpstr>PartnerY</vt:lpstr>
      <vt:lpstr>PartnerYN</vt:lpstr>
      <vt:lpstr>'Instructions &amp; Definitions'!Print_Area</vt:lpstr>
      <vt:lpstr>'Step 1-Contact and Program Info'!Print_Area</vt:lpstr>
      <vt:lpstr>'Step 2-Third Party Information'!Print_Area</vt:lpstr>
      <vt:lpstr>'Step 3-Air-Conditioning Uni (B)'!Print_Area</vt:lpstr>
      <vt:lpstr>'Step 3-Air-Conditioning Units'!Print_Area</vt:lpstr>
      <vt:lpstr>'Step 3-Dehumidifiers'!Print_Area</vt:lpstr>
      <vt:lpstr>'Step 3-Dehumidifiers (B)'!Print_Area</vt:lpstr>
      <vt:lpstr>'Step 3-Refrigerators'!Print_Area</vt:lpstr>
      <vt:lpstr>'Step 3-Refrigerators (B)'!Print_Area</vt:lpstr>
      <vt:lpstr>'Step 3-Stand-Alone Freezers'!Print_Area</vt:lpstr>
      <vt:lpstr>'Step 3-Stand-Alone Freezers (B)'!Print_Area</vt:lpstr>
      <vt:lpstr>'Step 5 Energy Impacts (B)'!Print_Area</vt:lpstr>
      <vt:lpstr>'Step 5-Benefits Messaging'!Print_Area</vt:lpstr>
      <vt:lpstr>'Step 5-Energy Impacts '!Print_Area</vt:lpstr>
      <vt:lpstr>'Step 5-Env Benefits'!Print_Area</vt:lpstr>
      <vt:lpstr>'Step 5-Env Benefits (B)'!Print_Area</vt:lpstr>
      <vt:lpstr>'Step 5-QA_Input Data Summary'!Print_Area</vt:lpstr>
      <vt:lpstr>'Step 7-Confirmation'!Print_Area</vt:lpstr>
      <vt:lpstr>RefFrez</vt:lpstr>
      <vt:lpstr>Refrigerant1</vt:lpstr>
      <vt:lpstr>RefrigerantPtr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Reporting Form</dc:title>
  <dc:subject>RAD</dc:subject>
  <dc:creator>US EPA</dc:creator>
  <cp:keywords/>
  <dc:description/>
  <cp:lastModifiedBy>Hamlin, Sally</cp:lastModifiedBy>
  <cp:revision/>
  <dcterms:created xsi:type="dcterms:W3CDTF">2006-08-17T21:07:09Z</dcterms:created>
  <dcterms:modified xsi:type="dcterms:W3CDTF">2023-09-28T17:58:06Z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Order">
    <vt:r8>295800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