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pivotTables/pivotTable8.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hidePivotFieldList="1"/>
  <mc:AlternateContent xmlns:mc="http://schemas.openxmlformats.org/markup-compatibility/2006">
    <mc:Choice Requires="x15">
      <x15ac:absPath xmlns:x15ac="http://schemas.microsoft.com/office/spreadsheetml/2010/11/ac" url="https://usepa-my.sharepoint.com/personal/schultz_eric_epa_gov/Documents/03 ICR materials/"/>
    </mc:Choice>
  </mc:AlternateContent>
  <xr:revisionPtr revIDLastSave="0" documentId="14_{0FB3C148-F5F5-438E-84A0-626C8343470B}" xr6:coauthVersionLast="47" xr6:coauthVersionMax="47" xr10:uidLastSave="{00000000-0000-0000-0000-000000000000}"/>
  <bookViews>
    <workbookView xWindow="29175" yWindow="1830" windowWidth="20940" windowHeight="15480" tabRatio="998" firstSheet="3" activeTab="19" xr2:uid="{00000000-000D-0000-FFFF-FFFF00000000}"/>
  </bookViews>
  <sheets>
    <sheet name="Start" sheetId="20" r:id="rId1"/>
    <sheet name="Narrative" sheetId="9" r:id="rId2"/>
    <sheet name="Bdgt" sheetId="67" state="hidden" r:id="rId3"/>
    <sheet name="Budget" sheetId="21" r:id="rId4"/>
    <sheet name="Work Plan" sheetId="58" r:id="rId5"/>
    <sheet name="Outcomes" sheetId="63" r:id="rId6"/>
    <sheet name="5700-33H Main" sheetId="42" r:id="rId7"/>
    <sheet name="5700-33H WPS" sheetId="47" r:id="rId8"/>
    <sheet name="5700-33H CC" sheetId="48" r:id="rId9"/>
    <sheet name="PART" sheetId="68" state="hidden" r:id="rId10"/>
    <sheet name="ES" sheetId="70" r:id="rId11"/>
    <sheet name="Perf Meas" sheetId="71" r:id="rId12"/>
    <sheet name="Status" sheetId="51" r:id="rId13"/>
    <sheet name="Prog Area" sheetId="59" r:id="rId14"/>
    <sheet name="Sig" sheetId="55" r:id="rId15"/>
    <sheet name="Act Type" sheetId="56" r:id="rId16"/>
    <sheet name="Rec" sheetId="61" r:id="rId17"/>
    <sheet name="Enf" sheetId="66" state="hidden" r:id="rId18"/>
    <sheet name="MY1" sheetId="65" r:id="rId19"/>
    <sheet name="ICR Info" sheetId="72" r:id="rId20"/>
    <sheet name="Program Area Count" sheetId="62" state="hidden" r:id="rId21"/>
  </sheets>
  <definedNames>
    <definedName name="GGActivities15">WorkPlan[[#All],[Program Area]:[ ''15 - ''17 Grant Guidance Activity ]]</definedName>
    <definedName name="_xlnm.Print_Area" localSheetId="1">Narrative!$A$1:$N$36</definedName>
    <definedName name="_xlnm.Print_Titles" localSheetId="12">Status!$B:$F,Status!$5:$7</definedName>
    <definedName name="_xlnm.Print_Titles" localSheetId="4">'Work Plan'!$1:$1</definedName>
    <definedName name="Start" localSheetId="0">Start!$Q$1:$AO$40</definedName>
    <definedName name="Start">Start!$R$1:$AP$40</definedName>
    <definedName name="tblMeasures">Table6[#All]</definedName>
  </definedNames>
  <calcPr calcId="191029"/>
  <pivotCaches>
    <pivotCache cacheId="0" r:id="rId22"/>
    <pivotCache cacheId="1" r:id="rId23"/>
    <pivotCache cacheId="2" r:id="rId24"/>
  </pivotCache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42" l="1"/>
  <c r="O6" i="42"/>
  <c r="N6" i="42"/>
  <c r="M6" i="42"/>
  <c r="L6" i="42"/>
  <c r="K6" i="42"/>
  <c r="J6" i="42"/>
  <c r="I6" i="42"/>
  <c r="H6" i="42"/>
  <c r="G6" i="42"/>
  <c r="F6" i="42"/>
  <c r="L94" i="48" l="1"/>
  <c r="L75" i="48"/>
  <c r="L56" i="48"/>
  <c r="L37" i="48"/>
  <c r="L8" i="48" l="1"/>
  <c r="L9" i="48"/>
  <c r="L10" i="48"/>
  <c r="L11" i="48"/>
  <c r="L12" i="48"/>
  <c r="L13" i="48"/>
  <c r="H26" i="48" l="1"/>
  <c r="G10" i="42"/>
  <c r="I20" i="47" l="1"/>
  <c r="I19" i="47"/>
  <c r="I18" i="47"/>
  <c r="I17" i="47"/>
  <c r="I16" i="47"/>
  <c r="I15" i="47"/>
  <c r="I12" i="47"/>
  <c r="I14" i="47"/>
  <c r="I13" i="47"/>
  <c r="H13" i="47"/>
  <c r="H14" i="47"/>
  <c r="H15" i="47"/>
  <c r="H16" i="47"/>
  <c r="H17" i="47"/>
  <c r="H18" i="47"/>
  <c r="H19" i="47"/>
  <c r="H20" i="47"/>
  <c r="I11" i="47"/>
  <c r="I10" i="47"/>
  <c r="J92" i="47"/>
  <c r="J78" i="47"/>
  <c r="J56" i="47"/>
  <c r="J33" i="47"/>
  <c r="J36" i="47"/>
  <c r="AC9" i="71"/>
  <c r="A2" i="71" s="1"/>
  <c r="F10" i="42"/>
  <c r="F9" i="42" s="1"/>
  <c r="H10" i="42"/>
  <c r="H15" i="42" s="1"/>
  <c r="I10" i="42"/>
  <c r="K122" i="42" s="1"/>
  <c r="F10" i="47"/>
  <c r="G10" i="47"/>
  <c r="H10" i="47"/>
  <c r="F11" i="47"/>
  <c r="G11" i="47"/>
  <c r="H11" i="47"/>
  <c r="F12" i="47"/>
  <c r="G12" i="47"/>
  <c r="H12" i="47"/>
  <c r="F13" i="47"/>
  <c r="G13" i="47"/>
  <c r="F14" i="47"/>
  <c r="G14" i="47"/>
  <c r="F15" i="47"/>
  <c r="G15" i="47"/>
  <c r="F16" i="47"/>
  <c r="G16" i="47"/>
  <c r="F17" i="47"/>
  <c r="G17" i="47"/>
  <c r="F18" i="47"/>
  <c r="G18" i="47"/>
  <c r="F19" i="47"/>
  <c r="G19" i="47"/>
  <c r="X2" i="71"/>
  <c r="W2" i="71"/>
  <c r="V2" i="71"/>
  <c r="U2" i="71"/>
  <c r="T2" i="71"/>
  <c r="S2" i="71"/>
  <c r="R2" i="71"/>
  <c r="Q2" i="71"/>
  <c r="P2" i="71"/>
  <c r="O2" i="71"/>
  <c r="N2" i="71"/>
  <c r="M2" i="71"/>
  <c r="L2" i="71"/>
  <c r="J2" i="71"/>
  <c r="H2" i="71"/>
  <c r="I2" i="71"/>
  <c r="N8" i="47"/>
  <c r="N9" i="47"/>
  <c r="N10" i="47"/>
  <c r="N11" i="47"/>
  <c r="N12" i="47"/>
  <c r="N13" i="47"/>
  <c r="N14" i="47"/>
  <c r="N15" i="47"/>
  <c r="N16" i="47"/>
  <c r="N17" i="47"/>
  <c r="F7" i="47"/>
  <c r="G7" i="47"/>
  <c r="H7" i="47"/>
  <c r="I7" i="47"/>
  <c r="Z14" i="20"/>
  <c r="AB14" i="20"/>
  <c r="Z15" i="20"/>
  <c r="Z16" i="20"/>
  <c r="Z17" i="20"/>
  <c r="AE17" i="20"/>
  <c r="AG17" i="20" s="1"/>
  <c r="AB17" i="20"/>
  <c r="AB16" i="20"/>
  <c r="AB15" i="20"/>
  <c r="H27" i="42"/>
  <c r="W121" i="42" s="1"/>
  <c r="B1" i="61"/>
  <c r="B1" i="56"/>
  <c r="C1" i="55"/>
  <c r="B1" i="59"/>
  <c r="B1" i="51"/>
  <c r="R3" i="20"/>
  <c r="L15" i="48"/>
  <c r="H9" i="47"/>
  <c r="AE16" i="20"/>
  <c r="AG16" i="20" s="1"/>
  <c r="AE15" i="20"/>
  <c r="AH15" i="20" s="1"/>
  <c r="L16" i="48"/>
  <c r="L17" i="48"/>
  <c r="J29" i="47"/>
  <c r="J28" i="47"/>
  <c r="J27" i="47"/>
  <c r="J85" i="47"/>
  <c r="J86" i="47"/>
  <c r="J87" i="47"/>
  <c r="J88" i="47"/>
  <c r="J89" i="47"/>
  <c r="J90" i="47"/>
  <c r="J91" i="47"/>
  <c r="J93" i="47"/>
  <c r="J94" i="47"/>
  <c r="J95" i="47"/>
  <c r="J96" i="47"/>
  <c r="J97" i="47"/>
  <c r="N95" i="47"/>
  <c r="N76" i="47"/>
  <c r="N57" i="47"/>
  <c r="N38" i="47"/>
  <c r="J66" i="47"/>
  <c r="J67" i="47"/>
  <c r="J68" i="47"/>
  <c r="J69" i="47"/>
  <c r="J70" i="47"/>
  <c r="J71" i="47"/>
  <c r="J72" i="47"/>
  <c r="J73" i="47"/>
  <c r="J74" i="47"/>
  <c r="J75" i="47"/>
  <c r="J76" i="47"/>
  <c r="J77" i="47"/>
  <c r="J47" i="47"/>
  <c r="J48" i="47"/>
  <c r="F10" i="48"/>
  <c r="G10" i="48"/>
  <c r="G14" i="48"/>
  <c r="K7" i="47"/>
  <c r="F8" i="47"/>
  <c r="G8" i="47"/>
  <c r="H8" i="47"/>
  <c r="I8" i="47"/>
  <c r="F9" i="47"/>
  <c r="G9" i="47"/>
  <c r="I9" i="47"/>
  <c r="F20" i="47"/>
  <c r="G20" i="47"/>
  <c r="I23" i="42"/>
  <c r="S122" i="42" s="1"/>
  <c r="U12" i="20"/>
  <c r="A43" i="58" s="1"/>
  <c r="K80" i="48"/>
  <c r="K61" i="48"/>
  <c r="K42" i="48"/>
  <c r="K23" i="48"/>
  <c r="F8" i="48"/>
  <c r="G8" i="48"/>
  <c r="F9" i="48"/>
  <c r="G9" i="48"/>
  <c r="F11" i="48"/>
  <c r="G11" i="48"/>
  <c r="G12" i="48"/>
  <c r="F12" i="48"/>
  <c r="F13" i="48"/>
  <c r="G13" i="48"/>
  <c r="F14" i="48"/>
  <c r="F15" i="48"/>
  <c r="G15" i="48"/>
  <c r="F16" i="48"/>
  <c r="G16" i="48"/>
  <c r="G17" i="48"/>
  <c r="F17" i="48"/>
  <c r="F18" i="48"/>
  <c r="G18" i="48"/>
  <c r="F19" i="48"/>
  <c r="G19" i="48"/>
  <c r="F20" i="48"/>
  <c r="G20" i="48"/>
  <c r="F7" i="48"/>
  <c r="G7" i="48"/>
  <c r="Q101" i="42"/>
  <c r="C116" i="42" s="1"/>
  <c r="Q80" i="42"/>
  <c r="C95" i="42" s="1"/>
  <c r="Q59" i="42"/>
  <c r="C74" i="42" s="1"/>
  <c r="Q38" i="42"/>
  <c r="P10" i="42"/>
  <c r="P9" i="42" s="1"/>
  <c r="O10" i="42"/>
  <c r="O9" i="42" s="1"/>
  <c r="N10" i="42"/>
  <c r="N9" i="42" s="1"/>
  <c r="M10" i="42"/>
  <c r="M9" i="42" s="1"/>
  <c r="L10" i="42"/>
  <c r="L9" i="42" s="1"/>
  <c r="K10" i="42"/>
  <c r="J10" i="42"/>
  <c r="J9" i="42" s="1"/>
  <c r="F18" i="42"/>
  <c r="N119" i="42" s="1"/>
  <c r="F19" i="42"/>
  <c r="O119" i="42" s="1"/>
  <c r="F20" i="42"/>
  <c r="P119" i="42" s="1"/>
  <c r="F21" i="42"/>
  <c r="Q119" i="42" s="1"/>
  <c r="F22" i="42"/>
  <c r="R119" i="42" s="1"/>
  <c r="F23" i="42"/>
  <c r="S119" i="42" s="1"/>
  <c r="F24" i="42"/>
  <c r="F25" i="42"/>
  <c r="U119" i="42" s="1"/>
  <c r="F26" i="42"/>
  <c r="V119" i="42" s="1"/>
  <c r="F27" i="42"/>
  <c r="W119" i="42" s="1"/>
  <c r="F28" i="42"/>
  <c r="X119" i="42" s="1"/>
  <c r="G18" i="42"/>
  <c r="G19" i="42"/>
  <c r="O120" i="42" s="1"/>
  <c r="G20" i="42"/>
  <c r="P120" i="42" s="1"/>
  <c r="G21" i="42"/>
  <c r="Q120" i="42" s="1"/>
  <c r="G22" i="42"/>
  <c r="R120" i="42" s="1"/>
  <c r="G23" i="42"/>
  <c r="S120" i="42" s="1"/>
  <c r="G24" i="42"/>
  <c r="T120" i="42" s="1"/>
  <c r="G25" i="42"/>
  <c r="U120" i="42" s="1"/>
  <c r="G26" i="42"/>
  <c r="V120" i="42" s="1"/>
  <c r="G27" i="42"/>
  <c r="W120" i="42" s="1"/>
  <c r="G28" i="42"/>
  <c r="X120" i="42" s="1"/>
  <c r="H18" i="42"/>
  <c r="N121" i="42" s="1"/>
  <c r="H19" i="42"/>
  <c r="O121" i="42" s="1"/>
  <c r="H20" i="42"/>
  <c r="P121" i="42" s="1"/>
  <c r="H21" i="42"/>
  <c r="Q121" i="42" s="1"/>
  <c r="H22" i="42"/>
  <c r="R121" i="42" s="1"/>
  <c r="H23" i="42"/>
  <c r="S121" i="42" s="1"/>
  <c r="H24" i="42"/>
  <c r="T121" i="42" s="1"/>
  <c r="H25" i="42"/>
  <c r="U121" i="42" s="1"/>
  <c r="H26" i="42"/>
  <c r="V121" i="42" s="1"/>
  <c r="H28" i="42"/>
  <c r="X121" i="42" s="1"/>
  <c r="I18" i="42"/>
  <c r="N122" i="42" s="1"/>
  <c r="I19" i="42"/>
  <c r="O122" i="42" s="1"/>
  <c r="I20" i="42"/>
  <c r="I21" i="42"/>
  <c r="Q122" i="42" s="1"/>
  <c r="I22" i="42"/>
  <c r="R122" i="42" s="1"/>
  <c r="I24" i="42"/>
  <c r="T122" i="42" s="1"/>
  <c r="I25" i="42"/>
  <c r="U122" i="42" s="1"/>
  <c r="I26" i="42"/>
  <c r="V122" i="42" s="1"/>
  <c r="I27" i="42"/>
  <c r="W122" i="42" s="1"/>
  <c r="I28" i="42"/>
  <c r="X122" i="42" s="1"/>
  <c r="J18" i="42"/>
  <c r="N123" i="42" s="1"/>
  <c r="J19" i="42"/>
  <c r="O123" i="42" s="1"/>
  <c r="J20" i="42"/>
  <c r="P123" i="42" s="1"/>
  <c r="J21" i="42"/>
  <c r="Q123" i="42" s="1"/>
  <c r="J22" i="42"/>
  <c r="J23" i="42"/>
  <c r="S123" i="42" s="1"/>
  <c r="J24" i="42"/>
  <c r="T123" i="42" s="1"/>
  <c r="J25" i="42"/>
  <c r="U123" i="42" s="1"/>
  <c r="J26" i="42"/>
  <c r="V123" i="42" s="1"/>
  <c r="J27" i="42"/>
  <c r="W123" i="42" s="1"/>
  <c r="J28" i="42"/>
  <c r="X123" i="42" s="1"/>
  <c r="K18" i="42"/>
  <c r="N124" i="42" s="1"/>
  <c r="K19" i="42"/>
  <c r="O124" i="42" s="1"/>
  <c r="K20" i="42"/>
  <c r="P124" i="42" s="1"/>
  <c r="K21" i="42"/>
  <c r="Q124" i="42" s="1"/>
  <c r="K22" i="42"/>
  <c r="K23" i="42"/>
  <c r="S124" i="42" s="1"/>
  <c r="K24" i="42"/>
  <c r="T124" i="42" s="1"/>
  <c r="K25" i="42"/>
  <c r="U124" i="42" s="1"/>
  <c r="K26" i="42"/>
  <c r="V124" i="42" s="1"/>
  <c r="K27" i="42"/>
  <c r="W124" i="42" s="1"/>
  <c r="K28" i="42"/>
  <c r="X124" i="42" s="1"/>
  <c r="L18" i="42"/>
  <c r="N125" i="42" s="1"/>
  <c r="L19" i="42"/>
  <c r="O125" i="42" s="1"/>
  <c r="L20" i="42"/>
  <c r="P125" i="42" s="1"/>
  <c r="L21" i="42"/>
  <c r="Q125" i="42" s="1"/>
  <c r="L22" i="42"/>
  <c r="R125" i="42" s="1"/>
  <c r="L23" i="42"/>
  <c r="S125" i="42" s="1"/>
  <c r="L24" i="42"/>
  <c r="T125" i="42" s="1"/>
  <c r="L25" i="42"/>
  <c r="U125" i="42" s="1"/>
  <c r="L26" i="42"/>
  <c r="V125" i="42" s="1"/>
  <c r="L27" i="42"/>
  <c r="W125" i="42" s="1"/>
  <c r="L28" i="42"/>
  <c r="X125" i="42" s="1"/>
  <c r="M18" i="42"/>
  <c r="N126" i="42" s="1"/>
  <c r="M19" i="42"/>
  <c r="O126" i="42" s="1"/>
  <c r="M20" i="42"/>
  <c r="P126" i="42" s="1"/>
  <c r="M21" i="42"/>
  <c r="Q126" i="42" s="1"/>
  <c r="M22" i="42"/>
  <c r="R126" i="42" s="1"/>
  <c r="M23" i="42"/>
  <c r="S126" i="42" s="1"/>
  <c r="M24" i="42"/>
  <c r="M25" i="42"/>
  <c r="U126" i="42" s="1"/>
  <c r="M26" i="42"/>
  <c r="V126" i="42" s="1"/>
  <c r="M27" i="42"/>
  <c r="W126" i="42" s="1"/>
  <c r="M28" i="42"/>
  <c r="X126" i="42" s="1"/>
  <c r="N18" i="42"/>
  <c r="N127" i="42" s="1"/>
  <c r="N19" i="42"/>
  <c r="O127" i="42" s="1"/>
  <c r="N20" i="42"/>
  <c r="P127" i="42" s="1"/>
  <c r="N21" i="42"/>
  <c r="Q127" i="42" s="1"/>
  <c r="N22" i="42"/>
  <c r="R127" i="42" s="1"/>
  <c r="N23" i="42"/>
  <c r="S127" i="42" s="1"/>
  <c r="N24" i="42"/>
  <c r="T127" i="42" s="1"/>
  <c r="N25" i="42"/>
  <c r="U127" i="42" s="1"/>
  <c r="N26" i="42"/>
  <c r="V127" i="42" s="1"/>
  <c r="N27" i="42"/>
  <c r="W127" i="42" s="1"/>
  <c r="N28" i="42"/>
  <c r="X127" i="42" s="1"/>
  <c r="O18" i="42"/>
  <c r="O19" i="42"/>
  <c r="O128" i="42" s="1"/>
  <c r="O20" i="42"/>
  <c r="O21" i="42"/>
  <c r="Q128" i="42" s="1"/>
  <c r="O22" i="42"/>
  <c r="O23" i="42"/>
  <c r="S128" i="42" s="1"/>
  <c r="O24" i="42"/>
  <c r="T128" i="42" s="1"/>
  <c r="O25" i="42"/>
  <c r="U128" i="42" s="1"/>
  <c r="O26" i="42"/>
  <c r="V128" i="42" s="1"/>
  <c r="O27" i="42"/>
  <c r="W128" i="42" s="1"/>
  <c r="O28" i="42"/>
  <c r="P18" i="42"/>
  <c r="P19" i="42"/>
  <c r="O129" i="42" s="1"/>
  <c r="P20" i="42"/>
  <c r="P129" i="42" s="1"/>
  <c r="P21" i="42"/>
  <c r="Q129" i="42" s="1"/>
  <c r="P22" i="42"/>
  <c r="R129" i="42" s="1"/>
  <c r="P23" i="42"/>
  <c r="S129" i="42" s="1"/>
  <c r="P24" i="42"/>
  <c r="T129" i="42" s="1"/>
  <c r="P25" i="42"/>
  <c r="U129" i="42" s="1"/>
  <c r="P26" i="42"/>
  <c r="V129" i="42" s="1"/>
  <c r="P27" i="42"/>
  <c r="W129" i="42" s="1"/>
  <c r="P28" i="42"/>
  <c r="X129" i="42" s="1"/>
  <c r="G9" i="42"/>
  <c r="I11" i="42"/>
  <c r="L122" i="42" s="1"/>
  <c r="F12" i="42"/>
  <c r="I119" i="42" s="1"/>
  <c r="F11" i="42"/>
  <c r="L119" i="42" s="1"/>
  <c r="H55" i="58"/>
  <c r="E55" i="58" s="1"/>
  <c r="H61" i="58"/>
  <c r="E61" i="58" s="1"/>
  <c r="H43" i="58"/>
  <c r="E43" i="58" s="1"/>
  <c r="F43" i="58"/>
  <c r="H79" i="58"/>
  <c r="E79" i="58" s="1"/>
  <c r="F79" i="58"/>
  <c r="F3" i="58"/>
  <c r="F4" i="58"/>
  <c r="F5" i="58"/>
  <c r="F6" i="58"/>
  <c r="F7" i="58"/>
  <c r="F8" i="58"/>
  <c r="F9" i="58"/>
  <c r="F10" i="58"/>
  <c r="F11" i="58"/>
  <c r="F12" i="58"/>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 r="F41" i="58"/>
  <c r="F42" i="58"/>
  <c r="F44" i="58"/>
  <c r="F45" i="58"/>
  <c r="F46" i="58"/>
  <c r="F47" i="58"/>
  <c r="F48" i="58"/>
  <c r="F49" i="58"/>
  <c r="F50" i="58"/>
  <c r="F51" i="58"/>
  <c r="F52" i="58"/>
  <c r="F53" i="58"/>
  <c r="F54" i="58"/>
  <c r="F55" i="58"/>
  <c r="F56" i="58"/>
  <c r="F57" i="58"/>
  <c r="F58" i="58"/>
  <c r="F59" i="58"/>
  <c r="F60" i="58"/>
  <c r="F61" i="58"/>
  <c r="F62" i="58"/>
  <c r="F63" i="58"/>
  <c r="F64" i="58"/>
  <c r="F65" i="58"/>
  <c r="F66" i="58"/>
  <c r="F67" i="58"/>
  <c r="F68" i="58"/>
  <c r="F69" i="58"/>
  <c r="F70" i="58"/>
  <c r="F71" i="58"/>
  <c r="F72" i="58"/>
  <c r="F73" i="58"/>
  <c r="F74" i="58"/>
  <c r="F75" i="58"/>
  <c r="F76" i="58"/>
  <c r="F77" i="58"/>
  <c r="F78" i="58"/>
  <c r="F80" i="58"/>
  <c r="F81" i="58"/>
  <c r="F2" i="58"/>
  <c r="H63" i="58"/>
  <c r="E63" i="58" s="1"/>
  <c r="H62" i="58"/>
  <c r="E62" i="58" s="1"/>
  <c r="H44" i="58"/>
  <c r="E44" i="58" s="1"/>
  <c r="H42" i="58"/>
  <c r="E42" i="58" s="1"/>
  <c r="H41" i="58"/>
  <c r="E41" i="58" s="1"/>
  <c r="H40" i="58"/>
  <c r="E40" i="58" s="1"/>
  <c r="H39" i="58"/>
  <c r="E39" i="58" s="1"/>
  <c r="F22" i="68"/>
  <c r="AM2" i="20"/>
  <c r="H1" i="56"/>
  <c r="H11" i="42"/>
  <c r="L121" i="42" s="1"/>
  <c r="J11" i="42"/>
  <c r="L123" i="42" s="1"/>
  <c r="K11" i="42"/>
  <c r="L124" i="42" s="1"/>
  <c r="L11" i="42"/>
  <c r="L125" i="42" s="1"/>
  <c r="M11" i="42"/>
  <c r="L126" i="42" s="1"/>
  <c r="N11" i="42"/>
  <c r="L127" i="42" s="1"/>
  <c r="O11" i="42"/>
  <c r="L128" i="42" s="1"/>
  <c r="P11" i="42"/>
  <c r="L129" i="42" s="1"/>
  <c r="G11" i="42"/>
  <c r="L120" i="42" s="1"/>
  <c r="Q39" i="42"/>
  <c r="Q102" i="42"/>
  <c r="Q81" i="42"/>
  <c r="Q60" i="42"/>
  <c r="D6" i="70"/>
  <c r="C119" i="42"/>
  <c r="F119" i="42"/>
  <c r="G119" i="42"/>
  <c r="C120" i="42"/>
  <c r="F120" i="42"/>
  <c r="G120" i="42"/>
  <c r="C121" i="42"/>
  <c r="F121" i="42"/>
  <c r="G121" i="42"/>
  <c r="C122" i="42"/>
  <c r="F122" i="42"/>
  <c r="G122" i="42"/>
  <c r="C123" i="42"/>
  <c r="F123" i="42"/>
  <c r="G123" i="42"/>
  <c r="C124" i="42"/>
  <c r="F124" i="42"/>
  <c r="G124" i="42"/>
  <c r="C125" i="42"/>
  <c r="F125" i="42"/>
  <c r="G125" i="42"/>
  <c r="C126" i="42"/>
  <c r="F126" i="42"/>
  <c r="G126" i="42"/>
  <c r="C127" i="42"/>
  <c r="F127" i="42"/>
  <c r="G127" i="42"/>
  <c r="C128" i="42"/>
  <c r="F128" i="42"/>
  <c r="G128" i="42"/>
  <c r="C129" i="42"/>
  <c r="F129" i="42"/>
  <c r="G129" i="42"/>
  <c r="H65" i="58"/>
  <c r="E65" i="58" s="1"/>
  <c r="H28" i="58"/>
  <c r="E28" i="58" s="1"/>
  <c r="H96" i="48"/>
  <c r="H95" i="48"/>
  <c r="H94" i="48"/>
  <c r="H93" i="48"/>
  <c r="H92" i="48"/>
  <c r="H91" i="48"/>
  <c r="H90" i="48"/>
  <c r="H89" i="48"/>
  <c r="H88" i="48"/>
  <c r="H87" i="48"/>
  <c r="H86" i="48"/>
  <c r="H85" i="48"/>
  <c r="H84" i="48"/>
  <c r="H83" i="48"/>
  <c r="H77" i="48"/>
  <c r="H76" i="48"/>
  <c r="H75" i="48"/>
  <c r="H74" i="48"/>
  <c r="H73" i="48"/>
  <c r="H72" i="48"/>
  <c r="H71" i="48"/>
  <c r="H70" i="48"/>
  <c r="H69" i="48"/>
  <c r="H68" i="48"/>
  <c r="H67" i="48"/>
  <c r="H66" i="48"/>
  <c r="H65" i="48"/>
  <c r="H64" i="48"/>
  <c r="H58" i="48"/>
  <c r="H57" i="48"/>
  <c r="H56" i="48"/>
  <c r="H55" i="48"/>
  <c r="H54" i="48"/>
  <c r="H53" i="48"/>
  <c r="H52" i="48"/>
  <c r="H51" i="48"/>
  <c r="H50" i="48"/>
  <c r="H49" i="48"/>
  <c r="H48" i="48"/>
  <c r="H47" i="48"/>
  <c r="H46" i="48"/>
  <c r="H45" i="48"/>
  <c r="H39" i="48"/>
  <c r="H38" i="48"/>
  <c r="H37" i="48"/>
  <c r="H36" i="48"/>
  <c r="H35" i="48"/>
  <c r="H34" i="48"/>
  <c r="H33" i="48"/>
  <c r="H32" i="48"/>
  <c r="H31" i="48"/>
  <c r="H30" i="48"/>
  <c r="H29" i="48"/>
  <c r="H28" i="48"/>
  <c r="H27" i="48"/>
  <c r="H57" i="20"/>
  <c r="H58" i="20"/>
  <c r="H59" i="20"/>
  <c r="H51" i="20"/>
  <c r="H52" i="20"/>
  <c r="H53" i="20"/>
  <c r="H54" i="20"/>
  <c r="H55" i="20"/>
  <c r="H56" i="20"/>
  <c r="M81" i="47"/>
  <c r="M62" i="47"/>
  <c r="M43" i="47"/>
  <c r="M24" i="47"/>
  <c r="J84" i="47"/>
  <c r="J65" i="47"/>
  <c r="J59" i="47"/>
  <c r="J58" i="47"/>
  <c r="J57" i="47"/>
  <c r="J55" i="47"/>
  <c r="J54" i="47"/>
  <c r="J53" i="47"/>
  <c r="J52" i="47"/>
  <c r="J51" i="47"/>
  <c r="J50" i="47"/>
  <c r="J49" i="47"/>
  <c r="J46" i="47"/>
  <c r="J40" i="47"/>
  <c r="J39" i="47"/>
  <c r="J38" i="47"/>
  <c r="J37" i="47"/>
  <c r="J35" i="47"/>
  <c r="J34" i="47"/>
  <c r="J32" i="47"/>
  <c r="J31" i="47"/>
  <c r="J30" i="47"/>
  <c r="F28" i="68"/>
  <c r="F35" i="68" s="1"/>
  <c r="C5" i="68"/>
  <c r="F14" i="68"/>
  <c r="O76" i="42"/>
  <c r="Q82" i="42"/>
  <c r="Q83" i="42"/>
  <c r="Q84" i="42"/>
  <c r="Q85" i="42"/>
  <c r="Q86" i="42"/>
  <c r="Q87" i="42"/>
  <c r="Q88" i="42"/>
  <c r="Q89" i="42"/>
  <c r="Q90" i="42"/>
  <c r="Q91" i="42"/>
  <c r="Q92" i="42"/>
  <c r="Q93" i="42"/>
  <c r="Q94" i="42"/>
  <c r="O97" i="42"/>
  <c r="Q103" i="42"/>
  <c r="Q104" i="42"/>
  <c r="Q105" i="42"/>
  <c r="Q106" i="42"/>
  <c r="Q107" i="42"/>
  <c r="Q108" i="42"/>
  <c r="Q109" i="42"/>
  <c r="Q110" i="42"/>
  <c r="Q111" i="42"/>
  <c r="Q112" i="42"/>
  <c r="Q113" i="42"/>
  <c r="Q114" i="42"/>
  <c r="Q115" i="42"/>
  <c r="O55" i="42"/>
  <c r="Q61" i="42"/>
  <c r="Q62" i="42"/>
  <c r="Q63" i="42"/>
  <c r="Q64" i="42"/>
  <c r="Q65" i="42"/>
  <c r="Q66" i="42"/>
  <c r="Q67" i="42"/>
  <c r="Q68" i="42"/>
  <c r="Q69" i="42"/>
  <c r="Q70" i="42"/>
  <c r="Q71" i="42"/>
  <c r="Q72" i="42"/>
  <c r="Q73" i="42"/>
  <c r="O34" i="42"/>
  <c r="Q40" i="42"/>
  <c r="Q41" i="42"/>
  <c r="Q42" i="42"/>
  <c r="Q43" i="42"/>
  <c r="Q44" i="42"/>
  <c r="Q45" i="42"/>
  <c r="Q46" i="42"/>
  <c r="Q47" i="42"/>
  <c r="Q48" i="42"/>
  <c r="Q49" i="42"/>
  <c r="Q50" i="42"/>
  <c r="Q51" i="42"/>
  <c r="Q52" i="42"/>
  <c r="C4" i="67"/>
  <c r="W165" i="67"/>
  <c r="N31" i="67" s="1"/>
  <c r="M164" i="67"/>
  <c r="J164" i="67"/>
  <c r="G164" i="67"/>
  <c r="M163" i="67"/>
  <c r="J163" i="67"/>
  <c r="G163" i="67"/>
  <c r="M162" i="67"/>
  <c r="J162" i="67"/>
  <c r="G162" i="67"/>
  <c r="M161" i="67"/>
  <c r="J161" i="67"/>
  <c r="G161" i="67"/>
  <c r="M160" i="67"/>
  <c r="J160" i="67"/>
  <c r="G160" i="67"/>
  <c r="M159" i="67"/>
  <c r="J159" i="67"/>
  <c r="G159" i="67"/>
  <c r="M158" i="67"/>
  <c r="J158" i="67"/>
  <c r="G158" i="67"/>
  <c r="M157" i="67"/>
  <c r="J157" i="67"/>
  <c r="G157" i="67"/>
  <c r="M156" i="67"/>
  <c r="J156" i="67"/>
  <c r="G156" i="67"/>
  <c r="M155" i="67"/>
  <c r="J155" i="67"/>
  <c r="G155" i="67"/>
  <c r="M154" i="67"/>
  <c r="J154" i="67"/>
  <c r="G154" i="67"/>
  <c r="M153" i="67"/>
  <c r="J153" i="67"/>
  <c r="G153" i="67"/>
  <c r="M152" i="67"/>
  <c r="J152" i="67"/>
  <c r="G152" i="67"/>
  <c r="M151" i="67"/>
  <c r="J151" i="67"/>
  <c r="G151" i="67"/>
  <c r="M150" i="67"/>
  <c r="J150" i="67"/>
  <c r="G150" i="67"/>
  <c r="W145" i="67"/>
  <c r="N30" i="67" s="1"/>
  <c r="M144" i="67"/>
  <c r="J144" i="67"/>
  <c r="G144" i="67"/>
  <c r="M143" i="67"/>
  <c r="J143" i="67"/>
  <c r="G143" i="67"/>
  <c r="M142" i="67"/>
  <c r="J142" i="67"/>
  <c r="G142" i="67"/>
  <c r="M141" i="67"/>
  <c r="J141" i="67"/>
  <c r="G141" i="67"/>
  <c r="M140" i="67"/>
  <c r="J140" i="67"/>
  <c r="G140" i="67"/>
  <c r="M139" i="67"/>
  <c r="J139" i="67"/>
  <c r="G139" i="67"/>
  <c r="M138" i="67"/>
  <c r="J138" i="67"/>
  <c r="G138" i="67"/>
  <c r="M137" i="67"/>
  <c r="J137" i="67"/>
  <c r="G137" i="67"/>
  <c r="M136" i="67"/>
  <c r="J136" i="67"/>
  <c r="G136" i="67"/>
  <c r="M135" i="67"/>
  <c r="J135" i="67"/>
  <c r="G135" i="67"/>
  <c r="M134" i="67"/>
  <c r="J134" i="67"/>
  <c r="G134" i="67"/>
  <c r="M133" i="67"/>
  <c r="J133" i="67"/>
  <c r="G133" i="67"/>
  <c r="M132" i="67"/>
  <c r="J132" i="67"/>
  <c r="G132" i="67"/>
  <c r="M131" i="67"/>
  <c r="J131" i="67"/>
  <c r="G131" i="67"/>
  <c r="M130" i="67"/>
  <c r="J130" i="67"/>
  <c r="G130" i="67"/>
  <c r="J26" i="67"/>
  <c r="N116" i="67"/>
  <c r="J116" i="67"/>
  <c r="N104" i="67"/>
  <c r="J104" i="67"/>
  <c r="N103" i="67"/>
  <c r="J103" i="67"/>
  <c r="N99" i="67"/>
  <c r="J99" i="67"/>
  <c r="J98" i="67"/>
  <c r="N98" i="67"/>
  <c r="N94" i="67"/>
  <c r="J94" i="67"/>
  <c r="N93" i="67"/>
  <c r="J93" i="67"/>
  <c r="N92" i="67"/>
  <c r="J92" i="67"/>
  <c r="N91" i="67"/>
  <c r="J91" i="67"/>
  <c r="N90" i="67"/>
  <c r="J90" i="67"/>
  <c r="N89" i="67"/>
  <c r="J89" i="67"/>
  <c r="N88" i="67"/>
  <c r="J88" i="67"/>
  <c r="N87" i="67"/>
  <c r="J87" i="67"/>
  <c r="N86" i="67"/>
  <c r="J86" i="67"/>
  <c r="N85" i="67"/>
  <c r="J85" i="67"/>
  <c r="N84" i="67"/>
  <c r="J84" i="67"/>
  <c r="N83" i="67"/>
  <c r="J83" i="67"/>
  <c r="N77" i="67"/>
  <c r="J77" i="67"/>
  <c r="N76" i="67"/>
  <c r="J76" i="67"/>
  <c r="N75" i="67"/>
  <c r="J75" i="67"/>
  <c r="N69" i="67"/>
  <c r="J69" i="67"/>
  <c r="N68" i="67"/>
  <c r="J68" i="67"/>
  <c r="N67" i="67"/>
  <c r="J67" i="67"/>
  <c r="N66" i="67"/>
  <c r="J66" i="67"/>
  <c r="N65" i="67"/>
  <c r="J65" i="67"/>
  <c r="N63" i="67"/>
  <c r="J63" i="67"/>
  <c r="N62" i="67"/>
  <c r="J62" i="67"/>
  <c r="N61" i="67"/>
  <c r="J61" i="67"/>
  <c r="N60" i="67"/>
  <c r="J60" i="67"/>
  <c r="N59" i="67"/>
  <c r="J59" i="67"/>
  <c r="N53" i="67"/>
  <c r="J53" i="67"/>
  <c r="N52" i="67"/>
  <c r="J52" i="67"/>
  <c r="N51" i="67"/>
  <c r="J51" i="67"/>
  <c r="N50" i="67"/>
  <c r="J50" i="67"/>
  <c r="N49" i="67"/>
  <c r="J49" i="67"/>
  <c r="N43" i="67"/>
  <c r="J43" i="67"/>
  <c r="N42" i="67"/>
  <c r="J42" i="67"/>
  <c r="N41" i="67"/>
  <c r="J41" i="67"/>
  <c r="N39" i="67"/>
  <c r="J39" i="67"/>
  <c r="N38" i="67"/>
  <c r="J38" i="67"/>
  <c r="N37" i="67"/>
  <c r="J37" i="67"/>
  <c r="N26" i="67"/>
  <c r="P19" i="67"/>
  <c r="P18" i="67"/>
  <c r="P17" i="67"/>
  <c r="P16" i="67"/>
  <c r="P15" i="67"/>
  <c r="J20" i="67"/>
  <c r="P14" i="67"/>
  <c r="P9" i="67"/>
  <c r="N9" i="67"/>
  <c r="L9" i="67"/>
  <c r="N20" i="67"/>
  <c r="AE13" i="20"/>
  <c r="D1" i="61"/>
  <c r="G1" i="55"/>
  <c r="H1" i="51"/>
  <c r="U13" i="20"/>
  <c r="H27" i="58"/>
  <c r="E27" i="58" s="1"/>
  <c r="H29" i="58"/>
  <c r="E29" i="58" s="1"/>
  <c r="H30" i="58"/>
  <c r="E30" i="58" s="1"/>
  <c r="H31" i="58"/>
  <c r="E31" i="58" s="1"/>
  <c r="H32" i="58"/>
  <c r="E32" i="58" s="1"/>
  <c r="H33" i="58"/>
  <c r="E33" i="58" s="1"/>
  <c r="H34" i="58"/>
  <c r="E34" i="58" s="1"/>
  <c r="H35" i="58"/>
  <c r="E35" i="58" s="1"/>
  <c r="H36" i="58"/>
  <c r="E36" i="58" s="1"/>
  <c r="H37" i="58"/>
  <c r="E37" i="58" s="1"/>
  <c r="H38" i="58"/>
  <c r="E38" i="58" s="1"/>
  <c r="H45" i="58"/>
  <c r="E45" i="58" s="1"/>
  <c r="H46" i="58"/>
  <c r="E46" i="58" s="1"/>
  <c r="H47" i="58"/>
  <c r="E47" i="58" s="1"/>
  <c r="H48" i="58"/>
  <c r="E48" i="58" s="1"/>
  <c r="H49" i="58"/>
  <c r="E49" i="58" s="1"/>
  <c r="H50" i="58"/>
  <c r="E50" i="58" s="1"/>
  <c r="H51" i="58"/>
  <c r="E51" i="58" s="1"/>
  <c r="H52" i="58"/>
  <c r="E52" i="58" s="1"/>
  <c r="H53" i="58"/>
  <c r="E53" i="58" s="1"/>
  <c r="H54" i="58"/>
  <c r="E54" i="58" s="1"/>
  <c r="H56" i="58"/>
  <c r="E56" i="58" s="1"/>
  <c r="H57" i="58"/>
  <c r="E57" i="58" s="1"/>
  <c r="H58" i="58"/>
  <c r="E58" i="58" s="1"/>
  <c r="H59" i="58"/>
  <c r="E59" i="58" s="1"/>
  <c r="H60" i="58"/>
  <c r="E60" i="58" s="1"/>
  <c r="H64" i="58"/>
  <c r="E64" i="58" s="1"/>
  <c r="H66" i="58"/>
  <c r="E66" i="58" s="1"/>
  <c r="H67" i="58"/>
  <c r="E67" i="58" s="1"/>
  <c r="H68" i="58"/>
  <c r="E68" i="58" s="1"/>
  <c r="H69" i="58"/>
  <c r="E69" i="58" s="1"/>
  <c r="H70" i="58"/>
  <c r="E70" i="58" s="1"/>
  <c r="H71" i="58"/>
  <c r="E71" i="58" s="1"/>
  <c r="H72" i="58"/>
  <c r="E72" i="58" s="1"/>
  <c r="H73" i="58"/>
  <c r="E73" i="58" s="1"/>
  <c r="H74" i="58"/>
  <c r="E74" i="58" s="1"/>
  <c r="H75" i="58"/>
  <c r="E75" i="58" s="1"/>
  <c r="H76" i="58"/>
  <c r="E76" i="58" s="1"/>
  <c r="H77" i="58"/>
  <c r="E77" i="58" s="1"/>
  <c r="H78" i="58"/>
  <c r="E78" i="58" s="1"/>
  <c r="H80" i="58"/>
  <c r="E80" i="58" s="1"/>
  <c r="H81" i="58"/>
  <c r="E81" i="58" s="1"/>
  <c r="H3" i="58"/>
  <c r="E3" i="58" s="1"/>
  <c r="H4" i="58"/>
  <c r="E4" i="58" s="1"/>
  <c r="H5" i="58"/>
  <c r="E5" i="58" s="1"/>
  <c r="H6" i="58"/>
  <c r="E6" i="58" s="1"/>
  <c r="H7" i="58"/>
  <c r="E7" i="58" s="1"/>
  <c r="H8" i="58"/>
  <c r="E8" i="58" s="1"/>
  <c r="H9" i="58"/>
  <c r="E9" i="58" s="1"/>
  <c r="H10" i="58"/>
  <c r="E10" i="58" s="1"/>
  <c r="H11" i="58"/>
  <c r="E11" i="58" s="1"/>
  <c r="H12" i="58"/>
  <c r="E12" i="58" s="1"/>
  <c r="H13" i="58"/>
  <c r="E13" i="58" s="1"/>
  <c r="H14" i="58"/>
  <c r="E14" i="58" s="1"/>
  <c r="H15" i="58"/>
  <c r="E15" i="58" s="1"/>
  <c r="H16" i="58"/>
  <c r="E16" i="58" s="1"/>
  <c r="H17" i="58"/>
  <c r="E17" i="58" s="1"/>
  <c r="H18" i="58"/>
  <c r="E18" i="58" s="1"/>
  <c r="H19" i="58"/>
  <c r="E19" i="58" s="1"/>
  <c r="H20" i="58"/>
  <c r="E20" i="58" s="1"/>
  <c r="H21" i="58"/>
  <c r="E21" i="58" s="1"/>
  <c r="H22" i="58"/>
  <c r="E22" i="58" s="1"/>
  <c r="H23" i="58"/>
  <c r="E23" i="58" s="1"/>
  <c r="H24" i="58"/>
  <c r="E24" i="58" s="1"/>
  <c r="H25" i="58"/>
  <c r="E25" i="58" s="1"/>
  <c r="H26" i="58"/>
  <c r="E26" i="58" s="1"/>
  <c r="H2" i="58"/>
  <c r="E2" i="58" s="1"/>
  <c r="G1" i="59"/>
  <c r="G13" i="42"/>
  <c r="J119" i="42" s="1"/>
  <c r="G12" i="42"/>
  <c r="H12" i="42"/>
  <c r="I121" i="42" s="1"/>
  <c r="I12" i="42"/>
  <c r="I122" i="42" s="1"/>
  <c r="J12" i="42"/>
  <c r="I123" i="42" s="1"/>
  <c r="K12" i="42"/>
  <c r="I124" i="42" s="1"/>
  <c r="L12" i="42"/>
  <c r="I125" i="42" s="1"/>
  <c r="M12" i="42"/>
  <c r="I126" i="42" s="1"/>
  <c r="N12" i="42"/>
  <c r="I127" i="42" s="1"/>
  <c r="O12" i="42"/>
  <c r="I128" i="42" s="1"/>
  <c r="P12" i="42"/>
  <c r="I129" i="42" s="1"/>
  <c r="P13" i="42"/>
  <c r="J129" i="42" s="1"/>
  <c r="F13" i="42"/>
  <c r="H13" i="42"/>
  <c r="J120" i="42" s="1"/>
  <c r="I13" i="42"/>
  <c r="J121" i="42" s="1"/>
  <c r="J13" i="42"/>
  <c r="J122" i="42" s="1"/>
  <c r="K13" i="42"/>
  <c r="L13" i="42"/>
  <c r="J125" i="42" s="1"/>
  <c r="M13" i="42"/>
  <c r="J126" i="42" s="1"/>
  <c r="N13" i="42"/>
  <c r="J127" i="42" s="1"/>
  <c r="O13" i="42"/>
  <c r="J128" i="42" s="1"/>
  <c r="Q7" i="42"/>
  <c r="N120" i="42"/>
  <c r="P122" i="42"/>
  <c r="R128" i="42"/>
  <c r="T126" i="42"/>
  <c r="X128" i="42"/>
  <c r="K120" i="42"/>
  <c r="O15" i="42"/>
  <c r="G15" i="42"/>
  <c r="N128" i="42"/>
  <c r="B40" i="58" l="1"/>
  <c r="K128" i="42"/>
  <c r="A46" i="58"/>
  <c r="E55" i="42"/>
  <c r="J70" i="67"/>
  <c r="M15" i="42"/>
  <c r="AA128" i="42"/>
  <c r="N70" i="67"/>
  <c r="P70" i="67" s="1"/>
  <c r="J95" i="67"/>
  <c r="J78" i="67"/>
  <c r="N78" i="67"/>
  <c r="J123" i="42"/>
  <c r="H123" i="42" s="1"/>
  <c r="W167" i="67"/>
  <c r="J105" i="67"/>
  <c r="N44" i="67"/>
  <c r="N105" i="67"/>
  <c r="P41" i="67"/>
  <c r="P49" i="67"/>
  <c r="AH16" i="20"/>
  <c r="K119" i="42"/>
  <c r="AA119" i="42" s="1"/>
  <c r="P52" i="67"/>
  <c r="P68" i="67"/>
  <c r="P93" i="67"/>
  <c r="P104" i="67"/>
  <c r="Q132" i="67"/>
  <c r="S132" i="67" s="1"/>
  <c r="U132" i="67" s="1"/>
  <c r="Q144" i="67"/>
  <c r="S144" i="67" s="1"/>
  <c r="U144" i="67" s="1"/>
  <c r="Q156" i="67"/>
  <c r="S156" i="67" s="1"/>
  <c r="U156" i="67" s="1"/>
  <c r="Q162" i="67"/>
  <c r="S162" i="67" s="1"/>
  <c r="U162" i="67" s="1"/>
  <c r="L14" i="42"/>
  <c r="M14" i="42"/>
  <c r="P14" i="42"/>
  <c r="Q143" i="67"/>
  <c r="S143" i="67" s="1"/>
  <c r="U143" i="67" s="1"/>
  <c r="Q161" i="67"/>
  <c r="S161" i="67" s="1"/>
  <c r="U161" i="67" s="1"/>
  <c r="Q163" i="67"/>
  <c r="S163" i="67" s="1"/>
  <c r="U163" i="67" s="1"/>
  <c r="K121" i="42"/>
  <c r="AA121" i="42" s="1"/>
  <c r="A53" i="58"/>
  <c r="A79" i="58"/>
  <c r="L18" i="48"/>
  <c r="P103" i="67"/>
  <c r="O16" i="42"/>
  <c r="AA120" i="42"/>
  <c r="A59" i="58"/>
  <c r="A47" i="58"/>
  <c r="P20" i="67"/>
  <c r="P38" i="67"/>
  <c r="P39" i="67"/>
  <c r="P42" i="67"/>
  <c r="P43" i="67"/>
  <c r="J54" i="67"/>
  <c r="P50" i="67"/>
  <c r="P51" i="67"/>
  <c r="N54" i="67"/>
  <c r="P53" i="67"/>
  <c r="P60" i="67"/>
  <c r="P63" i="67"/>
  <c r="P65" i="67"/>
  <c r="P66" i="67"/>
  <c r="P67" i="67"/>
  <c r="P69" i="67"/>
  <c r="P75" i="67"/>
  <c r="P76" i="67"/>
  <c r="P77" i="67"/>
  <c r="P83" i="67"/>
  <c r="P84" i="67"/>
  <c r="P86" i="67"/>
  <c r="P87" i="67"/>
  <c r="P89" i="67"/>
  <c r="P91" i="67"/>
  <c r="Q151" i="67"/>
  <c r="S151" i="67" s="1"/>
  <c r="U151" i="67" s="1"/>
  <c r="Q153" i="67"/>
  <c r="S153" i="67" s="1"/>
  <c r="U153" i="67" s="1"/>
  <c r="Q155" i="67"/>
  <c r="S155" i="67" s="1"/>
  <c r="U155" i="67" s="1"/>
  <c r="Q157" i="67"/>
  <c r="S157" i="67" s="1"/>
  <c r="U157" i="67" s="1"/>
  <c r="Q159" i="67"/>
  <c r="S159" i="67" s="1"/>
  <c r="U159" i="67" s="1"/>
  <c r="A44" i="58"/>
  <c r="P92" i="67"/>
  <c r="Q158" i="67"/>
  <c r="S158" i="67" s="1"/>
  <c r="U158" i="67" s="1"/>
  <c r="P116" i="67"/>
  <c r="I9" i="42"/>
  <c r="C84" i="48"/>
  <c r="H9" i="48"/>
  <c r="P37" i="67"/>
  <c r="J44" i="67"/>
  <c r="Q140" i="67"/>
  <c r="S140" i="67" s="1"/>
  <c r="U140" i="67" s="1"/>
  <c r="Q142" i="67"/>
  <c r="S142" i="67" s="1"/>
  <c r="U142" i="67" s="1"/>
  <c r="Q150" i="67"/>
  <c r="S150" i="67" s="1"/>
  <c r="U150" i="67" s="1"/>
  <c r="Q160" i="67"/>
  <c r="S160" i="67" s="1"/>
  <c r="U160" i="67" s="1"/>
  <c r="Q164" i="67"/>
  <c r="S164" i="67" s="1"/>
  <c r="U164" i="67" s="1"/>
  <c r="T119" i="42"/>
  <c r="M119" i="42" s="1"/>
  <c r="Q24" i="42"/>
  <c r="K9" i="42"/>
  <c r="K14" i="42" s="1"/>
  <c r="K15" i="42"/>
  <c r="D80" i="48"/>
  <c r="D24" i="47"/>
  <c r="E3" i="42"/>
  <c r="D119" i="42" s="1"/>
  <c r="A63" i="58"/>
  <c r="A25" i="58"/>
  <c r="A69" i="58"/>
  <c r="A26" i="58"/>
  <c r="A67" i="58"/>
  <c r="A27" i="58"/>
  <c r="A74" i="58"/>
  <c r="A38" i="58"/>
  <c r="AE14" i="20"/>
  <c r="C48" i="58" s="1"/>
  <c r="B49" i="58"/>
  <c r="B71" i="58"/>
  <c r="B80" i="58"/>
  <c r="B77" i="58"/>
  <c r="B50" i="58"/>
  <c r="B51" i="58"/>
  <c r="N95" i="67"/>
  <c r="B65" i="58"/>
  <c r="B48" i="58"/>
  <c r="L15" i="42"/>
  <c r="B69" i="58"/>
  <c r="H9" i="42"/>
  <c r="H14" i="42" s="1"/>
  <c r="A21" i="58"/>
  <c r="A14" i="58"/>
  <c r="A8" i="58"/>
  <c r="A7" i="58"/>
  <c r="A5" i="58"/>
  <c r="J124" i="42"/>
  <c r="H124" i="42" s="1"/>
  <c r="K16" i="42"/>
  <c r="Q133" i="67"/>
  <c r="S133" i="67" s="1"/>
  <c r="U133" i="67" s="1"/>
  <c r="Q135" i="67"/>
  <c r="S135" i="67" s="1"/>
  <c r="U135" i="67" s="1"/>
  <c r="Q141" i="67"/>
  <c r="S141" i="67" s="1"/>
  <c r="U141" i="67" s="1"/>
  <c r="H122" i="42"/>
  <c r="P26" i="67"/>
  <c r="P88" i="67"/>
  <c r="P90" i="67"/>
  <c r="J100" i="67"/>
  <c r="N100" i="67"/>
  <c r="Q139" i="67"/>
  <c r="S139" i="67" s="1"/>
  <c r="U139" i="67" s="1"/>
  <c r="N14" i="42"/>
  <c r="H20" i="48"/>
  <c r="H19" i="48"/>
  <c r="H18" i="48"/>
  <c r="H17" i="48"/>
  <c r="H16" i="48"/>
  <c r="H13" i="48"/>
  <c r="H12" i="48"/>
  <c r="H11" i="48"/>
  <c r="H8" i="48"/>
  <c r="H10" i="48"/>
  <c r="AA122" i="42"/>
  <c r="F14" i="42"/>
  <c r="J18" i="47"/>
  <c r="C85" i="47"/>
  <c r="C66" i="47"/>
  <c r="J20" i="47"/>
  <c r="J14" i="47"/>
  <c r="J9" i="47"/>
  <c r="J8" i="47"/>
  <c r="J7" i="47"/>
  <c r="AC20" i="71" s="1"/>
  <c r="E2" i="71" s="1"/>
  <c r="K125" i="42"/>
  <c r="AA125" i="42" s="1"/>
  <c r="F15" i="42"/>
  <c r="I15" i="42"/>
  <c r="K126" i="42"/>
  <c r="AA126" i="42" s="1"/>
  <c r="G16" i="42"/>
  <c r="Q19" i="42"/>
  <c r="Q13" i="42"/>
  <c r="P16" i="42"/>
  <c r="M16" i="42"/>
  <c r="P15" i="42"/>
  <c r="K129" i="42"/>
  <c r="AA129" i="42" s="1"/>
  <c r="C10" i="42"/>
  <c r="Q28" i="42"/>
  <c r="Q27" i="42"/>
  <c r="Q26" i="42"/>
  <c r="Q25" i="42"/>
  <c r="K29" i="42"/>
  <c r="K30" i="42" s="1"/>
  <c r="N29" i="42"/>
  <c r="N30" i="42" s="1"/>
  <c r="Q23" i="42"/>
  <c r="J29" i="42"/>
  <c r="J30" i="42" s="1"/>
  <c r="M127" i="42"/>
  <c r="R124" i="42"/>
  <c r="M124" i="42" s="1"/>
  <c r="R123" i="42"/>
  <c r="M123" i="42" s="1"/>
  <c r="Q22" i="42"/>
  <c r="O29" i="42"/>
  <c r="O30" i="42" s="1"/>
  <c r="M125" i="42"/>
  <c r="Q21" i="42"/>
  <c r="M120" i="42"/>
  <c r="P128" i="42"/>
  <c r="M128" i="42" s="1"/>
  <c r="Q20" i="42"/>
  <c r="I29" i="42"/>
  <c r="I30" i="42" s="1"/>
  <c r="P29" i="42"/>
  <c r="P30" i="42" s="1"/>
  <c r="M29" i="42"/>
  <c r="M30" i="42" s="1"/>
  <c r="L29" i="42"/>
  <c r="L30" i="42" s="1"/>
  <c r="M122" i="42"/>
  <c r="H129" i="42"/>
  <c r="L16" i="42"/>
  <c r="J16" i="42"/>
  <c r="H16" i="42"/>
  <c r="H121" i="42"/>
  <c r="Q12" i="42"/>
  <c r="F16" i="42"/>
  <c r="Q11" i="42"/>
  <c r="K124" i="42"/>
  <c r="AA124" i="42" s="1"/>
  <c r="J15" i="42"/>
  <c r="K123" i="42"/>
  <c r="AA123" i="42" s="1"/>
  <c r="N15" i="42"/>
  <c r="K127" i="42"/>
  <c r="AA127" i="42" s="1"/>
  <c r="J14" i="42"/>
  <c r="C53" i="42"/>
  <c r="Q10" i="42"/>
  <c r="C32" i="42"/>
  <c r="N129" i="42"/>
  <c r="M129" i="42" s="1"/>
  <c r="Q18" i="42"/>
  <c r="I16" i="42"/>
  <c r="M126" i="42"/>
  <c r="I120" i="42"/>
  <c r="H120" i="42" s="1"/>
  <c r="N16" i="42"/>
  <c r="M121" i="42"/>
  <c r="P61" i="67"/>
  <c r="P62" i="67"/>
  <c r="P98" i="67"/>
  <c r="Q131" i="67"/>
  <c r="S131" i="67" s="1"/>
  <c r="U131" i="67" s="1"/>
  <c r="Q152" i="67"/>
  <c r="S152" i="67" s="1"/>
  <c r="U152" i="67" s="1"/>
  <c r="G29" i="42"/>
  <c r="G30" i="42" s="1"/>
  <c r="H14" i="48"/>
  <c r="C28" i="47"/>
  <c r="B22" i="58"/>
  <c r="AC74" i="71"/>
  <c r="K2" i="71" s="1"/>
  <c r="Q134" i="67"/>
  <c r="S134" i="67" s="1"/>
  <c r="U134" i="67" s="1"/>
  <c r="N32" i="67"/>
  <c r="G14" i="42"/>
  <c r="F29" i="42"/>
  <c r="F30" i="42" s="1"/>
  <c r="A13" i="58"/>
  <c r="A31" i="58"/>
  <c r="A52" i="58"/>
  <c r="A66" i="58"/>
  <c r="A6" i="58"/>
  <c r="A22" i="58"/>
  <c r="A45" i="58"/>
  <c r="A60" i="58"/>
  <c r="A75" i="58"/>
  <c r="A16" i="58"/>
  <c r="A33" i="58"/>
  <c r="A55" i="58"/>
  <c r="A77" i="58"/>
  <c r="A15" i="58"/>
  <c r="A32" i="58"/>
  <c r="A54" i="58"/>
  <c r="A72" i="58"/>
  <c r="A80" i="58"/>
  <c r="E34" i="42"/>
  <c r="A28" i="58"/>
  <c r="D23" i="48"/>
  <c r="B8" i="58"/>
  <c r="B4" i="58"/>
  <c r="B62" i="58"/>
  <c r="B66" i="58"/>
  <c r="B63" i="58"/>
  <c r="B60" i="58"/>
  <c r="B44" i="58"/>
  <c r="B37" i="58"/>
  <c r="B2" i="58"/>
  <c r="AG21" i="20"/>
  <c r="B15" i="58"/>
  <c r="B6" i="58"/>
  <c r="B36" i="58"/>
  <c r="B21" i="58"/>
  <c r="B59" i="58"/>
  <c r="B30" i="58"/>
  <c r="B67" i="58"/>
  <c r="B31" i="58"/>
  <c r="B35" i="58"/>
  <c r="B25" i="58"/>
  <c r="B33" i="58"/>
  <c r="B78" i="58"/>
  <c r="B7" i="58"/>
  <c r="B28" i="58"/>
  <c r="B76" i="58"/>
  <c r="B27" i="58"/>
  <c r="B13" i="58"/>
  <c r="B42" i="58"/>
  <c r="AE12" i="20"/>
  <c r="AH17" i="20"/>
  <c r="B70" i="58"/>
  <c r="B5" i="58"/>
  <c r="B56" i="58"/>
  <c r="B53" i="58"/>
  <c r="B26" i="58"/>
  <c r="B17" i="58"/>
  <c r="B68" i="58"/>
  <c r="B57" i="58"/>
  <c r="B12" i="58"/>
  <c r="B19" i="58"/>
  <c r="B16" i="58"/>
  <c r="B10" i="58"/>
  <c r="B64" i="58"/>
  <c r="B72" i="58"/>
  <c r="B3" i="58"/>
  <c r="B52" i="58"/>
  <c r="B11" i="58"/>
  <c r="B75" i="58"/>
  <c r="B81" i="58"/>
  <c r="B46" i="58"/>
  <c r="B9" i="58"/>
  <c r="B55" i="58"/>
  <c r="B18" i="58"/>
  <c r="B24" i="58"/>
  <c r="B61" i="58"/>
  <c r="B23" i="58"/>
  <c r="B39" i="58"/>
  <c r="B43" i="58"/>
  <c r="B79" i="58"/>
  <c r="B54" i="58"/>
  <c r="B73" i="58"/>
  <c r="B45" i="58"/>
  <c r="B29" i="58"/>
  <c r="B14" i="58"/>
  <c r="B34" i="58"/>
  <c r="B58" i="58"/>
  <c r="B47" i="58"/>
  <c r="B74" i="58"/>
  <c r="B38" i="58"/>
  <c r="B32" i="58"/>
  <c r="B20" i="58"/>
  <c r="AG15" i="20"/>
  <c r="A9" i="58"/>
  <c r="A17" i="58"/>
  <c r="A23" i="58"/>
  <c r="A34" i="58"/>
  <c r="A48" i="58"/>
  <c r="A56" i="58"/>
  <c r="A61" i="58"/>
  <c r="A70" i="58"/>
  <c r="A2" i="58"/>
  <c r="A10" i="58"/>
  <c r="A18" i="58"/>
  <c r="A24" i="58"/>
  <c r="A35" i="58"/>
  <c r="A49" i="58"/>
  <c r="A57" i="58"/>
  <c r="A62" i="58"/>
  <c r="A71" i="58"/>
  <c r="A4" i="58"/>
  <c r="A12" i="58"/>
  <c r="A20" i="58"/>
  <c r="A30" i="58"/>
  <c r="A37" i="58"/>
  <c r="A51" i="58"/>
  <c r="A64" i="58"/>
  <c r="A73" i="58"/>
  <c r="A3" i="58"/>
  <c r="A11" i="58"/>
  <c r="A19" i="58"/>
  <c r="A29" i="58"/>
  <c r="A36" i="58"/>
  <c r="A50" i="58"/>
  <c r="A58" i="58"/>
  <c r="A68" i="58"/>
  <c r="A76" i="58"/>
  <c r="A78" i="58"/>
  <c r="A81" i="58"/>
  <c r="E76" i="42"/>
  <c r="E97" i="42"/>
  <c r="D4" i="47"/>
  <c r="A65" i="58"/>
  <c r="A39" i="58"/>
  <c r="A40" i="58"/>
  <c r="A41" i="58"/>
  <c r="A42" i="58"/>
  <c r="D62" i="47"/>
  <c r="D61" i="48"/>
  <c r="J16" i="47"/>
  <c r="H7" i="48"/>
  <c r="H128" i="42"/>
  <c r="H126" i="42"/>
  <c r="H119" i="42"/>
  <c r="P59" i="67"/>
  <c r="P85" i="67"/>
  <c r="P94" i="67"/>
  <c r="P99" i="67"/>
  <c r="Q137" i="67"/>
  <c r="S137" i="67" s="1"/>
  <c r="U137" i="67" s="1"/>
  <c r="Q154" i="67"/>
  <c r="S154" i="67" s="1"/>
  <c r="U154" i="67" s="1"/>
  <c r="Q6" i="42"/>
  <c r="R6" i="42" s="1"/>
  <c r="H29" i="42"/>
  <c r="H30" i="42" s="1"/>
  <c r="C47" i="47"/>
  <c r="J11" i="47"/>
  <c r="H125" i="42"/>
  <c r="H127" i="42"/>
  <c r="Q130" i="67"/>
  <c r="S130" i="67" s="1"/>
  <c r="U130" i="67" s="1"/>
  <c r="Q136" i="67"/>
  <c r="S136" i="67" s="1"/>
  <c r="U136" i="67" s="1"/>
  <c r="Q138" i="67"/>
  <c r="S138" i="67" s="1"/>
  <c r="U138" i="67" s="1"/>
  <c r="C27" i="48"/>
  <c r="C46" i="48"/>
  <c r="C65" i="48"/>
  <c r="O14" i="42"/>
  <c r="B41" i="58"/>
  <c r="J12" i="47"/>
  <c r="J10" i="47"/>
  <c r="H15" i="48"/>
  <c r="J17" i="47"/>
  <c r="J13" i="47"/>
  <c r="J19" i="47"/>
  <c r="J15" i="47"/>
  <c r="N18" i="47"/>
  <c r="AC22" i="71" s="1"/>
  <c r="F2" i="71" s="1"/>
  <c r="D43" i="47"/>
  <c r="D81" i="47"/>
  <c r="D4" i="48"/>
  <c r="D42" i="48"/>
  <c r="C43" i="58" l="1"/>
  <c r="AG19" i="20"/>
  <c r="AC10" i="71" s="1"/>
  <c r="B2" i="71" s="1"/>
  <c r="AK2" i="20"/>
  <c r="AF2" i="20" s="1"/>
  <c r="C20" i="58"/>
  <c r="C59" i="58"/>
  <c r="D120" i="42"/>
  <c r="C14" i="58"/>
  <c r="C45" i="58"/>
  <c r="C68" i="58"/>
  <c r="C24" i="58"/>
  <c r="C40" i="58"/>
  <c r="C78" i="58"/>
  <c r="C77" i="58"/>
  <c r="C28" i="58"/>
  <c r="C64" i="58"/>
  <c r="C53" i="58"/>
  <c r="C54" i="58"/>
  <c r="C7" i="58"/>
  <c r="J107" i="67"/>
  <c r="P105" i="67"/>
  <c r="D124" i="42"/>
  <c r="D122" i="42"/>
  <c r="N107" i="67"/>
  <c r="N110" i="67" s="1"/>
  <c r="N119" i="67" s="1"/>
  <c r="H24" i="47"/>
  <c r="P78" i="67"/>
  <c r="S165" i="67"/>
  <c r="P54" i="67"/>
  <c r="Q9" i="42"/>
  <c r="R9" i="42" s="1"/>
  <c r="AH14" i="20"/>
  <c r="D8" i="70"/>
  <c r="C39" i="58"/>
  <c r="C55" i="58"/>
  <c r="C15" i="58"/>
  <c r="C13" i="58"/>
  <c r="C27" i="58"/>
  <c r="C51" i="58"/>
  <c r="C80" i="58"/>
  <c r="C72" i="58"/>
  <c r="C3" i="58"/>
  <c r="C16" i="58"/>
  <c r="C79" i="58"/>
  <c r="C33" i="58"/>
  <c r="C75" i="58"/>
  <c r="C49" i="58"/>
  <c r="I14" i="42"/>
  <c r="D123" i="42"/>
  <c r="D126" i="42"/>
  <c r="D128" i="42"/>
  <c r="D125" i="42"/>
  <c r="C3" i="61"/>
  <c r="J55" i="42"/>
  <c r="P44" i="67"/>
  <c r="S145" i="67"/>
  <c r="C8" i="48"/>
  <c r="AG14" i="20"/>
  <c r="C42" i="58"/>
  <c r="C36" i="58"/>
  <c r="C4" i="58"/>
  <c r="C71" i="58"/>
  <c r="C52" i="58"/>
  <c r="C23" i="58"/>
  <c r="C50" i="58"/>
  <c r="C60" i="58"/>
  <c r="C18" i="58"/>
  <c r="C19" i="58"/>
  <c r="C73" i="58"/>
  <c r="C41" i="58"/>
  <c r="C29" i="58"/>
  <c r="C81" i="58"/>
  <c r="C65" i="58"/>
  <c r="C8" i="58"/>
  <c r="C30" i="58"/>
  <c r="C35" i="58"/>
  <c r="C17" i="58"/>
  <c r="C56" i="58"/>
  <c r="C61" i="58"/>
  <c r="AG22" i="20"/>
  <c r="L43" i="58" s="1"/>
  <c r="H4" i="47"/>
  <c r="I42" i="48"/>
  <c r="H62" i="47"/>
  <c r="F2" i="59"/>
  <c r="F2" i="55"/>
  <c r="C44" i="58"/>
  <c r="C21" i="58"/>
  <c r="C9" i="58"/>
  <c r="C70" i="58"/>
  <c r="C63" i="58"/>
  <c r="C57" i="58"/>
  <c r="C74" i="58"/>
  <c r="C69" i="58"/>
  <c r="C46" i="58"/>
  <c r="C2" i="58"/>
  <c r="C6" i="58"/>
  <c r="C12" i="58"/>
  <c r="C31" i="58"/>
  <c r="C47" i="58"/>
  <c r="C38" i="58"/>
  <c r="C62" i="58"/>
  <c r="C76" i="58"/>
  <c r="C25" i="58"/>
  <c r="C22" i="58"/>
  <c r="F3" i="42"/>
  <c r="C5" i="58"/>
  <c r="C37" i="58"/>
  <c r="C34" i="58"/>
  <c r="C32" i="58"/>
  <c r="C58" i="58"/>
  <c r="C26" i="58"/>
  <c r="C10" i="58"/>
  <c r="C11" i="58"/>
  <c r="C66" i="58"/>
  <c r="C67" i="58"/>
  <c r="D129" i="42"/>
  <c r="D127" i="42"/>
  <c r="D121" i="42"/>
  <c r="C8" i="47"/>
  <c r="C12" i="42"/>
  <c r="Q16" i="42"/>
  <c r="Q15" i="42"/>
  <c r="Q29" i="42"/>
  <c r="P31" i="42" s="1"/>
  <c r="U165" i="67"/>
  <c r="J31" i="67" s="1"/>
  <c r="P31" i="67" s="1"/>
  <c r="U145" i="67"/>
  <c r="J30" i="67" s="1"/>
  <c r="P100" i="67"/>
  <c r="J97" i="42"/>
  <c r="H81" i="47"/>
  <c r="J34" i="42"/>
  <c r="I97" i="42"/>
  <c r="H43" i="47"/>
  <c r="I23" i="48"/>
  <c r="I80" i="48"/>
  <c r="I34" i="42"/>
  <c r="AG20" i="20"/>
  <c r="C6" i="68" s="1"/>
  <c r="F76" i="42"/>
  <c r="F34" i="42"/>
  <c r="H4" i="48"/>
  <c r="I61" i="48"/>
  <c r="I24" i="47"/>
  <c r="G2" i="56"/>
  <c r="I81" i="47"/>
  <c r="H23" i="48"/>
  <c r="H61" i="48"/>
  <c r="I55" i="42"/>
  <c r="G2" i="51"/>
  <c r="I43" i="47"/>
  <c r="I3" i="42"/>
  <c r="Y121" i="42" s="1"/>
  <c r="I62" i="47"/>
  <c r="H42" i="48"/>
  <c r="J76" i="42"/>
  <c r="H80" i="48"/>
  <c r="I76" i="42"/>
  <c r="AC11" i="71"/>
  <c r="C2" i="71" s="1"/>
  <c r="F55" i="42"/>
  <c r="F97" i="42"/>
  <c r="P95" i="67"/>
  <c r="AC24" i="71"/>
  <c r="G2" i="71" s="1"/>
  <c r="L44" i="58"/>
  <c r="L23" i="58" l="1"/>
  <c r="L76" i="58"/>
  <c r="L42" i="58"/>
  <c r="L9" i="58"/>
  <c r="L65" i="58"/>
  <c r="L22" i="58"/>
  <c r="L6" i="58"/>
  <c r="L13" i="58"/>
  <c r="L62" i="58"/>
  <c r="L53" i="58"/>
  <c r="L3" i="58"/>
  <c r="L35" i="58"/>
  <c r="L14" i="58"/>
  <c r="F4" i="47"/>
  <c r="L75" i="58"/>
  <c r="L68" i="58"/>
  <c r="B3" i="61"/>
  <c r="L4" i="58"/>
  <c r="L51" i="58"/>
  <c r="L10" i="58"/>
  <c r="L28" i="58"/>
  <c r="L80" i="58"/>
  <c r="L11" i="58"/>
  <c r="L15" i="58"/>
  <c r="AC12" i="71"/>
  <c r="D2" i="71" s="1"/>
  <c r="F81" i="47"/>
  <c r="D7" i="70"/>
  <c r="L77" i="58"/>
  <c r="L55" i="58"/>
  <c r="L60" i="58"/>
  <c r="AK3" i="20"/>
  <c r="AF3" i="20" s="1"/>
  <c r="L12" i="58"/>
  <c r="F3" i="55"/>
  <c r="L59" i="58"/>
  <c r="G3" i="56"/>
  <c r="J3" i="42"/>
  <c r="Z125" i="42" s="1"/>
  <c r="L16" i="58"/>
  <c r="G3" i="51"/>
  <c r="L74" i="58"/>
  <c r="I4" i="48"/>
  <c r="L72" i="58"/>
  <c r="L66" i="58"/>
  <c r="L21" i="58"/>
  <c r="L58" i="58"/>
  <c r="L17" i="58"/>
  <c r="C4" i="61"/>
  <c r="L29" i="58"/>
  <c r="L5" i="58"/>
  <c r="L39" i="58"/>
  <c r="S167" i="67"/>
  <c r="Q14" i="42"/>
  <c r="R14" i="42" s="1"/>
  <c r="Y125" i="42"/>
  <c r="Y128" i="42"/>
  <c r="L54" i="58"/>
  <c r="L8" i="58"/>
  <c r="L50" i="58"/>
  <c r="L34" i="58"/>
  <c r="L33" i="58"/>
  <c r="L2" i="58"/>
  <c r="L38" i="58"/>
  <c r="L78" i="58"/>
  <c r="L45" i="58"/>
  <c r="L32" i="58"/>
  <c r="L73" i="58"/>
  <c r="L70" i="58"/>
  <c r="L63" i="58"/>
  <c r="L67" i="58"/>
  <c r="L64" i="58"/>
  <c r="L71" i="58"/>
  <c r="L79" i="58"/>
  <c r="L19" i="58"/>
  <c r="L46" i="58"/>
  <c r="L26" i="58"/>
  <c r="L69" i="58"/>
  <c r="L40" i="58"/>
  <c r="L25" i="58"/>
  <c r="L56" i="58"/>
  <c r="L30" i="58"/>
  <c r="F3" i="59"/>
  <c r="I4" i="47"/>
  <c r="L31" i="58"/>
  <c r="L47" i="58"/>
  <c r="L7" i="58"/>
  <c r="L48" i="58"/>
  <c r="L27" i="58"/>
  <c r="L18" i="58"/>
  <c r="L20" i="58"/>
  <c r="L24" i="58"/>
  <c r="L61" i="58"/>
  <c r="L49" i="58"/>
  <c r="L81" i="58"/>
  <c r="L37" i="58"/>
  <c r="L52" i="58"/>
  <c r="L57" i="58"/>
  <c r="L36" i="58"/>
  <c r="E8" i="70"/>
  <c r="L41" i="58"/>
  <c r="F80" i="48"/>
  <c r="F24" i="47"/>
  <c r="G55" i="42"/>
  <c r="F62" i="47"/>
  <c r="Q30" i="42"/>
  <c r="N31" i="42"/>
  <c r="O31" i="42"/>
  <c r="L31" i="42"/>
  <c r="M31" i="42"/>
  <c r="J31" i="42"/>
  <c r="K31" i="42"/>
  <c r="Q31" i="42"/>
  <c r="F31" i="42"/>
  <c r="I31" i="42"/>
  <c r="D20" i="68"/>
  <c r="H31" i="42"/>
  <c r="G31" i="42"/>
  <c r="U167" i="67"/>
  <c r="P107" i="67"/>
  <c r="Y119" i="42"/>
  <c r="Y120" i="42"/>
  <c r="Y126" i="42"/>
  <c r="Y123" i="42"/>
  <c r="F61" i="48"/>
  <c r="F43" i="47"/>
  <c r="G3" i="42"/>
  <c r="G34" i="42"/>
  <c r="G97" i="42"/>
  <c r="G76" i="42"/>
  <c r="F23" i="48"/>
  <c r="F42" i="48"/>
  <c r="F4" i="48"/>
  <c r="Y129" i="42"/>
  <c r="Y122" i="42"/>
  <c r="Y124" i="42"/>
  <c r="Y127" i="42"/>
  <c r="J32" i="67"/>
  <c r="P30" i="67"/>
  <c r="Z129" i="42"/>
  <c r="Z123" i="42"/>
  <c r="Z119" i="42"/>
  <c r="Z122" i="42"/>
  <c r="Z121" i="42"/>
  <c r="Z127" i="42"/>
  <c r="Z128" i="42"/>
  <c r="Z124" i="42"/>
  <c r="Z126" i="42" l="1"/>
  <c r="Z120" i="42"/>
  <c r="P32" i="67"/>
  <c r="P110" i="67" s="1"/>
  <c r="P119" i="67" s="1"/>
  <c r="J110" i="67"/>
  <c r="J119" i="6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ademores</author>
    <author>Allen Demorest</author>
  </authors>
  <commentList>
    <comment ref="I1" authorId="0" shapeId="0" xr:uid="{00000000-0006-0000-0400-000001000000}">
      <text>
        <r>
          <rPr>
            <sz val="9"/>
            <color indexed="81"/>
            <rFont val="Tahoma"/>
            <family val="2"/>
          </rPr>
          <t xml:space="preserve">When adding rows: 
Orange = Empty cell
Pink = Duplicate cell
</t>
        </r>
      </text>
    </comment>
    <comment ref="K1" authorId="1" shapeId="0" xr:uid="{00000000-0006-0000-0400-000002000000}">
      <text>
        <r>
          <rPr>
            <sz val="8"/>
            <color indexed="81"/>
            <rFont val="Tahoma"/>
            <family val="2"/>
          </rPr>
          <t xml:space="preserve">Be as specific as possible, include metrics, locations, etc. as appropriate. </t>
        </r>
      </text>
    </comment>
    <comment ref="N1" authorId="0" shapeId="0" xr:uid="{00000000-0006-0000-0400-000003000000}">
      <text>
        <r>
          <rPr>
            <sz val="9"/>
            <color indexed="81"/>
            <rFont val="Tahoma"/>
            <family val="2"/>
          </rPr>
          <t>Provide concise and descriptive information on the status of the activity; include numeric information and any significant issues/innovations if appropriate</t>
        </r>
      </text>
    </comment>
    <comment ref="O1" authorId="0" shapeId="0" xr:uid="{00000000-0006-0000-0400-000004000000}">
      <text>
        <r>
          <rPr>
            <sz val="9"/>
            <color indexed="81"/>
            <rFont val="Tahoma"/>
            <family val="2"/>
          </rPr>
          <t xml:space="preserve"> If selected, explain why in "Work Plan Activity Accomplishment"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ademores</author>
    <author>U.S. EPA User or Contractor</author>
  </authors>
  <commentList>
    <comment ref="AF7" authorId="0" shapeId="0" xr:uid="{00000000-0006-0000-0B00-000001000000}">
      <text>
        <r>
          <rPr>
            <b/>
            <sz val="9"/>
            <color indexed="81"/>
            <rFont val="Tahoma"/>
            <family val="2"/>
          </rPr>
          <t xml:space="preserve">Label is the Law! 
</t>
        </r>
        <r>
          <rPr>
            <sz val="9"/>
            <color indexed="81"/>
            <rFont val="Tahoma"/>
            <family val="2"/>
          </rPr>
          <t xml:space="preserve">
</t>
        </r>
      </text>
    </comment>
    <comment ref="AC9" authorId="1" shapeId="0" xr:uid="{00000000-0006-0000-0B00-000002000000}">
      <text>
        <r>
          <rPr>
            <sz val="9"/>
            <color indexed="81"/>
            <rFont val="Tahoma"/>
            <family val="2"/>
          </rPr>
          <t xml:space="preserve">
Information in this shaded box is pulled from the Start tab</t>
        </r>
      </text>
    </comment>
    <comment ref="AC20" authorId="0" shapeId="0" xr:uid="{00000000-0006-0000-0B00-000003000000}">
      <text>
        <r>
          <rPr>
            <sz val="9"/>
            <color indexed="81"/>
            <rFont val="Tahoma"/>
            <family val="2"/>
          </rPr>
          <t xml:space="preserve">This blue box pulls the total number of 
Use and For Cause Tier I and Tier II Inspections from the 5700 WPS tab.
</t>
        </r>
      </text>
    </comment>
    <comment ref="AC22" authorId="1" shapeId="0" xr:uid="{00000000-0006-0000-0B00-000004000000}">
      <text>
        <r>
          <rPr>
            <sz val="9"/>
            <color indexed="81"/>
            <rFont val="Tahoma"/>
            <family val="2"/>
          </rPr>
          <t>This blue box pulls the total number of WPS violations from the 5700 WPS tab from the list beginning with Pesticide Safety Training to Retaliation.</t>
        </r>
      </text>
    </comment>
    <comment ref="AC24" authorId="1" shapeId="0" xr:uid="{00000000-0006-0000-0B00-000005000000}">
      <text>
        <r>
          <rPr>
            <sz val="9"/>
            <color indexed="81"/>
            <rFont val="Tahoma"/>
            <family val="2"/>
          </rPr>
          <t>This blue box pulls the total number of enforcement actions from the 5700 WPS tab from the list beginning with Civil Actions to Other Enforcement Actions.</t>
        </r>
      </text>
    </comment>
    <comment ref="AC74" authorId="0" shapeId="0" xr:uid="{00000000-0006-0000-0B00-000006000000}">
      <text>
        <r>
          <rPr>
            <sz val="9"/>
            <color indexed="81"/>
            <rFont val="Tahoma"/>
            <family val="2"/>
          </rPr>
          <t xml:space="preserve">This blue box pulls the total number of Ag and NonAg Use and For Cause inspections from the 5700 Main tab.   </t>
        </r>
      </text>
    </comment>
  </commentList>
</comments>
</file>

<file path=xl/sharedStrings.xml><?xml version="1.0" encoding="utf-8"?>
<sst xmlns="http://schemas.openxmlformats.org/spreadsheetml/2006/main" count="2236" uniqueCount="880">
  <si>
    <t xml:space="preserve"> </t>
  </si>
  <si>
    <t>Arkansas State Plant Board</t>
  </si>
  <si>
    <t>California Department of Pesticide Regulation</t>
  </si>
  <si>
    <t>Clemson University Department of Pesticide Regulation (South Carolina)</t>
  </si>
  <si>
    <t>North Carolina Department of Agriculture &amp; Consumer Services</t>
  </si>
  <si>
    <t>Nebraska Department of Agriculture</t>
  </si>
  <si>
    <t>New Hampshire Department of Agriculture, Markets and Food</t>
  </si>
  <si>
    <t>New Mexico Department of Agriculture</t>
  </si>
  <si>
    <t xml:space="preserve">Nevada Department of Agriculture </t>
  </si>
  <si>
    <t>Ohio Department of Agriculture</t>
  </si>
  <si>
    <t>Oklahoma Department of Agriculture Food and Forestry</t>
  </si>
  <si>
    <t>Pennsylvania Department of Agriculture</t>
  </si>
  <si>
    <t>Puerto Rico Department of Agriculture</t>
  </si>
  <si>
    <t>Rhode Island Department of Environmental Management</t>
  </si>
  <si>
    <t>Tennessee Department of Agriculture</t>
  </si>
  <si>
    <t>Texas Department of Agriculture</t>
  </si>
  <si>
    <t>Texas Commission on Environmental Quality</t>
  </si>
  <si>
    <t>Virgin Islands Department of Planning and Natural Resources</t>
  </si>
  <si>
    <t>Virginia Department of Agriculture and Consumer Services</t>
  </si>
  <si>
    <t>Vermont Agency of Agriculture</t>
  </si>
  <si>
    <t>West Virginia Department of Agriculture</t>
  </si>
  <si>
    <t>Cheyenne River Sioux Tribe</t>
  </si>
  <si>
    <t>North Dakota State University (extension service)</t>
  </si>
  <si>
    <t xml:space="preserve">Oglala Sioux Tribe </t>
  </si>
  <si>
    <t>Standing Rock Sioux Tribe</t>
  </si>
  <si>
    <t>Three Affiliated Tribes</t>
  </si>
  <si>
    <t>Utah Department of Agriculture and Food</t>
  </si>
  <si>
    <t>Wyoming Department of Agriculture</t>
  </si>
  <si>
    <t>TOTAL</t>
  </si>
  <si>
    <t>Confederated Salish and Kootenei Tribes</t>
  </si>
  <si>
    <t>Connecticut Department of Energy and Environmental Protection</t>
  </si>
  <si>
    <t>Delaware Department of Agriculture</t>
  </si>
  <si>
    <t>Eight Northern Indian Pueblo Council</t>
  </si>
  <si>
    <t>Florida Department of Agriculture &amp; Consumer Services</t>
  </si>
  <si>
    <t>Fort Peck Tribe</t>
  </si>
  <si>
    <t>Georgia Department of Agriculture</t>
  </si>
  <si>
    <t>Hawaii Department of Agriculture</t>
  </si>
  <si>
    <t>Illinois Department of Public Health</t>
  </si>
  <si>
    <t>Iowa Department of Agriculture and Land Stewardship</t>
  </si>
  <si>
    <t>Kansas Department of Agriculture</t>
  </si>
  <si>
    <t>Kentucky Department of Agriculture</t>
  </si>
  <si>
    <t>Louisiana Department of Agriculture and Forestry</t>
  </si>
  <si>
    <t>Massachusetts Department of Agricultural Resources</t>
  </si>
  <si>
    <t>Maryland Department of Agriculture</t>
  </si>
  <si>
    <t>Michigan Department of Agriculture and Rural Development</t>
  </si>
  <si>
    <t>Minnesota Department of Agriculture</t>
  </si>
  <si>
    <t>Mississippi Department of Agriculture &amp; Commerce</t>
  </si>
  <si>
    <t>Missouri Department of Agriculture</t>
  </si>
  <si>
    <t>Start</t>
  </si>
  <si>
    <t>End</t>
  </si>
  <si>
    <t>OECA</t>
  </si>
  <si>
    <t>Illinois Department of Agriculture</t>
  </si>
  <si>
    <t>Entity</t>
  </si>
  <si>
    <t>Status</t>
  </si>
  <si>
    <t>Q4</t>
  </si>
  <si>
    <t>Q1</t>
  </si>
  <si>
    <t>Pesticides in Water</t>
  </si>
  <si>
    <t xml:space="preserve">Inspections </t>
  </si>
  <si>
    <t>Q2</t>
  </si>
  <si>
    <t>Grand Total</t>
  </si>
  <si>
    <t>Count of Status</t>
  </si>
  <si>
    <t>GU</t>
  </si>
  <si>
    <t>AS</t>
  </si>
  <si>
    <t xml:space="preserve">Percent of Total Actions </t>
  </si>
  <si>
    <t xml:space="preserve">% of Inspections Resulting in Actions </t>
  </si>
  <si>
    <t>Number of Cases Assessed Fines</t>
  </si>
  <si>
    <t>Other Enforcement Actions</t>
  </si>
  <si>
    <t>Cases Forwarded to EPA for Action</t>
  </si>
  <si>
    <t>Number of Warnings Issued</t>
  </si>
  <si>
    <t>License/Certificate Conditioning or Modification</t>
  </si>
  <si>
    <t>License/Certificate Revocation</t>
  </si>
  <si>
    <t>License/Certificate Suspension</t>
  </si>
  <si>
    <t>Administrative Hearings Conducted</t>
  </si>
  <si>
    <t>Criminal Actions Referred</t>
  </si>
  <si>
    <t>Civil Complaints Issued</t>
  </si>
  <si>
    <t xml:space="preserve">Pesticide Enforcement Actions Taken </t>
  </si>
  <si>
    <t>Samples</t>
  </si>
  <si>
    <t>(Accomplished) - (Projected)</t>
  </si>
  <si>
    <t>Documentary</t>
  </si>
  <si>
    <t xml:space="preserve">Physical </t>
  </si>
  <si>
    <r>
      <t xml:space="preserve"> </t>
    </r>
    <r>
      <rPr>
        <b/>
        <i/>
        <sz val="12"/>
        <rFont val="Arial"/>
        <family val="2"/>
      </rPr>
      <t xml:space="preserve">Accomplished: </t>
    </r>
  </si>
  <si>
    <t>Use</t>
  </si>
  <si>
    <t xml:space="preserve">TOTAL   </t>
  </si>
  <si>
    <t>Restricted Use Pesticide Dealers</t>
  </si>
  <si>
    <t>Certified Applicator Records</t>
  </si>
  <si>
    <t>Exports</t>
  </si>
  <si>
    <t>Imports</t>
  </si>
  <si>
    <t>Market-place</t>
  </si>
  <si>
    <t xml:space="preserve">PEI </t>
  </si>
  <si>
    <t xml:space="preserve">EUP </t>
  </si>
  <si>
    <t>Nonagricultural</t>
  </si>
  <si>
    <t>Agricultural</t>
  </si>
  <si>
    <t xml:space="preserve">Enforcement Projections &amp; Accomplishments </t>
  </si>
  <si>
    <t>Reporting Period:</t>
  </si>
  <si>
    <t>State/Tribe:</t>
  </si>
  <si>
    <t>Pesticides Enforcement Cooperative Agreement Projections &amp; Accomplishment Summary Report</t>
  </si>
  <si>
    <t>Stop-Sale, Seizure, Quarantine or Emabargo</t>
  </si>
  <si>
    <t>Physical</t>
  </si>
  <si>
    <t>Samples Collected</t>
  </si>
  <si>
    <t>Total Inspections Conducted</t>
  </si>
  <si>
    <t>For Cause</t>
  </si>
  <si>
    <t>Producing Establishment</t>
  </si>
  <si>
    <t>Experimental Use Permit</t>
  </si>
  <si>
    <t>Enforcement Accomplishments This Reporting Year</t>
  </si>
  <si>
    <t>Total Violations</t>
  </si>
  <si>
    <t>Retaliation</t>
  </si>
  <si>
    <t>Information Exchange</t>
  </si>
  <si>
    <t>Emergency Assistance</t>
  </si>
  <si>
    <t>Decontamination</t>
  </si>
  <si>
    <t>Mix/Loading, Application Equip &amp; Applications</t>
  </si>
  <si>
    <t>Personal Protective Equipment</t>
  </si>
  <si>
    <t>Entry Restrictions</t>
  </si>
  <si>
    <t>Notice of Application</t>
  </si>
  <si>
    <t>Central Posting</t>
  </si>
  <si>
    <t>Pesticide Safety Training</t>
  </si>
  <si>
    <t># of Violations</t>
  </si>
  <si>
    <t>Violations During WPS Inspections</t>
  </si>
  <si>
    <t>Total</t>
  </si>
  <si>
    <t xml:space="preserve">Use </t>
  </si>
  <si>
    <t>WPS Tier II</t>
  </si>
  <si>
    <t>WPS Tier I</t>
  </si>
  <si>
    <r>
      <rPr>
        <sz val="12"/>
        <color theme="1"/>
        <rFont val="Calibri"/>
        <family val="2"/>
        <scheme val="minor"/>
      </rPr>
      <t xml:space="preserve">United States </t>
    </r>
    <r>
      <rPr>
        <sz val="11"/>
        <color theme="1"/>
        <rFont val="Calibri"/>
        <family val="2"/>
        <scheme val="minor"/>
      </rPr>
      <t xml:space="preserve">
</t>
    </r>
    <r>
      <rPr>
        <b/>
        <sz val="14"/>
        <color theme="1"/>
        <rFont val="Calibri"/>
        <family val="2"/>
        <scheme val="minor"/>
      </rPr>
      <t xml:space="preserve">Environmental Protection Agency </t>
    </r>
    <r>
      <rPr>
        <sz val="11"/>
        <color theme="1"/>
        <rFont val="Calibri"/>
        <family val="2"/>
        <scheme val="minor"/>
      </rPr>
      <t xml:space="preserve">
</t>
    </r>
    <r>
      <rPr>
        <sz val="10"/>
        <color theme="1"/>
        <rFont val="Calibri"/>
        <family val="2"/>
        <scheme val="minor"/>
      </rPr>
      <t xml:space="preserve">Washington, DC 20460 </t>
    </r>
  </si>
  <si>
    <t>9. Secondary containment &amp; pads – record keeping</t>
  </si>
  <si>
    <t>8. Secondary containment &amp; pads – site management</t>
  </si>
  <si>
    <t>7. Secondary containment &amp; pads – capacity/design</t>
  </si>
  <si>
    <t>Containment</t>
  </si>
  <si>
    <t>6. Record keeping</t>
  </si>
  <si>
    <t>5. Deficient management procedures &amp; operation</t>
  </si>
  <si>
    <t>4. No contract manufacturing agreement, residue removal,instructions, list of acceptable containers</t>
  </si>
  <si>
    <t>3. Producing establishment registration violations</t>
  </si>
  <si>
    <t>2. Deficient container design (valves, openings)</t>
  </si>
  <si>
    <t>1. Deficient labeling                                                                          (i.e. cleaning and disposal instructions)</t>
  </si>
  <si>
    <t>Refillable Containers</t>
  </si>
  <si>
    <t>With  Containment</t>
  </si>
  <si>
    <t>Container/Containment Violations</t>
  </si>
  <si>
    <t>Non-PEI</t>
  </si>
  <si>
    <t>PEI</t>
  </si>
  <si>
    <t>Significant Issues/ Innovations</t>
  </si>
  <si>
    <t>Recipient</t>
  </si>
  <si>
    <t>Abbr</t>
  </si>
  <si>
    <t>EPA Region</t>
  </si>
  <si>
    <t>ADEC</t>
  </si>
  <si>
    <t>American Samoa</t>
  </si>
  <si>
    <t>ASPB</t>
  </si>
  <si>
    <t>ADA</t>
  </si>
  <si>
    <t>CDPR</t>
  </si>
  <si>
    <t>CRST</t>
  </si>
  <si>
    <t>CUDPR</t>
  </si>
  <si>
    <t>Commonwealth of the Northern Marianas Islands</t>
  </si>
  <si>
    <t>CNMI</t>
  </si>
  <si>
    <t>CSKT</t>
  </si>
  <si>
    <t>CDEEP</t>
  </si>
  <si>
    <t>DDA</t>
  </si>
  <si>
    <t>FDACS</t>
  </si>
  <si>
    <t>FPT</t>
  </si>
  <si>
    <t>GDA</t>
  </si>
  <si>
    <t>Guam</t>
  </si>
  <si>
    <t>OISC</t>
  </si>
  <si>
    <t>IDALS</t>
  </si>
  <si>
    <t>Inter Tribal Council of Arizona</t>
  </si>
  <si>
    <t>ITCA</t>
  </si>
  <si>
    <t>MTDA</t>
  </si>
  <si>
    <t>Navajo Nation</t>
  </si>
  <si>
    <t>NAVJ</t>
  </si>
  <si>
    <t>NCDACS</t>
  </si>
  <si>
    <t>NDDA</t>
  </si>
  <si>
    <t>NDSU</t>
  </si>
  <si>
    <t>NHDA</t>
  </si>
  <si>
    <t>NMDA</t>
  </si>
  <si>
    <t>OST</t>
  </si>
  <si>
    <t>PDA</t>
  </si>
  <si>
    <t>RIDEM</t>
  </si>
  <si>
    <t>SDDA</t>
  </si>
  <si>
    <t>SRMT</t>
  </si>
  <si>
    <t>SRST</t>
  </si>
  <si>
    <t>TNDA</t>
  </si>
  <si>
    <t>UDAF</t>
  </si>
  <si>
    <t>VIDPNR</t>
  </si>
  <si>
    <t>VDACS</t>
  </si>
  <si>
    <t>VAA</t>
  </si>
  <si>
    <t>WSDA</t>
  </si>
  <si>
    <t>WDA</t>
  </si>
  <si>
    <t>WVDA</t>
  </si>
  <si>
    <t>Program Area</t>
  </si>
  <si>
    <t>Respond to pesticide inquiries, concerns, tips, and complaints from the public.</t>
  </si>
  <si>
    <t>Provide outreach, communication, and training as appropriate as a result of new emerging issues, rules, regulations, and registration and registration review decisions.</t>
  </si>
  <si>
    <t>Maintain adequate pesticide laws, rules, and associated implementation procedures.</t>
  </si>
  <si>
    <t>Develop/maintain a searchable inspection/investigation and case tracking system and track all inspections/investigations and cases.</t>
  </si>
  <si>
    <t>Refer all inspections conducted with federal credentials to the region.</t>
  </si>
  <si>
    <t>Refer FIFRA cases to the region for enforcement consideration according to a mutually identified referral priority scheme.</t>
  </si>
  <si>
    <t>Maintain and follow Quality Assurance Project Plan(s) for pesticide sample collection and analysis.</t>
  </si>
  <si>
    <t>Conduct WPS-related Outreach and Education. This includes communicating existing requirements to the regulated community and  informing  co-regulators, the regulated community, and other program stakeholders of any proposed changes or new requirements.</t>
  </si>
  <si>
    <t xml:space="preserve">Assure mechanisms and procedures are in place to enable coordination and follow-up on reports of occupational pesticide exposure, incidents or illnesses that may be related to pesticide use/misuse or WPS violations.  </t>
  </si>
  <si>
    <t xml:space="preserve">Monitor applicator training for quality assurance. </t>
  </si>
  <si>
    <t>Provide technical assistance for the regulated community, as appropriate.</t>
  </si>
  <si>
    <t>Establish and maintain relationships with local and regional fish and wildlife agencies.</t>
  </si>
  <si>
    <t xml:space="preserve">Conduct education and outreach activities that increase awareness and adoption of spray drift reduction techniques and technologies.  </t>
  </si>
  <si>
    <t>When conducting training of state staff, offer tribal pesticide staff an opportunity to participate if space is available or can be made available.</t>
  </si>
  <si>
    <t>Offer tribes an opportunity to ride along with state pesticide inspectors as training for tribal pesticide inspectors.</t>
  </si>
  <si>
    <t>Share information on tips, complaints, violators, and/or incidents that may be relevant in Indian country.</t>
  </si>
  <si>
    <t>Provide lab support to tribes.</t>
  </si>
  <si>
    <t>Other negotiated activities as appropriate.</t>
  </si>
  <si>
    <t>Work with OECA to determine what data to collect and how to utilize the data to enhance the effectiveness of the National Pesticide Program and illustrate the performance of the national pesticide compliance program.</t>
  </si>
  <si>
    <t>01.00.01.0</t>
  </si>
  <si>
    <t>01.00.02.0</t>
  </si>
  <si>
    <t>01.00.03.0</t>
  </si>
  <si>
    <t>01.01.01.0</t>
  </si>
  <si>
    <t>01.01.02.0</t>
  </si>
  <si>
    <t>01.02.01.0</t>
  </si>
  <si>
    <t>01.02.02.0</t>
  </si>
  <si>
    <t>01.02.03.0</t>
  </si>
  <si>
    <t>01.02.04.0</t>
  </si>
  <si>
    <t>01.02.05.0</t>
  </si>
  <si>
    <t>01.02.06.0</t>
  </si>
  <si>
    <t>01.02.07.0</t>
  </si>
  <si>
    <t>01.02.08.0</t>
  </si>
  <si>
    <t>01.02.09.0</t>
  </si>
  <si>
    <t>01.02.10.0</t>
  </si>
  <si>
    <t>01.02.11.0</t>
  </si>
  <si>
    <t>01.02.12.0</t>
  </si>
  <si>
    <t>01.02.13.0</t>
  </si>
  <si>
    <t>01.02.14.0</t>
  </si>
  <si>
    <t>01.02.15.0</t>
  </si>
  <si>
    <t>01.02.16.0</t>
  </si>
  <si>
    <t>02.01.01.0</t>
  </si>
  <si>
    <t>02.01.02.0</t>
  </si>
  <si>
    <t>02.01.03.0</t>
  </si>
  <si>
    <t>02.01.04.0</t>
  </si>
  <si>
    <t>02.02.01.0</t>
  </si>
  <si>
    <t>03.01.01.0</t>
  </si>
  <si>
    <t>03.01.02.0</t>
  </si>
  <si>
    <t>03.02.01.0</t>
  </si>
  <si>
    <t>04.01.01.0</t>
  </si>
  <si>
    <t>04.01.02.0</t>
  </si>
  <si>
    <t>04.02.01.0</t>
  </si>
  <si>
    <t>05.01.01.0</t>
  </si>
  <si>
    <t>05.02.01.0</t>
  </si>
  <si>
    <t>06.01.01.0</t>
  </si>
  <si>
    <t>06.02.01.0</t>
  </si>
  <si>
    <t>07.01.01.0</t>
  </si>
  <si>
    <t>07.01.04.0</t>
  </si>
  <si>
    <t>07.02.01.0</t>
  </si>
  <si>
    <t>08.01.01.0</t>
  </si>
  <si>
    <t>09.01.01.0</t>
  </si>
  <si>
    <t>09.02.02.0</t>
  </si>
  <si>
    <t>10.01.01.0</t>
  </si>
  <si>
    <t>10.01.02.0</t>
  </si>
  <si>
    <t>11.01.01.0</t>
  </si>
  <si>
    <t>11.01.02.0</t>
  </si>
  <si>
    <t>12.01.01.0</t>
  </si>
  <si>
    <t>12.01.02.0</t>
  </si>
  <si>
    <t>13.02.01.0</t>
  </si>
  <si>
    <t>14.02.01.0</t>
  </si>
  <si>
    <t>16.02.01.0</t>
  </si>
  <si>
    <t>SFY</t>
  </si>
  <si>
    <t>FFY</t>
  </si>
  <si>
    <t>Q3</t>
  </si>
  <si>
    <t>(All)</t>
  </si>
  <si>
    <t xml:space="preserve">For Cause </t>
  </si>
  <si>
    <t>CY</t>
  </si>
  <si>
    <t>SFY Qtr</t>
  </si>
  <si>
    <t>FFY Qtr</t>
  </si>
  <si>
    <t>Due Date</t>
  </si>
  <si>
    <t>Annual SFY</t>
  </si>
  <si>
    <t>Annual FFY</t>
  </si>
  <si>
    <t>2014-15</t>
  </si>
  <si>
    <t>2015-16</t>
  </si>
  <si>
    <t>2016-17</t>
  </si>
  <si>
    <t>2017-18</t>
  </si>
  <si>
    <t>NPM</t>
  </si>
  <si>
    <t>Prog #</t>
  </si>
  <si>
    <t>Required</t>
  </si>
  <si>
    <t>Optional</t>
  </si>
  <si>
    <t>03.01.03.0</t>
  </si>
  <si>
    <t>07.01.02.0</t>
  </si>
  <si>
    <t>07.01.02.1</t>
  </si>
  <si>
    <t>07.01.02.2</t>
  </si>
  <si>
    <t>07.01.02.3</t>
  </si>
  <si>
    <t>07.01.02.4</t>
  </si>
  <si>
    <t>07.01.03.0</t>
  </si>
  <si>
    <t>08.02.01.0</t>
  </si>
  <si>
    <t>Pollinator Protection</t>
  </si>
  <si>
    <t>09.01.02.0</t>
  </si>
  <si>
    <t>09.02.01.0</t>
  </si>
  <si>
    <t>Spray Drift</t>
  </si>
  <si>
    <t>12.02.01.0</t>
  </si>
  <si>
    <t>Supplemental Distributors</t>
  </si>
  <si>
    <t>Contract Manufacturers</t>
  </si>
  <si>
    <t>15.02.01.0</t>
  </si>
  <si>
    <t>National Data System</t>
  </si>
  <si>
    <r>
      <t xml:space="preserve">Maintain access to adequate </t>
    </r>
    <r>
      <rPr>
        <sz val="10"/>
        <color theme="1"/>
        <rFont val="Arial"/>
        <family val="2"/>
      </rPr>
      <t>laboratory support capacity.</t>
    </r>
  </si>
  <si>
    <r>
      <t xml:space="preserve">Assist EPA in </t>
    </r>
    <r>
      <rPr>
        <sz val="10"/>
        <color theme="1"/>
        <rFont val="Arial"/>
        <family val="2"/>
      </rPr>
      <t>enforcing regulatory actions</t>
    </r>
    <r>
      <rPr>
        <sz val="10"/>
        <color rgb="FF000000"/>
        <rFont val="Arial"/>
        <family val="2"/>
      </rPr>
      <t xml:space="preserve"> and </t>
    </r>
    <r>
      <rPr>
        <sz val="10"/>
        <color theme="1"/>
        <rFont val="Arial"/>
        <family val="2"/>
      </rPr>
      <t>monitoring Section 18, Section 24(c), and Experimental Use Permits</t>
    </r>
    <r>
      <rPr>
        <sz val="10"/>
        <color rgb="FF000000"/>
        <rFont val="Arial"/>
        <family val="2"/>
      </rPr>
      <t>.</t>
    </r>
  </si>
  <si>
    <r>
      <t>Establish relationships with federal, state, tribal and local agencies, beekeeper organizations, grower organizations (</t>
    </r>
    <r>
      <rPr>
        <i/>
        <sz val="10"/>
        <color theme="1"/>
        <rFont val="Arial"/>
        <family val="2"/>
      </rPr>
      <t>e.g</t>
    </r>
    <r>
      <rPr>
        <sz val="10"/>
        <color theme="1"/>
        <rFont val="Arial"/>
        <family val="2"/>
      </rPr>
      <t>., commodity groups), crop advisors, pesticide manufacturers (registrants), and other stakeholder groups within the region to assist where needed in combined pollinator protection activities.</t>
    </r>
  </si>
  <si>
    <t>BACK</t>
  </si>
  <si>
    <t>Required Program Areas</t>
  </si>
  <si>
    <t>Basic Pesticide Program</t>
  </si>
  <si>
    <t>Soil Fumigation &amp; Soil Fumigants</t>
  </si>
  <si>
    <t>Endangered Species Protection</t>
  </si>
  <si>
    <t xml:space="preserve">Supplemental/Special Project </t>
  </si>
  <si>
    <t>Work Plan/Report Status:</t>
  </si>
  <si>
    <t>Stop-Sale, Seizure, Quarantine or Embargo</t>
  </si>
  <si>
    <t>Stop-Sale, Seizure, Quarntine or Embargo</t>
  </si>
  <si>
    <t>Back</t>
  </si>
  <si>
    <t>OPP</t>
  </si>
  <si>
    <t>RPA#</t>
  </si>
  <si>
    <t>Required Type</t>
  </si>
  <si>
    <t>Pick List</t>
  </si>
  <si>
    <t>Activity #</t>
  </si>
  <si>
    <t xml:space="preserve">Pesticide Enforcement Cooperative Agreement Output Summary </t>
  </si>
  <si>
    <t>Pesticide Enforcement Cooperative Agreement Output Summary</t>
  </si>
  <si>
    <t>EPA Review of Status</t>
  </si>
  <si>
    <t>None</t>
  </si>
  <si>
    <t>Count of Significant Issues/ Innovations</t>
  </si>
  <si>
    <t>(blank)</t>
  </si>
  <si>
    <t>Work Plan/Report</t>
  </si>
  <si>
    <t>Narrative</t>
  </si>
  <si>
    <t>Program Area Report</t>
  </si>
  <si>
    <t>Significant Issue/Innovative Activities</t>
  </si>
  <si>
    <t xml:space="preserve">EPA Recommendations </t>
  </si>
  <si>
    <r>
      <rPr>
        <sz val="10"/>
        <color rgb="FF000000"/>
        <rFont val="Arial"/>
        <family val="2"/>
      </rPr>
      <t xml:space="preserve">Provide outreach and </t>
    </r>
    <r>
      <rPr>
        <sz val="10"/>
        <color theme="1"/>
        <rFont val="Arial"/>
        <family val="2"/>
      </rPr>
      <t>compliance assistance</t>
    </r>
    <r>
      <rPr>
        <sz val="10"/>
        <color rgb="FF000000"/>
        <rFont val="Arial"/>
        <family val="2"/>
      </rPr>
      <t>.</t>
    </r>
  </si>
  <si>
    <t>18.02.01.0</t>
  </si>
  <si>
    <t>Supplemental Activity (OPP)</t>
  </si>
  <si>
    <t>Supplemental Activity (OECA)</t>
  </si>
  <si>
    <t>References:</t>
  </si>
  <si>
    <t>EPA Grant Forms List</t>
  </si>
  <si>
    <t>EPA Strategic Plan Goal 4: Ensuring the Safety of Chemicals and Preventing Pollution, Objective 1: Ensure Chemical Safety. EPA Strategic Plan Goal 5: Enforcing Environmental Laws.</t>
  </si>
  <si>
    <t>Maintain a basic level of pesticide program implementation, compliance assistance, and enforcement to ensure a viable pesticide regulatory and enforcement program, achieve environmental results, and maximize success with the Agency's performance measures.</t>
  </si>
  <si>
    <t xml:space="preserve">Reduce spray drift incidents by increasing awareness and adoption of spray drift reduction techniques and technologies. </t>
  </si>
  <si>
    <t>EPA Goal</t>
  </si>
  <si>
    <t>Regional Guidance Activity</t>
  </si>
  <si>
    <t>Activity Type</t>
  </si>
  <si>
    <t>Count of Activity Type</t>
  </si>
  <si>
    <t>My Reports:</t>
  </si>
  <si>
    <t>My References:</t>
  </si>
  <si>
    <t>Report 1</t>
  </si>
  <si>
    <t xml:space="preserve">WPStart </t>
  </si>
  <si>
    <t>WPEnd</t>
  </si>
  <si>
    <t>EPA Program Outcome</t>
  </si>
  <si>
    <t>InspType</t>
  </si>
  <si>
    <t>ProjSamp</t>
  </si>
  <si>
    <t>TotSamp</t>
  </si>
  <si>
    <t>SampPhy</t>
  </si>
  <si>
    <t>SampDoc</t>
  </si>
  <si>
    <t>TotInsp</t>
  </si>
  <si>
    <t>TotActions</t>
  </si>
  <si>
    <t>CC</t>
  </si>
  <si>
    <t>CRIM</t>
  </si>
  <si>
    <t>Admin</t>
  </si>
  <si>
    <t>CertSusp</t>
  </si>
  <si>
    <t>CertRev</t>
  </si>
  <si>
    <t>CertMod</t>
  </si>
  <si>
    <t>WL</t>
  </si>
  <si>
    <t>SSURO</t>
  </si>
  <si>
    <t>#Fines</t>
  </si>
  <si>
    <t xml:space="preserve">IMP </t>
  </si>
  <si>
    <t xml:space="preserve">EXP </t>
  </si>
  <si>
    <t>CAR</t>
  </si>
  <si>
    <t>RUP</t>
  </si>
  <si>
    <t>CsFwd</t>
  </si>
  <si>
    <t>OthrEnf</t>
  </si>
  <si>
    <t>Q2E</t>
  </si>
  <si>
    <t>Q2S</t>
  </si>
  <si>
    <t>Q1E</t>
  </si>
  <si>
    <t>Q3S</t>
  </si>
  <si>
    <t>Q3E</t>
  </si>
  <si>
    <t>Q4S</t>
  </si>
  <si>
    <t>Arizona Department of Agriculture</t>
  </si>
  <si>
    <t xml:space="preserve">2014-15 </t>
  </si>
  <si>
    <t>Rpt</t>
  </si>
  <si>
    <t>Work Plan Accomplishments</t>
  </si>
  <si>
    <t>RptPerStart</t>
  </si>
  <si>
    <t>RptPerEnd</t>
  </si>
  <si>
    <t>ProjInsp</t>
  </si>
  <si>
    <t>Row Labels</t>
  </si>
  <si>
    <t>Values</t>
  </si>
  <si>
    <t>Projected</t>
  </si>
  <si>
    <t>Conducted</t>
  </si>
  <si>
    <t xml:space="preserve"> Year:</t>
  </si>
  <si>
    <t xml:space="preserve">Projected:   </t>
  </si>
  <si>
    <t xml:space="preserve">Samples </t>
  </si>
  <si>
    <t>(Hrs)</t>
  </si>
  <si>
    <t>(FTE)</t>
  </si>
  <si>
    <r>
      <t xml:space="preserve">United States  </t>
    </r>
    <r>
      <rPr>
        <b/>
        <sz val="18"/>
        <color theme="1"/>
        <rFont val="Calibri"/>
        <family val="2"/>
        <scheme val="minor"/>
      </rPr>
      <t xml:space="preserve">Environmental Protection Agency </t>
    </r>
    <r>
      <rPr>
        <sz val="18"/>
        <color theme="1"/>
        <rFont val="Calibri"/>
        <family val="2"/>
        <scheme val="minor"/>
      </rPr>
      <t xml:space="preserve">
Washington, DC 20460 </t>
    </r>
  </si>
  <si>
    <t>Work Plan Activity Description (Outputs)</t>
  </si>
  <si>
    <t>EPA Comment(s)</t>
  </si>
  <si>
    <t>EPA Recommendation (s)</t>
  </si>
  <si>
    <t>Picklist</t>
  </si>
  <si>
    <t>Report by Progam Area</t>
  </si>
  <si>
    <t>Activity Status Report</t>
  </si>
  <si>
    <t>Significant Issues &amp; Innovations Report</t>
  </si>
  <si>
    <t>Activity Type Report</t>
  </si>
  <si>
    <t>EPA Recommendations Report</t>
  </si>
  <si>
    <t>Inspections Accomplishments Report</t>
  </si>
  <si>
    <t>AgUse</t>
  </si>
  <si>
    <t>AgUseFC</t>
  </si>
  <si>
    <t>NonAgUse</t>
  </si>
  <si>
    <t>NonAgUseFC</t>
  </si>
  <si>
    <t>Market</t>
  </si>
  <si>
    <t>Accomp - Proj</t>
  </si>
  <si>
    <t>Actions</t>
  </si>
  <si>
    <t>Fines</t>
  </si>
  <si>
    <t>OPP &amp; OECA</t>
  </si>
  <si>
    <t>Program Area Count Report</t>
  </si>
  <si>
    <t>Midyear/End of Year Status</t>
  </si>
  <si>
    <t xml:space="preserve">Narrative </t>
  </si>
  <si>
    <t>Grantee Outcome</t>
  </si>
  <si>
    <t>Outcomes</t>
  </si>
  <si>
    <t>OBJECT CLASS CATEGORIES DETAIL BREAKDOWN</t>
  </si>
  <si>
    <t>GRANTEE NAME:</t>
  </si>
  <si>
    <t>NAME OR TYPE OF PROGRAM/PROJECT:</t>
  </si>
  <si>
    <t>Federal share, non-Federal share, and total project costs</t>
  </si>
  <si>
    <t>Federal</t>
  </si>
  <si>
    <t>Non-Federal</t>
  </si>
  <si>
    <t xml:space="preserve">Total </t>
  </si>
  <si>
    <t>Percent</t>
  </si>
  <si>
    <t>Amount</t>
  </si>
  <si>
    <t>Input Federal Percentage and Amount</t>
  </si>
  <si>
    <t>a.  PERSONNEL</t>
  </si>
  <si>
    <t xml:space="preserve">Federal </t>
  </si>
  <si>
    <t xml:space="preserve">  </t>
  </si>
  <si>
    <t>Non Federal</t>
  </si>
  <si>
    <t>Position - Recipient Staff Only</t>
  </si>
  <si>
    <t xml:space="preserve">Estimated
 Hours  </t>
  </si>
  <si>
    <t>Hourly
 Rate</t>
  </si>
  <si>
    <t>Estimated
 Hours</t>
  </si>
  <si>
    <t>Hourly Rate</t>
  </si>
  <si>
    <t>a. Total Personnel Cost</t>
  </si>
  <si>
    <t>b.  FRINGE BENEFITS</t>
  </si>
  <si>
    <t>Federal  Amount</t>
  </si>
  <si>
    <t xml:space="preserve"> Non Federal Amount</t>
  </si>
  <si>
    <t>Base (Gross Salaries)</t>
  </si>
  <si>
    <t>x Rate</t>
  </si>
  <si>
    <t>b. Total Estimated Fringe Benefits Cost</t>
  </si>
  <si>
    <t>c.  TRAVEL (Click here for Travel Worksheet)</t>
  </si>
  <si>
    <t>In-State Travel</t>
  </si>
  <si>
    <t>Out of State Travel</t>
  </si>
  <si>
    <t>c. Total Travel</t>
  </si>
  <si>
    <t>d.  Capital Equipment (Cost of $5,000 or more, useful life of 1 year or more)</t>
  </si>
  <si>
    <t>Items - Purchase</t>
  </si>
  <si>
    <t>Cost Per Unit</t>
  </si>
  <si>
    <t xml:space="preserve"> # of Units</t>
  </si>
  <si>
    <t>Cost</t>
  </si>
  <si>
    <t xml:space="preserve">   # of Units</t>
  </si>
  <si>
    <r>
      <t xml:space="preserve">     </t>
    </r>
    <r>
      <rPr>
        <b/>
        <sz val="10"/>
        <rFont val="Arial"/>
        <family val="2"/>
      </rPr>
      <t>Cost</t>
    </r>
  </si>
  <si>
    <t>Items Lease</t>
  </si>
  <si>
    <t>Total Equipment</t>
  </si>
  <si>
    <t>e. Supplies</t>
  </si>
  <si>
    <t>e. Total Supplies</t>
  </si>
  <si>
    <t>f. Contractual Planned ( Subject to Procurment Regulation)</t>
  </si>
  <si>
    <t>Non-consultant contracts:</t>
  </si>
  <si>
    <t xml:space="preserve">     Cost</t>
  </si>
  <si>
    <t>Consulting Contracts (Consultant salaries are limted to GS18 level)</t>
  </si>
  <si>
    <t>Hours</t>
  </si>
  <si>
    <t>f. Total Contractual</t>
  </si>
  <si>
    <t>g. Construction</t>
  </si>
  <si>
    <t>g. Total Construction</t>
  </si>
  <si>
    <t>h.  Other</t>
  </si>
  <si>
    <t>h.1 - Operating Costs</t>
  </si>
  <si>
    <t xml:space="preserve">               SubTotal Other Operating</t>
  </si>
  <si>
    <t>h.2 -  Pass Through Costs</t>
  </si>
  <si>
    <t xml:space="preserve">                Sub Total Other - Pass Through</t>
  </si>
  <si>
    <t>h.3 - Sub Grants</t>
  </si>
  <si>
    <t xml:space="preserve">                 Sub Total Other - Sub Grants</t>
  </si>
  <si>
    <t xml:space="preserve">h.  Total Other: </t>
  </si>
  <si>
    <t>i. Total Direct Costs (a through h) Include Match Funds</t>
  </si>
  <si>
    <t>j.  Indirect Costs (Recipient must have a current Approved Indirect Cost Agreement or a current Indirect Cost Proposal submitted to their Cognizant Agency to request funding for IDC)</t>
  </si>
  <si>
    <t>Federal Share</t>
  </si>
  <si>
    <r>
      <t xml:space="preserve">                        </t>
    </r>
    <r>
      <rPr>
        <b/>
        <sz val="10"/>
        <rFont val="Arial"/>
        <family val="2"/>
      </rPr>
      <t xml:space="preserve">  Non Federal Share</t>
    </r>
  </si>
  <si>
    <t>Base Amount</t>
  </si>
  <si>
    <t>Rate</t>
  </si>
  <si>
    <t>k Total Cost</t>
  </si>
  <si>
    <t>TRAVEL WORKSHEET</t>
  </si>
  <si>
    <t xml:space="preserve">In-State Travel </t>
  </si>
  <si>
    <t>Purpose (Inspections, meetings, office needs)</t>
  </si>
  <si>
    <t>Desination</t>
  </si>
  <si>
    <t>No of Miles</t>
  </si>
  <si>
    <t>Mileage Rate</t>
  </si>
  <si>
    <t xml:space="preserve"> Cost</t>
  </si>
  <si>
    <t>M &amp; IE Per Diem</t>
  </si>
  <si>
    <t>No of Days</t>
  </si>
  <si>
    <t>Lodging Per Diem</t>
  </si>
  <si>
    <t>Airfare</t>
  </si>
  <si>
    <t>Misc Cost Description</t>
  </si>
  <si>
    <t>Misc. Cost</t>
  </si>
  <si>
    <t>Subtotal Budget</t>
  </si>
  <si>
    <t xml:space="preserve"> Number of Staff</t>
  </si>
  <si>
    <t>Total Budget</t>
  </si>
  <si>
    <t>Non-Federal Share</t>
  </si>
  <si>
    <t>SubTotal In-State</t>
  </si>
  <si>
    <t>Out-of-State Travel</t>
  </si>
  <si>
    <t>Purpose (Regional or National Conferences)</t>
  </si>
  <si>
    <t>SubTotal Out of State</t>
  </si>
  <si>
    <t># of Units</t>
  </si>
  <si>
    <t>Back to Travel</t>
  </si>
  <si>
    <t>Alabama Department of Agriculture and Industries</t>
  </si>
  <si>
    <t>Column1</t>
  </si>
  <si>
    <t>ADAI</t>
  </si>
  <si>
    <t>Ak Chin Indian Community</t>
  </si>
  <si>
    <t>ACIC</t>
  </si>
  <si>
    <t>Colorado Department of Agriculture</t>
  </si>
  <si>
    <t>Colorado River Indian Tribe</t>
  </si>
  <si>
    <t>CRIT</t>
  </si>
  <si>
    <t>Cocopah Indian Tribe</t>
  </si>
  <si>
    <t>CIT</t>
  </si>
  <si>
    <t>Hopi Tribe</t>
  </si>
  <si>
    <t>Salt River Pima Maricopa Indian Community</t>
  </si>
  <si>
    <t>SRPMIC</t>
  </si>
  <si>
    <t>Fort Mojave Indian Tribe</t>
  </si>
  <si>
    <t>FMIT</t>
  </si>
  <si>
    <t>Quechan Tribe</t>
  </si>
  <si>
    <t>QT</t>
  </si>
  <si>
    <t>Gila River Indian Community</t>
  </si>
  <si>
    <t>GRIC</t>
  </si>
  <si>
    <t xml:space="preserve">Shoshone Paiute of the Duck Valley Indian Reservation </t>
  </si>
  <si>
    <t>SPDVIR</t>
  </si>
  <si>
    <t>Oregon Department of Agriculture</t>
  </si>
  <si>
    <t>ODA (OR)</t>
  </si>
  <si>
    <t>ODA (OH)</t>
  </si>
  <si>
    <t>IDPH</t>
  </si>
  <si>
    <t xml:space="preserve">ISDA </t>
  </si>
  <si>
    <t>KDA (KS)</t>
  </si>
  <si>
    <t>KDA (KY)</t>
  </si>
  <si>
    <t>MDA (MD)</t>
  </si>
  <si>
    <t>MDA (MN)</t>
  </si>
  <si>
    <t>MDA (MO)</t>
  </si>
  <si>
    <t>Total Number of Actions</t>
  </si>
  <si>
    <t>Inspections at Facilities Claiming Family Exemption *</t>
  </si>
  <si>
    <t xml:space="preserve">* This column is a subset of the WPS Tier I and WPS Tier II Columns combined to collect data on inspections conducted at facilities claiming the Immediate Family Exemption </t>
  </si>
  <si>
    <t xml:space="preserve">Extended to: </t>
  </si>
  <si>
    <t>WPExtnd</t>
  </si>
  <si>
    <t>Measure No. 1 - Repeat Violator</t>
  </si>
  <si>
    <t>Measure No. 2 - Complying Actions</t>
  </si>
  <si>
    <t>Measure No. 3 - Efficiency</t>
  </si>
  <si>
    <t>Base Enforcement</t>
  </si>
  <si>
    <t>C. Repeat Violator  (Measure—B/A)</t>
  </si>
  <si>
    <t>A. Total # of Regulated Entities Receiving Enforcement Actions</t>
  </si>
  <si>
    <t>Worker Protection</t>
  </si>
  <si>
    <t>Enforcement Discretionary</t>
  </si>
  <si>
    <t xml:space="preserve">I. Efficiency Measure—(G+H)/E: </t>
  </si>
  <si>
    <t xml:space="preserve">D. Total # of Enforcement Actions Resulting in Verified Compliance: </t>
  </si>
  <si>
    <t xml:space="preserve">F. Complying Actions Measure—D/F: </t>
  </si>
  <si>
    <t xml:space="preserve">G. Grantee Pesticide Enforcement Funding: </t>
  </si>
  <si>
    <t xml:space="preserve">H. EPA Pesticide Enforcement Funding:  </t>
  </si>
  <si>
    <t>B. Total # of Entities Receiving Subsequent Enforcement Actions (i.e. subset of A)</t>
  </si>
  <si>
    <t>United States Environmental Protection Agency</t>
  </si>
  <si>
    <t>Do Not Delete</t>
  </si>
  <si>
    <t>Endangered Species</t>
  </si>
  <si>
    <t>Lab Equipment</t>
  </si>
  <si>
    <t xml:space="preserve">Pesticide Enforcement Outcome Measure </t>
  </si>
  <si>
    <t>MDARD</t>
  </si>
  <si>
    <t>&lt; Summary</t>
  </si>
  <si>
    <t>&lt; Q1</t>
  </si>
  <si>
    <t>&lt; Q2</t>
  </si>
  <si>
    <t>&lt; Q3</t>
  </si>
  <si>
    <t>&lt; Q4</t>
  </si>
  <si>
    <t>2018-19</t>
  </si>
  <si>
    <t>2019-20</t>
  </si>
  <si>
    <t>2020-21</t>
  </si>
  <si>
    <t>2021-22</t>
  </si>
  <si>
    <t xml:space="preserve">Q4 </t>
  </si>
  <si>
    <t>Complete administrative/management, fiduciary and reporting requirements associated with this cooperative agreement.</t>
  </si>
  <si>
    <t>Report information on all known or suspected pesticide incidents involving pollinators to OPP (beekill@epa.gov) with a copy to the regional office.</t>
  </si>
  <si>
    <t>During use inspections, monitor compliance with the label, including any ESA bulletins, if applicable.</t>
  </si>
  <si>
    <t>Ensure a minimum of one state employee obtains and maintains an EPA inspector’s credential. Where state authority is inappropriate or inadequate, or at EPA's request, conduct FIFRA inspections with EPA credentials, according to EPA procedures and guidance documents.</t>
  </si>
  <si>
    <t>Conduct inspections consistent with the FIFRA Inspection Manual including collection of the appropriate amount of sale and distribution records as discussed in Chapter 6 "Product Sampling".</t>
  </si>
  <si>
    <t>Maintain and follow a Quality Management Plan for the overall pesticide enforcement program.</t>
  </si>
  <si>
    <t>Implement Part 170 worker protection standard (WPS) rule requirements and carry out program implementation requirements.</t>
  </si>
  <si>
    <t>02.02.02.0</t>
  </si>
  <si>
    <t xml:space="preserve">Provide continuing educational opportunities and outreach to keep growers, applicators, and handlers up-to-date on the most recent methods to protect pollinators, such as IPM, BMPs, or softer applications. </t>
  </si>
  <si>
    <t>Conduct inspections and take enforcement actions directed at detecting and stopping distribution of unregistered or misbranded pesticides that could adversely affect pollinators and/or the quality of hive products.</t>
  </si>
  <si>
    <t xml:space="preserve">Forge partnerships with other agencies and/or organizations to promote adoption of IPM in public schools. </t>
  </si>
  <si>
    <t xml:space="preserve">Gather spray draft incident data from the past 2-3 years to form an incident baseline and then gather additional incident data during the grant period.  </t>
  </si>
  <si>
    <t>12.01.03.0</t>
  </si>
  <si>
    <t>Assist regions when necessary to monitor movement of imported pesticides within state or tribal lands.</t>
  </si>
  <si>
    <t xml:space="preserve">Provide information such as crop data, pesticide use data, and species location data to OPP for use in listed species-specific risk assessments for upcoming registration review cases. </t>
  </si>
  <si>
    <t xml:space="preserve">Comment on exposure assumptions used in risk assessments. </t>
  </si>
  <si>
    <t>Comment on the feasibility of proposed, listed species-specific mitigation measures during OPP’s standard processes of registration and registration review.</t>
  </si>
  <si>
    <t>Review draft bulletins, should any be developed in a state’s area.</t>
  </si>
  <si>
    <t>Maintain and follow a matrix to develop and issue enforcement actions.</t>
  </si>
  <si>
    <t>EPA Strategic Plan Goal 4: Ensuring the Safety of Chemicals and Preventing Pollution, Objective 1: Ensure Chemical Safety.</t>
  </si>
  <si>
    <t>Insp:Accomp-Proj</t>
  </si>
  <si>
    <t>&lt; Table</t>
  </si>
  <si>
    <t>Number</t>
  </si>
  <si>
    <t>Total number of use and for cause inspections that involved the use of a pesticide product that refers the applicator to obtain and follow the instructions of an Endangered Species Bulletin</t>
  </si>
  <si>
    <t>Number of use and for cause inspections where the pesticide applicator was alleged to be in violation of Endangered Species labeling requirements, including any applicable Bulletin</t>
  </si>
  <si>
    <t xml:space="preserve">State/Tribe:   </t>
  </si>
  <si>
    <t xml:space="preserve">Fiscal Year:   </t>
  </si>
  <si>
    <t xml:space="preserve">Reporting Period:   </t>
  </si>
  <si>
    <t>NOT YET APPROVED UNDER THE PAPERWORK REDUCTION ACT</t>
  </si>
  <si>
    <t>Federal Facilities</t>
  </si>
  <si>
    <t>FedFac</t>
  </si>
  <si>
    <t>*Name:</t>
  </si>
  <si>
    <t>*Grantee:</t>
  </si>
  <si>
    <t>*Agreement Type:</t>
  </si>
  <si>
    <t>*Number of Years:</t>
  </si>
  <si>
    <t xml:space="preserve">*Project Period: </t>
  </si>
  <si>
    <t xml:space="preserve">*Work Plan and Report Applies to: </t>
  </si>
  <si>
    <t xml:space="preserve">Budget </t>
  </si>
  <si>
    <t xml:space="preserve">       Grantee Information:</t>
  </si>
  <si>
    <t xml:space="preserve">              Cooperative Agreement Information:</t>
  </si>
  <si>
    <t>Date:</t>
  </si>
  <si>
    <t xml:space="preserve"> '15 - '17 Grant Guidance Activity </t>
  </si>
  <si>
    <t>Pesticides Enforcement Cooperative Agreement Accomplishment Report (Container/Containment)</t>
  </si>
  <si>
    <t>Examples of Standard Reports:</t>
  </si>
  <si>
    <t>Reporting Links:</t>
  </si>
  <si>
    <t>Data entry in white boxes only. Asterik denotes a required field.</t>
  </si>
  <si>
    <t>1)</t>
  </si>
  <si>
    <t>2)</t>
  </si>
  <si>
    <t>3)</t>
  </si>
  <si>
    <t>4)</t>
  </si>
  <si>
    <t>5)</t>
  </si>
  <si>
    <t>6)</t>
  </si>
  <si>
    <t xml:space="preserve">Use this space to insert or attach your budget detail.  </t>
  </si>
  <si>
    <r>
      <t xml:space="preserve">(insert your own by going to </t>
    </r>
    <r>
      <rPr>
        <b/>
        <sz val="10"/>
        <color theme="1"/>
        <rFont val="Calibri"/>
        <family val="2"/>
        <scheme val="minor"/>
      </rPr>
      <t xml:space="preserve">Insert&gt; (Text)Object </t>
    </r>
    <r>
      <rPr>
        <sz val="10"/>
        <color theme="1"/>
        <rFont val="Calibri"/>
        <family val="2"/>
        <scheme val="minor"/>
      </rPr>
      <t>on the menu above)</t>
    </r>
  </si>
  <si>
    <t>HT</t>
  </si>
  <si>
    <t>Build or maintain staff and management expertise on pesticide program issues and enforcement (e.g. attend training opportunities through PREP, PIRT, in-service training, etc. or other appropriate activities).</t>
  </si>
  <si>
    <t>Monitor compliance with the WPS requirements associated with use of high risk pesticides, high exposure scenarios or repeat offenders. Include activities that support both WPS and product use compliance.</t>
  </si>
  <si>
    <t>Monitor compliance with the pesticide applicator certification requirements. Focus on sale/distribution of restricted use pesticides (RUPs) to applicators. One example is the fumigation sector(s) of concern.</t>
  </si>
  <si>
    <t>Monitor compliance with C/C requirements.  Focus on product and user compliance with special emphasis on agricultural retailers/distributors that repackage pesticides into refillable containers, as well as RUP and Tox 1 category products.</t>
  </si>
  <si>
    <t>Monitor compliance with soil fumigation labels.  Focus on product and user compliance with special emphasis on new label requirements.</t>
  </si>
  <si>
    <t>06.01.02.0</t>
  </si>
  <si>
    <t>06.01.03.0</t>
  </si>
  <si>
    <t>06.01.04.0</t>
  </si>
  <si>
    <t>06.01.05.0</t>
  </si>
  <si>
    <t>06.01.06.0</t>
  </si>
  <si>
    <t xml:space="preserve">Where appropriate, consult with and/or coordinate prevention and protection of water resources with other agencies responsible for water resource protection. </t>
  </si>
  <si>
    <t>11.01.03.0</t>
  </si>
  <si>
    <t>Monitor compliance with spray drift label language and report investigation findings as part of year–end reporting.</t>
  </si>
  <si>
    <t>11.02.01.0</t>
  </si>
  <si>
    <t>12.01.04.0</t>
  </si>
  <si>
    <t>Let tribes know when the state issues a FIFRA Section 24(c) or applies for a Section 18.</t>
  </si>
  <si>
    <t>12.01.05.0</t>
  </si>
  <si>
    <t>12.01.06.0</t>
  </si>
  <si>
    <t>Improve tribal capacity to enforce pesticide programs.</t>
  </si>
  <si>
    <t>Monitor compliance of distributor products.  Focus on product integrity, including product composition, product labeling, and registration requirements under FIFRA. Place special emphasis on (1) registrants, producers and supplemental distributors that handle large numbers of distributor products, (2) registrants, producers and supplemental distributors with a history of noncompliance with distributor products, (3) distributor products that are high risk (Tox 1 category and RUP products) and (4) distributor products making public health claims on the labeling.</t>
  </si>
  <si>
    <t>Monitor compliance with contract manufacturing requirements.  Focus on one or more of the following: manufacturers of disinfectants, RUPs, or Tox 1 category products, and manufacturers with a prior history of FIFRA noncompliance.</t>
  </si>
  <si>
    <t>17.01.01.0</t>
  </si>
  <si>
    <t>Implement pesticide applicator certification programs in accordance with Part 171 and EPA approved certification plans. This includes communicating information about proposed rule changes that may be published for comment to co-regulators, the regulated community, and other program stakeholders.</t>
  </si>
  <si>
    <t>Alert EPA to changes in state regulations and tribal codes.</t>
  </si>
  <si>
    <t>Provide outreach and education on the Endangered Species Protection Program to current and potential pesticide users and pesticide inspectors.</t>
  </si>
  <si>
    <t xml:space="preserve">Provide risk assessment and risk mitigation support using using EPA’s stakeholder engagement process at: http://www.regulations.gov/#!documentDetail;D=EPA-HQ-OPP-2012-0442-0038 </t>
  </si>
  <si>
    <t>Work with certification and training staff and cooperative extension services to provide endangered species information for pesticide applicator training.</t>
  </si>
  <si>
    <t xml:space="preserve">Prevent or reduce occupational pesticide exposures, incidents and illnesses from pesticides, especially ones that pose high risks or high exposures to workers. </t>
  </si>
  <si>
    <t xml:space="preserve">Prevent or reduce pesticide exposures and incidents to humans and the environment by increasing the competence and expertise of applicators/handlers of restricted use pesticides.  </t>
  </si>
  <si>
    <t xml:space="preserve">Prevent or reduce pesticide exposures to humans and the environment due to damaged pesticide containers and pesticide spills or releases. </t>
  </si>
  <si>
    <t xml:space="preserve">Prevent or reduce incidents resulting from soil fumigation exposures. </t>
  </si>
  <si>
    <t>Ensure that pesticides do not adversely affect the nation’s water resources.</t>
  </si>
  <si>
    <t>Limit potential effects from pesticide use to listed species, while at the same time not placing undue burden on agriculture or other pesticide users.</t>
  </si>
  <si>
    <t>Ensure pollinators are protected from adverse effects of pesticide exposure.</t>
  </si>
  <si>
    <t xml:space="preserve">Decrease exposure of children in public schools (grades K-12) to pests and pesticides through increased adoption of verifiable and ongoing school Integrated Pest Management (IPM) programs.  </t>
  </si>
  <si>
    <t>Where appropriate, support tribal pesticide program capacity building and efficient use of state resources by improving coordination, communication and cooperation between tribes and states to advance pesticide program implementation and increase program efficiencies.</t>
  </si>
  <si>
    <t>Ensure that distributor products are properly registered, formulated and labeled.</t>
  </si>
  <si>
    <t>Reduce instances of illegal manufacture or mislabeling of products manufactured under contract.</t>
  </si>
  <si>
    <t>Eliminate the distribution of unregistered, misbranded, or adulterated imported pesticides.</t>
  </si>
  <si>
    <t>18.01.01.0</t>
  </si>
  <si>
    <t>Regional Guidance Activity (OECA)</t>
  </si>
  <si>
    <t>Regional Activity (OPP)</t>
  </si>
  <si>
    <t>17.02.01.0</t>
  </si>
  <si>
    <t>06.01.07.0</t>
  </si>
  <si>
    <t xml:space="preserve">Monitor compliance with pesticide water quality risk mitigation measures, and respond to pesticide water contamination events especially where water quality standards or other reference points are threatened. </t>
  </si>
  <si>
    <t>Provide education, outreach and/or training on School IPM approaches to public schools or educational organizations working with public schools.</t>
  </si>
  <si>
    <t>7)</t>
  </si>
  <si>
    <t>8)</t>
  </si>
  <si>
    <t>Pesticides Enforcement Cooperative Agreement Accomplishment Report (WPS)</t>
  </si>
  <si>
    <r>
      <t xml:space="preserve">Describe Work Plan Activity Accomplishment                                           </t>
    </r>
    <r>
      <rPr>
        <i/>
        <sz val="9"/>
        <color theme="1"/>
        <rFont val="Calibri"/>
        <family val="2"/>
        <scheme val="minor"/>
      </rPr>
      <t>(include any issues or innovations, ifappropriate)</t>
    </r>
  </si>
  <si>
    <t>Support WPS worker &amp; handler training.</t>
  </si>
  <si>
    <t>Grantees may refer potential violations to the regional office for appropriate action.</t>
  </si>
  <si>
    <t>Meet state/and tribal certification plan requirements for plan maintenance and annual reporting using the Certification Plan and Reporting Database (CPARD).</t>
  </si>
  <si>
    <r>
      <rPr>
        <u/>
        <sz val="10"/>
        <color theme="1"/>
        <rFont val="Arial"/>
        <family val="2"/>
      </rPr>
      <t>Evaluate</t>
    </r>
    <r>
      <rPr>
        <sz val="10"/>
        <color theme="1"/>
        <rFont val="Arial"/>
        <family val="2"/>
      </rPr>
      <t xml:space="preserve">:  Identify </t>
    </r>
    <r>
      <rPr>
        <b/>
        <i/>
        <sz val="10"/>
        <color theme="1"/>
        <rFont val="Arial"/>
        <family val="2"/>
      </rPr>
      <t>pesticides of concern</t>
    </r>
    <r>
      <rPr>
        <sz val="10"/>
        <color theme="1"/>
        <rFont val="Arial"/>
        <family val="2"/>
      </rPr>
      <t xml:space="preserve"> (POC) by evaluating a list of </t>
    </r>
    <r>
      <rPr>
        <b/>
        <i/>
        <sz val="10"/>
        <color theme="1"/>
        <rFont val="Arial"/>
        <family val="2"/>
      </rPr>
      <t>pesticides of interest</t>
    </r>
    <r>
      <rPr>
        <sz val="10"/>
        <color theme="1"/>
        <rFont val="Arial"/>
        <family val="2"/>
      </rPr>
      <t xml:space="preserve"> (pesticides which have the potential to threaten local resources) to determine if those pesticides are found at concentration levels locally that are approaching or exceeding </t>
    </r>
    <r>
      <rPr>
        <b/>
        <i/>
        <sz val="10"/>
        <color theme="1"/>
        <rFont val="Arial"/>
        <family val="2"/>
      </rPr>
      <t>reference points</t>
    </r>
    <r>
      <rPr>
        <sz val="10"/>
        <color theme="1"/>
        <rFont val="Arial"/>
        <family val="2"/>
      </rPr>
      <t xml:space="preserve"> and therefore are a threat to local water quality. The base list of pesticides of interest can be found in Appendix 6.</t>
    </r>
  </si>
  <si>
    <r>
      <rPr>
        <u/>
        <sz val="10"/>
        <color theme="1"/>
        <rFont val="Arial"/>
        <family val="2"/>
      </rPr>
      <t>Manage</t>
    </r>
    <r>
      <rPr>
        <sz val="10"/>
        <color theme="1"/>
        <rFont val="Arial"/>
        <family val="2"/>
      </rPr>
      <t xml:space="preserve">: Actively manage </t>
    </r>
    <r>
      <rPr>
        <b/>
        <i/>
        <sz val="10"/>
        <color theme="1"/>
        <rFont val="Arial"/>
        <family val="2"/>
      </rPr>
      <t>pesticides of concern</t>
    </r>
    <r>
      <rPr>
        <sz val="10"/>
        <color theme="1"/>
        <rFont val="Arial"/>
        <family val="2"/>
      </rPr>
      <t xml:space="preserve"> beyond the label to reduce or prevent further contamination of local water resources.</t>
    </r>
  </si>
  <si>
    <r>
      <rPr>
        <u/>
        <sz val="10"/>
        <color theme="1"/>
        <rFont val="Arial"/>
        <family val="2"/>
      </rPr>
      <t>Demonstrate Progress</t>
    </r>
    <r>
      <rPr>
        <sz val="10"/>
        <color theme="1"/>
        <rFont val="Arial"/>
        <family val="2"/>
      </rPr>
      <t xml:space="preserve">: Show the management strategy has been effective in reducing or maintaining concentrations below </t>
    </r>
    <r>
      <rPr>
        <b/>
        <i/>
        <sz val="10"/>
        <color theme="1"/>
        <rFont val="Arial"/>
        <family val="2"/>
      </rPr>
      <t>reference points</t>
    </r>
    <r>
      <rPr>
        <sz val="10"/>
        <color theme="1"/>
        <rFont val="Arial"/>
        <family val="2"/>
      </rPr>
      <t>.</t>
    </r>
  </si>
  <si>
    <r>
      <rPr>
        <u/>
        <sz val="10"/>
        <color theme="1"/>
        <rFont val="Arial"/>
        <family val="2"/>
      </rPr>
      <t>Re-evaluate pesticides</t>
    </r>
    <r>
      <rPr>
        <sz val="10"/>
        <color theme="1"/>
        <rFont val="Arial"/>
        <family val="2"/>
      </rPr>
      <t xml:space="preserve"> if there is new information that could affect risk (e.g., new hazard data, significant increase in use, a new OPP risk assessment or registration decision involving a water quality concern).   </t>
    </r>
  </si>
  <si>
    <t>Worker Safety: Worker Protection Standard</t>
  </si>
  <si>
    <t>Worker Safety: Pesticide Applicator Certification</t>
  </si>
  <si>
    <t>School Integrated Pest Management</t>
  </si>
  <si>
    <t>State and Tribal Coordination and Communication</t>
  </si>
  <si>
    <t>Alaska Department of Environmental Conservation</t>
  </si>
  <si>
    <t>Inter Tribal Environmental Council</t>
  </si>
  <si>
    <t>ITEC</t>
  </si>
  <si>
    <t>Coeur d'Alene Tribe Circuit Rider Program</t>
  </si>
  <si>
    <t>CDA (CO)</t>
  </si>
  <si>
    <t>CDA (TCR)</t>
  </si>
  <si>
    <t xml:space="preserve">District Department of the Environment </t>
  </si>
  <si>
    <t>DDOE</t>
  </si>
  <si>
    <t>ENIPC</t>
  </si>
  <si>
    <t>HDOA</t>
  </si>
  <si>
    <t xml:space="preserve">IDA </t>
  </si>
  <si>
    <t>LDAF</t>
  </si>
  <si>
    <t>Maine Department of Agriculture, Conservation and Forestry</t>
  </si>
  <si>
    <t>MDACF</t>
  </si>
  <si>
    <t>MDAR</t>
  </si>
  <si>
    <t xml:space="preserve">MDAC </t>
  </si>
  <si>
    <t>Montana Department of Agriculture</t>
  </si>
  <si>
    <t>NDA (NV)</t>
  </si>
  <si>
    <t>NDA (NE)</t>
  </si>
  <si>
    <t>New Jersey Department of Environmental Protection</t>
  </si>
  <si>
    <t>NJDEP</t>
  </si>
  <si>
    <t>North Dakota Department of Agriculture</t>
  </si>
  <si>
    <t>New York State Department of Environmental Conservation</t>
  </si>
  <si>
    <t>NYSDEC</t>
  </si>
  <si>
    <t xml:space="preserve">Office of the Indiana State Chemist </t>
  </si>
  <si>
    <t>ODAFF</t>
  </si>
  <si>
    <t>OR OSHA</t>
  </si>
  <si>
    <t xml:space="preserve">Oregon OSHA  </t>
  </si>
  <si>
    <t>Sault Ste. Marie Tribe of Chippewa Indians</t>
  </si>
  <si>
    <t>SSM</t>
  </si>
  <si>
    <t>Winnebago/Omaha Circuit Rider Pesticide Program</t>
  </si>
  <si>
    <t>WOCRPP</t>
  </si>
  <si>
    <t>Report progress of activities in 06.01.02 – 06.01.05 in POINTS.</t>
  </si>
  <si>
    <t xml:space="preserve">Template Instructions/Help </t>
  </si>
  <si>
    <t>PRDOA</t>
  </si>
  <si>
    <t>South Dakota Department of Agriculture</t>
  </si>
  <si>
    <t>TCEQ</t>
  </si>
  <si>
    <t>TDA</t>
  </si>
  <si>
    <t>TAT</t>
  </si>
  <si>
    <t>Washington State Department of Agriculture</t>
  </si>
  <si>
    <t>White Earth Band of Chippewa Indians</t>
  </si>
  <si>
    <t>WE</t>
  </si>
  <si>
    <t>Wisconsin Department of Agriculture,Trade and Consumer Protection</t>
  </si>
  <si>
    <t>WDATCP</t>
  </si>
  <si>
    <t>Idaho State Department of Agriculture</t>
  </si>
  <si>
    <t>Yakama Nation</t>
  </si>
  <si>
    <t>YN</t>
  </si>
  <si>
    <t>Saint Regis Mohawk Tribe</t>
  </si>
  <si>
    <t xml:space="preserve">Performance Measures             </t>
  </si>
  <si>
    <t>For pesticides scheduled for registration review, submit existing water quality monitoring data not already provided to EPA, housed in the USGS National Water Information System (NWIS), entered into EPA's STORET Data Warehouse, or otherwise readily/publicly accessible to the EPA via the web. See OPP Guidance for Submission of State and Tribal Water Quality Monitoring Data, Appendix 5.</t>
  </si>
  <si>
    <t>Provide education, outreach and technical assistance on pesticide and integrated pest management control approaches, and guidance for responses to bed bug infestations.</t>
  </si>
  <si>
    <t>Monitor product and user compliance.  Focus on illegal claims and illegal use of products not registered for control of bed bugs with special emphasis on RUP and Tox 1 category products.</t>
  </si>
  <si>
    <t>Minimize the potential for pesticide misuse/overuse and spread of bed bug infestations by increasing understanding of bed bug prevention and control approaches, and ensuring compliance with accepted control approaches.</t>
  </si>
  <si>
    <t>Bed Bugs</t>
  </si>
  <si>
    <t>Follow up on significant or grantee and region agreed upon pesticide incidents referred by EPA as required by FIFRA Sections 26 and 27.</t>
  </si>
  <si>
    <t>Monitor user compliance with pollinator protection label language.  The EPA Bee Incident Investigation Guidance, found online at: www.epa.gov/compliance/resources/policies/monitoring/fifra/bee-inspection-guide.pdf, or similar state or tribal guidance, should be followed to the extent possible by the grantee when investigating pollinator incidents.</t>
  </si>
  <si>
    <t>Examples:    Authority to Accept Cooperative Agreement, Legislative Changes, QAPPs, Neutral Admin. Inspection schemes, Case Review Results, etc.</t>
  </si>
  <si>
    <t>Container Containment</t>
  </si>
  <si>
    <t>gxhk  dgttlk</t>
  </si>
  <si>
    <t>Project inspection numbers and report various inspection and enforcement accomplishments.  The 5700 forms, ES Inspections Report, and performance measures (when final) forms contained in the FIFRA template may be used for this purpose.</t>
  </si>
  <si>
    <r>
      <rPr>
        <sz val="10"/>
        <color rgb="FF000000"/>
        <rFont val="Arial"/>
        <family val="2"/>
      </rPr>
      <t xml:space="preserve">Draft, modify, or maintain a </t>
    </r>
    <r>
      <rPr>
        <sz val="10"/>
        <color theme="1"/>
        <rFont val="Arial"/>
        <family val="2"/>
      </rPr>
      <t>priority setting plan</t>
    </r>
    <r>
      <rPr>
        <sz val="10"/>
        <color rgb="FF000000"/>
        <rFont val="Arial"/>
        <family val="2"/>
      </rPr>
      <t xml:space="preserve"> for inspections &amp; investigations, addressing grantee and EPA- identified priorities (see Appendix 4, </t>
    </r>
    <r>
      <rPr>
        <sz val="10"/>
        <color theme="1"/>
        <rFont val="Arial"/>
        <family val="2"/>
      </rPr>
      <t>Enforcement Priority Setting Guidance; to be replaced by Compliance Monitoring Strategy when finalized</t>
    </r>
    <r>
      <rPr>
        <sz val="10"/>
        <color rgb="FF000000"/>
        <rFont val="Arial"/>
        <family val="2"/>
      </rPr>
      <t>).</t>
    </r>
  </si>
  <si>
    <r>
      <t xml:space="preserve">For High Use States only (CA, WA, ID, OR, WI, MI, FL, MN, NC, VA, AZ, NV, GA, CO, ND) </t>
    </r>
    <r>
      <rPr>
        <u/>
        <sz val="10"/>
        <color theme="1"/>
        <rFont val="Arial"/>
        <family val="2"/>
      </rPr>
      <t>As appropriate</t>
    </r>
    <r>
      <rPr>
        <sz val="10"/>
        <color theme="1"/>
        <rFont val="Arial"/>
        <family val="2"/>
      </rPr>
      <t>, provide technical assistance, education, and outreach, to the regulated community.</t>
    </r>
  </si>
  <si>
    <t>Report gathered data annually in a separate file attached to the end-of-year report.</t>
  </si>
  <si>
    <t>Collect detailed enforcement data on a national level from grantees to better target pesticide violations and to explain the performance of the national program.</t>
  </si>
  <si>
    <t xml:space="preserve">Back </t>
  </si>
  <si>
    <t>My Report</t>
  </si>
  <si>
    <t xml:space="preserve">Supplemental/ Special Project </t>
  </si>
  <si>
    <t>Monitor compliance with Endangered Species Bulletins, and track and report compliance information on  endangered species inspections as described in Appendix 1, Number 7, Endangered Species Protection, Section D (Reporting Requirements) and E (Performance Measures), on page 41 of the Guidance.</t>
  </si>
  <si>
    <t>Endangered Species Inspections Report*</t>
  </si>
  <si>
    <t>Comment**</t>
  </si>
  <si>
    <t xml:space="preserve">** To help OPP assess the effectiveness of endangered species risk mitigation requirements and Endangered Species bulletins, please include in this comment field some information on the pesticide products and bulletin provisions that were violated. </t>
  </si>
  <si>
    <t>* This information is required for all grantees whether or not Endangered Species is selected from the pick-list.</t>
  </si>
  <si>
    <t xml:space="preserve"> PESTICIDE ENFORCEMENT PERFORMANCE MEASURES</t>
  </si>
  <si>
    <t>RPStart</t>
  </si>
  <si>
    <t>RPEnd</t>
  </si>
  <si>
    <t>Comment related to the cell (red corner)</t>
  </si>
  <si>
    <t>Fiscal Year:</t>
  </si>
  <si>
    <t>(Start)</t>
  </si>
  <si>
    <t>(End)</t>
  </si>
  <si>
    <r>
      <t>STRATEGIC GOAL 1: PROTECTION OF HUMAN HEALTH – OCCUPATIONAL USERS</t>
    </r>
    <r>
      <rPr>
        <b/>
        <u/>
        <vertAlign val="superscript"/>
        <sz val="12"/>
        <color theme="1"/>
        <rFont val="Calibri"/>
        <family val="2"/>
        <scheme val="minor"/>
      </rPr>
      <t>1</t>
    </r>
  </si>
  <si>
    <r>
      <t xml:space="preserve">MEASURE 1A:  </t>
    </r>
    <r>
      <rPr>
        <sz val="12"/>
        <color theme="1"/>
        <rFont val="Calibri"/>
        <family val="2"/>
        <scheme val="minor"/>
      </rPr>
      <t>COMPLIANCE WITH WPS REGULATIONS</t>
    </r>
  </si>
  <si>
    <r>
      <t>Reporting Criteria:</t>
    </r>
    <r>
      <rPr>
        <u/>
        <sz val="12"/>
        <color theme="1"/>
        <rFont val="Calibri"/>
        <family val="2"/>
        <scheme val="minor"/>
      </rPr>
      <t xml:space="preserve"> </t>
    </r>
  </si>
  <si>
    <r>
      <t>Number of WPS inspections</t>
    </r>
    <r>
      <rPr>
        <vertAlign val="superscript"/>
        <sz val="12"/>
        <color theme="1"/>
        <rFont val="Calibri"/>
        <family val="2"/>
        <scheme val="minor"/>
      </rPr>
      <t>2</t>
    </r>
    <r>
      <rPr>
        <sz val="12"/>
        <color theme="1"/>
        <rFont val="Calibri"/>
        <family val="2"/>
        <scheme val="minor"/>
      </rPr>
      <t xml:space="preserve"> and investigations</t>
    </r>
    <r>
      <rPr>
        <vertAlign val="superscript"/>
        <sz val="12"/>
        <color theme="1"/>
        <rFont val="Calibri"/>
        <family val="2"/>
        <scheme val="minor"/>
      </rPr>
      <t>3</t>
    </r>
    <r>
      <rPr>
        <sz val="12"/>
        <color theme="1"/>
        <rFont val="Calibri"/>
        <family val="2"/>
        <scheme val="minor"/>
      </rPr>
      <t xml:space="preserve"> (Tier 1 and 2) conducted during the reporting period   </t>
    </r>
  </si>
  <si>
    <t xml:space="preserve">                                         </t>
  </si>
  <si>
    <r>
      <t>Number of enforcement actions</t>
    </r>
    <r>
      <rPr>
        <vertAlign val="superscript"/>
        <sz val="12"/>
        <color theme="1"/>
        <rFont val="Calibri"/>
        <family val="2"/>
        <scheme val="minor"/>
      </rPr>
      <t>5</t>
    </r>
    <r>
      <rPr>
        <sz val="12"/>
        <color theme="1"/>
        <rFont val="Calibri"/>
        <family val="2"/>
        <scheme val="minor"/>
      </rPr>
      <t xml:space="preserve"> taken for WPS violations (during the reporting period)</t>
    </r>
  </si>
  <si>
    <t>Definitions:</t>
  </si>
  <si>
    <r>
      <t>1</t>
    </r>
    <r>
      <rPr>
        <b/>
        <u/>
        <sz val="12"/>
        <color theme="1"/>
        <rFont val="Calibri"/>
        <family val="2"/>
        <scheme val="minor"/>
      </rPr>
      <t xml:space="preserve">Occupational User </t>
    </r>
  </si>
  <si>
    <r>
      <t>2</t>
    </r>
    <r>
      <rPr>
        <b/>
        <u/>
        <sz val="12"/>
        <color rgb="FF000000"/>
        <rFont val="Calibri"/>
        <family val="2"/>
        <scheme val="minor"/>
      </rPr>
      <t>Inspection</t>
    </r>
  </si>
  <si>
    <t>An inspection is the process by which an inspector collects information in order to determine compliance of a regulated entity.  For purposes of definition, inspections are considered a routine activity.</t>
  </si>
  <si>
    <r>
      <t>3</t>
    </r>
    <r>
      <rPr>
        <b/>
        <u/>
        <sz val="12"/>
        <color rgb="FF000000"/>
        <rFont val="Calibri"/>
        <family val="2"/>
        <scheme val="minor"/>
      </rPr>
      <t>Investigation</t>
    </r>
  </si>
  <si>
    <t xml:space="preserve">For purposes of definition, investigations are non-routine, for-cause activities in response to a complaint or tip that involves a suspected violation.  </t>
  </si>
  <si>
    <r>
      <t>4</t>
    </r>
    <r>
      <rPr>
        <b/>
        <u/>
        <sz val="12"/>
        <color theme="1"/>
        <rFont val="Calibri"/>
        <family val="2"/>
        <scheme val="minor"/>
      </rPr>
      <t>Violation</t>
    </r>
  </si>
  <si>
    <t>Violations are those infractions of state, tribal or federal law that are reported, would be reported, or are reportable to EPA on the 5700-33H WPS Enforcement Accomplishment Report form.  Violations may need to be reported in more than one Measure.</t>
  </si>
  <si>
    <r>
      <t>5</t>
    </r>
    <r>
      <rPr>
        <b/>
        <u/>
        <sz val="12"/>
        <color theme="1"/>
        <rFont val="Calibri"/>
        <family val="2"/>
        <scheme val="minor"/>
      </rPr>
      <t>Enforcement Actions</t>
    </r>
    <r>
      <rPr>
        <sz val="12"/>
        <color theme="1"/>
        <rFont val="Calibri"/>
        <family val="2"/>
        <scheme val="minor"/>
      </rPr>
      <t xml:space="preserve"> are those reported on the 5700-33H WPS form. Enforcement Actions may need to be reported in more than one Measure.</t>
    </r>
  </si>
  <si>
    <r>
      <t xml:space="preserve">MEASURE 1B:  </t>
    </r>
    <r>
      <rPr>
        <sz val="12"/>
        <color theme="1"/>
        <rFont val="Calibri"/>
        <family val="2"/>
        <scheme val="minor"/>
      </rPr>
      <t>COMPLIANCE WITH APPLICATOR CERTIFICATION REQUIREMENTS</t>
    </r>
    <r>
      <rPr>
        <vertAlign val="superscript"/>
        <sz val="12"/>
        <color theme="1"/>
        <rFont val="Calibri"/>
        <family val="2"/>
        <scheme val="minor"/>
      </rPr>
      <t>6</t>
    </r>
    <r>
      <rPr>
        <sz val="12"/>
        <color theme="1"/>
        <rFont val="Calibri"/>
        <family val="2"/>
        <scheme val="minor"/>
      </rPr>
      <t xml:space="preserve"> AS REQUIRED BY STATE/TRIBAL/FEDERAL LAW</t>
    </r>
  </si>
  <si>
    <r>
      <t>Measure Description:</t>
    </r>
    <r>
      <rPr>
        <sz val="12"/>
        <color theme="1"/>
        <rFont val="Calibri"/>
        <family val="2"/>
        <scheme val="minor"/>
      </rPr>
      <t xml:space="preserve">  The intent of this measure is to determine the compliance of pesticide applicators</t>
    </r>
    <r>
      <rPr>
        <vertAlign val="superscript"/>
        <sz val="12"/>
        <color theme="1"/>
        <rFont val="Calibri"/>
        <family val="2"/>
        <scheme val="minor"/>
      </rPr>
      <t>7</t>
    </r>
    <r>
      <rPr>
        <sz val="12"/>
        <color theme="1"/>
        <rFont val="Calibri"/>
        <family val="2"/>
        <scheme val="minor"/>
      </rPr>
      <t xml:space="preserve"> with certification requirements</t>
    </r>
    <r>
      <rPr>
        <vertAlign val="superscript"/>
        <sz val="12"/>
        <color theme="1"/>
        <rFont val="Calibri"/>
        <family val="2"/>
        <scheme val="minor"/>
      </rPr>
      <t>6</t>
    </r>
    <r>
      <rPr>
        <sz val="12"/>
        <color theme="1"/>
        <rFont val="Calibri"/>
        <family val="2"/>
        <scheme val="minor"/>
      </rPr>
      <t xml:space="preserve"> by considering: 1) the number of applicators found to be in compliance at the time of the inspection; and 2) the number of applicators who came into compliance after an inspection by obtaining certification due to state/tribal enforcement response.</t>
    </r>
  </si>
  <si>
    <r>
      <t>Reporting Criteria:</t>
    </r>
    <r>
      <rPr>
        <u/>
        <sz val="12"/>
        <color theme="1"/>
        <rFont val="Calibri"/>
        <family val="2"/>
        <scheme val="minor"/>
      </rPr>
      <t xml:space="preserve">  </t>
    </r>
  </si>
  <si>
    <r>
      <t xml:space="preserve">Number of </t>
    </r>
    <r>
      <rPr>
        <u/>
        <sz val="12"/>
        <color theme="1"/>
        <rFont val="Calibri"/>
        <family val="2"/>
        <scheme val="minor"/>
      </rPr>
      <t>inspected</t>
    </r>
    <r>
      <rPr>
        <sz val="12"/>
        <color theme="1"/>
        <rFont val="Calibri"/>
        <family val="2"/>
        <scheme val="minor"/>
      </rPr>
      <t xml:space="preserve"> applicators who are required to comply with certification requirements</t>
    </r>
  </si>
  <si>
    <r>
      <t>Number of uncertified applicators</t>
    </r>
    <r>
      <rPr>
        <vertAlign val="superscript"/>
        <sz val="12"/>
        <color theme="1"/>
        <rFont val="Calibri"/>
        <family val="2"/>
        <scheme val="minor"/>
      </rPr>
      <t>8</t>
    </r>
    <r>
      <rPr>
        <sz val="12"/>
        <color theme="1"/>
        <rFont val="Calibri"/>
        <family val="2"/>
        <scheme val="minor"/>
      </rPr>
      <t xml:space="preserve"> found during those inspections that should have been certified</t>
    </r>
  </si>
  <si>
    <r>
      <t>Number of uncertified applicators</t>
    </r>
    <r>
      <rPr>
        <vertAlign val="superscript"/>
        <sz val="12"/>
        <color theme="1"/>
        <rFont val="Calibri"/>
        <family val="2"/>
        <scheme val="minor"/>
      </rPr>
      <t>8</t>
    </r>
    <r>
      <rPr>
        <sz val="12"/>
        <color theme="1"/>
        <rFont val="Calibri"/>
        <family val="2"/>
        <scheme val="minor"/>
      </rPr>
      <t xml:space="preserve"> obtaining certification, discontinued making applications where certification was required, or were brought into compliance </t>
    </r>
    <r>
      <rPr>
        <vertAlign val="superscript"/>
        <sz val="12"/>
        <color theme="1"/>
        <rFont val="Calibri"/>
        <family val="2"/>
        <scheme val="minor"/>
      </rPr>
      <t>9</t>
    </r>
    <r>
      <rPr>
        <sz val="12"/>
        <color theme="1"/>
        <rFont val="Calibri"/>
        <family val="2"/>
        <scheme val="minor"/>
      </rPr>
      <t xml:space="preserve"> (during the reporting period</t>
    </r>
    <r>
      <rPr>
        <vertAlign val="superscript"/>
        <sz val="12"/>
        <color theme="1"/>
        <rFont val="Calibri"/>
        <family val="2"/>
        <scheme val="minor"/>
      </rPr>
      <t>10</t>
    </r>
    <r>
      <rPr>
        <sz val="12"/>
        <color theme="1"/>
        <rFont val="Calibri"/>
        <family val="2"/>
        <scheme val="minor"/>
      </rPr>
      <t xml:space="preserve">)     </t>
    </r>
  </si>
  <si>
    <r>
      <t>Definitions:</t>
    </r>
    <r>
      <rPr>
        <u/>
        <sz val="12"/>
        <color theme="1"/>
        <rFont val="Calibri"/>
        <family val="2"/>
        <scheme val="minor"/>
      </rPr>
      <t xml:space="preserve">  </t>
    </r>
  </si>
  <si>
    <r>
      <t>6</t>
    </r>
    <r>
      <rPr>
        <b/>
        <u/>
        <sz val="12"/>
        <color theme="1"/>
        <rFont val="Calibri"/>
        <family val="2"/>
        <scheme val="minor"/>
      </rPr>
      <t>Certification Requirements</t>
    </r>
  </si>
  <si>
    <r>
      <t>7</t>
    </r>
    <r>
      <rPr>
        <b/>
        <u/>
        <sz val="12"/>
        <color theme="1"/>
        <rFont val="Calibri"/>
        <family val="2"/>
        <scheme val="minor"/>
      </rPr>
      <t>Applicator</t>
    </r>
  </si>
  <si>
    <t>An applicator is an individual, not a company, certified and/or licensed by the state/tribe to apply pesticides.</t>
  </si>
  <si>
    <r>
      <t>8</t>
    </r>
    <r>
      <rPr>
        <b/>
        <u/>
        <sz val="12"/>
        <color theme="1"/>
        <rFont val="Calibri"/>
        <family val="2"/>
        <scheme val="minor"/>
      </rPr>
      <t>Uncertified applicators</t>
    </r>
  </si>
  <si>
    <t>The number of pesticide applicators who were encountered by the state’s/tribe’s enforcement program and were not certified applicators, but should have been for the type of work being performed.  This would include someone who is certified/licensed, but is working in a type of work their current category or categories do not allow.</t>
  </si>
  <si>
    <r>
      <t>9</t>
    </r>
    <r>
      <rPr>
        <b/>
        <u/>
        <sz val="12"/>
        <color theme="1"/>
        <rFont val="Calibri"/>
        <family val="2"/>
        <scheme val="minor"/>
      </rPr>
      <t>Applicators obtaining certification, discontinued making applications where certification was required,</t>
    </r>
    <r>
      <rPr>
        <u/>
        <sz val="12"/>
        <color theme="1"/>
        <rFont val="Calibri"/>
        <family val="2"/>
        <scheme val="minor"/>
      </rPr>
      <t xml:space="preserve"> </t>
    </r>
    <r>
      <rPr>
        <b/>
        <u/>
        <sz val="12"/>
        <color theme="1"/>
        <rFont val="Calibri"/>
        <family val="2"/>
        <scheme val="minor"/>
      </rPr>
      <t>or were brought into compliance</t>
    </r>
  </si>
  <si>
    <t xml:space="preserve">This terms applies to uncertified applicators, as determined by state/tribal laws or regulations, who subsequently became compliant by obtaining proper certification, ceased making pesticide applications requiring certification, or otherwise demonstrated satisfactory regulatory compliance with state/tribal certification rules.  </t>
  </si>
  <si>
    <r>
      <t>10</t>
    </r>
    <r>
      <rPr>
        <b/>
        <u/>
        <sz val="12"/>
        <color theme="1"/>
        <rFont val="Calibri"/>
        <family val="2"/>
        <scheme val="minor"/>
      </rPr>
      <t>During the reporting period</t>
    </r>
  </si>
  <si>
    <t>Due to the inherent delay between the time an inspection/investigation is recorded initially and the eventual enforcement response, violations and enforcement actions may not be reportable in the same period as the inspection/investigation.  For that reason, the reportable violations found or enforcement actions taken during the reporting period are reported whether or not the inspection/investigation was actually conducted in the same period.</t>
  </si>
  <si>
    <r>
      <t>STRATEGIC GOAL 2: PROTECTION OF HUMAN HEALTH: ALL PEOPLE</t>
    </r>
    <r>
      <rPr>
        <b/>
        <u/>
        <vertAlign val="superscript"/>
        <sz val="12"/>
        <color theme="1"/>
        <rFont val="Calibri"/>
        <family val="2"/>
        <scheme val="minor"/>
      </rPr>
      <t>11</t>
    </r>
    <r>
      <rPr>
        <b/>
        <u/>
        <sz val="12"/>
        <color theme="1"/>
        <rFont val="Calibri"/>
        <family val="2"/>
        <scheme val="minor"/>
      </rPr>
      <t xml:space="preserve"> (PEOPLE WHO GET EXPOSED TO PESTICIDES)</t>
    </r>
  </si>
  <si>
    <r>
      <t xml:space="preserve">MEASURE 2:  </t>
    </r>
    <r>
      <rPr>
        <sz val="12"/>
        <color theme="1"/>
        <rFont val="Calibri"/>
        <family val="2"/>
        <scheme val="minor"/>
      </rPr>
      <t>COMPLIANCE WITH FOOD AND DRINKING WATER PROTECTION REGULATIONS</t>
    </r>
  </si>
  <si>
    <t>Number of use inspections and use complaint investigations conducted</t>
  </si>
  <si>
    <r>
      <t>11</t>
    </r>
    <r>
      <rPr>
        <b/>
        <u/>
        <sz val="12"/>
        <color theme="1"/>
        <rFont val="Calibri"/>
        <family val="2"/>
        <scheme val="minor"/>
      </rPr>
      <t>All People</t>
    </r>
    <r>
      <rPr>
        <b/>
        <sz val="12"/>
        <color theme="1"/>
        <rFont val="Calibri"/>
        <family val="2"/>
        <scheme val="minor"/>
      </rPr>
      <t xml:space="preserve">  </t>
    </r>
  </si>
  <si>
    <r>
      <t xml:space="preserve">Any person that is or could be impacted by the use of pesticides, </t>
    </r>
    <r>
      <rPr>
        <i/>
        <u/>
        <sz val="12"/>
        <color theme="1"/>
        <rFont val="Calibri"/>
        <family val="2"/>
        <scheme val="minor"/>
      </rPr>
      <t>other than</t>
    </r>
    <r>
      <rPr>
        <sz val="12"/>
        <color theme="1"/>
        <rFont val="Calibri"/>
        <family val="2"/>
        <scheme val="minor"/>
      </rPr>
      <t xml:space="preserve"> those exposures encountered as Occupational Users</t>
    </r>
    <r>
      <rPr>
        <vertAlign val="superscript"/>
        <sz val="12"/>
        <color theme="1"/>
        <rFont val="Calibri"/>
        <family val="2"/>
        <scheme val="minor"/>
      </rPr>
      <t>1</t>
    </r>
    <r>
      <rPr>
        <sz val="12"/>
        <color theme="1"/>
        <rFont val="Calibri"/>
        <family val="2"/>
        <scheme val="minor"/>
      </rPr>
      <t>.</t>
    </r>
  </si>
  <si>
    <r>
      <t>12</t>
    </r>
    <r>
      <rPr>
        <b/>
        <u/>
        <sz val="12"/>
        <color theme="1"/>
        <rFont val="Calibri"/>
        <family val="2"/>
        <scheme val="minor"/>
      </rPr>
      <t>Use Cases</t>
    </r>
  </si>
  <si>
    <r>
      <t>Measure Description:</t>
    </r>
    <r>
      <rPr>
        <sz val="12"/>
        <color theme="1"/>
        <rFont val="Calibri"/>
        <family val="2"/>
        <scheme val="minor"/>
      </rPr>
      <t xml:space="preserve">  The intent of this measure is to determine how well pesticide applicators protect environmental resources by following pesticide label language intended to protect those resources.  </t>
    </r>
  </si>
  <si>
    <t xml:space="preserve">Reporting Criteria:  </t>
  </si>
  <si>
    <r>
      <t>Number of inspections and investigations that involved environmental media</t>
    </r>
    <r>
      <rPr>
        <vertAlign val="superscript"/>
        <sz val="12"/>
        <color theme="1"/>
        <rFont val="Calibri"/>
        <family val="2"/>
        <scheme val="minor"/>
      </rPr>
      <t>13</t>
    </r>
    <r>
      <rPr>
        <sz val="12"/>
        <color theme="1"/>
        <rFont val="Calibri"/>
        <family val="2"/>
        <scheme val="minor"/>
      </rPr>
      <t xml:space="preserve"> by type of media (see below).  </t>
    </r>
  </si>
  <si>
    <t>Number involving water resources</t>
  </si>
  <si>
    <t>Number involving soil resources</t>
  </si>
  <si>
    <r>
      <t>Number involving non-target species</t>
    </r>
    <r>
      <rPr>
        <vertAlign val="superscript"/>
        <sz val="12"/>
        <color theme="1"/>
        <rFont val="Calibri"/>
        <family val="2"/>
        <scheme val="minor"/>
      </rPr>
      <t>14</t>
    </r>
  </si>
  <si>
    <t xml:space="preserve">                       </t>
  </si>
  <si>
    <r>
      <t>Number of cases identifying violations of label language regarding protection of the following environmental media</t>
    </r>
    <r>
      <rPr>
        <vertAlign val="superscript"/>
        <sz val="12"/>
        <color theme="1"/>
        <rFont val="Calibri"/>
        <family val="2"/>
        <scheme val="minor"/>
      </rPr>
      <t xml:space="preserve">13 </t>
    </r>
    <r>
      <rPr>
        <sz val="12"/>
        <color theme="1"/>
        <rFont val="Calibri"/>
        <family val="2"/>
        <scheme val="minor"/>
      </rPr>
      <t xml:space="preserve"> (This can include cases where no damage is seen but the state/tribe finds chemical residues which they consider a label violation.):</t>
    </r>
  </si>
  <si>
    <r>
      <t>Number with water resource violations</t>
    </r>
    <r>
      <rPr>
        <vertAlign val="superscript"/>
        <sz val="12"/>
        <color theme="1"/>
        <rFont val="Calibri"/>
        <family val="2"/>
        <scheme val="minor"/>
      </rPr>
      <t>15</t>
    </r>
  </si>
  <si>
    <t>Number with soil resource violations</t>
  </si>
  <si>
    <r>
      <t>Number of enforcement actions taken by the state/tribe for  violations of label language regarding protection of the following environmental media</t>
    </r>
    <r>
      <rPr>
        <vertAlign val="superscript"/>
        <sz val="12"/>
        <color theme="1"/>
        <rFont val="Calibri"/>
        <family val="2"/>
        <scheme val="minor"/>
      </rPr>
      <t>13</t>
    </r>
    <r>
      <rPr>
        <sz val="12"/>
        <color theme="1"/>
        <rFont val="Calibri"/>
        <family val="2"/>
        <scheme val="minor"/>
      </rPr>
      <t>:</t>
    </r>
  </si>
  <si>
    <t>Number with water resource enforcement actions</t>
  </si>
  <si>
    <t>Number with soil resource enforcement actions</t>
  </si>
  <si>
    <r>
      <t>Number with non-target species</t>
    </r>
    <r>
      <rPr>
        <vertAlign val="superscript"/>
        <sz val="12"/>
        <color theme="1"/>
        <rFont val="Calibri"/>
        <family val="2"/>
        <scheme val="minor"/>
      </rPr>
      <t>14</t>
    </r>
    <r>
      <rPr>
        <sz val="12"/>
        <color theme="1"/>
        <rFont val="Calibri"/>
        <family val="2"/>
        <scheme val="minor"/>
      </rPr>
      <t xml:space="preserve"> enforcement actions </t>
    </r>
  </si>
  <si>
    <r>
      <t>13</t>
    </r>
    <r>
      <rPr>
        <b/>
        <u/>
        <sz val="12"/>
        <color theme="1"/>
        <rFont val="Calibri"/>
        <family val="2"/>
        <scheme val="minor"/>
      </rPr>
      <t>Environmental Media</t>
    </r>
  </si>
  <si>
    <t>The natural environment in which we live, including water, soil and non-target species (including endangered species), but does not include inanimate objects such as buildings, equipment, vehicles, or roads.  See Non-Target Species definition below.</t>
  </si>
  <si>
    <r>
      <t>14</t>
    </r>
    <r>
      <rPr>
        <b/>
        <u/>
        <sz val="12"/>
        <color theme="1"/>
        <rFont val="Calibri"/>
        <family val="2"/>
        <scheme val="minor"/>
      </rPr>
      <t>Non-Target Species</t>
    </r>
  </si>
  <si>
    <t xml:space="preserve">Traditional enforcement policy has dictated that non-target species are any species not biologically similar to those listed on the pesticide label, however, expanding the definition that broadly dilutes the meaningfulness of the measure.  Therefore, for purposes of this measure, Non-Target Species are those that are determined to have come into contact with a pesticide when the label prohibited such exposure. </t>
  </si>
  <si>
    <r>
      <t>15</t>
    </r>
    <r>
      <rPr>
        <b/>
        <u/>
        <sz val="12"/>
        <color theme="1"/>
        <rFont val="Calibri"/>
        <family val="2"/>
        <scheme val="minor"/>
      </rPr>
      <t>Water Resource Violations</t>
    </r>
  </si>
  <si>
    <t>Detections of pesticide residues which exceed existing federal and/or state/tribal surface, ground or drinking water standards, adopted drinking water advisory levels, or adopted environmental or human health guidelines.</t>
  </si>
  <si>
    <t>STRATEGIC GOAL 4: ASSURING THE AVAILABILITY OF EFFECTIVE PESTICIDES IN THE MARKETPLACE</t>
  </si>
  <si>
    <r>
      <t xml:space="preserve">MEASURE 4: </t>
    </r>
    <r>
      <rPr>
        <sz val="12"/>
        <color theme="1"/>
        <rFont val="Calibri"/>
        <family val="2"/>
        <scheme val="minor"/>
      </rPr>
      <t>COMPLIANCE WITH FIFRA REGISTRATION REQUIREMENTS</t>
    </r>
    <r>
      <rPr>
        <vertAlign val="superscript"/>
        <sz val="12"/>
        <color theme="1"/>
        <rFont val="Calibri"/>
        <family val="2"/>
        <scheme val="minor"/>
      </rPr>
      <t>16</t>
    </r>
  </si>
  <si>
    <r>
      <t>Measure Description:</t>
    </r>
    <r>
      <rPr>
        <b/>
        <sz val="12"/>
        <color theme="1"/>
        <rFont val="Calibri"/>
        <family val="2"/>
        <scheme val="minor"/>
      </rPr>
      <t xml:space="preserve"> </t>
    </r>
    <r>
      <rPr>
        <sz val="12"/>
        <color theme="1"/>
        <rFont val="Calibri"/>
        <family val="2"/>
        <scheme val="minor"/>
      </rPr>
      <t xml:space="preserve"> The intent of this measure is to assess the degree to which unregistered, misbranded or misformulated pesticides are found in the marketplace.  Marketplaces include both brick-and-mortar facilities and internet websites, so long as the labels reviewed and enforcement actions taken are accounted for in the state/tribal enforcement program.  It is important to note that only labels reviewed as a part of an inspection or investigation for enforcement purposes are to be reported, not the labels reviewed annually by state/tribal registration programs.</t>
    </r>
  </si>
  <si>
    <t>Reporting Criteria:</t>
  </si>
  <si>
    <r>
      <t xml:space="preserve">Number of </t>
    </r>
    <r>
      <rPr>
        <u/>
        <sz val="12"/>
        <color theme="1"/>
        <rFont val="Calibri"/>
        <family val="2"/>
        <scheme val="minor"/>
      </rPr>
      <t>inspections</t>
    </r>
    <r>
      <rPr>
        <vertAlign val="superscript"/>
        <sz val="12"/>
        <color theme="1"/>
        <rFont val="Calibri"/>
        <family val="2"/>
        <scheme val="minor"/>
      </rPr>
      <t>2</t>
    </r>
    <r>
      <rPr>
        <u/>
        <sz val="12"/>
        <color theme="1"/>
        <rFont val="Calibri"/>
        <family val="2"/>
        <scheme val="minor"/>
      </rPr>
      <t xml:space="preserve"> and investigations</t>
    </r>
    <r>
      <rPr>
        <vertAlign val="superscript"/>
        <sz val="12"/>
        <color theme="1"/>
        <rFont val="Calibri"/>
        <family val="2"/>
        <scheme val="minor"/>
      </rPr>
      <t>3</t>
    </r>
    <r>
      <rPr>
        <sz val="12"/>
        <color theme="1"/>
        <rFont val="Calibri"/>
        <family val="2"/>
        <scheme val="minor"/>
      </rPr>
      <t xml:space="preserve"> involving review of pesticide labels for registration status</t>
    </r>
    <r>
      <rPr>
        <vertAlign val="superscript"/>
        <sz val="12"/>
        <color theme="1"/>
        <rFont val="Calibri"/>
        <family val="2"/>
        <scheme val="minor"/>
      </rPr>
      <t>16</t>
    </r>
    <r>
      <rPr>
        <sz val="12"/>
        <color theme="1"/>
        <rFont val="Calibri"/>
        <family val="2"/>
        <scheme val="minor"/>
      </rPr>
      <t>, misbranding</t>
    </r>
    <r>
      <rPr>
        <vertAlign val="superscript"/>
        <sz val="12"/>
        <color theme="1"/>
        <rFont val="Calibri"/>
        <family val="2"/>
        <scheme val="minor"/>
      </rPr>
      <t>17</t>
    </r>
    <r>
      <rPr>
        <sz val="12"/>
        <color theme="1"/>
        <rFont val="Calibri"/>
        <family val="2"/>
        <scheme val="minor"/>
      </rPr>
      <t xml:space="preserve"> or composition differing</t>
    </r>
    <r>
      <rPr>
        <vertAlign val="superscript"/>
        <sz val="12"/>
        <color theme="1"/>
        <rFont val="Calibri"/>
        <family val="2"/>
        <scheme val="minor"/>
      </rPr>
      <t>18</t>
    </r>
    <r>
      <rPr>
        <sz val="12"/>
        <color theme="1"/>
        <rFont val="Calibri"/>
        <family val="2"/>
        <scheme val="minor"/>
      </rPr>
      <t xml:space="preserve"> from that provided on the label (includes internet investigations if compliance can be determined, but NOT routine registration reviews).</t>
    </r>
  </si>
  <si>
    <r>
      <t xml:space="preserve">Number of </t>
    </r>
    <r>
      <rPr>
        <u/>
        <sz val="12"/>
        <color theme="1"/>
        <rFont val="Calibri"/>
        <family val="2"/>
        <scheme val="minor"/>
      </rPr>
      <t>inspections</t>
    </r>
    <r>
      <rPr>
        <u/>
        <vertAlign val="superscript"/>
        <sz val="12"/>
        <color theme="1"/>
        <rFont val="Calibri"/>
        <family val="2"/>
        <scheme val="minor"/>
      </rPr>
      <t>2</t>
    </r>
    <r>
      <rPr>
        <u/>
        <sz val="12"/>
        <color theme="1"/>
        <rFont val="Calibri"/>
        <family val="2"/>
        <scheme val="minor"/>
      </rPr>
      <t xml:space="preserve"> and investigations</t>
    </r>
    <r>
      <rPr>
        <u/>
        <vertAlign val="superscript"/>
        <sz val="12"/>
        <color theme="1"/>
        <rFont val="Calibri"/>
        <family val="2"/>
        <scheme val="minor"/>
      </rPr>
      <t>3</t>
    </r>
    <r>
      <rPr>
        <sz val="12"/>
        <color theme="1"/>
        <rFont val="Calibri"/>
        <family val="2"/>
        <scheme val="minor"/>
      </rPr>
      <t xml:space="preserve"> referred to EPA for further review due to potential registration, misbranding</t>
    </r>
    <r>
      <rPr>
        <vertAlign val="superscript"/>
        <sz val="12"/>
        <color theme="1"/>
        <rFont val="Calibri"/>
        <family val="2"/>
        <scheme val="minor"/>
      </rPr>
      <t>17</t>
    </r>
    <r>
      <rPr>
        <sz val="12"/>
        <color theme="1"/>
        <rFont val="Calibri"/>
        <family val="2"/>
        <scheme val="minor"/>
      </rPr>
      <t xml:space="preserve"> or composition differs</t>
    </r>
    <r>
      <rPr>
        <vertAlign val="superscript"/>
        <sz val="12"/>
        <color theme="1"/>
        <rFont val="Calibri"/>
        <family val="2"/>
        <scheme val="minor"/>
      </rPr>
      <t xml:space="preserve">18 </t>
    </r>
    <r>
      <rPr>
        <sz val="12"/>
        <color theme="1"/>
        <rFont val="Calibri"/>
        <family val="2"/>
        <scheme val="minor"/>
      </rPr>
      <t>violations.</t>
    </r>
  </si>
  <si>
    <r>
      <t>16</t>
    </r>
    <r>
      <rPr>
        <b/>
        <u/>
        <sz val="12"/>
        <color theme="1"/>
        <rFont val="Calibri"/>
        <family val="2"/>
        <scheme val="minor"/>
      </rPr>
      <t>Registered Pesticide</t>
    </r>
    <r>
      <rPr>
        <b/>
        <sz val="12"/>
        <color theme="1"/>
        <rFont val="Calibri"/>
        <family val="2"/>
        <scheme val="minor"/>
      </rPr>
      <t xml:space="preserve"> </t>
    </r>
  </si>
  <si>
    <t>A registered pesticide is any pesticide required to be registered by EPA or the state/tribe under state/tribal law.</t>
  </si>
  <si>
    <r>
      <t>17</t>
    </r>
    <r>
      <rPr>
        <b/>
        <u/>
        <sz val="12"/>
        <color theme="1"/>
        <rFont val="Calibri"/>
        <family val="2"/>
        <scheme val="minor"/>
      </rPr>
      <t>Misbranded Pesticide</t>
    </r>
  </si>
  <si>
    <t xml:space="preserve">Pesticides can be misbranded for a number of different reasons.  The following are examples of labels which may be misbranded: </t>
  </si>
  <si>
    <r>
      <t>Section 3 labels</t>
    </r>
    <r>
      <rPr>
        <sz val="12"/>
        <color theme="1"/>
        <rFont val="Calibri"/>
        <family val="2"/>
        <scheme val="minor"/>
      </rPr>
      <t>:</t>
    </r>
  </si>
  <si>
    <t xml:space="preserve">Third-party labels fail to include all required information contained on the master label, or add language not present on the EPA accepted parent label.  </t>
  </si>
  <si>
    <t>Label amendments requiring review and acceptance by the EPA Product Manager before release into the marketplace are submitted by letter of notification to EPA.</t>
  </si>
  <si>
    <r>
      <t>Section 25(b) exempt products</t>
    </r>
    <r>
      <rPr>
        <sz val="12"/>
        <color theme="1"/>
        <rFont val="Calibri"/>
        <family val="2"/>
        <scheme val="minor"/>
      </rPr>
      <t>:</t>
    </r>
  </si>
  <si>
    <t>Labels that do not meet the labeling requirements for products which are exempt from Federal registration under Section 25(b).</t>
  </si>
  <si>
    <r>
      <t>Section 2(ee) bulletins</t>
    </r>
    <r>
      <rPr>
        <sz val="12"/>
        <color theme="1"/>
        <rFont val="Calibri"/>
        <family val="2"/>
        <scheme val="minor"/>
      </rPr>
      <t>:</t>
    </r>
  </si>
  <si>
    <t>Registrants may publish written recommendations as allowed under Section 2(ee), however, those recommendations are limited in scope. A 2(ee) “bulletin” or recommendation that fails to meet those limitations would be considered labeling and may render the product misbranded if it differs from the EPA accepted label.</t>
  </si>
  <si>
    <r>
      <t>18</t>
    </r>
    <r>
      <rPr>
        <b/>
        <u/>
        <sz val="12"/>
        <color theme="1"/>
        <rFont val="Calibri"/>
        <family val="2"/>
        <scheme val="minor"/>
      </rPr>
      <t>Composition Differs</t>
    </r>
  </si>
  <si>
    <t>A pesticide differs in composition if the formulation of the product is in any way different than that stated on the ingredients portion of the label.  Pesticides can also differ in composition if any of the ingredients are sourced from suppliers different than that stated on the confidential statement of formula.</t>
  </si>
  <si>
    <t>EPM1A1</t>
  </si>
  <si>
    <t>EPM1A2</t>
  </si>
  <si>
    <t>EPM1A3</t>
  </si>
  <si>
    <t>EPM1B1</t>
  </si>
  <si>
    <t>EPM1B2</t>
  </si>
  <si>
    <t>EPM1B3</t>
  </si>
  <si>
    <t>EPM2A1</t>
  </si>
  <si>
    <t>EPM2A2</t>
  </si>
  <si>
    <t>EPM3A1</t>
  </si>
  <si>
    <t>EPM3A2</t>
  </si>
  <si>
    <t>EPM3A3</t>
  </si>
  <si>
    <t>EPM3B1</t>
  </si>
  <si>
    <t>EPM3B2</t>
  </si>
  <si>
    <t>EPM3B3</t>
  </si>
  <si>
    <t>EPM3C1</t>
  </si>
  <si>
    <t>EPM3C2</t>
  </si>
  <si>
    <t>EPM3C3</t>
  </si>
  <si>
    <t>EPM4A1</t>
  </si>
  <si>
    <t>EPM4A2</t>
  </si>
  <si>
    <t>Reporting Criteria drawn from a 5700</t>
  </si>
  <si>
    <t>MFY</t>
  </si>
  <si>
    <t>Info drawn from Start worksheet</t>
  </si>
  <si>
    <t>Version 1.1</t>
  </si>
  <si>
    <t>Certification and Training-CPARD</t>
  </si>
  <si>
    <t>Pesticides in Water-POINTS</t>
  </si>
  <si>
    <r>
      <t xml:space="preserve">Number of </t>
    </r>
    <r>
      <rPr>
        <u/>
        <sz val="12"/>
        <color theme="1"/>
        <rFont val="Calibri"/>
        <family val="2"/>
        <scheme val="minor"/>
      </rPr>
      <t>inspections</t>
    </r>
    <r>
      <rPr>
        <u/>
        <vertAlign val="superscript"/>
        <sz val="12"/>
        <color theme="1"/>
        <rFont val="Calibri"/>
        <family val="2"/>
        <scheme val="minor"/>
      </rPr>
      <t>2</t>
    </r>
    <r>
      <rPr>
        <u/>
        <sz val="12"/>
        <color theme="1"/>
        <rFont val="Calibri"/>
        <family val="2"/>
        <scheme val="minor"/>
      </rPr>
      <t xml:space="preserve"> and investigations</t>
    </r>
    <r>
      <rPr>
        <u/>
        <vertAlign val="superscript"/>
        <sz val="12"/>
        <color theme="1"/>
        <rFont val="Calibri"/>
        <family val="2"/>
        <scheme val="minor"/>
      </rPr>
      <t>3</t>
    </r>
    <r>
      <rPr>
        <sz val="12"/>
        <color theme="1"/>
        <rFont val="Calibri"/>
        <family val="2"/>
        <scheme val="minor"/>
      </rPr>
      <t xml:space="preserve"> involving violations of registration requirements</t>
    </r>
    <r>
      <rPr>
        <vertAlign val="superscript"/>
        <sz val="12"/>
        <color theme="1"/>
        <rFont val="Calibri"/>
        <family val="2"/>
        <scheme val="minor"/>
      </rPr>
      <t>16</t>
    </r>
    <r>
      <rPr>
        <sz val="12"/>
        <color theme="1"/>
        <rFont val="Calibri"/>
        <family val="2"/>
        <scheme val="minor"/>
      </rPr>
      <t xml:space="preserve"> which were subject to the state/tribe enforcement response policy, but not referred to EPA. </t>
    </r>
  </si>
  <si>
    <t>Total Program Accomplishments</t>
  </si>
  <si>
    <r>
      <t>Number with non-target species</t>
    </r>
    <r>
      <rPr>
        <vertAlign val="superscript"/>
        <sz val="12"/>
        <color theme="1"/>
        <rFont val="Calibri"/>
        <family val="2"/>
        <scheme val="minor"/>
      </rPr>
      <t xml:space="preserve">14 </t>
    </r>
    <r>
      <rPr>
        <sz val="12"/>
        <color theme="1"/>
        <rFont val="Calibri"/>
        <family val="2"/>
        <scheme val="minor"/>
      </rPr>
      <t>violations</t>
    </r>
  </si>
  <si>
    <r>
      <t>STRATEGIC GOAL 3: PROTECTION OF ENVIRONMENTAL MEDIA</t>
    </r>
    <r>
      <rPr>
        <b/>
        <u/>
        <vertAlign val="superscript"/>
        <sz val="12"/>
        <color theme="1"/>
        <rFont val="Calibri"/>
        <family val="2"/>
        <scheme val="minor"/>
      </rPr>
      <t>13</t>
    </r>
    <r>
      <rPr>
        <b/>
        <u/>
        <sz val="12"/>
        <color theme="1"/>
        <rFont val="Calibri"/>
        <family val="2"/>
        <scheme val="minor"/>
      </rPr>
      <t>: WATER, SOIL AND NON-TARGET SPECIES</t>
    </r>
    <r>
      <rPr>
        <b/>
        <u/>
        <vertAlign val="superscript"/>
        <sz val="12"/>
        <color theme="1"/>
        <rFont val="Calibri"/>
        <family val="2"/>
        <scheme val="minor"/>
      </rPr>
      <t>14</t>
    </r>
  </si>
  <si>
    <t>EPM4A3</t>
  </si>
  <si>
    <t>User must enter information in white boxes</t>
  </si>
  <si>
    <r>
      <t>Number of WPS violations identified</t>
    </r>
    <r>
      <rPr>
        <vertAlign val="superscript"/>
        <sz val="12"/>
        <color theme="1"/>
        <rFont val="Calibri"/>
        <family val="2"/>
        <scheme val="minor"/>
      </rPr>
      <t>4</t>
    </r>
    <r>
      <rPr>
        <sz val="12"/>
        <color theme="1"/>
        <rFont val="Calibri"/>
        <family val="2"/>
        <scheme val="minor"/>
      </rPr>
      <t xml:space="preserve"> during the reporting period</t>
    </r>
  </si>
  <si>
    <r>
      <t>Measure Description:</t>
    </r>
    <r>
      <rPr>
        <b/>
        <sz val="12"/>
        <color theme="1"/>
        <rFont val="Calibri"/>
        <family val="2"/>
        <scheme val="minor"/>
      </rPr>
      <t xml:space="preserve"> </t>
    </r>
    <r>
      <rPr>
        <sz val="12"/>
        <color theme="1"/>
        <rFont val="Calibri"/>
        <family val="2"/>
        <scheme val="minor"/>
      </rPr>
      <t>The intent of this measure is to determine how well agricultural employers/operators (which includes workers and handlers as appropriate) follow the WPS regulations.  The type of violation is not required to be reported.</t>
    </r>
  </si>
  <si>
    <t xml:space="preserve">An occupational user is an applicator or person who mixes/loads/transfers pesticides for application to the property of others for compensation.  The term includes “for-hire” applicators: 
a) those who are hired to provide pesticide application services on another person’s private or commercial property;
b) those who, as part of their employment, apply pesticides on the property of their employer; 
c) persons who assist in the application of any pesticide, or 
d) anyone defined as a handler under 40 CFR, Part 170. 
</t>
  </si>
  <si>
    <t xml:space="preserve">While FIFRA specifically spells out the basic categories and type of certification a pesticide applicator should possess, states and tribes with accepted certification plans typically administer more stringent regulations, thus, states/tribes are to use their local certification plan to determine what standards to use for applicators (i.e. state/tribal certification requirements should be used to determine applicator compliance).  </t>
  </si>
  <si>
    <t xml:space="preserve"> Worksheets Included Below:</t>
  </si>
  <si>
    <r>
      <t>Measure Description:</t>
    </r>
    <r>
      <rPr>
        <sz val="12"/>
        <color theme="1"/>
        <rFont val="Calibri"/>
        <family val="2"/>
        <scheme val="minor"/>
      </rPr>
      <t xml:space="preserve">  The intent of this measure is to determine compliance with </t>
    </r>
    <r>
      <rPr>
        <i/>
        <sz val="12"/>
        <color theme="1"/>
        <rFont val="Calibri"/>
        <family val="2"/>
        <scheme val="minor"/>
      </rPr>
      <t>pesticide label language</t>
    </r>
    <r>
      <rPr>
        <sz val="12"/>
        <color theme="1"/>
        <rFont val="Calibri"/>
        <family val="2"/>
        <scheme val="minor"/>
      </rPr>
      <t xml:space="preserve"> intended to protect human health from the harmful effects of pesticides in the diet. </t>
    </r>
  </si>
  <si>
    <r>
      <t>Number of use cases</t>
    </r>
    <r>
      <rPr>
        <vertAlign val="superscript"/>
        <sz val="12"/>
        <color theme="1"/>
        <rFont val="Calibri"/>
        <family val="2"/>
        <scheme val="minor"/>
      </rPr>
      <t>12</t>
    </r>
    <r>
      <rPr>
        <sz val="12"/>
        <color theme="1"/>
        <rFont val="Calibri"/>
        <family val="2"/>
        <scheme val="minor"/>
      </rPr>
      <t xml:space="preserve"> that identified </t>
    </r>
    <r>
      <rPr>
        <i/>
        <sz val="12"/>
        <color theme="1"/>
        <rFont val="Calibri"/>
        <family val="2"/>
        <scheme val="minor"/>
      </rPr>
      <t>label language</t>
    </r>
    <r>
      <rPr>
        <sz val="12"/>
        <color theme="1"/>
        <rFont val="Calibri"/>
        <family val="2"/>
        <scheme val="minor"/>
      </rPr>
      <t xml:space="preserve"> violations 
related to food or drinking water (E.g. misuse in dining/eating 
areas; drift onto food crops; mix/load within buffer areas, etc.).</t>
    </r>
  </si>
  <si>
    <t>Specific to this measure only, a use case is one in which the inspection involved a pesticide use observation or a complaint investigation of a pesticide use.  The determination of whether or not a label provision has been violated is made by the state/tribal case reviewer, after which it is then considered reportable for the measure.  Routine records inspections or complaints not involving use are excluded.</t>
  </si>
  <si>
    <r>
      <t>MEASURE 3:</t>
    </r>
    <r>
      <rPr>
        <sz val="12"/>
        <color theme="1"/>
        <rFont val="Calibri"/>
        <family val="2"/>
        <scheme val="minor"/>
      </rPr>
      <t xml:space="preserve"> COMPLIANCE WITH LABEL LANGUAGE FOR PROTECTION OF WATER, SOIL AND NON-TARGET  SPECIES</t>
    </r>
    <r>
      <rPr>
        <vertAlign val="superscript"/>
        <sz val="12"/>
        <color theme="1"/>
        <rFont val="Calibri"/>
        <family val="2"/>
        <scheme val="minor"/>
      </rPr>
      <t>14</t>
    </r>
  </si>
  <si>
    <r>
      <t xml:space="preserve">(double click Office Document to add content, or delete and insert your own by going to </t>
    </r>
    <r>
      <rPr>
        <b/>
        <sz val="12"/>
        <color theme="1"/>
        <rFont val="Calibri"/>
        <family val="2"/>
        <scheme val="minor"/>
      </rPr>
      <t xml:space="preserve">Insert&gt; Text&gt;Object </t>
    </r>
    <r>
      <rPr>
        <sz val="12"/>
        <color theme="1"/>
        <rFont val="Calibri"/>
        <family val="2"/>
        <scheme val="minor"/>
      </rPr>
      <t>on the menu above)</t>
    </r>
  </si>
  <si>
    <t xml:space="preserve">                                         March 2015</t>
  </si>
  <si>
    <t>FY 15-17 Grant Guidance</t>
  </si>
  <si>
    <r>
      <t xml:space="preserve">This collection of information is approved by OMB under the Paperwork Reduction Act, 44 U.S.C. 3501 et seq. (OMB Control No. 2070-0198). Responses to this collection of information are mandatory for certain persons, as specified at 40 CFR Parts 30 and 31. An agency may not conduct or sponsor, and a person is not required to respond to, a collection of information unless it displays a currently valid OMB control number. The public reporting and recordkeeping burden for this This collection of information is approved by OMB under the Paperwork Reduction Act, 44 U.S.C. 3501 et seq. (OMB Control No. 2070-0198). Responses to this collection of information are mandatory for certain persons, as specified at 40 CFR Parts 30 and 31. An agency may not conduct or sponsor, and a person is not required to respond to, a collection of information unless it displays a currently valid OMB control number. The public reporting and recordkeeping burden for this collection of information is estimated to be </t>
    </r>
    <r>
      <rPr>
        <b/>
        <sz val="11"/>
        <color theme="1"/>
        <rFont val="Calibri"/>
        <family val="2"/>
        <scheme val="minor"/>
      </rPr>
      <t xml:space="preserve">161.7 </t>
    </r>
    <r>
      <rPr>
        <sz val="11"/>
        <color theme="1"/>
        <rFont val="Calibri"/>
        <family val="2"/>
        <scheme val="minor"/>
      </rPr>
      <t>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</si>
  <si>
    <t>5700-33H Main</t>
  </si>
  <si>
    <t>5700-33H Worker Protection</t>
  </si>
  <si>
    <t>5700-33H Container Containment</t>
  </si>
  <si>
    <t>EPA FORM 5700-33H FIFRA Cooperative Agreement Work Plan and Report</t>
  </si>
  <si>
    <r>
      <t>This collection of information is approved by OMB under the Paperwork Reduction Act, 44 U.S.C. 3501 et seq. (OMB Control No. 2070-0198). Responses to this collection of information are mandatory for certain persons, as specified at 40 CFR Parts 30 and 31. An agency may not conduct or sponsor, and a person is not required to respond to, a collection of information unless it displays a currently valid OMB control number. The public reporting and recordkeeping burden for this collection of information is estimated to be</t>
    </r>
    <r>
      <rPr>
        <b/>
        <sz val="11"/>
        <color rgb="FF000000"/>
        <rFont val="Calibri"/>
        <family val="2"/>
        <scheme val="minor"/>
      </rPr>
      <t xml:space="preserve"> 161.7 </t>
    </r>
    <r>
      <rPr>
        <sz val="11"/>
        <color rgb="FF000000"/>
        <rFont val="Calibri"/>
        <family val="2"/>
        <scheme val="minor"/>
      </rPr>
      <t>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</si>
</sst>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quot;$&quot;#,##0.00"/>
    <numFmt numFmtId="166" formatCode="m/d/yyyy;@"/>
    <numFmt numFmtId="167" formatCode="0.0%"/>
    <numFmt numFmtId="168" formatCode="0_);[Red]\(0\)"/>
    <numFmt numFmtId="169" formatCode="0.0"/>
    <numFmt numFmtId="170" formatCode="0;\-0;"/>
    <numFmt numFmtId="171" formatCode="_(&quot;$&quot;* #,##0.0_);_(&quot;$&quot;* \(#,##0.0\);_(&quot;$&quot;* &quot;-&quot;??_);_(@_)"/>
    <numFmt numFmtId="172" formatCode="_-&quot;$&quot;* #,##0.00_-;\-&quot;$&quot;* #,##0.00_-;_-&quot;$&quot;* &quot;-&quot;??_-;_-@_-"/>
    <numFmt numFmtId="173" formatCode="&quot;$&quot;#,##0"/>
    <numFmt numFmtId="174" formatCode="_-* #,##0.00_-;\-* #,##0.00_-;_-* &quot;-&quot;??_-;_-@_-"/>
    <numFmt numFmtId="175" formatCode="_(&quot;$&quot;* #,##0_);_(&quot;$&quot;* \(#,##0\);_(&quot;$&quot;* &quot;-&quot;??_);_(@_)"/>
    <numFmt numFmtId="176" formatCode="_(* #,##0_);_(* \(#,##0\);_(* &quot;-&quot;??_);_(@_)"/>
  </numFmts>
  <fonts count="143" x14ac:knownFonts="1">
    <font>
      <sz val="11"/>
      <color theme="1"/>
      <name val="Calibri"/>
      <family val="2"/>
      <scheme val="minor"/>
    </font>
    <font>
      <sz val="10"/>
      <color theme="1"/>
      <name val="Arial"/>
      <family val="2"/>
    </font>
    <font>
      <sz val="10"/>
      <color theme="1"/>
      <name val="Arial"/>
      <family val="2"/>
    </font>
    <font>
      <sz val="10"/>
      <color theme="1"/>
      <name val="Arial"/>
      <family val="2"/>
    </font>
    <font>
      <u/>
      <sz val="8.8000000000000007"/>
      <color theme="10"/>
      <name val="Calibri"/>
      <family val="2"/>
    </font>
    <font>
      <b/>
      <sz val="10"/>
      <color theme="1"/>
      <name val="Arial"/>
      <family val="2"/>
    </font>
    <font>
      <sz val="11"/>
      <color theme="1"/>
      <name val="Arial"/>
      <family val="2"/>
    </font>
    <font>
      <sz val="10"/>
      <name val="Arial"/>
      <family val="2"/>
    </font>
    <font>
      <b/>
      <sz val="11"/>
      <color theme="1"/>
      <name val="Arial"/>
      <family val="2"/>
    </font>
    <font>
      <b/>
      <sz val="12"/>
      <color theme="1"/>
      <name val="Calibri"/>
      <family val="2"/>
      <scheme val="minor"/>
    </font>
    <font>
      <sz val="11"/>
      <name val="Calibri"/>
      <family val="2"/>
      <scheme val="minor"/>
    </font>
    <font>
      <u/>
      <sz val="10"/>
      <color theme="1"/>
      <name val="Arial"/>
      <family val="2"/>
    </font>
    <font>
      <b/>
      <sz val="11"/>
      <color theme="1"/>
      <name val="Calibri"/>
      <family val="2"/>
      <scheme val="minor"/>
    </font>
    <font>
      <b/>
      <sz val="14"/>
      <color theme="1"/>
      <name val="Calibri"/>
      <family val="2"/>
      <scheme val="minor"/>
    </font>
    <font>
      <sz val="8"/>
      <color theme="1"/>
      <name val="Arial"/>
      <family val="2"/>
    </font>
    <font>
      <sz val="11"/>
      <color theme="1"/>
      <name val="Calibri"/>
      <family val="2"/>
      <scheme val="minor"/>
    </font>
    <font>
      <sz val="9"/>
      <color theme="1"/>
      <name val="Arial"/>
      <family val="2"/>
    </font>
    <font>
      <sz val="10"/>
      <color rgb="FF000000"/>
      <name val="Arial"/>
      <family val="2"/>
    </font>
    <font>
      <b/>
      <u/>
      <sz val="12"/>
      <color theme="1"/>
      <name val="Arial"/>
      <family val="2"/>
    </font>
    <font>
      <sz val="12"/>
      <color theme="1"/>
      <name val="Arial"/>
      <family val="2"/>
    </font>
    <font>
      <b/>
      <u/>
      <sz val="14"/>
      <color theme="1"/>
      <name val="Arial"/>
      <family val="2"/>
    </font>
    <font>
      <i/>
      <u/>
      <sz val="10"/>
      <color theme="1"/>
      <name val="Arial"/>
      <family val="2"/>
    </font>
    <font>
      <sz val="8"/>
      <color indexed="81"/>
      <name val="Tahoma"/>
      <family val="2"/>
    </font>
    <font>
      <sz val="11"/>
      <color theme="0" tint="-0.14999847407452621"/>
      <name val="Arial"/>
      <family val="2"/>
    </font>
    <font>
      <b/>
      <i/>
      <sz val="14"/>
      <color theme="1"/>
      <name val="Calibri"/>
      <family val="2"/>
      <scheme val="minor"/>
    </font>
    <font>
      <sz val="10"/>
      <color theme="1"/>
      <name val="Calibri"/>
      <family val="2"/>
      <scheme val="minor"/>
    </font>
    <font>
      <sz val="11"/>
      <color theme="0"/>
      <name val="Arial"/>
      <family val="2"/>
    </font>
    <font>
      <u/>
      <sz val="10"/>
      <color rgb="FF000000"/>
      <name val="Arial"/>
      <family val="2"/>
    </font>
    <font>
      <u/>
      <sz val="10"/>
      <color rgb="FF0066CC"/>
      <name val="Arial"/>
      <family val="2"/>
    </font>
    <font>
      <sz val="10"/>
      <color rgb="FF0066CC"/>
      <name val="Arial"/>
      <family val="2"/>
    </font>
    <font>
      <b/>
      <i/>
      <sz val="11"/>
      <name val="Arial"/>
      <family val="2"/>
    </font>
    <font>
      <b/>
      <i/>
      <u/>
      <sz val="10"/>
      <color rgb="FF0066CC"/>
      <name val="Arial"/>
      <family val="2"/>
    </font>
    <font>
      <b/>
      <i/>
      <sz val="12"/>
      <name val="Arial"/>
      <family val="2"/>
    </font>
    <font>
      <b/>
      <i/>
      <sz val="10"/>
      <name val="Arial"/>
      <family val="2"/>
    </font>
    <font>
      <b/>
      <sz val="10"/>
      <color rgb="FF0066CC"/>
      <name val="Arial"/>
      <family val="2"/>
    </font>
    <font>
      <b/>
      <sz val="11"/>
      <name val="Arial"/>
      <family val="2"/>
    </font>
    <font>
      <sz val="12"/>
      <name val="Arial"/>
      <family val="2"/>
    </font>
    <font>
      <b/>
      <sz val="12"/>
      <color rgb="FF0066CC"/>
      <name val="Arial"/>
      <family val="2"/>
    </font>
    <font>
      <sz val="10"/>
      <color theme="0" tint="-0.34998626667073579"/>
      <name val="Arial"/>
      <family val="2"/>
    </font>
    <font>
      <u/>
      <sz val="16"/>
      <color theme="10"/>
      <name val="Calibri"/>
      <family val="2"/>
    </font>
    <font>
      <b/>
      <sz val="16"/>
      <color theme="1"/>
      <name val="Arial"/>
      <family val="2"/>
    </font>
    <font>
      <sz val="16"/>
      <color theme="1"/>
      <name val="Arial"/>
      <family val="2"/>
    </font>
    <font>
      <sz val="11"/>
      <color theme="0" tint="-0.14999847407452621"/>
      <name val="Calibri"/>
      <family val="2"/>
      <scheme val="minor"/>
    </font>
    <font>
      <b/>
      <sz val="14"/>
      <color theme="1"/>
      <name val="Arial"/>
      <family val="2"/>
    </font>
    <font>
      <b/>
      <i/>
      <sz val="11"/>
      <color theme="0" tint="-0.14999847407452621"/>
      <name val="Arial"/>
      <family val="2"/>
    </font>
    <font>
      <b/>
      <sz val="10"/>
      <color theme="1"/>
      <name val="Calibri"/>
      <family val="2"/>
      <scheme val="minor"/>
    </font>
    <font>
      <sz val="12"/>
      <color theme="1"/>
      <name val="Calibri"/>
      <family val="2"/>
      <scheme val="minor"/>
    </font>
    <font>
      <i/>
      <sz val="10"/>
      <color theme="1"/>
      <name val="Arial"/>
      <family val="2"/>
    </font>
    <font>
      <sz val="9"/>
      <color indexed="81"/>
      <name val="Tahoma"/>
      <family val="2"/>
    </font>
    <font>
      <sz val="8"/>
      <color theme="0" tint="-0.249977111117893"/>
      <name val="Arial"/>
      <family val="2"/>
    </font>
    <font>
      <sz val="11"/>
      <color theme="0" tint="-0.249977111117893"/>
      <name val="Arial"/>
      <family val="2"/>
    </font>
    <font>
      <sz val="11"/>
      <color theme="0" tint="-0.249977111117893"/>
      <name val="Calibri"/>
      <family val="2"/>
      <scheme val="minor"/>
    </font>
    <font>
      <sz val="18"/>
      <color theme="1"/>
      <name val="Calibri"/>
      <family val="2"/>
      <scheme val="minor"/>
    </font>
    <font>
      <sz val="20"/>
      <color theme="1"/>
      <name val="Calibri"/>
      <family val="2"/>
      <scheme val="minor"/>
    </font>
    <font>
      <i/>
      <sz val="11"/>
      <color theme="1"/>
      <name val="Calibri"/>
      <family val="2"/>
      <scheme val="minor"/>
    </font>
    <font>
      <i/>
      <sz val="11"/>
      <color theme="1"/>
      <name val="Calibri"/>
      <family val="2"/>
    </font>
    <font>
      <sz val="10"/>
      <color theme="1"/>
      <name val="Corbel"/>
      <family val="2"/>
    </font>
    <font>
      <sz val="11"/>
      <color theme="2" tint="-0.749992370372631"/>
      <name val="Arial"/>
      <family val="2"/>
    </font>
    <font>
      <sz val="10"/>
      <color theme="0" tint="-0.499984740745262"/>
      <name val="Arial"/>
      <family val="2"/>
    </font>
    <font>
      <sz val="16"/>
      <color theme="1"/>
      <name val="Calibri"/>
      <family val="2"/>
      <scheme val="minor"/>
    </font>
    <font>
      <b/>
      <sz val="11"/>
      <color theme="5" tint="-0.249977111117893"/>
      <name val="Calibri"/>
      <family val="2"/>
      <scheme val="minor"/>
    </font>
    <font>
      <b/>
      <sz val="18"/>
      <color theme="1"/>
      <name val="Calibri"/>
      <family val="2"/>
      <scheme val="minor"/>
    </font>
    <font>
      <b/>
      <sz val="13"/>
      <color theme="1"/>
      <name val="Calibri"/>
      <family val="2"/>
      <scheme val="minor"/>
    </font>
    <font>
      <u/>
      <sz val="11"/>
      <color theme="10"/>
      <name val="Calibri"/>
      <family val="2"/>
    </font>
    <font>
      <u/>
      <sz val="11"/>
      <color theme="10"/>
      <name val="Calibri"/>
      <family val="2"/>
      <scheme val="minor"/>
    </font>
    <font>
      <b/>
      <u/>
      <sz val="11"/>
      <color theme="1"/>
      <name val="Arial"/>
      <family val="2"/>
    </font>
    <font>
      <b/>
      <sz val="14"/>
      <color theme="8" tint="-0.249977111117893"/>
      <name val="Calibri"/>
      <family val="2"/>
      <scheme val="minor"/>
    </font>
    <font>
      <b/>
      <sz val="12"/>
      <name val="Calibri"/>
      <family val="2"/>
      <scheme val="minor"/>
    </font>
    <font>
      <sz val="10"/>
      <name val="Calibri"/>
      <family val="2"/>
      <scheme val="minor"/>
    </font>
    <font>
      <i/>
      <sz val="10"/>
      <color theme="1"/>
      <name val="Calibri"/>
      <family val="2"/>
      <scheme val="minor"/>
    </font>
    <font>
      <b/>
      <i/>
      <sz val="11"/>
      <color theme="1"/>
      <name val="Calibri"/>
      <family val="2"/>
      <scheme val="minor"/>
    </font>
    <font>
      <u/>
      <sz val="12"/>
      <color theme="1"/>
      <name val="Calibri"/>
      <family val="2"/>
      <scheme val="minor"/>
    </font>
    <font>
      <sz val="11"/>
      <color theme="1" tint="0.499984740745262"/>
      <name val="Calibri"/>
      <family val="2"/>
      <scheme val="minor"/>
    </font>
    <font>
      <i/>
      <sz val="10"/>
      <color theme="1" tint="0.499984740745262"/>
      <name val="Arial"/>
      <family val="2"/>
    </font>
    <font>
      <sz val="10"/>
      <color theme="1" tint="0.499984740745262"/>
      <name val="Arial"/>
      <family val="2"/>
    </font>
    <font>
      <b/>
      <sz val="11"/>
      <color theme="1" tint="0.499984740745262"/>
      <name val="Arial"/>
      <family val="2"/>
    </font>
    <font>
      <sz val="14"/>
      <color theme="1"/>
      <name val="Calibri"/>
      <family val="2"/>
      <scheme val="minor"/>
    </font>
    <font>
      <sz val="18"/>
      <name val="Calibri"/>
      <family val="2"/>
      <scheme val="minor"/>
    </font>
    <font>
      <b/>
      <sz val="12"/>
      <color theme="8" tint="-0.249977111117893"/>
      <name val="Calibri"/>
      <family val="2"/>
      <scheme val="minor"/>
    </font>
    <font>
      <sz val="11"/>
      <color theme="1"/>
      <name val="Calibri"/>
      <family val="2"/>
      <scheme val="minor"/>
    </font>
    <font>
      <b/>
      <sz val="10"/>
      <name val="Arial"/>
      <family val="2"/>
    </font>
    <font>
      <b/>
      <sz val="14"/>
      <name val="Arial"/>
      <family val="2"/>
    </font>
    <font>
      <sz val="22"/>
      <name val="Arial"/>
      <family val="2"/>
    </font>
    <font>
      <b/>
      <sz val="12"/>
      <name val="Arial"/>
      <family val="2"/>
    </font>
    <font>
      <sz val="16"/>
      <name val="Arial"/>
      <family val="2"/>
    </font>
    <font>
      <b/>
      <sz val="9"/>
      <name val="Arial"/>
      <family val="2"/>
    </font>
    <font>
      <u/>
      <sz val="10"/>
      <color indexed="12"/>
      <name val="Arial"/>
      <family val="2"/>
    </font>
    <font>
      <sz val="10.5"/>
      <color theme="1"/>
      <name val="MV Boli"/>
    </font>
    <font>
      <sz val="10"/>
      <color rgb="FF000000"/>
      <name val="MV Boli"/>
    </font>
    <font>
      <sz val="11"/>
      <color rgb="FFFF0000"/>
      <name val="Calibri"/>
      <family val="2"/>
      <scheme val="minor"/>
    </font>
    <font>
      <sz val="8"/>
      <color rgb="FFFF0000"/>
      <name val="Arial"/>
      <family val="2"/>
    </font>
    <font>
      <sz val="11"/>
      <color rgb="FFFF0000"/>
      <name val="Arial"/>
      <family val="2"/>
    </font>
    <font>
      <b/>
      <sz val="14"/>
      <color theme="5" tint="-0.249977111117893"/>
      <name val="Calibri"/>
      <family val="2"/>
      <scheme val="minor"/>
    </font>
    <font>
      <b/>
      <sz val="12"/>
      <color theme="1"/>
      <name val="Arial Narrow"/>
      <family val="2"/>
    </font>
    <font>
      <b/>
      <i/>
      <sz val="14"/>
      <color theme="4" tint="-0.249977111117893"/>
      <name val="Calibri"/>
      <family val="2"/>
      <scheme val="minor"/>
    </font>
    <font>
      <sz val="22"/>
      <color theme="1"/>
      <name val="Calibri"/>
      <family val="2"/>
      <scheme val="minor"/>
    </font>
    <font>
      <sz val="11"/>
      <color theme="10"/>
      <name val="Calibri"/>
      <family val="2"/>
    </font>
    <font>
      <b/>
      <sz val="16"/>
      <color theme="1"/>
      <name val="Calibri"/>
      <family val="2"/>
      <scheme val="minor"/>
    </font>
    <font>
      <b/>
      <sz val="12"/>
      <color rgb="FF000000"/>
      <name val="Arial"/>
      <family val="2"/>
    </font>
    <font>
      <b/>
      <sz val="12"/>
      <color theme="1"/>
      <name val="Arial"/>
      <family val="2"/>
    </font>
    <font>
      <i/>
      <sz val="14"/>
      <color rgb="FF0000FF"/>
      <name val="Calibri"/>
      <family val="2"/>
      <scheme val="minor"/>
    </font>
    <font>
      <b/>
      <sz val="14"/>
      <name val="Calibri"/>
      <family val="2"/>
      <scheme val="minor"/>
    </font>
    <font>
      <b/>
      <sz val="10"/>
      <color theme="5" tint="-0.249977111117893"/>
      <name val="Arial"/>
      <family val="2"/>
    </font>
    <font>
      <b/>
      <sz val="14"/>
      <color theme="5" tint="-0.249977111117893"/>
      <name val="Arial"/>
      <family val="2"/>
    </font>
    <font>
      <sz val="14"/>
      <name val="Calibri"/>
      <family val="2"/>
      <scheme val="minor"/>
    </font>
    <font>
      <b/>
      <i/>
      <sz val="11"/>
      <color theme="1"/>
      <name val="Arial"/>
      <family val="2"/>
    </font>
    <font>
      <b/>
      <i/>
      <sz val="14"/>
      <color theme="1"/>
      <name val="Arial"/>
      <family val="2"/>
    </font>
    <font>
      <b/>
      <sz val="18"/>
      <color theme="0" tint="-4.9989318521683403E-2"/>
      <name val="Calibri"/>
      <family val="2"/>
      <scheme val="minor"/>
    </font>
    <font>
      <b/>
      <i/>
      <sz val="16"/>
      <color theme="0" tint="-4.9989318521683403E-2"/>
      <name val="Arial"/>
      <family val="2"/>
    </font>
    <font>
      <sz val="11"/>
      <color theme="0" tint="-4.9989318521683403E-2"/>
      <name val="Arial"/>
      <family val="2"/>
    </font>
    <font>
      <b/>
      <sz val="12"/>
      <color theme="0" tint="-4.9989318521683403E-2"/>
      <name val="Calibri"/>
      <family val="2"/>
      <scheme val="minor"/>
    </font>
    <font>
      <sz val="10"/>
      <color theme="0" tint="-4.9989318521683403E-2"/>
      <name val="Arial"/>
      <family val="2"/>
    </font>
    <font>
      <i/>
      <sz val="18"/>
      <color theme="0" tint="-4.9989318521683403E-2"/>
      <name val="Calibri"/>
      <family val="2"/>
      <scheme val="minor"/>
    </font>
    <font>
      <b/>
      <sz val="13"/>
      <color rgb="FF003399"/>
      <name val="Calibri"/>
      <family val="2"/>
      <scheme val="minor"/>
    </font>
    <font>
      <b/>
      <i/>
      <sz val="12"/>
      <name val="Calibri"/>
      <family val="2"/>
      <scheme val="minor"/>
    </font>
    <font>
      <b/>
      <sz val="14"/>
      <color rgb="FF000000"/>
      <name val="Calibri"/>
      <family val="2"/>
      <scheme val="minor"/>
    </font>
    <font>
      <sz val="11"/>
      <color theme="10"/>
      <name val="Calibri"/>
      <family val="2"/>
      <scheme val="minor"/>
    </font>
    <font>
      <sz val="11"/>
      <color theme="8" tint="-0.249977111117893"/>
      <name val="Calibri"/>
      <family val="2"/>
      <scheme val="minor"/>
    </font>
    <font>
      <u/>
      <sz val="12"/>
      <color theme="10"/>
      <name val="Calibri"/>
      <family val="2"/>
    </font>
    <font>
      <u/>
      <sz val="14"/>
      <color theme="10"/>
      <name val="Calibri"/>
      <family val="2"/>
    </font>
    <font>
      <sz val="14"/>
      <color theme="1"/>
      <name val="Arial"/>
      <family val="2"/>
    </font>
    <font>
      <sz val="11"/>
      <color rgb="FF000000"/>
      <name val="Calibri"/>
      <family val="2"/>
      <scheme val="minor"/>
    </font>
    <font>
      <sz val="10"/>
      <color theme="1"/>
      <name val="Arial"/>
      <family val="2"/>
    </font>
    <font>
      <b/>
      <sz val="11"/>
      <color theme="0"/>
      <name val="Calibri"/>
      <family val="2"/>
      <scheme val="minor"/>
    </font>
    <font>
      <i/>
      <sz val="9"/>
      <color theme="1"/>
      <name val="Calibri"/>
      <family val="2"/>
      <scheme val="minor"/>
    </font>
    <font>
      <b/>
      <i/>
      <sz val="10"/>
      <color theme="1"/>
      <name val="Arial"/>
      <family val="2"/>
    </font>
    <font>
      <shadow/>
      <sz val="12"/>
      <name val="MV Boli"/>
    </font>
    <font>
      <sz val="12"/>
      <name val="MV Boli"/>
    </font>
    <font>
      <b/>
      <u/>
      <sz val="12"/>
      <color theme="1"/>
      <name val="Calibri"/>
      <family val="2"/>
      <scheme val="minor"/>
    </font>
    <font>
      <b/>
      <u/>
      <vertAlign val="superscript"/>
      <sz val="12"/>
      <color theme="1"/>
      <name val="Calibri"/>
      <family val="2"/>
      <scheme val="minor"/>
    </font>
    <font>
      <vertAlign val="superscript"/>
      <sz val="12"/>
      <color theme="1"/>
      <name val="Calibri"/>
      <family val="2"/>
      <scheme val="minor"/>
    </font>
    <font>
      <b/>
      <u/>
      <vertAlign val="superscript"/>
      <sz val="12"/>
      <color rgb="FF000000"/>
      <name val="Calibri"/>
      <family val="2"/>
      <scheme val="minor"/>
    </font>
    <font>
      <b/>
      <u/>
      <sz val="12"/>
      <color rgb="FF000000"/>
      <name val="Calibri"/>
      <family val="2"/>
      <scheme val="minor"/>
    </font>
    <font>
      <sz val="12"/>
      <color rgb="FF000000"/>
      <name val="Calibri"/>
      <family val="2"/>
      <scheme val="minor"/>
    </font>
    <font>
      <i/>
      <u/>
      <sz val="12"/>
      <color theme="1"/>
      <name val="Calibri"/>
      <family val="2"/>
      <scheme val="minor"/>
    </font>
    <font>
      <u/>
      <vertAlign val="superscript"/>
      <sz val="12"/>
      <color theme="1"/>
      <name val="Calibri"/>
      <family val="2"/>
      <scheme val="minor"/>
    </font>
    <font>
      <b/>
      <sz val="9"/>
      <color indexed="81"/>
      <name val="Tahoma"/>
      <family val="2"/>
    </font>
    <font>
      <b/>
      <sz val="16"/>
      <color theme="0" tint="-0.249977111117893"/>
      <name val="Calibri"/>
      <family val="2"/>
      <scheme val="minor"/>
    </font>
    <font>
      <sz val="12"/>
      <color theme="0" tint="-0.249977111117893"/>
      <name val="Calibri"/>
      <family val="2"/>
      <scheme val="minor"/>
    </font>
    <font>
      <sz val="12"/>
      <name val="Calibri"/>
      <family val="2"/>
      <scheme val="minor"/>
    </font>
    <font>
      <i/>
      <sz val="12"/>
      <color theme="1"/>
      <name val="Calibri"/>
      <family val="2"/>
      <scheme val="minor"/>
    </font>
    <font>
      <b/>
      <sz val="11"/>
      <color rgb="FF000000"/>
      <name val="Calibri"/>
      <family val="2"/>
      <scheme val="minor"/>
    </font>
    <font>
      <sz val="8"/>
      <name val="Calibri"/>
      <family val="2"/>
      <scheme val="minor"/>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rgb="FFECF1F8"/>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indexed="9"/>
        <bgColor indexed="64"/>
      </patternFill>
    </fill>
    <fill>
      <patternFill patternType="solid">
        <fgColor indexed="22"/>
        <bgColor indexed="64"/>
      </patternFill>
    </fill>
    <fill>
      <patternFill patternType="solid">
        <fgColor rgb="FF001D58"/>
        <bgColor indexed="64"/>
      </patternFill>
    </fill>
    <fill>
      <patternFill patternType="solid">
        <fgColor rgb="FF00B050"/>
        <bgColor indexed="64"/>
      </patternFill>
    </fill>
    <fill>
      <patternFill patternType="solid">
        <fgColor rgb="FFFF0000"/>
        <bgColor indexed="64"/>
      </patternFill>
    </fill>
    <fill>
      <patternFill patternType="solid">
        <fgColor theme="9" tint="0.39994506668294322"/>
        <bgColor indexed="64"/>
      </patternFill>
    </fill>
    <fill>
      <patternFill patternType="solid">
        <fgColor theme="3" tint="0.39994506668294322"/>
        <bgColor indexed="64"/>
      </patternFill>
    </fill>
    <fill>
      <patternFill patternType="solid">
        <fgColor theme="4" tint="0.79998168889431442"/>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ck">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ck">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ck">
        <color indexed="64"/>
      </top>
      <bottom style="thin">
        <color indexed="64"/>
      </bottom>
      <diagonal/>
    </border>
    <border>
      <left/>
      <right style="thin">
        <color auto="1"/>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ck">
        <color indexed="64"/>
      </top>
      <bottom style="thin">
        <color indexed="64"/>
      </bottom>
      <diagonal/>
    </border>
    <border>
      <left/>
      <right style="medium">
        <color indexed="64"/>
      </right>
      <top/>
      <bottom style="thick">
        <color indexed="64"/>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ck">
        <color rgb="FFFF0000"/>
      </left>
      <right style="thin">
        <color indexed="64"/>
      </right>
      <top style="thick">
        <color rgb="FFFF0000"/>
      </top>
      <bottom style="double">
        <color indexed="64"/>
      </bottom>
      <diagonal/>
    </border>
    <border>
      <left style="thick">
        <color rgb="FFFF0000"/>
      </left>
      <right style="thin">
        <color indexed="64"/>
      </right>
      <top style="double">
        <color indexed="64"/>
      </top>
      <bottom style="thick">
        <color rgb="FFFF0000"/>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double">
        <color indexed="64"/>
      </top>
      <bottom/>
      <diagonal/>
    </border>
    <border>
      <left/>
      <right/>
      <top style="double">
        <color indexed="64"/>
      </top>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style="thin">
        <color indexed="64"/>
      </top>
      <bottom/>
      <diagonal/>
    </border>
    <border>
      <left style="thin">
        <color indexed="64"/>
      </left>
      <right style="double">
        <color theme="2" tint="-0.499984740745262"/>
      </right>
      <top style="thin">
        <color indexed="64"/>
      </top>
      <bottom/>
      <diagonal/>
    </border>
    <border>
      <left style="thin">
        <color indexed="64"/>
      </left>
      <right style="double">
        <color theme="2" tint="-0.499984740745262"/>
      </right>
      <top/>
      <bottom style="thin">
        <color indexed="64"/>
      </bottom>
      <diagonal/>
    </border>
    <border>
      <left style="double">
        <color theme="2" tint="-0.499984740745262"/>
      </left>
      <right/>
      <top/>
      <bottom style="thin">
        <color indexed="64"/>
      </bottom>
      <diagonal/>
    </border>
    <border>
      <left style="double">
        <color theme="2" tint="-0.499984740745262"/>
      </left>
      <right style="thin">
        <color indexed="64"/>
      </right>
      <top style="thin">
        <color indexed="64"/>
      </top>
      <bottom/>
      <diagonal/>
    </border>
    <border>
      <left style="thin">
        <color indexed="64"/>
      </left>
      <right style="double">
        <color theme="2" tint="-0.499984740745262"/>
      </right>
      <top style="thin">
        <color indexed="64"/>
      </top>
      <bottom style="thin">
        <color indexed="64"/>
      </bottom>
      <diagonal/>
    </border>
    <border>
      <left style="double">
        <color theme="2" tint="-0.499984740745262"/>
      </left>
      <right style="thin">
        <color indexed="64"/>
      </right>
      <top style="thin">
        <color indexed="64"/>
      </top>
      <bottom style="thin">
        <color indexed="64"/>
      </bottom>
      <diagonal/>
    </border>
    <border>
      <left style="double">
        <color theme="2" tint="-0.499984740745262"/>
      </left>
      <right style="thin">
        <color indexed="64"/>
      </right>
      <top/>
      <bottom style="thin">
        <color indexed="64"/>
      </bottom>
      <diagonal/>
    </border>
    <border>
      <left style="double">
        <color theme="2" tint="-0.499984740745262"/>
      </left>
      <right/>
      <top style="thin">
        <color indexed="64"/>
      </top>
      <bottom style="thin">
        <color indexed="64"/>
      </bottom>
      <diagonal/>
    </border>
    <border>
      <left style="medium">
        <color indexed="64"/>
      </left>
      <right style="double">
        <color theme="2" tint="-0.499984740745262"/>
      </right>
      <top style="medium">
        <color indexed="64"/>
      </top>
      <bottom style="medium">
        <color indexed="64"/>
      </bottom>
      <diagonal/>
    </border>
    <border>
      <left style="thin">
        <color indexed="64"/>
      </left>
      <right style="double">
        <color theme="2" tint="-0.499984740745262"/>
      </right>
      <top/>
      <bottom/>
      <diagonal/>
    </border>
    <border>
      <left/>
      <right style="double">
        <color theme="2" tint="-0.499984740745262"/>
      </right>
      <top style="thin">
        <color auto="1"/>
      </top>
      <bottom style="thin">
        <color auto="1"/>
      </bottom>
      <diagonal/>
    </border>
    <border>
      <left/>
      <right style="double">
        <color theme="2" tint="-0.499984740745262"/>
      </right>
      <top style="thin">
        <color indexed="64"/>
      </top>
      <bottom/>
      <diagonal/>
    </border>
    <border>
      <left style="double">
        <color theme="2" tint="-0.499984740745262"/>
      </left>
      <right/>
      <top style="thin">
        <color indexed="64"/>
      </top>
      <bottom style="double">
        <color theme="2" tint="-0.499984740745262"/>
      </bottom>
      <diagonal/>
    </border>
    <border>
      <left/>
      <right/>
      <top style="thin">
        <color indexed="64"/>
      </top>
      <bottom style="double">
        <color theme="2" tint="-0.499984740745262"/>
      </bottom>
      <diagonal/>
    </border>
    <border>
      <left style="thin">
        <color indexed="64"/>
      </left>
      <right style="thin">
        <color indexed="64"/>
      </right>
      <top style="thin">
        <color indexed="64"/>
      </top>
      <bottom style="double">
        <color theme="2" tint="-0.499984740745262"/>
      </bottom>
      <diagonal/>
    </border>
    <border>
      <left style="medium">
        <color indexed="64"/>
      </left>
      <right style="double">
        <color theme="2" tint="-0.499984740745262"/>
      </right>
      <top style="medium">
        <color indexed="64"/>
      </top>
      <bottom style="double">
        <color theme="2" tint="-0.499984740745262"/>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right/>
      <top style="thin">
        <color indexed="64"/>
      </top>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ck">
        <color indexed="64"/>
      </top>
      <bottom/>
      <diagonal/>
    </border>
    <border>
      <left/>
      <right/>
      <top style="thick">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
      <left/>
      <right/>
      <top style="thin">
        <color theme="0" tint="-0.1499679555650502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735">
    <xf numFmtId="0" fontId="0" fillId="0" borderId="0" xfId="0"/>
    <xf numFmtId="0" fontId="0" fillId="0" borderId="0" xfId="0" applyAlignment="1">
      <alignment horizontal="center"/>
    </xf>
    <xf numFmtId="0" fontId="9" fillId="0" borderId="0" xfId="0" applyFont="1"/>
    <xf numFmtId="0" fontId="0" fillId="0" borderId="0" xfId="0" applyNumberFormat="1"/>
    <xf numFmtId="0" fontId="0" fillId="0" borderId="0" xfId="0"/>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2" borderId="0" xfId="0" applyFill="1" applyProtection="1"/>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xf numFmtId="0" fontId="6" fillId="0" borderId="0" xfId="0" applyFont="1" applyAlignment="1"/>
    <xf numFmtId="0" fontId="26" fillId="0" borderId="0" xfId="0" applyFont="1" applyFill="1" applyBorder="1" applyAlignment="1">
      <alignment horizontal="center" vertical="center"/>
    </xf>
    <xf numFmtId="0" fontId="0" fillId="0" borderId="0" xfId="0" pivotButton="1"/>
    <xf numFmtId="0" fontId="0" fillId="0" borderId="0" xfId="0" applyProtection="1"/>
    <xf numFmtId="0" fontId="0" fillId="0" borderId="0" xfId="0" applyBorder="1" applyProtection="1"/>
    <xf numFmtId="0" fontId="0" fillId="0" borderId="0" xfId="0" applyFont="1" applyBorder="1" applyAlignment="1" applyProtection="1">
      <alignment horizontal="left" wrapText="1"/>
    </xf>
    <xf numFmtId="167" fontId="5" fillId="2" borderId="15" xfId="0" applyNumberFormat="1" applyFont="1" applyFill="1" applyBorder="1" applyAlignment="1" applyProtection="1">
      <alignment horizontal="center" vertical="center" wrapText="1"/>
    </xf>
    <xf numFmtId="167" fontId="3" fillId="2" borderId="1" xfId="0" applyNumberFormat="1" applyFont="1" applyFill="1" applyBorder="1" applyAlignment="1" applyProtection="1">
      <alignment horizontal="center" vertical="center" wrapText="1"/>
    </xf>
    <xf numFmtId="1" fontId="8" fillId="2" borderId="14" xfId="0" applyNumberFormat="1" applyFont="1" applyFill="1" applyBorder="1" applyAlignment="1" applyProtection="1">
      <alignment horizontal="center" vertical="center" wrapText="1"/>
    </xf>
    <xf numFmtId="1" fontId="3" fillId="2" borderId="9" xfId="0" applyNumberFormat="1" applyFont="1" applyFill="1" applyBorder="1" applyAlignment="1" applyProtection="1">
      <alignment horizontal="center" vertical="center" wrapText="1"/>
    </xf>
    <xf numFmtId="1" fontId="8" fillId="2" borderId="13" xfId="0" applyNumberFormat="1" applyFont="1" applyFill="1" applyBorder="1" applyAlignment="1" applyProtection="1">
      <alignment horizontal="center" vertical="center" wrapText="1"/>
    </xf>
    <xf numFmtId="1" fontId="3" fillId="2" borderId="11" xfId="0" applyNumberFormat="1" applyFont="1" applyFill="1" applyBorder="1" applyAlignment="1" applyProtection="1">
      <alignment horizontal="center" vertical="center" wrapText="1"/>
    </xf>
    <xf numFmtId="1" fontId="8" fillId="2" borderId="29" xfId="0" applyNumberFormat="1" applyFont="1" applyFill="1" applyBorder="1" applyAlignment="1" applyProtection="1">
      <alignment horizontal="center" vertical="center" wrapText="1"/>
    </xf>
    <xf numFmtId="1" fontId="3" fillId="2" borderId="10" xfId="0" applyNumberFormat="1" applyFont="1" applyFill="1" applyBorder="1" applyAlignment="1" applyProtection="1">
      <alignment horizontal="center" vertical="center" wrapText="1"/>
    </xf>
    <xf numFmtId="1" fontId="8" fillId="2" borderId="15" xfId="0" applyNumberFormat="1" applyFont="1" applyFill="1" applyBorder="1" applyAlignment="1" applyProtection="1">
      <alignment horizontal="center" vertical="center" wrapText="1"/>
    </xf>
    <xf numFmtId="1" fontId="3" fillId="2" borderId="1" xfId="0" applyNumberFormat="1" applyFont="1" applyFill="1" applyBorder="1" applyAlignment="1" applyProtection="1">
      <alignment horizontal="center" vertical="center" wrapText="1"/>
    </xf>
    <xf numFmtId="0" fontId="0" fillId="0" borderId="0" xfId="0" applyFill="1" applyProtection="1"/>
    <xf numFmtId="0" fontId="0" fillId="0" borderId="0" xfId="0" applyFont="1" applyFill="1" applyBorder="1" applyAlignment="1" applyProtection="1">
      <alignment wrapText="1"/>
    </xf>
    <xf numFmtId="168" fontId="8" fillId="2" borderId="36" xfId="0" applyNumberFormat="1" applyFont="1" applyFill="1" applyBorder="1" applyAlignment="1" applyProtection="1">
      <alignment horizontal="center" vertical="top" wrapText="1"/>
    </xf>
    <xf numFmtId="168" fontId="3" fillId="2" borderId="10" xfId="0" applyNumberFormat="1" applyFont="1" applyFill="1" applyBorder="1" applyAlignment="1" applyProtection="1">
      <alignment horizontal="center" vertical="center" wrapText="1"/>
    </xf>
    <xf numFmtId="0" fontId="0" fillId="0" borderId="0" xfId="0" applyFont="1" applyProtection="1"/>
    <xf numFmtId="168" fontId="3" fillId="2" borderId="22" xfId="0" applyNumberFormat="1" applyFont="1" applyFill="1" applyBorder="1" applyAlignment="1" applyProtection="1">
      <alignment horizontal="center" vertical="center" wrapText="1"/>
    </xf>
    <xf numFmtId="0" fontId="31" fillId="5" borderId="12" xfId="0" applyFont="1" applyFill="1" applyBorder="1" applyAlignment="1" applyProtection="1">
      <alignment horizontal="left" vertical="center"/>
    </xf>
    <xf numFmtId="0" fontId="32" fillId="5" borderId="20" xfId="0" applyFont="1" applyFill="1" applyBorder="1" applyAlignment="1" applyProtection="1">
      <alignment horizontal="left" vertical="center"/>
    </xf>
    <xf numFmtId="1" fontId="8" fillId="2" borderId="29" xfId="0" applyNumberFormat="1" applyFont="1" applyFill="1" applyBorder="1" applyAlignment="1" applyProtection="1">
      <alignment horizontal="center" vertical="top" wrapText="1"/>
    </xf>
    <xf numFmtId="1" fontId="3" fillId="2" borderId="22" xfId="0" applyNumberFormat="1" applyFont="1" applyFill="1" applyBorder="1" applyAlignment="1" applyProtection="1">
      <alignment horizontal="center" vertical="center" wrapText="1"/>
    </xf>
    <xf numFmtId="0" fontId="0" fillId="2" borderId="0" xfId="0" applyFill="1" applyBorder="1" applyAlignment="1" applyProtection="1">
      <alignment horizontal="center"/>
    </xf>
    <xf numFmtId="1" fontId="35" fillId="2" borderId="39" xfId="0" applyNumberFormat="1" applyFont="1" applyFill="1" applyBorder="1" applyAlignment="1" applyProtection="1">
      <alignment horizontal="center" vertical="top" wrapText="1"/>
    </xf>
    <xf numFmtId="0" fontId="0" fillId="0" borderId="0" xfId="0" applyFont="1" applyFill="1" applyBorder="1" applyAlignment="1" applyProtection="1">
      <alignment horizontal="left" wrapText="1"/>
    </xf>
    <xf numFmtId="1" fontId="8" fillId="2" borderId="38" xfId="0" applyNumberFormat="1" applyFont="1" applyFill="1" applyBorder="1" applyAlignment="1" applyProtection="1">
      <alignment horizontal="center" vertical="center" wrapText="1"/>
    </xf>
    <xf numFmtId="1" fontId="3" fillId="0" borderId="10" xfId="0" applyNumberFormat="1" applyFont="1" applyFill="1" applyBorder="1" applyAlignment="1" applyProtection="1">
      <alignment horizontal="center" vertical="center" wrapText="1"/>
      <protection locked="0"/>
    </xf>
    <xf numFmtId="1" fontId="8" fillId="2" borderId="39" xfId="0" applyNumberFormat="1" applyFont="1" applyFill="1" applyBorder="1" applyAlignment="1" applyProtection="1">
      <alignment horizontal="center" vertical="center" wrapText="1"/>
    </xf>
    <xf numFmtId="0" fontId="0" fillId="0" borderId="0" xfId="0" applyFont="1" applyBorder="1" applyAlignment="1" applyProtection="1">
      <alignment wrapText="1"/>
    </xf>
    <xf numFmtId="1" fontId="3" fillId="0" borderId="1" xfId="0" applyNumberFormat="1" applyFont="1" applyBorder="1" applyAlignment="1" applyProtection="1">
      <alignment horizontal="center" vertical="center" wrapText="1"/>
      <protection locked="0"/>
    </xf>
    <xf numFmtId="1" fontId="8" fillId="2" borderId="48" xfId="0" applyNumberFormat="1" applyFont="1" applyFill="1" applyBorder="1" applyAlignment="1" applyProtection="1">
      <alignment horizontal="center" vertical="center" wrapText="1"/>
    </xf>
    <xf numFmtId="1" fontId="3" fillId="0" borderId="10" xfId="0" applyNumberFormat="1" applyFont="1" applyBorder="1" applyAlignment="1" applyProtection="1">
      <alignment horizontal="center" vertical="center" wrapText="1"/>
      <protection locked="0"/>
    </xf>
    <xf numFmtId="0" fontId="29" fillId="4" borderId="31" xfId="1" applyFont="1" applyFill="1" applyBorder="1" applyAlignment="1" applyProtection="1">
      <alignment horizontal="right" vertical="center" wrapText="1"/>
    </xf>
    <xf numFmtId="1" fontId="8" fillId="0" borderId="9" xfId="0" applyNumberFormat="1" applyFont="1" applyFill="1" applyBorder="1" applyAlignment="1" applyProtection="1">
      <alignment horizontal="center" vertical="center" wrapText="1"/>
      <protection locked="0"/>
    </xf>
    <xf numFmtId="0" fontId="42" fillId="2" borderId="0" xfId="0" applyFont="1" applyFill="1" applyProtection="1"/>
    <xf numFmtId="1" fontId="8" fillId="2" borderId="0" xfId="0" applyNumberFormat="1" applyFont="1" applyFill="1" applyBorder="1" applyAlignment="1" applyProtection="1">
      <alignment horizontal="center" vertical="center" wrapText="1"/>
    </xf>
    <xf numFmtId="1" fontId="3" fillId="2" borderId="0" xfId="0" applyNumberFormat="1" applyFont="1" applyFill="1" applyBorder="1" applyAlignment="1" applyProtection="1">
      <alignment horizontal="left" vertical="center" wrapText="1"/>
    </xf>
    <xf numFmtId="1" fontId="5" fillId="2" borderId="0" xfId="0" applyNumberFormat="1" applyFont="1" applyFill="1" applyBorder="1" applyAlignment="1" applyProtection="1">
      <alignment horizontal="center" vertical="center" wrapText="1"/>
    </xf>
    <xf numFmtId="1" fontId="5" fillId="2" borderId="17" xfId="0" applyNumberFormat="1" applyFont="1" applyFill="1" applyBorder="1" applyAlignment="1" applyProtection="1">
      <alignment horizontal="center" vertical="center" wrapText="1"/>
    </xf>
    <xf numFmtId="1" fontId="3" fillId="0" borderId="16" xfId="0" applyNumberFormat="1" applyFont="1" applyFill="1" applyBorder="1" applyAlignment="1" applyProtection="1">
      <alignment horizontal="center" vertical="center" wrapText="1"/>
      <protection locked="0"/>
    </xf>
    <xf numFmtId="1" fontId="5" fillId="2" borderId="15"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protection locked="0"/>
    </xf>
    <xf numFmtId="1" fontId="8" fillId="2" borderId="50" xfId="0" applyNumberFormat="1" applyFont="1" applyFill="1" applyBorder="1" applyAlignment="1" applyProtection="1">
      <alignment horizontal="center" vertical="center" wrapText="1"/>
    </xf>
    <xf numFmtId="1" fontId="43" fillId="2" borderId="51" xfId="0" applyNumberFormat="1" applyFont="1" applyFill="1" applyBorder="1" applyAlignment="1" applyProtection="1">
      <alignment horizontal="center" vertical="center" wrapText="1"/>
    </xf>
    <xf numFmtId="1" fontId="43" fillId="2" borderId="51" xfId="0" applyNumberFormat="1" applyFont="1" applyFill="1" applyBorder="1" applyAlignment="1" applyProtection="1">
      <alignment horizontal="left" vertical="center"/>
    </xf>
    <xf numFmtId="1" fontId="5" fillId="2" borderId="52" xfId="0" applyNumberFormat="1" applyFont="1" applyFill="1" applyBorder="1" applyAlignment="1" applyProtection="1">
      <alignment horizontal="center" vertical="center" wrapText="1"/>
    </xf>
    <xf numFmtId="170" fontId="5" fillId="0" borderId="1" xfId="0" applyNumberFormat="1" applyFont="1" applyFill="1" applyBorder="1" applyAlignment="1" applyProtection="1">
      <alignment horizontal="center" vertical="center" wrapText="1"/>
      <protection locked="0"/>
    </xf>
    <xf numFmtId="0" fontId="0" fillId="2" borderId="0" xfId="0" applyFill="1" applyBorder="1" applyAlignment="1" applyProtection="1">
      <alignment vertical="center" wrapText="1"/>
    </xf>
    <xf numFmtId="0" fontId="5" fillId="2" borderId="37" xfId="0" applyNumberFormat="1" applyFont="1" applyFill="1" applyBorder="1" applyAlignment="1" applyProtection="1">
      <alignment horizontal="center" vertical="center" wrapText="1"/>
    </xf>
    <xf numFmtId="0" fontId="0" fillId="2" borderId="0" xfId="0" applyFill="1" applyBorder="1" applyAlignment="1" applyProtection="1">
      <alignment horizontal="left" vertical="center" wrapText="1"/>
    </xf>
    <xf numFmtId="1" fontId="5" fillId="2" borderId="14" xfId="0" applyNumberFormat="1" applyFont="1" applyFill="1" applyBorder="1" applyAlignment="1" applyProtection="1">
      <alignment horizontal="center" vertical="center" wrapText="1"/>
    </xf>
    <xf numFmtId="1" fontId="3" fillId="0" borderId="44" xfId="0" applyNumberFormat="1" applyFont="1" applyFill="1" applyBorder="1" applyAlignment="1" applyProtection="1">
      <alignment horizontal="center" vertical="center" wrapText="1"/>
      <protection locked="0"/>
    </xf>
    <xf numFmtId="1" fontId="5" fillId="2" borderId="48" xfId="0" applyNumberFormat="1" applyFont="1" applyFill="1" applyBorder="1" applyAlignment="1" applyProtection="1">
      <alignment horizontal="center" vertical="center" wrapText="1"/>
    </xf>
    <xf numFmtId="0" fontId="34" fillId="2" borderId="31" xfId="1" applyFont="1" applyFill="1" applyBorder="1" applyAlignment="1" applyProtection="1">
      <alignment horizontal="right" vertical="center" wrapText="1"/>
    </xf>
    <xf numFmtId="170" fontId="44" fillId="2" borderId="0" xfId="0" applyNumberFormat="1" applyFont="1" applyFill="1" applyBorder="1" applyAlignment="1" applyProtection="1">
      <alignment horizontal="center" vertical="center" wrapText="1"/>
    </xf>
    <xf numFmtId="1" fontId="5" fillId="2" borderId="53" xfId="0" applyNumberFormat="1" applyFont="1" applyFill="1" applyBorder="1" applyAlignment="1" applyProtection="1">
      <alignment horizontal="center" vertical="center" wrapText="1"/>
    </xf>
    <xf numFmtId="1" fontId="6" fillId="0" borderId="44" xfId="0" applyNumberFormat="1"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xf>
    <xf numFmtId="0" fontId="43" fillId="2" borderId="0" xfId="0" applyFont="1" applyFill="1" applyBorder="1" applyAlignment="1" applyProtection="1">
      <alignment horizontal="left" vertical="center"/>
    </xf>
    <xf numFmtId="0" fontId="0" fillId="2" borderId="37" xfId="0" applyFill="1" applyBorder="1" applyAlignment="1" applyProtection="1">
      <alignment horizontal="center"/>
    </xf>
    <xf numFmtId="0" fontId="0" fillId="2" borderId="39" xfId="0" applyFill="1" applyBorder="1" applyAlignment="1" applyProtection="1">
      <alignment horizontal="center"/>
    </xf>
    <xf numFmtId="0" fontId="45" fillId="2" borderId="54" xfId="0" applyFont="1" applyFill="1" applyBorder="1" applyAlignment="1" applyProtection="1">
      <alignment horizontal="center" vertical="center"/>
    </xf>
    <xf numFmtId="0" fontId="45" fillId="2" borderId="40"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43"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xf>
    <xf numFmtId="0" fontId="0" fillId="2" borderId="12" xfId="0" applyFill="1" applyBorder="1" applyProtection="1"/>
    <xf numFmtId="0" fontId="5" fillId="2" borderId="12" xfId="0" applyFont="1" applyFill="1" applyBorder="1" applyAlignment="1" applyProtection="1">
      <alignment horizontal="right" vertical="center" wrapText="1"/>
    </xf>
    <xf numFmtId="0" fontId="5" fillId="2" borderId="12" xfId="0" applyFont="1" applyFill="1" applyBorder="1" applyAlignment="1" applyProtection="1">
      <alignment horizontal="right" vertical="center"/>
    </xf>
    <xf numFmtId="0" fontId="5" fillId="2" borderId="20" xfId="0" applyFont="1" applyFill="1" applyBorder="1" applyAlignment="1" applyProtection="1">
      <alignment horizontal="right" vertical="center"/>
    </xf>
    <xf numFmtId="0" fontId="0" fillId="0" borderId="0" xfId="0" applyFill="1" applyBorder="1" applyAlignment="1" applyProtection="1">
      <alignment horizontal="center"/>
    </xf>
    <xf numFmtId="1" fontId="3" fillId="2" borderId="51" xfId="0" applyNumberFormat="1" applyFont="1" applyFill="1" applyBorder="1" applyAlignment="1" applyProtection="1">
      <alignment horizontal="left" vertical="center" wrapText="1"/>
    </xf>
    <xf numFmtId="1" fontId="43" fillId="2" borderId="52" xfId="0" applyNumberFormat="1" applyFont="1" applyFill="1" applyBorder="1" applyAlignment="1" applyProtection="1">
      <alignment horizontal="left" vertical="center"/>
    </xf>
    <xf numFmtId="0" fontId="0" fillId="2" borderId="0" xfId="0" applyFill="1" applyBorder="1" applyAlignment="1" applyProtection="1">
      <alignment wrapText="1"/>
    </xf>
    <xf numFmtId="1" fontId="3" fillId="2" borderId="37" xfId="0" applyNumberFormat="1" applyFont="1" applyFill="1" applyBorder="1" applyAlignment="1" applyProtection="1">
      <alignment horizontal="left" vertical="center" wrapText="1"/>
    </xf>
    <xf numFmtId="0" fontId="13" fillId="2" borderId="37" xfId="0" applyFont="1" applyFill="1" applyBorder="1" applyProtection="1"/>
    <xf numFmtId="0" fontId="3" fillId="2" borderId="0" xfId="0" applyFont="1" applyFill="1" applyBorder="1" applyAlignment="1" applyProtection="1">
      <alignment horizontal="center" vertical="center"/>
    </xf>
    <xf numFmtId="0" fontId="25" fillId="2" borderId="56" xfId="0" applyFont="1" applyFill="1" applyBorder="1" applyAlignment="1" applyProtection="1">
      <alignment horizontal="center"/>
    </xf>
    <xf numFmtId="0" fontId="25" fillId="2" borderId="56" xfId="0" applyFont="1" applyFill="1" applyBorder="1" applyAlignment="1" applyProtection="1">
      <alignment horizontal="center" wrapText="1"/>
    </xf>
    <xf numFmtId="0" fontId="43" fillId="2" borderId="42" xfId="0" applyFont="1" applyFill="1" applyBorder="1" applyAlignment="1" applyProtection="1">
      <alignment horizontal="center" vertical="center" wrapText="1"/>
    </xf>
    <xf numFmtId="14" fontId="6" fillId="0" borderId="0" xfId="0" applyNumberFormat="1" applyFont="1" applyBorder="1" applyAlignment="1">
      <alignment vertical="center"/>
    </xf>
    <xf numFmtId="0" fontId="0" fillId="0" borderId="0" xfId="0" applyAlignment="1">
      <alignment vertical="top" wrapText="1"/>
    </xf>
    <xf numFmtId="0" fontId="0" fillId="0" borderId="0" xfId="0" applyAlignment="1">
      <alignment wrapText="1" shrinkToFit="1"/>
    </xf>
    <xf numFmtId="0" fontId="0" fillId="0" borderId="0" xfId="0" applyAlignment="1">
      <alignment shrinkToFit="1"/>
    </xf>
    <xf numFmtId="0" fontId="0" fillId="0" borderId="0" xfId="0" pivotButton="1" applyAlignment="1">
      <alignment wrapText="1"/>
    </xf>
    <xf numFmtId="0" fontId="0" fillId="0" borderId="0" xfId="0" applyAlignment="1">
      <alignment wrapText="1"/>
    </xf>
    <xf numFmtId="0" fontId="0" fillId="0" borderId="0" xfId="0" pivotButton="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0" fillId="0" borderId="0" xfId="0" pivotButton="1" applyAlignment="1">
      <alignmen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xf numFmtId="14" fontId="0" fillId="0" borderId="0" xfId="0" applyNumberFormat="1" applyAlignment="1">
      <alignment horizontal="center" vertical="center"/>
    </xf>
    <xf numFmtId="0" fontId="18"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vertical="center" wrapText="1"/>
    </xf>
    <xf numFmtId="0" fontId="3" fillId="3" borderId="0" xfId="0" applyFont="1" applyFill="1" applyBorder="1" applyAlignment="1">
      <alignment horizontal="center" vertical="center"/>
    </xf>
    <xf numFmtId="0" fontId="6" fillId="0" borderId="0" xfId="0" applyFont="1" applyFill="1" applyAlignment="1">
      <alignment vertical="center"/>
    </xf>
    <xf numFmtId="14" fontId="6" fillId="0" borderId="0" xfId="0" applyNumberFormat="1" applyFont="1" applyFill="1" applyBorder="1" applyAlignment="1">
      <alignment vertical="center"/>
    </xf>
    <xf numFmtId="0" fontId="4" fillId="0" borderId="0" xfId="1" applyAlignment="1" applyProtection="1">
      <alignment wrapText="1"/>
    </xf>
    <xf numFmtId="0" fontId="12" fillId="0" borderId="0" xfId="0" applyFont="1" applyAlignment="1">
      <alignment vertical="center" wrapText="1"/>
    </xf>
    <xf numFmtId="0" fontId="52" fillId="0" borderId="0" xfId="0" applyFont="1" applyAlignment="1">
      <alignment vertical="center"/>
    </xf>
    <xf numFmtId="0" fontId="12" fillId="0" borderId="0" xfId="0" applyNumberFormat="1" applyFont="1" applyFill="1" applyBorder="1" applyAlignment="1">
      <alignment horizontal="right" vertical="center"/>
    </xf>
    <xf numFmtId="0" fontId="3" fillId="0" borderId="0" xfId="0" applyFont="1" applyFill="1" applyBorder="1" applyAlignment="1">
      <alignment horizontal="left" vertical="center" indent="4"/>
    </xf>
    <xf numFmtId="0" fontId="12" fillId="0" borderId="0" xfId="0" applyFont="1" applyFill="1" applyBorder="1" applyAlignment="1">
      <alignment horizontal="right" vertical="center"/>
    </xf>
    <xf numFmtId="14" fontId="0" fillId="0" borderId="0" xfId="0" applyNumberFormat="1" applyFont="1" applyFill="1" applyBorder="1" applyAlignment="1">
      <alignment horizontal="center"/>
    </xf>
    <xf numFmtId="0" fontId="6" fillId="0" borderId="0" xfId="0" applyFont="1" applyFill="1" applyBorder="1" applyAlignment="1">
      <alignment horizontal="left" vertical="center" indent="4"/>
    </xf>
    <xf numFmtId="0" fontId="19" fillId="0" borderId="0" xfId="0" applyFont="1" applyFill="1" applyBorder="1" applyAlignment="1">
      <alignment horizontal="left" vertical="center" indent="4"/>
    </xf>
    <xf numFmtId="0" fontId="4" fillId="2" borderId="0" xfId="1" applyFill="1" applyAlignment="1" applyProtection="1"/>
    <xf numFmtId="0" fontId="4" fillId="0" borderId="0" xfId="1" applyAlignment="1" applyProtection="1">
      <alignment horizontal="center"/>
    </xf>
    <xf numFmtId="0" fontId="3" fillId="2" borderId="12" xfId="0" applyFont="1" applyFill="1" applyBorder="1" applyAlignment="1" applyProtection="1">
      <alignment horizontal="center" vertical="center"/>
    </xf>
    <xf numFmtId="0" fontId="0" fillId="0" borderId="0" xfId="0" applyAlignment="1">
      <alignment horizontal="left" vertical="center" wrapText="1"/>
    </xf>
    <xf numFmtId="0" fontId="0" fillId="0" borderId="0" xfId="0" pivotButton="1" applyAlignment="1">
      <alignment vertical="center"/>
    </xf>
    <xf numFmtId="14" fontId="0" fillId="0" borderId="0" xfId="0" applyNumberFormat="1" applyAlignment="1">
      <alignment wrapText="1"/>
    </xf>
    <xf numFmtId="0" fontId="0" fillId="0" borderId="0" xfId="0" pivotButton="1" applyAlignment="1">
      <alignment horizontal="left" vertical="center" wrapText="1"/>
    </xf>
    <xf numFmtId="0" fontId="0" fillId="0" borderId="0" xfId="0" applyAlignment="1">
      <alignment horizontal="center" vertical="top"/>
    </xf>
    <xf numFmtId="0" fontId="55" fillId="0" borderId="0" xfId="0" applyFont="1" applyAlignment="1">
      <alignment horizontal="left" vertical="top" wrapText="1"/>
    </xf>
    <xf numFmtId="0" fontId="0" fillId="0" borderId="0" xfId="0" applyAlignment="1">
      <alignment horizontal="center" vertical="top" wrapText="1"/>
    </xf>
    <xf numFmtId="0" fontId="56" fillId="0" borderId="0" xfId="0" applyFont="1" applyAlignment="1">
      <alignment horizontal="left" vertical="top" wrapText="1"/>
    </xf>
    <xf numFmtId="0" fontId="56" fillId="0" borderId="0" xfId="0" applyFont="1" applyAlignment="1">
      <alignment vertical="top" wrapText="1"/>
    </xf>
    <xf numFmtId="0" fontId="0" fillId="0" borderId="0" xfId="0" applyAlignment="1">
      <alignment horizontal="left" wrapText="1" shrinkToFit="1"/>
    </xf>
    <xf numFmtId="0" fontId="0" fillId="0" borderId="0" xfId="0" applyNumberFormat="1" applyAlignment="1">
      <alignment horizontal="center" vertical="center"/>
    </xf>
    <xf numFmtId="0" fontId="8" fillId="0" borderId="0" xfId="0" applyFont="1" applyFill="1" applyBorder="1" applyAlignment="1">
      <alignment horizontal="center" vertical="center"/>
    </xf>
    <xf numFmtId="0" fontId="52" fillId="0" borderId="0" xfId="0" applyFont="1" applyAlignment="1">
      <alignment vertical="top"/>
    </xf>
    <xf numFmtId="0" fontId="6" fillId="0" borderId="0" xfId="0"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Border="1" applyAlignment="1">
      <alignment horizontal="right" vertical="center"/>
    </xf>
    <xf numFmtId="0" fontId="3" fillId="0" borderId="0" xfId="0" applyFont="1" applyFill="1" applyBorder="1" applyAlignment="1">
      <alignment horizontal="left" vertical="center" indent="2"/>
    </xf>
    <xf numFmtId="0" fontId="54" fillId="7" borderId="0" xfId="0" applyFont="1" applyFill="1" applyAlignment="1" applyProtection="1">
      <alignment horizontal="center" vertical="center" wrapText="1"/>
    </xf>
    <xf numFmtId="0" fontId="54" fillId="3" borderId="0" xfId="0" applyFont="1" applyFill="1" applyAlignment="1" applyProtection="1">
      <alignment horizontal="center" vertical="center"/>
    </xf>
    <xf numFmtId="0" fontId="2" fillId="0" borderId="0" xfId="0" applyFont="1" applyProtection="1"/>
    <xf numFmtId="0" fontId="2" fillId="0" borderId="0" xfId="0" applyFont="1" applyFill="1" applyAlignment="1" applyProtection="1">
      <alignment horizontal="left" vertical="top" wrapText="1"/>
    </xf>
    <xf numFmtId="0" fontId="1" fillId="3" borderId="0" xfId="0" applyNumberFormat="1" applyFont="1" applyFill="1" applyAlignment="1" applyProtection="1">
      <alignment horizontal="left" vertical="top" wrapText="1"/>
      <protection locked="0"/>
    </xf>
    <xf numFmtId="0" fontId="4" fillId="0" borderId="0" xfId="1" applyAlignment="1" applyProtection="1"/>
    <xf numFmtId="14" fontId="0" fillId="12" borderId="0" xfId="0" applyNumberFormat="1" applyFont="1" applyFill="1" applyBorder="1" applyAlignment="1" applyProtection="1">
      <alignment horizontal="center"/>
    </xf>
    <xf numFmtId="0" fontId="46" fillId="0" borderId="0" xfId="0" applyFont="1" applyAlignment="1">
      <alignment vertical="center"/>
    </xf>
    <xf numFmtId="0" fontId="1" fillId="12" borderId="0" xfId="0" applyFont="1" applyFill="1" applyAlignment="1" applyProtection="1">
      <alignment horizontal="left" vertical="top" wrapText="1"/>
    </xf>
    <xf numFmtId="0" fontId="1" fillId="12" borderId="0" xfId="0" applyFont="1" applyFill="1" applyBorder="1" applyAlignment="1" applyProtection="1">
      <alignment horizontal="left" vertical="top" wrapText="1"/>
    </xf>
    <xf numFmtId="0" fontId="1" fillId="12" borderId="0" xfId="0" applyFont="1" applyFill="1" applyBorder="1" applyAlignment="1" applyProtection="1">
      <alignment horizontal="center" vertical="center"/>
    </xf>
    <xf numFmtId="0" fontId="52" fillId="0" borderId="0" xfId="0" applyFont="1"/>
    <xf numFmtId="0" fontId="53" fillId="0" borderId="0" xfId="0" applyFont="1" applyAlignment="1">
      <alignment horizontal="left" vertical="top"/>
    </xf>
    <xf numFmtId="0" fontId="0" fillId="0" borderId="0" xfId="0" pivotButton="1" applyAlignment="1">
      <alignment horizontal="center" vertical="top" wrapText="1"/>
    </xf>
    <xf numFmtId="0" fontId="53" fillId="0" borderId="0" xfId="0" applyFont="1"/>
    <xf numFmtId="0" fontId="53" fillId="0" borderId="0" xfId="0" applyFont="1" applyAlignment="1">
      <alignment horizontal="left"/>
    </xf>
    <xf numFmtId="0" fontId="53" fillId="0" borderId="0" xfId="0" applyFont="1" applyAlignment="1">
      <alignment vertical="top"/>
    </xf>
    <xf numFmtId="0" fontId="53" fillId="0" borderId="0" xfId="0" applyFont="1" applyAlignment="1"/>
    <xf numFmtId="0" fontId="66" fillId="0" borderId="0" xfId="0" applyFont="1"/>
    <xf numFmtId="0" fontId="1" fillId="3" borderId="0" xfId="0" applyFont="1" applyFill="1" applyBorder="1" applyAlignment="1" applyProtection="1">
      <alignment horizontal="left" wrapText="1"/>
      <protection locked="0"/>
    </xf>
    <xf numFmtId="0" fontId="3" fillId="3" borderId="0"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166" fontId="60" fillId="3"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wrapText="1"/>
      <protection locked="0"/>
    </xf>
    <xf numFmtId="14" fontId="0" fillId="3" borderId="0" xfId="0" applyNumberFormat="1" applyFill="1" applyBorder="1" applyAlignment="1" applyProtection="1">
      <alignment horizontal="center"/>
      <protection locked="0"/>
    </xf>
    <xf numFmtId="0" fontId="0" fillId="0" borderId="0" xfId="0" applyAlignment="1"/>
    <xf numFmtId="14" fontId="1" fillId="0" borderId="0" xfId="0" applyNumberFormat="1" applyFont="1" applyFill="1" applyBorder="1" applyAlignment="1" applyProtection="1">
      <alignment vertical="center"/>
    </xf>
    <xf numFmtId="0" fontId="54" fillId="13" borderId="0" xfId="0" applyFont="1" applyFill="1" applyAlignment="1" applyProtection="1">
      <alignment horizontal="center" vertical="center" wrapText="1"/>
    </xf>
    <xf numFmtId="0" fontId="54" fillId="13" borderId="51" xfId="0" applyFont="1" applyFill="1" applyBorder="1" applyAlignment="1" applyProtection="1">
      <alignment horizontal="center" vertical="center" wrapText="1"/>
    </xf>
    <xf numFmtId="0" fontId="1" fillId="13" borderId="0" xfId="0" applyNumberFormat="1" applyFont="1" applyFill="1" applyAlignment="1" applyProtection="1">
      <alignment vertical="top" wrapText="1"/>
    </xf>
    <xf numFmtId="0" fontId="5" fillId="13" borderId="0" xfId="0" applyFont="1" applyFill="1" applyAlignment="1" applyProtection="1">
      <alignment horizontal="center" vertical="center"/>
    </xf>
    <xf numFmtId="0" fontId="1" fillId="13" borderId="0" xfId="0" applyNumberFormat="1" applyFont="1" applyFill="1" applyAlignment="1" applyProtection="1">
      <alignment horizontal="center"/>
    </xf>
    <xf numFmtId="0" fontId="5" fillId="13" borderId="0" xfId="0" applyFont="1" applyFill="1" applyBorder="1" applyAlignment="1" applyProtection="1">
      <alignment horizontal="center" vertical="center"/>
    </xf>
    <xf numFmtId="0" fontId="1" fillId="13" borderId="0" xfId="0" applyNumberFormat="1" applyFont="1" applyFill="1" applyAlignment="1" applyProtection="1">
      <alignment horizontal="left" vertical="top" wrapText="1"/>
    </xf>
    <xf numFmtId="14" fontId="1" fillId="0" borderId="64" xfId="0" applyNumberFormat="1" applyFont="1" applyFill="1" applyBorder="1" applyAlignment="1" applyProtection="1">
      <alignment vertical="center"/>
    </xf>
    <xf numFmtId="0" fontId="1" fillId="0" borderId="0" xfId="0" applyNumberFormat="1" applyFont="1" applyAlignment="1" applyProtection="1">
      <alignment vertical="center"/>
    </xf>
    <xf numFmtId="14" fontId="1" fillId="0" borderId="0" xfId="0" applyNumberFormat="1" applyFont="1" applyFill="1" applyAlignment="1" applyProtection="1">
      <alignment vertical="center"/>
    </xf>
    <xf numFmtId="0" fontId="1" fillId="0" borderId="0" xfId="0" applyNumberFormat="1" applyFont="1" applyBorder="1" applyAlignment="1" applyProtection="1">
      <alignment vertical="center"/>
    </xf>
    <xf numFmtId="0" fontId="1" fillId="0" borderId="0" xfId="0" applyFont="1" applyAlignment="1" applyProtection="1">
      <alignment vertical="center"/>
    </xf>
    <xf numFmtId="14" fontId="0" fillId="0" borderId="0" xfId="0" applyNumberFormat="1" applyFill="1"/>
    <xf numFmtId="0" fontId="0" fillId="0" borderId="0" xfId="0" applyAlignment="1" applyProtection="1">
      <alignment horizontal="left" vertical="top"/>
    </xf>
    <xf numFmtId="0" fontId="0" fillId="0" borderId="0" xfId="0" applyAlignment="1">
      <alignment horizontal="left"/>
    </xf>
    <xf numFmtId="0" fontId="0" fillId="0" borderId="0" xfId="0" pivotButton="1" applyAlignment="1">
      <alignment horizontal="center" vertical="center"/>
    </xf>
    <xf numFmtId="1" fontId="7" fillId="2" borderId="9" xfId="0" applyNumberFormat="1" applyFont="1" applyFill="1" applyBorder="1" applyAlignment="1" applyProtection="1">
      <alignment horizontal="center" vertical="center" wrapText="1"/>
    </xf>
    <xf numFmtId="0" fontId="36" fillId="5" borderId="28" xfId="0" applyFont="1" applyFill="1" applyBorder="1" applyAlignment="1" applyProtection="1">
      <alignment horizontal="left"/>
    </xf>
    <xf numFmtId="0" fontId="28" fillId="5" borderId="12" xfId="0" applyFont="1" applyFill="1" applyBorder="1" applyAlignment="1" applyProtection="1">
      <alignment horizontal="left" vertical="center" wrapText="1"/>
    </xf>
    <xf numFmtId="0" fontId="33" fillId="5" borderId="12" xfId="0" applyFont="1" applyFill="1" applyBorder="1" applyAlignment="1" applyProtection="1">
      <alignment horizontal="left" vertical="center"/>
    </xf>
    <xf numFmtId="0" fontId="2" fillId="0" borderId="0" xfId="0" applyFont="1" applyAlignment="1" applyProtection="1">
      <alignment vertical="top" wrapText="1"/>
    </xf>
    <xf numFmtId="0" fontId="1" fillId="0" borderId="0" xfId="0" applyNumberFormat="1" applyFont="1" applyAlignment="1" applyProtection="1">
      <alignment horizontal="justify" vertical="top" wrapText="1"/>
    </xf>
    <xf numFmtId="14" fontId="1" fillId="0" borderId="0" xfId="0" applyNumberFormat="1" applyFont="1" applyFill="1" applyBorder="1" applyAlignment="1" applyProtection="1">
      <alignment horizontal="justify" vertical="top" wrapText="1"/>
    </xf>
    <xf numFmtId="0" fontId="1" fillId="13" borderId="0" xfId="0" applyNumberFormat="1" applyFont="1" applyFill="1" applyAlignment="1" applyProtection="1">
      <alignment horizontal="justify" vertical="top" wrapText="1"/>
    </xf>
    <xf numFmtId="0" fontId="2" fillId="0" borderId="0" xfId="0" applyFont="1" applyAlignment="1" applyProtection="1">
      <alignment horizontal="justify" vertical="top" wrapText="1"/>
    </xf>
    <xf numFmtId="14" fontId="1" fillId="0" borderId="0" xfId="0" applyNumberFormat="1" applyFont="1" applyFill="1" applyAlignment="1" applyProtection="1">
      <alignment horizontal="justify" vertical="top" wrapText="1"/>
    </xf>
    <xf numFmtId="14" fontId="1" fillId="2" borderId="12" xfId="0" applyNumberFormat="1" applyFont="1" applyFill="1" applyBorder="1" applyAlignment="1" applyProtection="1">
      <alignment horizontal="right" vertical="center" wrapText="1"/>
    </xf>
    <xf numFmtId="0" fontId="73" fillId="5" borderId="41" xfId="0" applyFont="1" applyFill="1" applyBorder="1" applyAlignment="1" applyProtection="1">
      <alignment horizontal="center" vertical="center" wrapText="1"/>
    </xf>
    <xf numFmtId="0" fontId="74" fillId="5" borderId="35" xfId="0" applyFont="1" applyFill="1" applyBorder="1" applyAlignment="1" applyProtection="1">
      <alignment horizontal="center" vertical="center" wrapText="1"/>
    </xf>
    <xf numFmtId="0" fontId="74" fillId="5" borderId="51" xfId="0" applyFont="1" applyFill="1" applyBorder="1" applyAlignment="1" applyProtection="1">
      <alignment horizontal="center" vertical="center" wrapText="1"/>
    </xf>
    <xf numFmtId="0" fontId="72" fillId="5" borderId="51" xfId="0" applyFont="1" applyFill="1" applyBorder="1" applyAlignment="1" applyProtection="1">
      <alignment horizontal="center" vertical="center"/>
    </xf>
    <xf numFmtId="0" fontId="74" fillId="5" borderId="35" xfId="0" applyFont="1" applyFill="1" applyBorder="1" applyAlignment="1" applyProtection="1">
      <alignment horizontal="center" vertical="center"/>
    </xf>
    <xf numFmtId="0" fontId="74" fillId="5" borderId="12" xfId="0" applyFont="1" applyFill="1" applyBorder="1" applyAlignment="1" applyProtection="1">
      <alignment horizontal="center" vertical="center"/>
    </xf>
    <xf numFmtId="14" fontId="1" fillId="2" borderId="12" xfId="0" applyNumberFormat="1" applyFont="1" applyFill="1" applyBorder="1" applyAlignment="1" applyProtection="1">
      <alignment horizontal="center" vertical="center"/>
    </xf>
    <xf numFmtId="14" fontId="0" fillId="0" borderId="0" xfId="0" applyNumberFormat="1" applyAlignment="1"/>
    <xf numFmtId="14" fontId="0" fillId="0" borderId="0" xfId="0" applyNumberFormat="1" applyAlignment="1">
      <alignment vertical="top"/>
    </xf>
    <xf numFmtId="0" fontId="0" fillId="0" borderId="0" xfId="0" applyNumberFormat="1" applyAlignment="1">
      <alignment horizontal="center" vertical="center" wrapText="1"/>
    </xf>
    <xf numFmtId="14" fontId="0" fillId="0" borderId="0" xfId="0" applyNumberFormat="1" applyAlignment="1">
      <alignment horizontal="left" vertical="center"/>
    </xf>
    <xf numFmtId="14" fontId="0" fillId="0" borderId="0" xfId="0" applyNumberFormat="1" applyAlignment="1">
      <alignment vertical="center"/>
    </xf>
    <xf numFmtId="14" fontId="52" fillId="0" borderId="0" xfId="0" applyNumberFormat="1" applyFont="1" applyAlignment="1">
      <alignment vertical="top" shrinkToFit="1"/>
    </xf>
    <xf numFmtId="14" fontId="0" fillId="0" borderId="0" xfId="0" applyNumberFormat="1" applyAlignment="1">
      <alignment vertical="top" shrinkToFit="1"/>
    </xf>
    <xf numFmtId="0" fontId="3" fillId="2" borderId="2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0" fillId="2" borderId="12" xfId="0" applyFill="1" applyBorder="1" applyAlignment="1" applyProtection="1">
      <alignment horizontal="center" vertical="center"/>
    </xf>
    <xf numFmtId="14" fontId="3" fillId="2" borderId="12" xfId="0" applyNumberFormat="1" applyFont="1" applyFill="1" applyBorder="1" applyAlignment="1" applyProtection="1">
      <alignment horizontal="center" vertical="center" wrapText="1"/>
    </xf>
    <xf numFmtId="0" fontId="43" fillId="2" borderId="12"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0" fillId="7" borderId="25" xfId="0" applyFill="1" applyBorder="1" applyAlignment="1" applyProtection="1">
      <alignment horizontal="center"/>
    </xf>
    <xf numFmtId="1" fontId="8" fillId="2" borderId="14" xfId="0" applyNumberFormat="1" applyFont="1" applyFill="1" applyBorder="1" applyAlignment="1" applyProtection="1">
      <alignment horizontal="center" vertical="top" wrapText="1"/>
    </xf>
    <xf numFmtId="1" fontId="8" fillId="2" borderId="48" xfId="0" applyNumberFormat="1" applyFont="1" applyFill="1" applyBorder="1" applyAlignment="1" applyProtection="1">
      <alignment horizontal="center" vertical="top" wrapText="1"/>
    </xf>
    <xf numFmtId="0" fontId="0" fillId="2" borderId="0" xfId="0" applyFill="1" applyBorder="1" applyProtection="1"/>
    <xf numFmtId="14" fontId="6" fillId="2" borderId="12" xfId="0" applyNumberFormat="1" applyFont="1" applyFill="1" applyBorder="1" applyAlignment="1" applyProtection="1">
      <alignment horizontal="center" vertical="center"/>
    </xf>
    <xf numFmtId="0" fontId="20" fillId="12" borderId="57" xfId="0" applyFont="1" applyFill="1" applyBorder="1" applyAlignment="1" applyProtection="1">
      <alignment vertical="center" wrapText="1"/>
    </xf>
    <xf numFmtId="0" fontId="20" fillId="12" borderId="30" xfId="0" applyFont="1" applyFill="1" applyBorder="1" applyAlignment="1" applyProtection="1">
      <alignment vertical="center" wrapText="1"/>
    </xf>
    <xf numFmtId="0" fontId="6" fillId="12" borderId="30" xfId="0" applyFont="1" applyFill="1" applyBorder="1" applyAlignment="1" applyProtection="1">
      <alignment horizontal="right" vertical="center"/>
    </xf>
    <xf numFmtId="0" fontId="20" fillId="12" borderId="30" xfId="0" applyFont="1" applyFill="1" applyBorder="1" applyAlignment="1" applyProtection="1">
      <alignment horizontal="left" vertical="center" wrapText="1"/>
    </xf>
    <xf numFmtId="0" fontId="20" fillId="12" borderId="30" xfId="0" applyFont="1" applyFill="1" applyBorder="1" applyAlignment="1" applyProtection="1">
      <alignment horizontal="center" vertical="center" wrapText="1"/>
    </xf>
    <xf numFmtId="0" fontId="6" fillId="12" borderId="30" xfId="0" applyFont="1" applyFill="1" applyBorder="1" applyAlignment="1" applyProtection="1">
      <alignment vertical="center"/>
    </xf>
    <xf numFmtId="0" fontId="20" fillId="12" borderId="24" xfId="0" applyFont="1" applyFill="1" applyBorder="1" applyAlignment="1" applyProtection="1">
      <alignment vertical="center" wrapText="1"/>
    </xf>
    <xf numFmtId="0" fontId="18" fillId="12" borderId="58" xfId="0" applyFont="1" applyFill="1" applyBorder="1" applyAlignment="1" applyProtection="1">
      <alignment horizontal="center" vertical="center" wrapText="1"/>
    </xf>
    <xf numFmtId="0" fontId="18" fillId="12" borderId="0" xfId="0" applyFont="1" applyFill="1" applyBorder="1" applyAlignment="1" applyProtection="1">
      <alignment horizontal="center" vertical="center" wrapText="1"/>
    </xf>
    <xf numFmtId="0" fontId="18" fillId="12" borderId="0" xfId="0" applyFont="1" applyFill="1" applyBorder="1" applyAlignment="1" applyProtection="1">
      <alignment horizontal="left" vertical="center"/>
    </xf>
    <xf numFmtId="0" fontId="6" fillId="12" borderId="0" xfId="0" applyFont="1" applyFill="1" applyBorder="1" applyAlignment="1" applyProtection="1">
      <alignment vertical="center"/>
    </xf>
    <xf numFmtId="0" fontId="6" fillId="12" borderId="0" xfId="0" applyFont="1" applyFill="1" applyBorder="1" applyAlignment="1" applyProtection="1">
      <alignment horizontal="center" vertical="center"/>
    </xf>
    <xf numFmtId="0" fontId="6" fillId="12" borderId="31" xfId="0" applyFont="1" applyFill="1" applyBorder="1" applyAlignment="1" applyProtection="1">
      <alignment vertical="center"/>
    </xf>
    <xf numFmtId="0" fontId="6" fillId="12" borderId="58"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6" fillId="12" borderId="0" xfId="0" applyFont="1" applyFill="1" applyBorder="1" applyAlignment="1" applyProtection="1">
      <alignment horizontal="right" vertical="center"/>
    </xf>
    <xf numFmtId="0" fontId="18" fillId="12" borderId="0" xfId="0" applyFont="1" applyFill="1" applyBorder="1" applyAlignment="1" applyProtection="1">
      <alignment vertical="center"/>
    </xf>
    <xf numFmtId="0" fontId="23" fillId="12" borderId="0" xfId="0" applyFont="1" applyFill="1" applyBorder="1" applyAlignment="1" applyProtection="1">
      <alignment vertical="center"/>
    </xf>
    <xf numFmtId="14" fontId="0" fillId="12" borderId="0" xfId="0" applyNumberFormat="1" applyFill="1" applyBorder="1" applyAlignment="1" applyProtection="1">
      <alignment horizontal="center"/>
    </xf>
    <xf numFmtId="0" fontId="3" fillId="12" borderId="58" xfId="0" applyFont="1" applyFill="1" applyBorder="1" applyAlignment="1" applyProtection="1">
      <alignment horizontal="left" wrapText="1"/>
    </xf>
    <xf numFmtId="0" fontId="3" fillId="12" borderId="0" xfId="0" applyFont="1" applyFill="1" applyBorder="1" applyAlignment="1" applyProtection="1">
      <alignment horizontal="left" wrapText="1"/>
    </xf>
    <xf numFmtId="0" fontId="62" fillId="12" borderId="0" xfId="0" applyFont="1" applyFill="1" applyBorder="1" applyAlignment="1" applyProtection="1">
      <alignment horizontal="right"/>
    </xf>
    <xf numFmtId="0" fontId="5" fillId="12" borderId="0" xfId="0" applyFont="1" applyFill="1" applyBorder="1" applyAlignment="1" applyProtection="1">
      <alignment horizontal="left" wrapText="1"/>
    </xf>
    <xf numFmtId="0" fontId="6" fillId="12" borderId="0" xfId="0" applyFont="1" applyFill="1" applyBorder="1" applyAlignment="1" applyProtection="1"/>
    <xf numFmtId="0" fontId="3" fillId="12" borderId="0" xfId="0" applyFont="1" applyFill="1" applyBorder="1" applyAlignment="1" applyProtection="1">
      <alignment horizontal="left"/>
    </xf>
    <xf numFmtId="0" fontId="0" fillId="12" borderId="0" xfId="0" applyFill="1" applyBorder="1" applyAlignment="1" applyProtection="1">
      <alignment horizontal="center"/>
    </xf>
    <xf numFmtId="0" fontId="6" fillId="12" borderId="31" xfId="0" applyFont="1" applyFill="1" applyBorder="1" applyAlignment="1" applyProtection="1"/>
    <xf numFmtId="0" fontId="3" fillId="12" borderId="58" xfId="0" applyFont="1" applyFill="1" applyBorder="1" applyAlignment="1" applyProtection="1">
      <alignment horizontal="left" vertical="center" wrapText="1"/>
    </xf>
    <xf numFmtId="0" fontId="3" fillId="12" borderId="0" xfId="0" applyFont="1" applyFill="1" applyBorder="1" applyAlignment="1" applyProtection="1">
      <alignment horizontal="left" vertical="center" wrapText="1"/>
    </xf>
    <xf numFmtId="0" fontId="11" fillId="12" borderId="0" xfId="0" applyFont="1" applyFill="1" applyBorder="1" applyAlignment="1" applyProtection="1">
      <alignment vertical="center" wrapText="1"/>
    </xf>
    <xf numFmtId="0" fontId="11" fillId="12" borderId="0" xfId="0" applyFont="1" applyFill="1" applyBorder="1" applyAlignment="1" applyProtection="1">
      <alignment horizontal="center" vertical="center" wrapText="1"/>
    </xf>
    <xf numFmtId="0" fontId="62" fillId="12" borderId="0" xfId="0" applyFont="1" applyFill="1" applyBorder="1" applyAlignment="1" applyProtection="1">
      <alignment horizontal="right" vertical="center"/>
    </xf>
    <xf numFmtId="0" fontId="0" fillId="12" borderId="0" xfId="0" applyFill="1" applyBorder="1" applyAlignment="1" applyProtection="1">
      <alignment horizontal="left" vertical="center" wrapText="1"/>
    </xf>
    <xf numFmtId="0" fontId="6" fillId="12" borderId="0" xfId="0" applyFont="1" applyFill="1" applyBorder="1" applyAlignment="1" applyProtection="1">
      <alignment horizontal="right"/>
    </xf>
    <xf numFmtId="0" fontId="12" fillId="12" borderId="0" xfId="0" applyFont="1" applyFill="1" applyBorder="1" applyAlignment="1" applyProtection="1">
      <alignment horizontal="right"/>
    </xf>
    <xf numFmtId="0" fontId="46" fillId="12" borderId="0" xfId="0" applyFont="1" applyFill="1" applyBorder="1" applyAlignment="1" applyProtection="1">
      <alignment horizontal="right"/>
    </xf>
    <xf numFmtId="0" fontId="6" fillId="12" borderId="0" xfId="0" applyFont="1" applyFill="1" applyBorder="1" applyAlignment="1" applyProtection="1">
      <alignment horizontal="center"/>
    </xf>
    <xf numFmtId="0" fontId="11" fillId="12" borderId="0" xfId="0" applyFont="1" applyFill="1" applyBorder="1" applyAlignment="1" applyProtection="1">
      <alignment wrapText="1"/>
    </xf>
    <xf numFmtId="0" fontId="11" fillId="12" borderId="0" xfId="0" applyFont="1" applyFill="1" applyBorder="1" applyAlignment="1" applyProtection="1">
      <alignment horizontal="center" wrapText="1"/>
    </xf>
    <xf numFmtId="0" fontId="57" fillId="12" borderId="0" xfId="0" applyFont="1" applyFill="1" applyBorder="1" applyAlignment="1" applyProtection="1"/>
    <xf numFmtId="0" fontId="12" fillId="12" borderId="0" xfId="0" applyFont="1" applyFill="1" applyBorder="1" applyAlignment="1" applyProtection="1">
      <alignment horizontal="right" wrapText="1"/>
    </xf>
    <xf numFmtId="0" fontId="24" fillId="12" borderId="0" xfId="0" applyFont="1" applyFill="1" applyBorder="1" applyAlignment="1" applyProtection="1">
      <alignment horizontal="center"/>
    </xf>
    <xf numFmtId="0" fontId="49" fillId="12" borderId="0" xfId="0" applyFont="1" applyFill="1" applyBorder="1" applyAlignment="1" applyProtection="1"/>
    <xf numFmtId="0" fontId="58" fillId="12" borderId="0" xfId="0" applyFont="1" applyFill="1" applyBorder="1" applyAlignment="1" applyProtection="1">
      <alignment horizontal="left" vertical="center"/>
    </xf>
    <xf numFmtId="166" fontId="0" fillId="12" borderId="0" xfId="0" applyNumberFormat="1" applyFont="1" applyFill="1" applyBorder="1" applyAlignment="1" applyProtection="1">
      <alignment horizontal="center" vertical="center"/>
    </xf>
    <xf numFmtId="0" fontId="50" fillId="12" borderId="0" xfId="0" applyFont="1" applyFill="1" applyBorder="1" applyAlignment="1" applyProtection="1">
      <alignment vertical="center"/>
    </xf>
    <xf numFmtId="0" fontId="5" fillId="12" borderId="0" xfId="0" applyFont="1" applyFill="1" applyBorder="1" applyAlignment="1" applyProtection="1">
      <alignment horizontal="left" vertical="center" wrapText="1"/>
    </xf>
    <xf numFmtId="14" fontId="0" fillId="12" borderId="0" xfId="0" applyNumberFormat="1" applyFont="1" applyFill="1" applyBorder="1" applyAlignment="1" applyProtection="1">
      <alignment horizontal="right"/>
    </xf>
    <xf numFmtId="0" fontId="51" fillId="12" borderId="0" xfId="0" applyFont="1" applyFill="1" applyBorder="1" applyProtection="1"/>
    <xf numFmtId="164" fontId="5" fillId="12" borderId="0" xfId="0" applyNumberFormat="1" applyFont="1" applyFill="1" applyBorder="1" applyAlignment="1" applyProtection="1">
      <alignment horizontal="left" vertical="center" wrapText="1"/>
    </xf>
    <xf numFmtId="0" fontId="3" fillId="12" borderId="0" xfId="0" applyFont="1" applyFill="1" applyBorder="1" applyAlignment="1" applyProtection="1">
      <alignment horizontal="center" vertical="center" wrapText="1"/>
    </xf>
    <xf numFmtId="0" fontId="0" fillId="12" borderId="0" xfId="0" applyFill="1" applyBorder="1" applyProtection="1"/>
    <xf numFmtId="0" fontId="50" fillId="12" borderId="31" xfId="0" applyFont="1" applyFill="1" applyBorder="1" applyAlignment="1" applyProtection="1">
      <alignment vertical="center"/>
    </xf>
    <xf numFmtId="164" fontId="21" fillId="12" borderId="0" xfId="0" applyNumberFormat="1" applyFont="1" applyFill="1" applyBorder="1" applyAlignment="1" applyProtection="1">
      <alignment horizontal="center" vertical="center" wrapText="1"/>
    </xf>
    <xf numFmtId="0" fontId="3" fillId="12" borderId="0" xfId="0" applyFont="1" applyFill="1" applyBorder="1" applyAlignment="1" applyProtection="1">
      <alignment horizontal="left" vertical="center"/>
    </xf>
    <xf numFmtId="164" fontId="62" fillId="12" borderId="0" xfId="0" applyNumberFormat="1" applyFont="1" applyFill="1" applyBorder="1" applyAlignment="1" applyProtection="1">
      <alignment horizontal="right" vertical="center"/>
    </xf>
    <xf numFmtId="0" fontId="0" fillId="12" borderId="0" xfId="0" quotePrefix="1" applyFill="1" applyBorder="1" applyAlignment="1" applyProtection="1">
      <alignment horizontal="center" vertical="center"/>
    </xf>
    <xf numFmtId="0" fontId="3" fillId="12" borderId="32" xfId="0" applyFont="1" applyFill="1" applyBorder="1" applyAlignment="1" applyProtection="1">
      <alignment horizontal="left" vertical="center" wrapText="1"/>
    </xf>
    <xf numFmtId="0" fontId="3" fillId="12" borderId="3" xfId="0" applyFont="1" applyFill="1" applyBorder="1" applyAlignment="1" applyProtection="1">
      <alignment horizontal="left" vertical="center" wrapText="1"/>
    </xf>
    <xf numFmtId="0" fontId="6" fillId="12" borderId="3" xfId="0" applyFont="1" applyFill="1" applyBorder="1" applyAlignment="1" applyProtection="1">
      <alignment horizontal="right" vertical="center"/>
    </xf>
    <xf numFmtId="0" fontId="6" fillId="12" borderId="3" xfId="0" applyFont="1" applyFill="1" applyBorder="1" applyAlignment="1" applyProtection="1">
      <alignment horizontal="center" vertical="center"/>
    </xf>
    <xf numFmtId="164" fontId="5" fillId="12" borderId="3" xfId="0" applyNumberFormat="1" applyFont="1" applyFill="1" applyBorder="1" applyAlignment="1" applyProtection="1">
      <alignment horizontal="left" vertical="center" wrapText="1"/>
    </xf>
    <xf numFmtId="0" fontId="6" fillId="12" borderId="3" xfId="0" applyFont="1" applyFill="1" applyBorder="1" applyAlignment="1" applyProtection="1">
      <alignment vertical="center"/>
    </xf>
    <xf numFmtId="0" fontId="0" fillId="12" borderId="3" xfId="0" quotePrefix="1" applyFill="1" applyBorder="1" applyAlignment="1" applyProtection="1">
      <alignment horizontal="center" vertical="center"/>
    </xf>
    <xf numFmtId="0" fontId="0" fillId="12" borderId="3" xfId="0" applyFill="1" applyBorder="1" applyProtection="1"/>
    <xf numFmtId="0" fontId="6" fillId="12" borderId="4" xfId="0" applyFont="1" applyFill="1" applyBorder="1" applyAlignment="1" applyProtection="1">
      <alignment vertical="center"/>
    </xf>
    <xf numFmtId="0" fontId="6" fillId="12" borderId="57" xfId="0" applyFont="1" applyFill="1" applyBorder="1" applyAlignment="1" applyProtection="1">
      <alignment horizontal="left" vertical="center" wrapText="1"/>
    </xf>
    <xf numFmtId="0" fontId="6" fillId="12" borderId="30" xfId="0" applyFont="1" applyFill="1" applyBorder="1" applyAlignment="1" applyProtection="1">
      <alignment horizontal="left" vertical="center" wrapText="1"/>
    </xf>
    <xf numFmtId="0" fontId="6" fillId="12" borderId="30" xfId="0" applyFont="1" applyFill="1" applyBorder="1" applyAlignment="1" applyProtection="1">
      <alignment horizontal="center" vertical="center"/>
    </xf>
    <xf numFmtId="164" fontId="8" fillId="12" borderId="30" xfId="0" applyNumberFormat="1" applyFont="1" applyFill="1" applyBorder="1" applyAlignment="1" applyProtection="1">
      <alignment horizontal="left" vertical="center" wrapText="1"/>
    </xf>
    <xf numFmtId="0" fontId="6" fillId="12" borderId="24" xfId="0" applyFont="1" applyFill="1" applyBorder="1" applyAlignment="1" applyProtection="1">
      <alignment vertical="center"/>
    </xf>
    <xf numFmtId="0" fontId="6" fillId="12" borderId="57" xfId="0" applyFont="1" applyFill="1" applyBorder="1" applyAlignment="1" applyProtection="1">
      <alignment vertical="center"/>
    </xf>
    <xf numFmtId="0" fontId="6" fillId="12" borderId="58" xfId="0" applyFont="1" applyFill="1" applyBorder="1" applyAlignment="1" applyProtection="1">
      <alignment vertical="center"/>
    </xf>
    <xf numFmtId="164" fontId="8" fillId="12" borderId="0" xfId="0" applyNumberFormat="1" applyFont="1" applyFill="1" applyBorder="1" applyAlignment="1" applyProtection="1">
      <alignment horizontal="left" vertical="center" wrapText="1"/>
    </xf>
    <xf numFmtId="0" fontId="0" fillId="12" borderId="0" xfId="0" quotePrefix="1" applyFont="1" applyFill="1" applyBorder="1" applyAlignment="1" applyProtection="1">
      <alignment horizontal="center" vertical="center"/>
    </xf>
    <xf numFmtId="0" fontId="0" fillId="12" borderId="0" xfId="0" applyFont="1" applyFill="1" applyBorder="1" applyProtection="1"/>
    <xf numFmtId="0" fontId="8" fillId="9" borderId="0" xfId="0" applyFont="1" applyFill="1" applyBorder="1" applyAlignment="1" applyProtection="1">
      <alignment horizontal="left" vertical="center"/>
    </xf>
    <xf numFmtId="0" fontId="6" fillId="12" borderId="32" xfId="0" applyFont="1" applyFill="1" applyBorder="1" applyAlignment="1" applyProtection="1">
      <alignment vertical="center"/>
    </xf>
    <xf numFmtId="0" fontId="3" fillId="12" borderId="3" xfId="0" applyFont="1" applyFill="1" applyBorder="1" applyAlignment="1" applyProtection="1">
      <alignment vertical="center"/>
    </xf>
    <xf numFmtId="0" fontId="3" fillId="12" borderId="0" xfId="0" applyFont="1" applyFill="1" applyBorder="1" applyAlignment="1" applyProtection="1">
      <alignment vertical="center"/>
    </xf>
    <xf numFmtId="0" fontId="15" fillId="12" borderId="0" xfId="0" quotePrefix="1" applyFont="1" applyFill="1" applyBorder="1" applyAlignment="1" applyProtection="1">
      <alignment horizontal="center" vertical="center"/>
    </xf>
    <xf numFmtId="0" fontId="15" fillId="12" borderId="0" xfId="0" applyFont="1" applyFill="1" applyBorder="1" applyProtection="1"/>
    <xf numFmtId="0" fontId="15" fillId="12" borderId="0" xfId="0" applyFont="1" applyFill="1" applyBorder="1" applyAlignment="1" applyProtection="1">
      <alignment vertical="center"/>
    </xf>
    <xf numFmtId="0" fontId="23" fillId="12" borderId="58" xfId="0" applyFont="1" applyFill="1" applyBorder="1" applyAlignment="1" applyProtection="1">
      <alignment horizontal="left" vertical="center"/>
    </xf>
    <xf numFmtId="0" fontId="54" fillId="12" borderId="0" xfId="0" applyFont="1" applyFill="1" applyBorder="1" applyProtection="1"/>
    <xf numFmtId="0" fontId="6" fillId="12" borderId="0" xfId="0" applyFont="1" applyFill="1" applyBorder="1" applyAlignment="1" applyProtection="1">
      <alignment horizontal="center" vertical="center"/>
      <protection locked="0"/>
    </xf>
    <xf numFmtId="0" fontId="0" fillId="12" borderId="0" xfId="0" applyFont="1" applyFill="1" applyBorder="1" applyAlignment="1" applyProtection="1">
      <alignment vertical="center"/>
      <protection locked="0"/>
    </xf>
    <xf numFmtId="0" fontId="6" fillId="12" borderId="0" xfId="0" applyFont="1" applyFill="1" applyBorder="1" applyAlignment="1" applyProtection="1">
      <alignment vertical="center"/>
      <protection locked="0"/>
    </xf>
    <xf numFmtId="0" fontId="0" fillId="12" borderId="0" xfId="0" applyFill="1" applyBorder="1" applyAlignment="1" applyProtection="1">
      <alignment vertical="center"/>
      <protection locked="0"/>
    </xf>
    <xf numFmtId="0" fontId="2" fillId="0" borderId="0" xfId="0" applyFont="1" applyFill="1" applyAlignment="1" applyProtection="1">
      <alignment vertical="top" wrapText="1"/>
    </xf>
    <xf numFmtId="0" fontId="69" fillId="0" borderId="0" xfId="0" applyFont="1" applyFill="1" applyAlignment="1" applyProtection="1">
      <alignment horizontal="center" vertical="center" wrapText="1"/>
    </xf>
    <xf numFmtId="0" fontId="12" fillId="0" borderId="0" xfId="0" applyFont="1" applyAlignment="1">
      <alignment horizontal="center" vertical="top" wrapText="1"/>
    </xf>
    <xf numFmtId="0" fontId="12" fillId="0" borderId="0" xfId="0" pivotButton="1" applyFont="1" applyAlignment="1">
      <alignment horizontal="center" vertical="top"/>
    </xf>
    <xf numFmtId="14" fontId="12" fillId="0" borderId="0" xfId="0" pivotButton="1" applyNumberFormat="1" applyFont="1" applyAlignment="1">
      <alignment horizontal="center" vertical="top"/>
    </xf>
    <xf numFmtId="0" fontId="0" fillId="4" borderId="0" xfId="0" applyFill="1"/>
    <xf numFmtId="0" fontId="0" fillId="4" borderId="0" xfId="0" applyFill="1" applyAlignment="1">
      <alignment wrapText="1"/>
    </xf>
    <xf numFmtId="0" fontId="46" fillId="0" borderId="63" xfId="0" applyFont="1" applyFill="1" applyBorder="1" applyAlignment="1" applyProtection="1">
      <alignment vertical="center" wrapText="1"/>
    </xf>
    <xf numFmtId="0" fontId="46" fillId="0" borderId="0" xfId="0" applyFont="1" applyAlignment="1" applyProtection="1">
      <alignment vertical="center" wrapText="1"/>
    </xf>
    <xf numFmtId="0" fontId="46" fillId="0" borderId="0" xfId="0" applyFont="1" applyAlignment="1" applyProtection="1">
      <alignment vertical="center"/>
    </xf>
    <xf numFmtId="0" fontId="0" fillId="12" borderId="0" xfId="0" applyFont="1" applyFill="1" applyAlignment="1" applyProtection="1">
      <alignment vertical="top" wrapText="1" shrinkToFit="1"/>
    </xf>
    <xf numFmtId="0" fontId="79" fillId="0" borderId="0" xfId="0" applyFont="1" applyFill="1" applyAlignment="1" applyProtection="1">
      <alignment vertical="top" wrapText="1" shrinkToFit="1"/>
      <protection locked="0"/>
    </xf>
    <xf numFmtId="0" fontId="0" fillId="12" borderId="0" xfId="0" applyNumberFormat="1" applyFill="1" applyAlignment="1" applyProtection="1">
      <alignment vertical="top" wrapText="1" shrinkToFit="1"/>
    </xf>
    <xf numFmtId="0" fontId="0" fillId="12" borderId="0" xfId="0" quotePrefix="1" applyNumberFormat="1" applyFont="1" applyFill="1" applyAlignment="1" applyProtection="1">
      <alignment vertical="top"/>
    </xf>
    <xf numFmtId="0" fontId="0" fillId="12" borderId="0" xfId="0" applyFont="1" applyFill="1" applyBorder="1" applyAlignment="1" applyProtection="1">
      <alignment vertical="top" wrapText="1"/>
    </xf>
    <xf numFmtId="0" fontId="0" fillId="12" borderId="0" xfId="0" applyFont="1" applyFill="1" applyBorder="1" applyAlignment="1" applyProtection="1">
      <alignment vertical="top"/>
    </xf>
    <xf numFmtId="0" fontId="0" fillId="0" borderId="0" xfId="0" applyFont="1" applyAlignment="1" applyProtection="1">
      <alignment vertical="top"/>
    </xf>
    <xf numFmtId="0" fontId="0" fillId="12" borderId="0" xfId="0" applyNumberFormat="1" applyFont="1" applyFill="1" applyAlignment="1" applyProtection="1">
      <alignment vertical="top"/>
    </xf>
    <xf numFmtId="0" fontId="0" fillId="12" borderId="0" xfId="0" applyNumberFormat="1" applyFont="1" applyFill="1" applyBorder="1" applyAlignment="1" applyProtection="1">
      <alignment vertical="top"/>
    </xf>
    <xf numFmtId="0" fontId="0" fillId="0" borderId="0" xfId="0" applyFont="1" applyAlignment="1" applyProtection="1">
      <alignment vertical="top" wrapText="1"/>
    </xf>
    <xf numFmtId="0" fontId="0" fillId="12" borderId="0" xfId="0" applyFill="1"/>
    <xf numFmtId="0" fontId="7" fillId="17" borderId="0" xfId="0" applyFont="1" applyFill="1" applyAlignment="1">
      <alignment wrapText="1"/>
    </xf>
    <xf numFmtId="171" fontId="7" fillId="17" borderId="0" xfId="0" applyNumberFormat="1" applyFont="1" applyFill="1" applyAlignment="1">
      <alignment wrapText="1"/>
    </xf>
    <xf numFmtId="0" fontId="80" fillId="17" borderId="0" xfId="0" applyFont="1" applyFill="1" applyAlignment="1">
      <alignment wrapText="1"/>
    </xf>
    <xf numFmtId="172" fontId="80" fillId="17" borderId="0" xfId="4" applyNumberFormat="1" applyFont="1" applyFill="1" applyAlignment="1">
      <alignment wrapText="1"/>
    </xf>
    <xf numFmtId="0" fontId="7" fillId="17" borderId="0" xfId="0" applyFont="1" applyFill="1" applyBorder="1" applyAlignment="1">
      <alignment wrapText="1"/>
    </xf>
    <xf numFmtId="0" fontId="7" fillId="17" borderId="0" xfId="0" applyFont="1" applyFill="1" applyBorder="1" applyAlignment="1">
      <alignment horizontal="centerContinuous" wrapText="1"/>
    </xf>
    <xf numFmtId="0" fontId="35" fillId="17" borderId="0" xfId="0" applyFont="1" applyFill="1" applyBorder="1" applyAlignment="1">
      <alignment horizontal="left" wrapText="1"/>
    </xf>
    <xf numFmtId="0" fontId="35" fillId="17" borderId="30" xfId="0" applyFont="1" applyFill="1" applyBorder="1" applyAlignment="1">
      <alignment horizontal="center" wrapText="1"/>
    </xf>
    <xf numFmtId="0" fontId="35" fillId="17" borderId="24" xfId="0" applyFont="1" applyFill="1" applyBorder="1" applyAlignment="1">
      <alignment horizontal="center" wrapText="1"/>
    </xf>
    <xf numFmtId="0" fontId="7" fillId="17" borderId="30" xfId="0" applyFont="1" applyFill="1" applyBorder="1" applyAlignment="1">
      <alignment horizontal="centerContinuous" wrapText="1"/>
    </xf>
    <xf numFmtId="172" fontId="7" fillId="17" borderId="30" xfId="4" applyNumberFormat="1" applyFont="1" applyFill="1" applyBorder="1" applyAlignment="1">
      <alignment horizontal="centerContinuous" wrapText="1"/>
    </xf>
    <xf numFmtId="0" fontId="7" fillId="17" borderId="58" xfId="0" applyFont="1" applyFill="1" applyBorder="1" applyAlignment="1">
      <alignment wrapText="1"/>
    </xf>
    <xf numFmtId="0" fontId="7" fillId="17" borderId="0" xfId="0" applyFont="1" applyFill="1" applyBorder="1" applyAlignment="1"/>
    <xf numFmtId="0" fontId="80" fillId="17" borderId="0" xfId="0" applyFont="1" applyFill="1" applyBorder="1" applyAlignment="1">
      <alignment horizontal="centerContinuous"/>
    </xf>
    <xf numFmtId="0" fontId="7" fillId="17" borderId="31" xfId="0" applyFont="1" applyFill="1" applyBorder="1" applyAlignment="1"/>
    <xf numFmtId="0" fontId="80" fillId="17" borderId="1" xfId="0" applyFont="1" applyFill="1" applyBorder="1" applyAlignment="1">
      <alignment horizontal="center" wrapText="1"/>
    </xf>
    <xf numFmtId="0" fontId="7" fillId="17" borderId="10" xfId="0" applyFont="1" applyFill="1" applyBorder="1" applyAlignment="1">
      <alignment wrapText="1"/>
    </xf>
    <xf numFmtId="0" fontId="35" fillId="17" borderId="1" xfId="0" applyFont="1" applyFill="1" applyBorder="1" applyAlignment="1">
      <alignment horizontal="center" wrapText="1"/>
    </xf>
    <xf numFmtId="171" fontId="80" fillId="17" borderId="1" xfId="0" applyNumberFormat="1" applyFont="1" applyFill="1" applyBorder="1" applyAlignment="1">
      <alignment horizontal="center" wrapText="1"/>
    </xf>
    <xf numFmtId="0" fontId="7" fillId="17" borderId="10" xfId="0" applyFont="1" applyFill="1" applyBorder="1" applyAlignment="1">
      <alignment horizontal="centerContinuous" wrapText="1"/>
    </xf>
    <xf numFmtId="172" fontId="7" fillId="17" borderId="0" xfId="4" applyNumberFormat="1" applyFont="1" applyFill="1" applyBorder="1" applyAlignment="1">
      <alignment horizontal="centerContinuous" wrapText="1"/>
    </xf>
    <xf numFmtId="0" fontId="7" fillId="17" borderId="3" xfId="0" applyFont="1" applyFill="1" applyBorder="1" applyAlignment="1">
      <alignment wrapText="1"/>
    </xf>
    <xf numFmtId="0" fontId="7" fillId="17" borderId="3" xfId="0" applyFont="1" applyFill="1" applyBorder="1" applyAlignment="1"/>
    <xf numFmtId="0" fontId="80" fillId="17" borderId="3" xfId="0" applyFont="1" applyFill="1" applyBorder="1" applyAlignment="1">
      <alignment horizontal="centerContinuous" wrapText="1"/>
    </xf>
    <xf numFmtId="0" fontId="7" fillId="17" borderId="4" xfId="0" applyFont="1" applyFill="1" applyBorder="1" applyAlignment="1">
      <alignment wrapText="1"/>
    </xf>
    <xf numFmtId="10" fontId="80" fillId="17" borderId="1" xfId="0" applyNumberFormat="1" applyFont="1" applyFill="1" applyBorder="1" applyProtection="1">
      <protection locked="0"/>
    </xf>
    <xf numFmtId="0" fontId="80" fillId="17" borderId="9" xfId="0" applyFont="1" applyFill="1" applyBorder="1" applyAlignment="1">
      <alignment horizontal="centerContinuous" wrapText="1"/>
    </xf>
    <xf numFmtId="173" fontId="80" fillId="17" borderId="1" xfId="0" applyNumberFormat="1" applyFont="1" applyFill="1" applyBorder="1" applyAlignment="1" applyProtection="1">
      <alignment horizontal="right" wrapText="1"/>
      <protection locked="0"/>
    </xf>
    <xf numFmtId="0" fontId="7" fillId="17" borderId="3" xfId="0" applyFont="1" applyFill="1" applyBorder="1" applyAlignment="1">
      <alignment horizontal="centerContinuous" wrapText="1"/>
    </xf>
    <xf numFmtId="10" fontId="80" fillId="18" borderId="1" xfId="2" applyNumberFormat="1" applyFont="1" applyFill="1" applyBorder="1" applyAlignment="1" applyProtection="1">
      <alignment horizontal="right"/>
    </xf>
    <xf numFmtId="0" fontId="7" fillId="17" borderId="4" xfId="0" applyFont="1" applyFill="1" applyBorder="1" applyAlignment="1" applyProtection="1">
      <alignment horizontal="centerContinuous" wrapText="1"/>
      <protection locked="0"/>
    </xf>
    <xf numFmtId="173" fontId="80" fillId="18" borderId="9" xfId="0" applyNumberFormat="1" applyFont="1" applyFill="1" applyBorder="1" applyAlignment="1">
      <alignment horizontal="right"/>
    </xf>
    <xf numFmtId="172" fontId="7" fillId="17" borderId="3" xfId="4" applyNumberFormat="1" applyFont="1" applyFill="1" applyBorder="1" applyAlignment="1">
      <alignment horizontal="centerContinuous" wrapText="1"/>
    </xf>
    <xf numFmtId="174" fontId="80" fillId="17" borderId="1" xfId="3" applyNumberFormat="1" applyFont="1" applyFill="1" applyBorder="1" applyAlignment="1"/>
    <xf numFmtId="174" fontId="80" fillId="17" borderId="1" xfId="3" applyNumberFormat="1" applyFont="1" applyFill="1" applyBorder="1" applyAlignment="1">
      <alignment horizontal="center" wrapText="1"/>
    </xf>
    <xf numFmtId="174" fontId="80" fillId="17" borderId="8" xfId="3" applyNumberFormat="1" applyFont="1" applyFill="1" applyBorder="1" applyAlignment="1">
      <alignment horizontal="center" wrapText="1"/>
    </xf>
    <xf numFmtId="174" fontId="0" fillId="17" borderId="1" xfId="3" applyNumberFormat="1" applyFont="1" applyFill="1" applyBorder="1" applyAlignment="1"/>
    <xf numFmtId="174" fontId="7" fillId="17" borderId="1" xfId="3" applyNumberFormat="1" applyFont="1" applyFill="1" applyBorder="1" applyAlignment="1">
      <alignment wrapText="1"/>
    </xf>
    <xf numFmtId="41" fontId="7" fillId="17" borderId="1" xfId="3" applyNumberFormat="1" applyFont="1" applyFill="1" applyBorder="1" applyAlignment="1" applyProtection="1">
      <alignment wrapText="1"/>
      <protection locked="0"/>
    </xf>
    <xf numFmtId="172" fontId="7" fillId="17" borderId="1" xfId="4" applyNumberFormat="1" applyFont="1" applyFill="1" applyBorder="1" applyAlignment="1" applyProtection="1">
      <alignment wrapText="1"/>
      <protection locked="0"/>
    </xf>
    <xf numFmtId="175" fontId="7" fillId="18" borderId="1" xfId="4" applyNumberFormat="1" applyFont="1" applyFill="1" applyBorder="1" applyAlignment="1">
      <alignment wrapText="1"/>
    </xf>
    <xf numFmtId="44" fontId="7" fillId="17" borderId="1" xfId="4" applyNumberFormat="1" applyFont="1" applyFill="1" applyBorder="1" applyAlignment="1" applyProtection="1">
      <alignment wrapText="1"/>
      <protection locked="0"/>
    </xf>
    <xf numFmtId="42" fontId="7" fillId="18" borderId="1" xfId="4" applyNumberFormat="1" applyFont="1" applyFill="1" applyBorder="1" applyAlignment="1">
      <alignment wrapText="1"/>
    </xf>
    <xf numFmtId="174" fontId="7" fillId="17" borderId="1" xfId="3" applyNumberFormat="1" applyFont="1" applyFill="1" applyBorder="1" applyAlignment="1" applyProtection="1">
      <alignment wrapText="1"/>
      <protection locked="0"/>
    </xf>
    <xf numFmtId="41" fontId="7" fillId="18" borderId="1" xfId="3" applyNumberFormat="1" applyFont="1" applyFill="1" applyBorder="1" applyAlignment="1">
      <alignment wrapText="1"/>
    </xf>
    <xf numFmtId="43" fontId="7" fillId="17" borderId="1" xfId="3" applyNumberFormat="1" applyFont="1" applyFill="1" applyBorder="1" applyAlignment="1" applyProtection="1">
      <alignment wrapText="1"/>
      <protection locked="0"/>
    </xf>
    <xf numFmtId="41" fontId="0" fillId="17" borderId="1" xfId="3" applyNumberFormat="1" applyFont="1" applyFill="1" applyBorder="1" applyAlignment="1"/>
    <xf numFmtId="41" fontId="7" fillId="17" borderId="10" xfId="3" applyNumberFormat="1" applyFont="1" applyFill="1" applyBorder="1" applyAlignment="1" applyProtection="1">
      <alignment wrapText="1"/>
      <protection locked="0"/>
    </xf>
    <xf numFmtId="174" fontId="7" fillId="17" borderId="10" xfId="3" applyNumberFormat="1" applyFont="1" applyFill="1" applyBorder="1" applyAlignment="1" applyProtection="1">
      <alignment wrapText="1"/>
      <protection locked="0"/>
    </xf>
    <xf numFmtId="0" fontId="80" fillId="17" borderId="6" xfId="0" applyFont="1" applyFill="1" applyBorder="1" applyAlignment="1"/>
    <xf numFmtId="174" fontId="7" fillId="17" borderId="7" xfId="3" applyNumberFormat="1" applyFont="1" applyFill="1" applyBorder="1" applyAlignment="1"/>
    <xf numFmtId="174" fontId="7" fillId="17" borderId="8" xfId="3" applyNumberFormat="1" applyFont="1" applyFill="1" applyBorder="1" applyAlignment="1"/>
    <xf numFmtId="41" fontId="7" fillId="18" borderId="8" xfId="3" applyNumberFormat="1" applyFont="1" applyFill="1" applyBorder="1" applyAlignment="1">
      <alignment wrapText="1"/>
    </xf>
    <xf numFmtId="41" fontId="0" fillId="17" borderId="7" xfId="3" applyNumberFormat="1" applyFont="1" applyFill="1" applyBorder="1" applyAlignment="1"/>
    <xf numFmtId="0" fontId="80" fillId="17" borderId="0" xfId="0" applyFont="1" applyFill="1" applyBorder="1" applyAlignment="1">
      <alignment wrapText="1"/>
    </xf>
    <xf numFmtId="165" fontId="80" fillId="17" borderId="0" xfId="0" applyNumberFormat="1" applyFont="1" applyFill="1" applyBorder="1" applyAlignment="1">
      <alignment wrapText="1"/>
    </xf>
    <xf numFmtId="173" fontId="80" fillId="17" borderId="0" xfId="0" applyNumberFormat="1" applyFont="1" applyFill="1" applyBorder="1" applyAlignment="1">
      <alignment wrapText="1"/>
    </xf>
    <xf numFmtId="173" fontId="7" fillId="17" borderId="0" xfId="0" applyNumberFormat="1" applyFont="1" applyFill="1" applyBorder="1" applyAlignment="1">
      <alignment wrapText="1"/>
    </xf>
    <xf numFmtId="0" fontId="7" fillId="0" borderId="30" xfId="0" applyFont="1" applyFill="1" applyBorder="1" applyAlignment="1">
      <alignment wrapText="1"/>
    </xf>
    <xf numFmtId="0" fontId="0" fillId="17" borderId="30" xfId="0" applyFill="1" applyBorder="1" applyAlignment="1"/>
    <xf numFmtId="0" fontId="7" fillId="17" borderId="30" xfId="0" applyFont="1" applyFill="1" applyBorder="1" applyAlignment="1">
      <alignment wrapText="1"/>
    </xf>
    <xf numFmtId="0" fontId="80" fillId="17" borderId="24" xfId="0" applyFont="1" applyFill="1" applyBorder="1" applyAlignment="1"/>
    <xf numFmtId="0" fontId="80" fillId="17" borderId="8" xfId="0" applyFont="1" applyFill="1" applyBorder="1" applyAlignment="1">
      <alignment horizontal="center" wrapText="1"/>
    </xf>
    <xf numFmtId="0" fontId="0" fillId="17" borderId="30" xfId="0" applyFill="1" applyBorder="1" applyAlignment="1">
      <alignment horizontal="center"/>
    </xf>
    <xf numFmtId="171" fontId="7" fillId="17" borderId="57" xfId="0" applyNumberFormat="1" applyFont="1" applyFill="1" applyBorder="1" applyAlignment="1">
      <alignment horizontal="center" wrapText="1"/>
    </xf>
    <xf numFmtId="0" fontId="80" fillId="17" borderId="24" xfId="0" applyFont="1" applyFill="1" applyBorder="1" applyAlignment="1">
      <alignment horizontal="center"/>
    </xf>
    <xf numFmtId="0" fontId="0" fillId="17" borderId="10" xfId="0" applyFill="1" applyBorder="1" applyAlignment="1"/>
    <xf numFmtId="0" fontId="0" fillId="17" borderId="6" xfId="0" applyFill="1" applyBorder="1" applyAlignment="1" applyProtection="1">
      <protection locked="0"/>
    </xf>
    <xf numFmtId="0" fontId="7" fillId="17" borderId="6" xfId="0" applyFont="1" applyFill="1" applyBorder="1" applyAlignment="1" applyProtection="1">
      <alignment wrapText="1"/>
      <protection locked="0"/>
    </xf>
    <xf numFmtId="0" fontId="0" fillId="17" borderId="8" xfId="0" applyFill="1" applyBorder="1" applyAlignment="1" applyProtection="1">
      <protection locked="0"/>
    </xf>
    <xf numFmtId="175" fontId="7" fillId="17" borderId="8" xfId="4" applyNumberFormat="1" applyFont="1" applyFill="1" applyBorder="1" applyAlignment="1" applyProtection="1">
      <alignment wrapText="1"/>
      <protection locked="0"/>
    </xf>
    <xf numFmtId="0" fontId="0" fillId="17" borderId="0" xfId="0" applyFill="1" applyBorder="1" applyAlignment="1"/>
    <xf numFmtId="171" fontId="7" fillId="17" borderId="58" xfId="0" applyNumberFormat="1" applyFont="1" applyFill="1" applyBorder="1" applyAlignment="1">
      <alignment wrapText="1"/>
    </xf>
    <xf numFmtId="0" fontId="0" fillId="17" borderId="31" xfId="0" applyFill="1" applyBorder="1" applyAlignment="1"/>
    <xf numFmtId="0" fontId="0" fillId="17" borderId="22" xfId="0" applyFill="1" applyBorder="1" applyAlignment="1"/>
    <xf numFmtId="10" fontId="7" fillId="17" borderId="8" xfId="2" applyNumberFormat="1" applyFont="1" applyFill="1" applyBorder="1" applyAlignment="1" applyProtection="1">
      <alignment wrapText="1"/>
      <protection locked="0"/>
    </xf>
    <xf numFmtId="0" fontId="0" fillId="17" borderId="3" xfId="0" applyFill="1" applyBorder="1" applyAlignment="1"/>
    <xf numFmtId="0" fontId="0" fillId="17" borderId="4" xfId="0" applyFill="1" applyBorder="1" applyAlignment="1"/>
    <xf numFmtId="172" fontId="80" fillId="18" borderId="8" xfId="4" applyNumberFormat="1" applyFont="1" applyFill="1" applyBorder="1" applyAlignment="1">
      <alignment wrapText="1"/>
    </xf>
    <xf numFmtId="171" fontId="7" fillId="17" borderId="32" xfId="0" applyNumberFormat="1" applyFont="1" applyFill="1" applyBorder="1" applyAlignment="1">
      <alignment wrapText="1"/>
    </xf>
    <xf numFmtId="0" fontId="0" fillId="17" borderId="32" xfId="0" applyFill="1" applyBorder="1" applyAlignment="1"/>
    <xf numFmtId="0" fontId="7" fillId="17" borderId="24" xfId="0" applyFont="1" applyFill="1" applyBorder="1" applyAlignment="1">
      <alignment wrapText="1"/>
    </xf>
    <xf numFmtId="0" fontId="0" fillId="17" borderId="10" xfId="0" applyFill="1" applyBorder="1" applyAlignment="1">
      <alignment horizontal="center"/>
    </xf>
    <xf numFmtId="0" fontId="80" fillId="17" borderId="30" xfId="0" applyFont="1" applyFill="1" applyBorder="1" applyAlignment="1">
      <alignment horizontal="center"/>
    </xf>
    <xf numFmtId="172" fontId="7" fillId="17" borderId="30" xfId="4" applyNumberFormat="1" applyFont="1" applyFill="1" applyBorder="1" applyAlignment="1">
      <alignment wrapText="1"/>
    </xf>
    <xf numFmtId="173" fontId="80" fillId="17" borderId="1" xfId="0" applyNumberFormat="1" applyFont="1" applyFill="1" applyBorder="1" applyAlignment="1">
      <alignment horizontal="center" wrapText="1"/>
    </xf>
    <xf numFmtId="0" fontId="7" fillId="17" borderId="31" xfId="0" applyFont="1" applyFill="1" applyBorder="1" applyAlignment="1">
      <alignment wrapText="1"/>
    </xf>
    <xf numFmtId="176" fontId="7" fillId="18" borderId="1" xfId="3" applyNumberFormat="1" applyFont="1" applyFill="1" applyBorder="1" applyAlignment="1">
      <alignment wrapText="1"/>
    </xf>
    <xf numFmtId="0" fontId="7" fillId="17" borderId="22" xfId="0" applyFont="1" applyFill="1" applyBorder="1" applyAlignment="1">
      <alignment wrapText="1"/>
    </xf>
    <xf numFmtId="172" fontId="7" fillId="17" borderId="0" xfId="4" applyNumberFormat="1" applyFont="1" applyFill="1" applyBorder="1" applyAlignment="1">
      <alignment wrapText="1"/>
    </xf>
    <xf numFmtId="172" fontId="7" fillId="17" borderId="0" xfId="4" applyNumberFormat="1" applyFont="1" applyFill="1" applyBorder="1" applyAlignment="1">
      <alignment horizontal="right" wrapText="1"/>
    </xf>
    <xf numFmtId="165" fontId="7" fillId="17" borderId="3" xfId="0" applyNumberFormat="1" applyFont="1"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175" fontId="0" fillId="18" borderId="1" xfId="4" applyNumberFormat="1" applyFont="1" applyFill="1" applyBorder="1" applyAlignment="1"/>
    <xf numFmtId="0" fontId="0" fillId="17" borderId="9" xfId="0" applyFill="1" applyBorder="1" applyAlignment="1">
      <alignment horizontal="center"/>
    </xf>
    <xf numFmtId="0" fontId="0" fillId="17" borderId="32" xfId="0" applyFill="1" applyBorder="1" applyAlignment="1">
      <alignment horizontal="center"/>
    </xf>
    <xf numFmtId="0" fontId="80" fillId="17" borderId="0" xfId="0" applyFont="1" applyFill="1" applyBorder="1" applyAlignment="1"/>
    <xf numFmtId="0" fontId="85" fillId="17" borderId="10" xfId="0" applyFont="1" applyFill="1" applyBorder="1" applyAlignment="1">
      <alignment horizontal="center" wrapText="1"/>
    </xf>
    <xf numFmtId="172" fontId="80" fillId="17" borderId="30" xfId="4" applyNumberFormat="1" applyFont="1" applyFill="1" applyBorder="1" applyAlignment="1"/>
    <xf numFmtId="0" fontId="85" fillId="17" borderId="1" xfId="0" applyFont="1" applyFill="1" applyBorder="1" applyAlignment="1">
      <alignment horizontal="center"/>
    </xf>
    <xf numFmtId="0" fontId="80" fillId="17" borderId="1" xfId="0" applyFont="1" applyFill="1" applyBorder="1" applyAlignment="1">
      <alignment horizontal="center"/>
    </xf>
    <xf numFmtId="0" fontId="85" fillId="17" borderId="22" xfId="0" applyFont="1" applyFill="1" applyBorder="1" applyAlignment="1">
      <alignment horizontal="center" wrapText="1"/>
    </xf>
    <xf numFmtId="0" fontId="0" fillId="17" borderId="1" xfId="0" applyFill="1" applyBorder="1" applyAlignment="1">
      <alignment horizontal="center"/>
    </xf>
    <xf numFmtId="42" fontId="7" fillId="17" borderId="1" xfId="4" applyNumberFormat="1" applyFont="1" applyFill="1" applyBorder="1" applyAlignment="1" applyProtection="1">
      <alignment wrapText="1"/>
      <protection locked="0"/>
    </xf>
    <xf numFmtId="3" fontId="7" fillId="17" borderId="1" xfId="0" applyNumberFormat="1" applyFont="1" applyFill="1" applyBorder="1" applyAlignment="1" applyProtection="1">
      <alignment wrapText="1"/>
      <protection locked="0"/>
    </xf>
    <xf numFmtId="175" fontId="7" fillId="18" borderId="7" xfId="4" applyNumberFormat="1" applyFont="1" applyFill="1" applyBorder="1" applyAlignment="1">
      <alignment wrapText="1"/>
    </xf>
    <xf numFmtId="173" fontId="80" fillId="17" borderId="22" xfId="0" applyNumberFormat="1" applyFont="1" applyFill="1" applyBorder="1" applyAlignment="1">
      <alignment wrapText="1"/>
    </xf>
    <xf numFmtId="42" fontId="7" fillId="17" borderId="8" xfId="4" applyNumberFormat="1" applyFont="1" applyFill="1" applyBorder="1" applyAlignment="1" applyProtection="1">
      <alignment wrapText="1"/>
      <protection locked="0"/>
    </xf>
    <xf numFmtId="41" fontId="7" fillId="17" borderId="1" xfId="4" applyNumberFormat="1" applyFont="1" applyFill="1" applyBorder="1" applyAlignment="1" applyProtection="1">
      <alignment wrapText="1"/>
      <protection locked="0"/>
    </xf>
    <xf numFmtId="41" fontId="7" fillId="18" borderId="7" xfId="3" applyNumberFormat="1" applyFont="1" applyFill="1" applyBorder="1" applyAlignment="1">
      <alignment wrapText="1"/>
    </xf>
    <xf numFmtId="41" fontId="7" fillId="17" borderId="8" xfId="3" applyNumberFormat="1" applyFont="1" applyFill="1" applyBorder="1" applyAlignment="1" applyProtection="1">
      <alignment wrapText="1"/>
      <protection locked="0"/>
    </xf>
    <xf numFmtId="0" fontId="80" fillId="17" borderId="6" xfId="0" applyFont="1" applyFill="1" applyBorder="1" applyAlignment="1" applyProtection="1">
      <protection locked="0"/>
    </xf>
    <xf numFmtId="3" fontId="80" fillId="17" borderId="6" xfId="0" applyNumberFormat="1" applyFont="1" applyFill="1" applyBorder="1" applyAlignment="1" applyProtection="1">
      <protection locked="0"/>
    </xf>
    <xf numFmtId="41" fontId="7" fillId="17" borderId="6" xfId="3" applyNumberFormat="1" applyFont="1" applyFill="1" applyBorder="1" applyAlignment="1" applyProtection="1">
      <protection locked="0"/>
    </xf>
    <xf numFmtId="0" fontId="7" fillId="17" borderId="6" xfId="0" applyFont="1" applyFill="1" applyBorder="1" applyAlignment="1" applyProtection="1">
      <protection locked="0"/>
    </xf>
    <xf numFmtId="41" fontId="7" fillId="17" borderId="6" xfId="3" applyNumberFormat="1" applyFont="1" applyFill="1" applyBorder="1" applyAlignment="1"/>
    <xf numFmtId="41" fontId="7" fillId="17" borderId="7" xfId="3" applyNumberFormat="1" applyFont="1" applyFill="1" applyBorder="1" applyAlignment="1" applyProtection="1">
      <protection locked="0"/>
    </xf>
    <xf numFmtId="41" fontId="7" fillId="17" borderId="6" xfId="0" applyNumberFormat="1" applyFont="1" applyFill="1" applyBorder="1" applyAlignment="1" applyProtection="1">
      <protection locked="0"/>
    </xf>
    <xf numFmtId="41" fontId="7" fillId="17" borderId="8" xfId="3" applyNumberFormat="1" applyFont="1" applyFill="1" applyBorder="1" applyAlignment="1"/>
    <xf numFmtId="37" fontId="7" fillId="17" borderId="1" xfId="4" applyNumberFormat="1" applyFont="1" applyFill="1" applyBorder="1" applyAlignment="1" applyProtection="1">
      <alignment wrapText="1"/>
      <protection locked="0"/>
    </xf>
    <xf numFmtId="41" fontId="7" fillId="17" borderId="24" xfId="3" applyNumberFormat="1" applyFont="1" applyFill="1" applyBorder="1" applyAlignment="1" applyProtection="1">
      <alignment wrapText="1"/>
      <protection locked="0"/>
    </xf>
    <xf numFmtId="41" fontId="7" fillId="17" borderId="10" xfId="4" applyNumberFormat="1" applyFont="1" applyFill="1" applyBorder="1" applyAlignment="1" applyProtection="1">
      <alignment wrapText="1"/>
      <protection locked="0"/>
    </xf>
    <xf numFmtId="173" fontId="80" fillId="17" borderId="32" xfId="0" applyNumberFormat="1" applyFont="1" applyFill="1" applyBorder="1" applyAlignment="1">
      <alignment wrapText="1"/>
    </xf>
    <xf numFmtId="43" fontId="80" fillId="17" borderId="7" xfId="3" applyNumberFormat="1" applyFont="1" applyFill="1" applyBorder="1" applyAlignment="1" applyProtection="1">
      <alignment wrapText="1"/>
      <protection locked="0"/>
    </xf>
    <xf numFmtId="43" fontId="80" fillId="17" borderId="8" xfId="0" applyNumberFormat="1" applyFont="1" applyFill="1" applyBorder="1" applyAlignment="1" applyProtection="1">
      <alignment wrapText="1"/>
      <protection locked="0"/>
    </xf>
    <xf numFmtId="175" fontId="7" fillId="18" borderId="8" xfId="4" applyNumberFormat="1" applyFont="1" applyFill="1" applyBorder="1" applyAlignment="1">
      <alignment wrapText="1"/>
    </xf>
    <xf numFmtId="0" fontId="85" fillId="17" borderId="1" xfId="0" applyFont="1" applyFill="1" applyBorder="1" applyAlignment="1"/>
    <xf numFmtId="176" fontId="7" fillId="17" borderId="1" xfId="3" applyNumberFormat="1" applyFont="1" applyFill="1" applyBorder="1" applyAlignment="1" applyProtection="1">
      <alignment wrapText="1"/>
      <protection locked="0"/>
    </xf>
    <xf numFmtId="41" fontId="7" fillId="18" borderId="1" xfId="4" applyNumberFormat="1" applyFont="1" applyFill="1" applyBorder="1" applyAlignment="1">
      <alignment wrapText="1"/>
    </xf>
    <xf numFmtId="0" fontId="80" fillId="17" borderId="30" xfId="0" applyFont="1" applyFill="1" applyBorder="1" applyAlignment="1" applyProtection="1">
      <protection locked="0"/>
    </xf>
    <xf numFmtId="0" fontId="0" fillId="17" borderId="30" xfId="0" applyFill="1" applyBorder="1" applyAlignment="1" applyProtection="1">
      <protection locked="0"/>
    </xf>
    <xf numFmtId="174" fontId="0" fillId="17" borderId="1" xfId="3" applyNumberFormat="1" applyFont="1" applyFill="1" applyBorder="1" applyAlignment="1" applyProtection="1">
      <protection locked="0"/>
    </xf>
    <xf numFmtId="41" fontId="0" fillId="17" borderId="1" xfId="3" applyNumberFormat="1" applyFont="1" applyFill="1" applyBorder="1" applyAlignment="1" applyProtection="1">
      <protection locked="0"/>
    </xf>
    <xf numFmtId="0" fontId="80" fillId="17" borderId="6" xfId="0" applyFont="1" applyFill="1" applyBorder="1" applyAlignment="1">
      <alignment horizontal="left"/>
    </xf>
    <xf numFmtId="0" fontId="0" fillId="17" borderId="6" xfId="0" applyFill="1" applyBorder="1" applyAlignment="1">
      <alignment horizontal="left"/>
    </xf>
    <xf numFmtId="175" fontId="80" fillId="18" borderId="1" xfId="4" applyNumberFormat="1" applyFont="1" applyFill="1" applyBorder="1" applyAlignment="1"/>
    <xf numFmtId="175" fontId="80" fillId="18" borderId="1" xfId="4" applyNumberFormat="1" applyFont="1" applyFill="1" applyBorder="1" applyAlignment="1">
      <alignment wrapText="1"/>
    </xf>
    <xf numFmtId="0" fontId="80" fillId="17" borderId="0" xfId="0" applyFont="1" applyFill="1" applyBorder="1" applyAlignment="1">
      <alignment horizontal="left" wrapText="1"/>
    </xf>
    <xf numFmtId="0" fontId="80" fillId="17" borderId="0" xfId="0" applyFont="1" applyFill="1" applyBorder="1" applyAlignment="1">
      <alignment horizontal="left"/>
    </xf>
    <xf numFmtId="0" fontId="0" fillId="17" borderId="0" xfId="0" applyFill="1" applyBorder="1" applyAlignment="1">
      <alignment horizontal="left"/>
    </xf>
    <xf numFmtId="165" fontId="80" fillId="17" borderId="0" xfId="0" applyNumberFormat="1" applyFont="1" applyFill="1" applyBorder="1" applyAlignment="1">
      <alignment horizontal="left"/>
    </xf>
    <xf numFmtId="173" fontId="80" fillId="17" borderId="0" xfId="0" applyNumberFormat="1" applyFont="1" applyFill="1" applyBorder="1" applyAlignment="1"/>
    <xf numFmtId="0" fontId="85" fillId="17" borderId="3" xfId="0" applyFont="1" applyFill="1" applyBorder="1" applyAlignment="1">
      <alignment horizontal="center"/>
    </xf>
    <xf numFmtId="0" fontId="80" fillId="17" borderId="3" xfId="0" applyFont="1" applyFill="1" applyBorder="1" applyAlignment="1">
      <alignment horizontal="center"/>
    </xf>
    <xf numFmtId="0" fontId="80" fillId="17" borderId="4" xfId="0" applyFont="1" applyFill="1" applyBorder="1" applyAlignment="1">
      <alignment horizontal="center"/>
    </xf>
    <xf numFmtId="173" fontId="7" fillId="17" borderId="6" xfId="0" applyNumberFormat="1" applyFont="1" applyFill="1" applyBorder="1" applyAlignment="1" applyProtection="1">
      <alignment wrapText="1"/>
      <protection locked="0"/>
    </xf>
    <xf numFmtId="165" fontId="7" fillId="17" borderId="6" xfId="0" applyNumberFormat="1" applyFont="1" applyFill="1" applyBorder="1" applyAlignment="1" applyProtection="1">
      <alignment wrapText="1"/>
      <protection locked="0"/>
    </xf>
    <xf numFmtId="173" fontId="7" fillId="17" borderId="8" xfId="0" applyNumberFormat="1" applyFont="1" applyFill="1" applyBorder="1" applyAlignment="1" applyProtection="1">
      <alignment wrapText="1"/>
      <protection locked="0"/>
    </xf>
    <xf numFmtId="44" fontId="7" fillId="17" borderId="8" xfId="0" applyNumberFormat="1" applyFont="1" applyFill="1" applyBorder="1" applyAlignment="1" applyProtection="1">
      <alignment wrapText="1"/>
      <protection locked="0"/>
    </xf>
    <xf numFmtId="44" fontId="7" fillId="17" borderId="1" xfId="0" applyNumberFormat="1" applyFont="1" applyFill="1" applyBorder="1" applyAlignment="1" applyProtection="1">
      <alignment wrapText="1"/>
      <protection locked="0"/>
    </xf>
    <xf numFmtId="176" fontId="0" fillId="17" borderId="0" xfId="0" applyNumberFormat="1" applyFill="1" applyBorder="1" applyAlignment="1"/>
    <xf numFmtId="0" fontId="80" fillId="17" borderId="0" xfId="0" applyFont="1" applyFill="1" applyBorder="1" applyAlignment="1" applyProtection="1">
      <protection locked="0"/>
    </xf>
    <xf numFmtId="173" fontId="7" fillId="17" borderId="0" xfId="0" applyNumberFormat="1" applyFont="1" applyFill="1" applyBorder="1" applyAlignment="1" applyProtection="1">
      <alignment wrapText="1"/>
      <protection locked="0"/>
    </xf>
    <xf numFmtId="165" fontId="7" fillId="17" borderId="0" xfId="0" applyNumberFormat="1" applyFont="1" applyFill="1" applyBorder="1" applyAlignment="1" applyProtection="1">
      <alignment wrapText="1"/>
      <protection locked="0"/>
    </xf>
    <xf numFmtId="173" fontId="7" fillId="17" borderId="31" xfId="0" applyNumberFormat="1" applyFont="1" applyFill="1" applyBorder="1" applyAlignment="1" applyProtection="1">
      <alignment wrapText="1"/>
      <protection locked="0"/>
    </xf>
    <xf numFmtId="43" fontId="7" fillId="17" borderId="8" xfId="0" applyNumberFormat="1" applyFont="1" applyFill="1" applyBorder="1" applyAlignment="1" applyProtection="1">
      <alignment wrapText="1"/>
      <protection locked="0"/>
    </xf>
    <xf numFmtId="43" fontId="7" fillId="17" borderId="1" xfId="0" applyNumberFormat="1" applyFont="1" applyFill="1" applyBorder="1" applyAlignment="1" applyProtection="1">
      <alignment wrapText="1"/>
      <protection locked="0"/>
    </xf>
    <xf numFmtId="173" fontId="7" fillId="17" borderId="30" xfId="0" applyNumberFormat="1" applyFont="1" applyFill="1" applyBorder="1" applyAlignment="1" applyProtection="1">
      <alignment wrapText="1"/>
      <protection locked="0"/>
    </xf>
    <xf numFmtId="165" fontId="7" fillId="17" borderId="30" xfId="0" applyNumberFormat="1" applyFont="1" applyFill="1" applyBorder="1" applyAlignment="1" applyProtection="1">
      <alignment wrapText="1"/>
      <protection locked="0"/>
    </xf>
    <xf numFmtId="173" fontId="7" fillId="17" borderId="24" xfId="0" applyNumberFormat="1" applyFont="1" applyFill="1" applyBorder="1" applyAlignment="1" applyProtection="1">
      <alignment wrapText="1"/>
      <protection locked="0"/>
    </xf>
    <xf numFmtId="0" fontId="85" fillId="17" borderId="1" xfId="0" applyFont="1" applyFill="1" applyBorder="1" applyAlignment="1" applyProtection="1">
      <alignment horizontal="center"/>
      <protection locked="0"/>
    </xf>
    <xf numFmtId="0" fontId="80" fillId="17" borderId="6" xfId="0" applyFont="1" applyFill="1" applyBorder="1" applyAlignment="1" applyProtection="1">
      <alignment horizontal="center"/>
      <protection locked="0"/>
    </xf>
    <xf numFmtId="0" fontId="80" fillId="17" borderId="1" xfId="0" applyFont="1" applyFill="1" applyBorder="1" applyAlignment="1" applyProtection="1">
      <alignment horizontal="center"/>
      <protection locked="0"/>
    </xf>
    <xf numFmtId="176" fontId="7" fillId="17" borderId="1" xfId="3" applyNumberFormat="1" applyFont="1" applyFill="1" applyBorder="1" applyAlignment="1">
      <alignment wrapText="1"/>
    </xf>
    <xf numFmtId="174" fontId="7" fillId="17" borderId="8" xfId="3" applyNumberFormat="1" applyFont="1" applyFill="1" applyBorder="1" applyAlignment="1" applyProtection="1">
      <alignment wrapText="1"/>
      <protection locked="0"/>
    </xf>
    <xf numFmtId="173" fontId="7" fillId="17" borderId="0" xfId="0" applyNumberFormat="1" applyFont="1" applyFill="1" applyBorder="1" applyAlignment="1" applyProtection="1">
      <protection locked="0"/>
    </xf>
    <xf numFmtId="165" fontId="7" fillId="17" borderId="0" xfId="0" applyNumberFormat="1" applyFont="1" applyFill="1" applyBorder="1" applyAlignment="1" applyProtection="1">
      <protection locked="0"/>
    </xf>
    <xf numFmtId="174" fontId="7" fillId="17" borderId="1" xfId="3" applyNumberFormat="1" applyFont="1" applyFill="1" applyBorder="1" applyAlignment="1" applyProtection="1">
      <protection locked="0"/>
    </xf>
    <xf numFmtId="0" fontId="7" fillId="17" borderId="1" xfId="0" applyFont="1" applyFill="1" applyBorder="1" applyAlignment="1" applyProtection="1">
      <protection locked="0"/>
    </xf>
    <xf numFmtId="3" fontId="7" fillId="17" borderId="10" xfId="0" applyNumberFormat="1" applyFont="1" applyFill="1" applyBorder="1" applyAlignment="1" applyProtection="1">
      <alignment wrapText="1"/>
      <protection locked="0"/>
    </xf>
    <xf numFmtId="0" fontId="80" fillId="17" borderId="7" xfId="0" applyFont="1" applyFill="1" applyBorder="1" applyAlignment="1" applyProtection="1">
      <alignment horizontal="left" wrapText="1"/>
      <protection locked="0"/>
    </xf>
    <xf numFmtId="0" fontId="80" fillId="17" borderId="6" xfId="0" applyFont="1" applyFill="1" applyBorder="1" applyAlignment="1" applyProtection="1">
      <alignment horizontal="left"/>
      <protection locked="0"/>
    </xf>
    <xf numFmtId="0" fontId="0" fillId="17" borderId="6" xfId="0" applyFill="1" applyBorder="1" applyAlignment="1" applyProtection="1">
      <alignment horizontal="left"/>
      <protection locked="0"/>
    </xf>
    <xf numFmtId="0" fontId="0" fillId="17" borderId="8" xfId="0" applyFill="1" applyBorder="1" applyAlignment="1" applyProtection="1">
      <alignment horizontal="left"/>
      <protection locked="0"/>
    </xf>
    <xf numFmtId="175" fontId="80" fillId="18" borderId="8" xfId="4" applyNumberFormat="1" applyFont="1" applyFill="1" applyBorder="1" applyAlignment="1">
      <alignment wrapText="1"/>
    </xf>
    <xf numFmtId="173" fontId="80" fillId="17" borderId="7" xfId="0" applyNumberFormat="1" applyFont="1" applyFill="1" applyBorder="1" applyAlignment="1" applyProtection="1">
      <alignment wrapText="1"/>
      <protection locked="0"/>
    </xf>
    <xf numFmtId="173" fontId="80" fillId="17" borderId="8" xfId="0" applyNumberFormat="1" applyFont="1" applyFill="1" applyBorder="1" applyAlignment="1" applyProtection="1">
      <alignment wrapText="1"/>
      <protection locked="0"/>
    </xf>
    <xf numFmtId="176" fontId="0" fillId="17" borderId="3" xfId="0" applyNumberFormat="1" applyFill="1" applyBorder="1" applyAlignment="1"/>
    <xf numFmtId="0" fontId="85" fillId="17" borderId="30" xfId="0" applyFont="1" applyFill="1" applyBorder="1" applyAlignment="1">
      <alignment horizontal="center"/>
    </xf>
    <xf numFmtId="0" fontId="85" fillId="17" borderId="0" xfId="0" applyFont="1" applyFill="1" applyBorder="1" applyAlignment="1">
      <alignment horizontal="center"/>
    </xf>
    <xf numFmtId="0" fontId="80" fillId="17" borderId="0" xfId="0" applyFont="1" applyFill="1" applyBorder="1" applyAlignment="1">
      <alignment horizontal="center"/>
    </xf>
    <xf numFmtId="0" fontId="80" fillId="17" borderId="31" xfId="0" applyFont="1" applyFill="1" applyBorder="1" applyAlignment="1">
      <alignment horizontal="center"/>
    </xf>
    <xf numFmtId="0" fontId="80" fillId="17" borderId="1" xfId="0" applyFont="1" applyFill="1" applyBorder="1" applyAlignment="1"/>
    <xf numFmtId="174" fontId="7" fillId="17" borderId="24" xfId="3" applyNumberFormat="1" applyFont="1" applyFill="1" applyBorder="1" applyAlignment="1" applyProtection="1">
      <alignment wrapText="1"/>
      <protection locked="0"/>
    </xf>
    <xf numFmtId="37" fontId="7" fillId="17" borderId="10" xfId="4" applyNumberFormat="1" applyFont="1" applyFill="1" applyBorder="1" applyAlignment="1" applyProtection="1">
      <alignment wrapText="1"/>
      <protection locked="0"/>
    </xf>
    <xf numFmtId="0" fontId="80" fillId="17" borderId="3" xfId="0" applyFont="1" applyFill="1" applyBorder="1" applyAlignment="1">
      <alignment horizontal="left"/>
    </xf>
    <xf numFmtId="0" fontId="0" fillId="17" borderId="3" xfId="0" applyFill="1" applyBorder="1" applyAlignment="1">
      <alignment horizontal="left"/>
    </xf>
    <xf numFmtId="0" fontId="0" fillId="17" borderId="8" xfId="0" applyFill="1" applyBorder="1" applyAlignment="1">
      <alignment horizontal="left"/>
    </xf>
    <xf numFmtId="175" fontId="80" fillId="18" borderId="8" xfId="4" applyNumberFormat="1" applyFont="1" applyFill="1" applyBorder="1" applyAlignment="1">
      <alignment horizontal="left"/>
    </xf>
    <xf numFmtId="174" fontId="80" fillId="17" borderId="7" xfId="3" applyNumberFormat="1" applyFont="1" applyFill="1" applyBorder="1" applyAlignment="1">
      <alignment wrapText="1"/>
    </xf>
    <xf numFmtId="173" fontId="80" fillId="17" borderId="8" xfId="0" applyNumberFormat="1" applyFont="1" applyFill="1" applyBorder="1" applyAlignment="1">
      <alignment wrapText="1"/>
    </xf>
    <xf numFmtId="0" fontId="85" fillId="17" borderId="30" xfId="0" applyFont="1" applyFill="1" applyBorder="1" applyAlignment="1" applyProtection="1">
      <alignment horizontal="center"/>
      <protection locked="0"/>
    </xf>
    <xf numFmtId="173" fontId="80" fillId="17" borderId="8" xfId="0" applyNumberFormat="1" applyFont="1" applyFill="1" applyBorder="1" applyAlignment="1">
      <alignment horizontal="center" wrapText="1"/>
    </xf>
    <xf numFmtId="0" fontId="85" fillId="17" borderId="3" xfId="0" applyFont="1" applyFill="1" applyBorder="1" applyAlignment="1" applyProtection="1">
      <alignment horizontal="center"/>
      <protection locked="0"/>
    </xf>
    <xf numFmtId="0" fontId="80" fillId="17" borderId="3" xfId="0" applyFont="1" applyFill="1" applyBorder="1" applyAlignment="1" applyProtection="1">
      <alignment horizontal="center"/>
      <protection locked="0"/>
    </xf>
    <xf numFmtId="0" fontId="80" fillId="17" borderId="4" xfId="0" applyFont="1" applyFill="1" applyBorder="1" applyAlignment="1" applyProtection="1">
      <alignment horizontal="center"/>
      <protection locked="0"/>
    </xf>
    <xf numFmtId="0" fontId="85" fillId="17" borderId="6" xfId="0" applyFont="1" applyFill="1" applyBorder="1" applyAlignment="1" applyProtection="1">
      <alignment horizontal="center"/>
      <protection locked="0"/>
    </xf>
    <xf numFmtId="0" fontId="0" fillId="17" borderId="1" xfId="0" applyFill="1" applyBorder="1" applyAlignment="1" applyProtection="1">
      <alignment horizontal="center"/>
      <protection locked="0"/>
    </xf>
    <xf numFmtId="173" fontId="7" fillId="17" borderId="3" xfId="0" applyNumberFormat="1" applyFont="1" applyFill="1" applyBorder="1" applyAlignment="1" applyProtection="1">
      <alignment wrapText="1"/>
      <protection locked="0"/>
    </xf>
    <xf numFmtId="165" fontId="7" fillId="17" borderId="3" xfId="0" applyNumberFormat="1" applyFont="1" applyFill="1" applyBorder="1" applyAlignment="1" applyProtection="1">
      <alignment wrapText="1"/>
      <protection locked="0"/>
    </xf>
    <xf numFmtId="173" fontId="7" fillId="17" borderId="4" xfId="0" applyNumberFormat="1" applyFont="1" applyFill="1" applyBorder="1" applyAlignment="1" applyProtection="1">
      <alignment wrapText="1"/>
      <protection locked="0"/>
    </xf>
    <xf numFmtId="172" fontId="7" fillId="17" borderId="8" xfId="4" applyNumberFormat="1" applyFont="1" applyFill="1" applyBorder="1" applyAlignment="1" applyProtection="1">
      <alignment wrapText="1"/>
      <protection locked="0"/>
    </xf>
    <xf numFmtId="3" fontId="7" fillId="17" borderId="1" xfId="4" applyNumberFormat="1" applyFont="1" applyFill="1" applyBorder="1" applyAlignment="1" applyProtection="1">
      <alignment wrapText="1"/>
      <protection locked="0"/>
    </xf>
    <xf numFmtId="175" fontId="7" fillId="18" borderId="7" xfId="4" applyNumberFormat="1" applyFont="1" applyFill="1" applyBorder="1" applyAlignment="1" applyProtection="1">
      <alignment horizontal="right"/>
    </xf>
    <xf numFmtId="172" fontId="7" fillId="17" borderId="8" xfId="4" applyNumberFormat="1" applyFont="1" applyFill="1" applyBorder="1" applyAlignment="1" applyProtection="1">
      <alignment horizontal="right"/>
      <protection locked="0"/>
    </xf>
    <xf numFmtId="41" fontId="7" fillId="17" borderId="1" xfId="3" applyNumberFormat="1" applyFont="1" applyFill="1" applyBorder="1" applyAlignment="1" applyProtection="1">
      <protection locked="0"/>
    </xf>
    <xf numFmtId="174" fontId="0" fillId="17" borderId="22" xfId="3" applyNumberFormat="1" applyFont="1" applyFill="1" applyBorder="1" applyAlignment="1"/>
    <xf numFmtId="0" fontId="80" fillId="17" borderId="3" xfId="0" applyFont="1" applyFill="1" applyBorder="1" applyAlignment="1" applyProtection="1">
      <protection locked="0"/>
    </xf>
    <xf numFmtId="41" fontId="7" fillId="18" borderId="7" xfId="3" applyNumberFormat="1" applyFont="1" applyFill="1" applyBorder="1" applyAlignment="1" applyProtection="1">
      <alignment horizontal="right"/>
    </xf>
    <xf numFmtId="174" fontId="7" fillId="17" borderId="8" xfId="3" applyNumberFormat="1" applyFont="1" applyFill="1" applyBorder="1" applyAlignment="1" applyProtection="1">
      <alignment horizontal="right"/>
      <protection locked="0"/>
    </xf>
    <xf numFmtId="176" fontId="7" fillId="18" borderId="7" xfId="3" applyNumberFormat="1" applyFont="1" applyFill="1" applyBorder="1" applyAlignment="1" applyProtection="1">
      <alignment horizontal="right"/>
    </xf>
    <xf numFmtId="0" fontId="7" fillId="17" borderId="8" xfId="0" applyFont="1" applyFill="1" applyBorder="1" applyAlignment="1" applyProtection="1">
      <alignment wrapText="1"/>
      <protection locked="0"/>
    </xf>
    <xf numFmtId="174" fontId="7" fillId="17" borderId="8" xfId="3" applyNumberFormat="1" applyFont="1" applyFill="1" applyBorder="1" applyAlignment="1" applyProtection="1">
      <alignment horizontal="center" wrapText="1"/>
      <protection locked="0"/>
    </xf>
    <xf numFmtId="41" fontId="7" fillId="17" borderId="1" xfId="0" applyNumberFormat="1" applyFont="1" applyFill="1" applyBorder="1" applyAlignment="1" applyProtection="1">
      <alignment horizontal="center" wrapText="1"/>
      <protection locked="0"/>
    </xf>
    <xf numFmtId="41" fontId="7" fillId="18" borderId="6" xfId="3" applyNumberFormat="1" applyFont="1" applyFill="1" applyBorder="1" applyAlignment="1" applyProtection="1">
      <alignment horizontal="right"/>
    </xf>
    <xf numFmtId="0" fontId="7" fillId="17" borderId="22" xfId="0" applyFont="1" applyFill="1" applyBorder="1" applyAlignment="1" applyProtection="1">
      <alignment wrapText="1"/>
      <protection locked="0"/>
    </xf>
    <xf numFmtId="41" fontId="7" fillId="17" borderId="1" xfId="3" applyNumberFormat="1" applyFont="1" applyFill="1" applyBorder="1" applyAlignment="1" applyProtection="1">
      <alignment horizontal="right"/>
      <protection locked="0"/>
    </xf>
    <xf numFmtId="176" fontId="7" fillId="18" borderId="6" xfId="3" applyNumberFormat="1" applyFont="1" applyFill="1" applyBorder="1" applyAlignment="1" applyProtection="1">
      <alignment horizontal="right"/>
    </xf>
    <xf numFmtId="0" fontId="7" fillId="17" borderId="30" xfId="0" applyFont="1" applyFill="1" applyBorder="1" applyAlignment="1" applyProtection="1">
      <alignment wrapText="1"/>
      <protection locked="0"/>
    </xf>
    <xf numFmtId="0" fontId="7" fillId="17" borderId="24" xfId="0" applyFont="1" applyFill="1" applyBorder="1" applyAlignment="1" applyProtection="1">
      <alignment wrapText="1"/>
      <protection locked="0"/>
    </xf>
    <xf numFmtId="174" fontId="7" fillId="17" borderId="24" xfId="3" applyNumberFormat="1" applyFont="1" applyFill="1" applyBorder="1" applyAlignment="1" applyProtection="1">
      <alignment horizontal="center" wrapText="1"/>
      <protection locked="0"/>
    </xf>
    <xf numFmtId="41" fontId="7" fillId="17" borderId="10" xfId="0" applyNumberFormat="1" applyFont="1" applyFill="1" applyBorder="1" applyAlignment="1" applyProtection="1">
      <alignment horizontal="center" wrapText="1"/>
      <protection locked="0"/>
    </xf>
    <xf numFmtId="174" fontId="7" fillId="17" borderId="24" xfId="3" applyNumberFormat="1" applyFont="1" applyFill="1" applyBorder="1" applyAlignment="1" applyProtection="1">
      <alignment horizontal="right"/>
      <protection locked="0"/>
    </xf>
    <xf numFmtId="41" fontId="7" fillId="17" borderId="10" xfId="3" applyNumberFormat="1" applyFont="1" applyFill="1" applyBorder="1" applyAlignment="1" applyProtection="1">
      <alignment horizontal="right"/>
      <protection locked="0"/>
    </xf>
    <xf numFmtId="0" fontId="7" fillId="17" borderId="6" xfId="0" applyFont="1" applyFill="1" applyBorder="1" applyAlignment="1">
      <alignment wrapText="1"/>
    </xf>
    <xf numFmtId="174" fontId="7" fillId="17" borderId="6" xfId="3" applyNumberFormat="1" applyFont="1" applyFill="1" applyBorder="1" applyAlignment="1">
      <alignment horizontal="center" wrapText="1"/>
    </xf>
    <xf numFmtId="41" fontId="7" fillId="17" borderId="8" xfId="0" applyNumberFormat="1" applyFont="1" applyFill="1" applyBorder="1" applyAlignment="1">
      <alignment horizontal="center" wrapText="1"/>
    </xf>
    <xf numFmtId="42" fontId="7" fillId="18" borderId="30" xfId="3" applyNumberFormat="1" applyFont="1" applyFill="1" applyBorder="1" applyAlignment="1" applyProtection="1">
      <alignment horizontal="right"/>
    </xf>
    <xf numFmtId="174" fontId="7" fillId="17" borderId="7" xfId="3" applyNumberFormat="1" applyFont="1" applyFill="1" applyBorder="1" applyAlignment="1">
      <alignment horizontal="right"/>
    </xf>
    <xf numFmtId="174" fontId="7" fillId="17" borderId="8" xfId="3" applyNumberFormat="1" applyFont="1" applyFill="1" applyBorder="1" applyAlignment="1">
      <alignment horizontal="right"/>
    </xf>
    <xf numFmtId="176" fontId="7" fillId="18" borderId="30" xfId="3" applyNumberFormat="1" applyFont="1" applyFill="1" applyBorder="1" applyAlignment="1" applyProtection="1">
      <alignment horizontal="right"/>
    </xf>
    <xf numFmtId="0" fontId="80" fillId="17" borderId="3" xfId="0" applyFont="1" applyFill="1" applyBorder="1" applyAlignment="1">
      <alignment horizontal="left" wrapText="1"/>
    </xf>
    <xf numFmtId="0" fontId="0" fillId="17" borderId="8" xfId="0" applyFill="1" applyBorder="1" applyAlignment="1"/>
    <xf numFmtId="0" fontId="0" fillId="17" borderId="58" xfId="0" applyFill="1" applyBorder="1" applyAlignment="1"/>
    <xf numFmtId="173" fontId="80" fillId="17" borderId="3" xfId="0" applyNumberFormat="1" applyFont="1" applyFill="1" applyBorder="1" applyAlignment="1"/>
    <xf numFmtId="173" fontId="80" fillId="17" borderId="8" xfId="0" applyNumberFormat="1" applyFont="1" applyFill="1" applyBorder="1" applyAlignment="1"/>
    <xf numFmtId="165" fontId="7" fillId="17" borderId="3" xfId="0" applyNumberFormat="1" applyFont="1" applyFill="1" applyBorder="1" applyAlignment="1">
      <alignment wrapText="1"/>
    </xf>
    <xf numFmtId="173" fontId="7" fillId="17" borderId="3" xfId="0" applyNumberFormat="1" applyFont="1" applyFill="1" applyBorder="1" applyAlignment="1">
      <alignment wrapText="1"/>
    </xf>
    <xf numFmtId="173" fontId="80" fillId="17" borderId="3" xfId="0" applyNumberFormat="1" applyFont="1" applyFill="1" applyBorder="1" applyAlignment="1">
      <alignment wrapText="1"/>
    </xf>
    <xf numFmtId="3" fontId="80" fillId="17" borderId="3" xfId="4" applyNumberFormat="1" applyFont="1" applyFill="1" applyBorder="1" applyAlignment="1">
      <alignment wrapText="1"/>
    </xf>
    <xf numFmtId="165" fontId="80" fillId="17" borderId="3" xfId="0" applyNumberFormat="1" applyFont="1" applyFill="1" applyBorder="1" applyAlignment="1">
      <alignment horizontal="center" wrapText="1"/>
    </xf>
    <xf numFmtId="173" fontId="80" fillId="17" borderId="0" xfId="0" applyNumberFormat="1" applyFont="1" applyFill="1" applyBorder="1" applyAlignment="1" applyProtection="1">
      <alignment wrapText="1"/>
      <protection locked="0"/>
    </xf>
    <xf numFmtId="3" fontId="80" fillId="17" borderId="0" xfId="4" applyNumberFormat="1" applyFont="1" applyFill="1" applyBorder="1" applyAlignment="1" applyProtection="1">
      <alignment wrapText="1"/>
      <protection locked="0"/>
    </xf>
    <xf numFmtId="165" fontId="80" fillId="17" borderId="31" xfId="0" applyNumberFormat="1" applyFont="1" applyFill="1" applyBorder="1" applyAlignment="1" applyProtection="1">
      <alignment horizontal="center" wrapText="1"/>
      <protection locked="0"/>
    </xf>
    <xf numFmtId="43" fontId="7" fillId="17" borderId="9" xfId="0" applyNumberFormat="1" applyFont="1" applyFill="1" applyBorder="1" applyAlignment="1" applyProtection="1">
      <alignment wrapText="1"/>
      <protection locked="0"/>
    </xf>
    <xf numFmtId="0" fontId="7" fillId="17" borderId="9" xfId="0" applyFont="1" applyFill="1" applyBorder="1" applyAlignment="1" applyProtection="1">
      <alignment wrapText="1"/>
      <protection locked="0"/>
    </xf>
    <xf numFmtId="176" fontId="7" fillId="18" borderId="32" xfId="3" applyNumberFormat="1" applyFont="1" applyFill="1" applyBorder="1" applyAlignment="1" applyProtection="1">
      <alignment horizontal="right"/>
      <protection locked="0"/>
    </xf>
    <xf numFmtId="43" fontId="7" fillId="17" borderId="4" xfId="3" applyNumberFormat="1" applyFont="1" applyFill="1" applyBorder="1" applyAlignment="1" applyProtection="1">
      <alignment horizontal="right"/>
      <protection locked="0"/>
    </xf>
    <xf numFmtId="41" fontId="7" fillId="17" borderId="9" xfId="3" applyNumberFormat="1" applyFont="1" applyFill="1" applyBorder="1" applyAlignment="1" applyProtection="1">
      <protection locked="0"/>
    </xf>
    <xf numFmtId="3" fontId="7" fillId="18" borderId="32" xfId="3" applyNumberFormat="1" applyFont="1" applyFill="1" applyBorder="1" applyAlignment="1" applyProtection="1">
      <alignment horizontal="right"/>
      <protection locked="0"/>
    </xf>
    <xf numFmtId="173" fontId="80" fillId="17" borderId="6" xfId="0" applyNumberFormat="1" applyFont="1" applyFill="1" applyBorder="1" applyAlignment="1" applyProtection="1">
      <alignment wrapText="1"/>
      <protection locked="0"/>
    </xf>
    <xf numFmtId="3" fontId="80" fillId="17" borderId="6" xfId="4" applyNumberFormat="1" applyFont="1" applyFill="1" applyBorder="1" applyAlignment="1" applyProtection="1">
      <alignment wrapText="1"/>
      <protection locked="0"/>
    </xf>
    <xf numFmtId="165" fontId="80" fillId="17" borderId="8" xfId="0" applyNumberFormat="1" applyFont="1" applyFill="1" applyBorder="1" applyAlignment="1" applyProtection="1">
      <alignment horizontal="center" wrapText="1"/>
      <protection locked="0"/>
    </xf>
    <xf numFmtId="0" fontId="7" fillId="17" borderId="1" xfId="0" applyFont="1" applyFill="1" applyBorder="1" applyAlignment="1" applyProtection="1">
      <alignment wrapText="1"/>
      <protection locked="0"/>
    </xf>
    <xf numFmtId="176" fontId="7" fillId="18" borderId="7" xfId="3" applyNumberFormat="1" applyFont="1" applyFill="1" applyBorder="1" applyAlignment="1" applyProtection="1">
      <alignment horizontal="right"/>
      <protection locked="0"/>
    </xf>
    <xf numFmtId="43" fontId="7" fillId="17" borderId="31" xfId="3" applyNumberFormat="1" applyFont="1" applyFill="1" applyBorder="1" applyAlignment="1" applyProtection="1">
      <alignment horizontal="right"/>
      <protection locked="0"/>
    </xf>
    <xf numFmtId="41" fontId="7" fillId="17" borderId="22" xfId="3" applyNumberFormat="1" applyFont="1" applyFill="1" applyBorder="1" applyAlignment="1" applyProtection="1">
      <protection locked="0"/>
    </xf>
    <xf numFmtId="165" fontId="7" fillId="17" borderId="0" xfId="0" applyNumberFormat="1" applyFont="1" applyFill="1" applyBorder="1" applyAlignment="1">
      <alignment wrapText="1"/>
    </xf>
    <xf numFmtId="42" fontId="7" fillId="18" borderId="57" xfId="3" applyNumberFormat="1" applyFont="1" applyFill="1" applyBorder="1" applyAlignment="1">
      <alignment wrapText="1"/>
    </xf>
    <xf numFmtId="42" fontId="7" fillId="18" borderId="30" xfId="3" applyNumberFormat="1" applyFont="1" applyFill="1" applyBorder="1" applyAlignment="1">
      <alignment horizontal="right" wrapText="1"/>
    </xf>
    <xf numFmtId="0" fontId="80" fillId="17" borderId="30" xfId="0" applyFont="1" applyFill="1" applyBorder="1" applyAlignment="1"/>
    <xf numFmtId="173" fontId="7" fillId="17" borderId="30" xfId="0" applyNumberFormat="1" applyFont="1" applyFill="1" applyBorder="1" applyAlignment="1">
      <alignment wrapText="1"/>
    </xf>
    <xf numFmtId="165" fontId="7" fillId="17" borderId="30" xfId="0" applyNumberFormat="1" applyFont="1" applyFill="1" applyBorder="1" applyAlignment="1">
      <alignment wrapText="1"/>
    </xf>
    <xf numFmtId="173" fontId="80" fillId="17" borderId="30" xfId="0" applyNumberFormat="1" applyFont="1" applyFill="1" applyBorder="1" applyAlignment="1">
      <alignment wrapText="1"/>
    </xf>
    <xf numFmtId="3" fontId="80" fillId="17" borderId="30" xfId="4" applyNumberFormat="1" applyFont="1" applyFill="1" applyBorder="1" applyAlignment="1">
      <alignment wrapText="1"/>
    </xf>
    <xf numFmtId="173" fontId="80" fillId="17" borderId="30" xfId="0" applyNumberFormat="1" applyFont="1" applyFill="1" applyBorder="1" applyAlignment="1">
      <alignment horizontal="center" wrapText="1"/>
    </xf>
    <xf numFmtId="3" fontId="80" fillId="17" borderId="0" xfId="4" applyNumberFormat="1" applyFont="1" applyFill="1" applyBorder="1" applyAlignment="1">
      <alignment wrapText="1"/>
    </xf>
    <xf numFmtId="173" fontId="80" fillId="17" borderId="30" xfId="0" applyNumberFormat="1" applyFont="1" applyFill="1" applyBorder="1" applyAlignment="1">
      <alignment horizontal="right" wrapText="1"/>
    </xf>
    <xf numFmtId="165" fontId="80" fillId="17" borderId="30" xfId="0" applyNumberFormat="1" applyFont="1" applyFill="1" applyBorder="1" applyAlignment="1">
      <alignment horizontal="center" wrapText="1"/>
    </xf>
    <xf numFmtId="165" fontId="80" fillId="17" borderId="6" xfId="0" applyNumberFormat="1" applyFont="1" applyFill="1" applyBorder="1" applyAlignment="1"/>
    <xf numFmtId="165" fontId="80" fillId="17" borderId="6" xfId="0" applyNumberFormat="1" applyFont="1" applyFill="1" applyBorder="1" applyAlignment="1">
      <alignment wrapText="1"/>
    </xf>
    <xf numFmtId="165" fontId="80" fillId="17" borderId="6" xfId="0" applyNumberFormat="1" applyFont="1" applyFill="1" applyBorder="1" applyAlignment="1">
      <alignment horizontal="center" wrapText="1"/>
    </xf>
    <xf numFmtId="165" fontId="80" fillId="17" borderId="22" xfId="0" applyNumberFormat="1" applyFont="1" applyFill="1" applyBorder="1" applyAlignment="1"/>
    <xf numFmtId="171" fontId="7" fillId="17" borderId="6" xfId="0" applyNumberFormat="1" applyFont="1" applyFill="1" applyBorder="1" applyAlignment="1">
      <alignment wrapText="1"/>
    </xf>
    <xf numFmtId="0" fontId="0" fillId="17" borderId="6" xfId="0" applyFill="1" applyBorder="1" applyAlignment="1">
      <alignment horizontal="right"/>
    </xf>
    <xf numFmtId="43" fontId="7" fillId="17" borderId="3" xfId="0" applyNumberFormat="1" applyFont="1" applyFill="1" applyBorder="1" applyAlignment="1" applyProtection="1">
      <protection locked="0"/>
    </xf>
    <xf numFmtId="41" fontId="7" fillId="17" borderId="9" xfId="0" applyNumberFormat="1" applyFont="1" applyFill="1" applyBorder="1" applyAlignment="1" applyProtection="1">
      <alignment wrapText="1"/>
      <protection locked="0"/>
    </xf>
    <xf numFmtId="176" fontId="7" fillId="18" borderId="32" xfId="3" applyNumberFormat="1" applyFont="1" applyFill="1" applyBorder="1" applyAlignment="1" applyProtection="1">
      <alignment horizontal="right"/>
    </xf>
    <xf numFmtId="165" fontId="80" fillId="17" borderId="22" xfId="0" applyNumberFormat="1" applyFont="1" applyFill="1" applyBorder="1" applyAlignment="1" applyProtection="1">
      <protection locked="0"/>
    </xf>
    <xf numFmtId="174" fontId="7" fillId="17" borderId="4" xfId="3" applyNumberFormat="1" applyFont="1" applyFill="1" applyBorder="1" applyAlignment="1" applyProtection="1">
      <alignment horizontal="right"/>
      <protection locked="0"/>
    </xf>
    <xf numFmtId="41" fontId="7" fillId="18" borderId="32" xfId="3" applyNumberFormat="1" applyFont="1" applyFill="1" applyBorder="1" applyAlignment="1" applyProtection="1">
      <alignment horizontal="right"/>
    </xf>
    <xf numFmtId="173" fontId="80" fillId="17" borderId="31" xfId="0" applyNumberFormat="1" applyFont="1" applyFill="1" applyBorder="1" applyAlignment="1" applyProtection="1">
      <alignment horizontal="center" wrapText="1"/>
      <protection locked="0"/>
    </xf>
    <xf numFmtId="43" fontId="7" fillId="17" borderId="10" xfId="0" applyNumberFormat="1" applyFont="1" applyFill="1" applyBorder="1" applyAlignment="1" applyProtection="1">
      <alignment wrapText="1"/>
      <protection locked="0"/>
    </xf>
    <xf numFmtId="41" fontId="7" fillId="17" borderId="10" xfId="0" applyNumberFormat="1" applyFont="1" applyFill="1" applyBorder="1" applyAlignment="1" applyProtection="1">
      <alignment wrapText="1"/>
      <protection locked="0"/>
    </xf>
    <xf numFmtId="173" fontId="80" fillId="17" borderId="22" xfId="0" applyNumberFormat="1" applyFont="1" applyFill="1" applyBorder="1" applyAlignment="1" applyProtection="1">
      <alignment wrapText="1"/>
      <protection locked="0"/>
    </xf>
    <xf numFmtId="174" fontId="7" fillId="17" borderId="31" xfId="3" applyNumberFormat="1" applyFont="1" applyFill="1" applyBorder="1" applyAlignment="1" applyProtection="1">
      <alignment horizontal="right"/>
      <protection locked="0"/>
    </xf>
    <xf numFmtId="165" fontId="7" fillId="17" borderId="6" xfId="0" applyNumberFormat="1" applyFont="1" applyFill="1" applyBorder="1" applyAlignment="1">
      <alignment wrapText="1"/>
    </xf>
    <xf numFmtId="173" fontId="7" fillId="17" borderId="6" xfId="0" applyNumberFormat="1" applyFont="1" applyFill="1" applyBorder="1" applyAlignment="1">
      <alignment wrapText="1"/>
    </xf>
    <xf numFmtId="173" fontId="80" fillId="17" borderId="6" xfId="0" applyNumberFormat="1" applyFont="1" applyFill="1" applyBorder="1" applyAlignment="1">
      <alignment wrapText="1"/>
    </xf>
    <xf numFmtId="3" fontId="80" fillId="17" borderId="6" xfId="4" applyNumberFormat="1" applyFont="1" applyFill="1" applyBorder="1" applyAlignment="1">
      <alignment wrapText="1"/>
    </xf>
    <xf numFmtId="173" fontId="80" fillId="17" borderId="6" xfId="0" applyNumberFormat="1" applyFont="1" applyFill="1" applyBorder="1" applyAlignment="1">
      <alignment horizontal="center" wrapText="1"/>
    </xf>
    <xf numFmtId="44" fontId="7" fillId="18" borderId="6" xfId="4" applyNumberFormat="1" applyFont="1" applyFill="1" applyBorder="1" applyAlignment="1">
      <alignment horizontal="right" wrapText="1"/>
    </xf>
    <xf numFmtId="173" fontId="80" fillId="17" borderId="7" xfId="0" applyNumberFormat="1" applyFont="1" applyFill="1" applyBorder="1" applyAlignment="1">
      <alignment wrapText="1"/>
    </xf>
    <xf numFmtId="3" fontId="80" fillId="17" borderId="8" xfId="4" applyNumberFormat="1" applyFont="1" applyFill="1" applyBorder="1" applyAlignment="1">
      <alignment wrapText="1"/>
    </xf>
    <xf numFmtId="175" fontId="7" fillId="18" borderId="6" xfId="4" applyNumberFormat="1" applyFont="1" applyFill="1" applyBorder="1" applyAlignment="1">
      <alignment horizontal="right" wrapText="1"/>
    </xf>
    <xf numFmtId="0" fontId="80" fillId="17" borderId="3" xfId="0" applyFont="1" applyFill="1" applyBorder="1" applyAlignment="1">
      <alignment wrapText="1"/>
    </xf>
    <xf numFmtId="171" fontId="7" fillId="17" borderId="0" xfId="0" applyNumberFormat="1" applyFont="1" applyFill="1" applyBorder="1" applyAlignment="1">
      <alignment wrapText="1"/>
    </xf>
    <xf numFmtId="0" fontId="0" fillId="17" borderId="6" xfId="0" applyFill="1" applyBorder="1" applyAlignment="1"/>
    <xf numFmtId="175" fontId="0" fillId="18" borderId="1" xfId="0" applyNumberFormat="1" applyFill="1" applyBorder="1" applyAlignment="1"/>
    <xf numFmtId="0" fontId="80" fillId="17" borderId="6" xfId="0" applyFont="1" applyFill="1" applyBorder="1" applyAlignment="1" applyProtection="1"/>
    <xf numFmtId="0" fontId="0" fillId="17" borderId="6" xfId="0" applyFill="1" applyBorder="1" applyAlignment="1" applyProtection="1"/>
    <xf numFmtId="175" fontId="0" fillId="18" borderId="1" xfId="0" applyNumberFormat="1" applyFill="1" applyBorder="1" applyAlignment="1" applyProtection="1"/>
    <xf numFmtId="173" fontId="80" fillId="17" borderId="0" xfId="0" applyNumberFormat="1" applyFont="1" applyFill="1" applyBorder="1" applyAlignment="1">
      <alignment horizontal="center" wrapText="1"/>
    </xf>
    <xf numFmtId="165" fontId="80" fillId="17" borderId="0" xfId="0" applyNumberFormat="1" applyFont="1" applyFill="1" applyBorder="1" applyAlignment="1">
      <alignment horizontal="center" wrapText="1"/>
    </xf>
    <xf numFmtId="9" fontId="80" fillId="17" borderId="0" xfId="0" applyNumberFormat="1" applyFont="1" applyFill="1" applyBorder="1" applyAlignment="1">
      <alignment horizontal="center" wrapText="1"/>
    </xf>
    <xf numFmtId="173" fontId="80" fillId="17" borderId="7" xfId="0" applyNumberFormat="1" applyFont="1" applyFill="1" applyBorder="1" applyAlignment="1">
      <alignment horizontal="center"/>
    </xf>
    <xf numFmtId="9" fontId="80" fillId="17" borderId="22" xfId="0" applyNumberFormat="1" applyFont="1" applyFill="1" applyBorder="1" applyAlignment="1">
      <alignment horizontal="center" wrapText="1"/>
    </xf>
    <xf numFmtId="173" fontId="80" fillId="17" borderId="1" xfId="0" applyNumberFormat="1" applyFont="1" applyFill="1" applyBorder="1" applyAlignment="1">
      <alignment horizontal="center"/>
    </xf>
    <xf numFmtId="0" fontId="7" fillId="17" borderId="3" xfId="0" applyFont="1" applyFill="1" applyBorder="1" applyAlignment="1">
      <alignment horizontal="center" wrapText="1"/>
    </xf>
    <xf numFmtId="42" fontId="7" fillId="17" borderId="1" xfId="4" applyNumberFormat="1" applyFont="1" applyFill="1" applyBorder="1" applyAlignment="1" applyProtection="1">
      <alignment horizontal="center" wrapText="1"/>
      <protection locked="0"/>
    </xf>
    <xf numFmtId="10" fontId="7" fillId="17" borderId="1" xfId="2" applyNumberFormat="1" applyFont="1" applyFill="1" applyBorder="1" applyAlignment="1" applyProtection="1">
      <alignment wrapText="1"/>
      <protection locked="0"/>
    </xf>
    <xf numFmtId="42" fontId="7" fillId="18" borderId="7" xfId="4" applyNumberFormat="1" applyFont="1" applyFill="1" applyBorder="1" applyAlignment="1">
      <alignment horizontal="center" wrapText="1"/>
    </xf>
    <xf numFmtId="9" fontId="7" fillId="17" borderId="9" xfId="0" applyNumberFormat="1" applyFont="1" applyFill="1" applyBorder="1" applyAlignment="1">
      <alignment horizontal="center" wrapText="1"/>
    </xf>
    <xf numFmtId="42" fontId="7" fillId="17" borderId="8" xfId="4" applyNumberFormat="1" applyFont="1" applyFill="1" applyBorder="1" applyAlignment="1" applyProtection="1">
      <alignment horizontal="center" wrapText="1"/>
      <protection locked="0"/>
    </xf>
    <xf numFmtId="42" fontId="7" fillId="18" borderId="1" xfId="4" applyNumberFormat="1" applyFont="1" applyFill="1" applyBorder="1" applyAlignment="1">
      <alignment horizontal="right" wrapText="1"/>
    </xf>
    <xf numFmtId="0" fontId="7" fillId="17" borderId="0" xfId="0" applyFont="1" applyFill="1" applyBorder="1" applyAlignment="1">
      <alignment horizontal="center" wrapText="1"/>
    </xf>
    <xf numFmtId="172" fontId="7" fillId="17" borderId="0" xfId="4" applyNumberFormat="1" applyFont="1" applyFill="1" applyBorder="1" applyAlignment="1">
      <alignment horizontal="center" wrapText="1"/>
    </xf>
    <xf numFmtId="10" fontId="7" fillId="17" borderId="0" xfId="2" applyNumberFormat="1" applyFont="1" applyFill="1" applyBorder="1" applyAlignment="1">
      <alignment wrapText="1"/>
    </xf>
    <xf numFmtId="173" fontId="7" fillId="17" borderId="0" xfId="0" applyNumberFormat="1" applyFont="1" applyFill="1" applyBorder="1" applyAlignment="1">
      <alignment horizontal="center" wrapText="1"/>
    </xf>
    <xf numFmtId="9" fontId="7" fillId="17" borderId="0" xfId="0" applyNumberFormat="1" applyFont="1" applyFill="1" applyBorder="1" applyAlignment="1">
      <alignment horizontal="center" wrapText="1"/>
    </xf>
    <xf numFmtId="0" fontId="7" fillId="17" borderId="0" xfId="0" applyFont="1" applyFill="1" applyBorder="1" applyAlignment="1">
      <alignment horizontal="left" wrapText="1"/>
    </xf>
    <xf numFmtId="0" fontId="86" fillId="17" borderId="1" xfId="1" applyFont="1" applyFill="1" applyBorder="1" applyAlignment="1" applyProtection="1">
      <alignment horizontal="center" wrapText="1"/>
    </xf>
    <xf numFmtId="0" fontId="85" fillId="17" borderId="1" xfId="0" applyFont="1" applyFill="1" applyBorder="1" applyAlignment="1">
      <alignment horizontal="center" wrapText="1"/>
    </xf>
    <xf numFmtId="171" fontId="85" fillId="17" borderId="1" xfId="0" applyNumberFormat="1" applyFont="1" applyFill="1" applyBorder="1" applyAlignment="1">
      <alignment horizontal="center" wrapText="1"/>
    </xf>
    <xf numFmtId="0" fontId="85" fillId="17" borderId="7" xfId="0" applyFont="1" applyFill="1" applyBorder="1" applyAlignment="1">
      <alignment horizontal="center" wrapText="1"/>
    </xf>
    <xf numFmtId="0" fontId="86" fillId="17" borderId="7" xfId="1" applyFont="1" applyFill="1" applyBorder="1" applyAlignment="1" applyProtection="1">
      <alignment horizontal="center" wrapText="1"/>
    </xf>
    <xf numFmtId="0" fontId="80" fillId="17" borderId="7" xfId="1" applyFont="1" applyFill="1" applyBorder="1" applyAlignment="1" applyProtection="1">
      <alignment horizontal="center" wrapText="1"/>
    </xf>
    <xf numFmtId="172" fontId="80" fillId="17" borderId="1" xfId="4" applyNumberFormat="1" applyFont="1" applyFill="1" applyBorder="1" applyAlignment="1">
      <alignment horizontal="center" wrapText="1"/>
    </xf>
    <xf numFmtId="0" fontId="7" fillId="17" borderId="1" xfId="0" applyFont="1" applyFill="1" applyBorder="1" applyAlignment="1" applyProtection="1">
      <alignment horizontal="center" wrapText="1"/>
      <protection locked="0"/>
    </xf>
    <xf numFmtId="42" fontId="7" fillId="18" borderId="1" xfId="4" applyNumberFormat="1" applyFont="1" applyFill="1" applyBorder="1" applyAlignment="1">
      <alignment horizontal="center"/>
    </xf>
    <xf numFmtId="42" fontId="7" fillId="17" borderId="7" xfId="4" applyNumberFormat="1" applyFont="1" applyFill="1" applyBorder="1" applyAlignment="1" applyProtection="1">
      <alignment horizontal="center" wrapText="1"/>
      <protection locked="0"/>
    </xf>
    <xf numFmtId="42" fontId="7" fillId="17" borderId="1" xfId="0" applyNumberFormat="1" applyFont="1" applyFill="1" applyBorder="1" applyAlignment="1" applyProtection="1">
      <alignment horizontal="center" wrapText="1"/>
      <protection locked="0"/>
    </xf>
    <xf numFmtId="174" fontId="7" fillId="18" borderId="1" xfId="3" applyNumberFormat="1" applyFont="1" applyFill="1" applyBorder="1" applyAlignment="1">
      <alignment horizontal="center"/>
    </xf>
    <xf numFmtId="41" fontId="7" fillId="17" borderId="7" xfId="3" applyNumberFormat="1" applyFont="1" applyFill="1" applyBorder="1" applyAlignment="1" applyProtection="1">
      <alignment wrapText="1"/>
      <protection locked="0"/>
    </xf>
    <xf numFmtId="1" fontId="7" fillId="17" borderId="1" xfId="0" applyNumberFormat="1" applyFont="1" applyFill="1" applyBorder="1" applyAlignment="1" applyProtection="1">
      <alignment horizontal="center" wrapText="1"/>
      <protection locked="0"/>
    </xf>
    <xf numFmtId="41" fontId="7" fillId="18" borderId="7" xfId="3" applyNumberFormat="1" applyFont="1" applyFill="1" applyBorder="1" applyAlignment="1">
      <alignment horizontal="center" wrapText="1"/>
    </xf>
    <xf numFmtId="41" fontId="7" fillId="17" borderId="1" xfId="3" applyNumberFormat="1" applyFont="1" applyFill="1" applyBorder="1" applyAlignment="1" applyProtection="1">
      <alignment horizontal="center" wrapText="1"/>
      <protection locked="0"/>
    </xf>
    <xf numFmtId="174" fontId="7" fillId="18" borderId="7" xfId="3" applyNumberFormat="1" applyFont="1" applyFill="1" applyBorder="1" applyAlignment="1">
      <alignment horizontal="center" wrapText="1"/>
    </xf>
    <xf numFmtId="41" fontId="7" fillId="17" borderId="7" xfId="3" applyNumberFormat="1" applyFont="1" applyFill="1" applyBorder="1" applyAlignment="1" applyProtection="1">
      <alignment horizontal="center" wrapText="1"/>
      <protection locked="0"/>
    </xf>
    <xf numFmtId="0" fontId="80" fillId="17" borderId="8" xfId="0" applyFont="1" applyFill="1" applyBorder="1" applyAlignment="1" applyProtection="1">
      <alignment horizontal="left" wrapText="1"/>
      <protection locked="0"/>
    </xf>
    <xf numFmtId="0" fontId="7" fillId="17" borderId="10" xfId="0" applyFont="1" applyFill="1" applyBorder="1" applyAlignment="1" applyProtection="1">
      <alignment horizontal="center" wrapText="1"/>
      <protection locked="0"/>
    </xf>
    <xf numFmtId="174" fontId="7" fillId="18" borderId="10" xfId="3" applyNumberFormat="1" applyFont="1" applyFill="1" applyBorder="1" applyAlignment="1">
      <alignment horizontal="center"/>
    </xf>
    <xf numFmtId="41" fontId="7" fillId="17" borderId="57" xfId="3" applyNumberFormat="1" applyFont="1" applyFill="1" applyBorder="1" applyAlignment="1" applyProtection="1">
      <alignment wrapText="1"/>
      <protection locked="0"/>
    </xf>
    <xf numFmtId="1" fontId="7" fillId="17" borderId="10" xfId="0" applyNumberFormat="1" applyFont="1" applyFill="1" applyBorder="1" applyAlignment="1" applyProtection="1">
      <alignment horizontal="center" wrapText="1"/>
      <protection locked="0"/>
    </xf>
    <xf numFmtId="41" fontId="7" fillId="18" borderId="57" xfId="3" applyNumberFormat="1" applyFont="1" applyFill="1" applyBorder="1" applyAlignment="1">
      <alignment horizontal="center" wrapText="1"/>
    </xf>
    <xf numFmtId="41" fontId="7" fillId="17" borderId="10" xfId="3" applyNumberFormat="1" applyFont="1" applyFill="1" applyBorder="1" applyAlignment="1" applyProtection="1">
      <alignment horizontal="center" wrapText="1"/>
      <protection locked="0"/>
    </xf>
    <xf numFmtId="174" fontId="7" fillId="18" borderId="57" xfId="3" applyNumberFormat="1" applyFont="1" applyFill="1" applyBorder="1" applyAlignment="1">
      <alignment horizontal="center" wrapText="1"/>
    </xf>
    <xf numFmtId="41" fontId="7" fillId="17" borderId="57" xfId="3" applyNumberFormat="1" applyFont="1" applyFill="1" applyBorder="1" applyAlignment="1" applyProtection="1">
      <alignment horizontal="center" wrapText="1"/>
      <protection locked="0"/>
    </xf>
    <xf numFmtId="165" fontId="80" fillId="17" borderId="6" xfId="0" applyNumberFormat="1" applyFont="1" applyFill="1" applyBorder="1" applyAlignment="1">
      <alignment horizontal="center"/>
    </xf>
    <xf numFmtId="0" fontId="80" fillId="17" borderId="6" xfId="0" applyFont="1" applyFill="1" applyBorder="1" applyAlignment="1">
      <alignment horizontal="center"/>
    </xf>
    <xf numFmtId="0" fontId="7" fillId="17" borderId="6" xfId="0" applyFont="1" applyFill="1" applyBorder="1" applyAlignment="1">
      <alignment horizontal="center"/>
    </xf>
    <xf numFmtId="41" fontId="7" fillId="17" borderId="6" xfId="0" applyNumberFormat="1" applyFont="1" applyFill="1" applyBorder="1" applyAlignment="1">
      <alignment horizontal="center"/>
    </xf>
    <xf numFmtId="175" fontId="7" fillId="17" borderId="6" xfId="4" applyNumberFormat="1" applyFont="1" applyFill="1" applyBorder="1" applyAlignment="1">
      <alignment wrapText="1"/>
    </xf>
    <xf numFmtId="41" fontId="7" fillId="17" borderId="8" xfId="4" applyNumberFormat="1" applyFont="1" applyFill="1" applyBorder="1" applyAlignment="1">
      <alignment wrapText="1"/>
    </xf>
    <xf numFmtId="42" fontId="7" fillId="18" borderId="8" xfId="4" applyNumberFormat="1" applyFont="1" applyFill="1" applyBorder="1" applyAlignment="1">
      <alignment wrapText="1"/>
    </xf>
    <xf numFmtId="42" fontId="80" fillId="18" borderId="1" xfId="4" applyNumberFormat="1" applyFont="1" applyFill="1" applyBorder="1" applyAlignment="1">
      <alignment wrapText="1"/>
    </xf>
    <xf numFmtId="165" fontId="80" fillId="17" borderId="0" xfId="0" applyNumberFormat="1" applyFont="1" applyFill="1" applyBorder="1" applyAlignment="1">
      <alignment horizontal="center"/>
    </xf>
    <xf numFmtId="41" fontId="80" fillId="17" borderId="0" xfId="0" applyNumberFormat="1" applyFont="1" applyFill="1" applyBorder="1" applyAlignment="1">
      <alignment horizontal="center"/>
    </xf>
    <xf numFmtId="175" fontId="80" fillId="17" borderId="0" xfId="4" applyNumberFormat="1" applyFont="1" applyFill="1" applyBorder="1" applyAlignment="1">
      <alignment wrapText="1"/>
    </xf>
    <xf numFmtId="41" fontId="80" fillId="17" borderId="0" xfId="4" applyNumberFormat="1" applyFont="1" applyFill="1" applyBorder="1" applyAlignment="1">
      <alignment wrapText="1"/>
    </xf>
    <xf numFmtId="41" fontId="7" fillId="17" borderId="0" xfId="0" applyNumberFormat="1" applyFont="1" applyFill="1" applyBorder="1" applyAlignment="1">
      <alignment wrapText="1"/>
    </xf>
    <xf numFmtId="41" fontId="86" fillId="17" borderId="1" xfId="1" applyNumberFormat="1" applyFont="1" applyFill="1" applyBorder="1" applyAlignment="1" applyProtection="1">
      <alignment horizontal="center" wrapText="1"/>
    </xf>
    <xf numFmtId="41" fontId="85" fillId="17" borderId="1" xfId="0" applyNumberFormat="1" applyFont="1" applyFill="1" applyBorder="1" applyAlignment="1">
      <alignment horizontal="center" wrapText="1"/>
    </xf>
    <xf numFmtId="41" fontId="80" fillId="17" borderId="1" xfId="4" applyNumberFormat="1" applyFont="1" applyFill="1" applyBorder="1" applyAlignment="1">
      <alignment horizontal="center" wrapText="1"/>
    </xf>
    <xf numFmtId="41" fontId="35" fillId="17" borderId="1" xfId="0" applyNumberFormat="1" applyFont="1" applyFill="1" applyBorder="1" applyAlignment="1">
      <alignment horizontal="center" wrapText="1"/>
    </xf>
    <xf numFmtId="176" fontId="7" fillId="18" borderId="1" xfId="3" applyNumberFormat="1" applyFont="1" applyFill="1" applyBorder="1" applyAlignment="1">
      <alignment horizontal="center" wrapText="1"/>
    </xf>
    <xf numFmtId="1" fontId="7" fillId="17" borderId="1" xfId="4" applyNumberFormat="1" applyFont="1" applyFill="1" applyBorder="1" applyAlignment="1" applyProtection="1">
      <alignment horizontal="center" wrapText="1"/>
      <protection locked="0"/>
    </xf>
    <xf numFmtId="41" fontId="7" fillId="17" borderId="7" xfId="4" applyNumberFormat="1" applyFont="1" applyFill="1" applyBorder="1" applyAlignment="1" applyProtection="1">
      <alignment horizontal="center" wrapText="1"/>
      <protection locked="0"/>
    </xf>
    <xf numFmtId="0" fontId="80" fillId="17" borderId="10" xfId="0" applyFont="1" applyFill="1" applyBorder="1" applyAlignment="1" applyProtection="1">
      <alignment horizontal="center" wrapText="1"/>
      <protection locked="0"/>
    </xf>
    <xf numFmtId="1" fontId="80" fillId="17" borderId="10" xfId="0" applyNumberFormat="1" applyFont="1" applyFill="1" applyBorder="1" applyAlignment="1" applyProtection="1">
      <alignment horizontal="center" wrapText="1"/>
      <protection locked="0"/>
    </xf>
    <xf numFmtId="176" fontId="7" fillId="18" borderId="10" xfId="3" applyNumberFormat="1" applyFont="1" applyFill="1" applyBorder="1" applyAlignment="1">
      <alignment horizontal="center" wrapText="1"/>
    </xf>
    <xf numFmtId="176" fontId="7" fillId="17" borderId="57" xfId="3" applyNumberFormat="1" applyFont="1" applyFill="1" applyBorder="1" applyAlignment="1" applyProtection="1">
      <alignment wrapText="1"/>
      <protection locked="0"/>
    </xf>
    <xf numFmtId="1" fontId="7" fillId="17" borderId="10" xfId="4" applyNumberFormat="1" applyFont="1" applyFill="1" applyBorder="1" applyAlignment="1" applyProtection="1">
      <alignment horizontal="center" wrapText="1"/>
      <protection locked="0"/>
    </xf>
    <xf numFmtId="172" fontId="7" fillId="17" borderId="6" xfId="4" applyNumberFormat="1" applyFont="1" applyFill="1" applyBorder="1" applyAlignment="1">
      <alignment wrapText="1"/>
    </xf>
    <xf numFmtId="3" fontId="7" fillId="17" borderId="8" xfId="4" applyNumberFormat="1" applyFont="1" applyFill="1" applyBorder="1" applyAlignment="1">
      <alignment wrapText="1"/>
    </xf>
    <xf numFmtId="165" fontId="7" fillId="17" borderId="6" xfId="0" applyNumberFormat="1" applyFont="1" applyFill="1" applyBorder="1" applyAlignment="1">
      <alignment horizontal="center"/>
    </xf>
    <xf numFmtId="0" fontId="0" fillId="17" borderId="6" xfId="0" applyFill="1" applyBorder="1" applyAlignment="1">
      <alignment horizontal="center"/>
    </xf>
    <xf numFmtId="0" fontId="7" fillId="17" borderId="8" xfId="0" applyFont="1" applyFill="1" applyBorder="1" applyAlignment="1"/>
    <xf numFmtId="42" fontId="80" fillId="18" borderId="1" xfId="0" applyNumberFormat="1" applyFont="1" applyFill="1" applyBorder="1" applyAlignment="1">
      <alignment wrapText="1"/>
    </xf>
    <xf numFmtId="0" fontId="81" fillId="17" borderId="0" xfId="0" applyFont="1" applyFill="1" applyBorder="1" applyAlignment="1">
      <alignment horizontal="center" wrapText="1"/>
    </xf>
    <xf numFmtId="0" fontId="0" fillId="17" borderId="0" xfId="0" applyFill="1" applyBorder="1" applyAlignment="1">
      <alignment wrapText="1"/>
    </xf>
    <xf numFmtId="0" fontId="0" fillId="0" borderId="6" xfId="0" applyBorder="1" applyAlignment="1">
      <alignment wrapText="1"/>
    </xf>
    <xf numFmtId="0" fontId="0" fillId="0" borderId="6" xfId="0" applyBorder="1"/>
    <xf numFmtId="0" fontId="80" fillId="17" borderId="1" xfId="0" applyFont="1" applyFill="1" applyBorder="1" applyAlignment="1">
      <alignment horizontal="left"/>
    </xf>
    <xf numFmtId="0" fontId="81" fillId="17" borderId="73" xfId="0" applyFont="1" applyFill="1" applyBorder="1" applyAlignment="1">
      <alignment horizontal="centerContinuous" wrapText="1"/>
    </xf>
    <xf numFmtId="0" fontId="7" fillId="17" borderId="74" xfId="0" applyFont="1" applyFill="1" applyBorder="1" applyAlignment="1">
      <alignment horizontal="centerContinuous" wrapText="1"/>
    </xf>
    <xf numFmtId="0" fontId="82" fillId="17" borderId="74" xfId="0" applyFont="1" applyFill="1" applyBorder="1" applyAlignment="1">
      <alignment horizontal="centerContinuous" wrapText="1"/>
    </xf>
    <xf numFmtId="171" fontId="82" fillId="17" borderId="74" xfId="0" applyNumberFormat="1" applyFont="1" applyFill="1" applyBorder="1" applyAlignment="1">
      <alignment horizontal="centerContinuous" wrapText="1"/>
    </xf>
    <xf numFmtId="172" fontId="82" fillId="17" borderId="74" xfId="4" applyNumberFormat="1" applyFont="1" applyFill="1" applyBorder="1" applyAlignment="1">
      <alignment horizontal="centerContinuous" wrapText="1"/>
    </xf>
    <xf numFmtId="0" fontId="7" fillId="17" borderId="76" xfId="0" applyFont="1" applyFill="1" applyBorder="1" applyAlignment="1">
      <alignment horizontal="centerContinuous" wrapText="1"/>
    </xf>
    <xf numFmtId="0" fontId="84" fillId="17" borderId="0" xfId="0" applyFont="1" applyFill="1" applyBorder="1" applyAlignment="1">
      <alignment horizontal="centerContinuous" wrapText="1"/>
    </xf>
    <xf numFmtId="171" fontId="7" fillId="17" borderId="0" xfId="0" applyNumberFormat="1" applyFont="1" applyFill="1" applyBorder="1" applyAlignment="1">
      <alignment horizontal="centerContinuous" wrapText="1"/>
    </xf>
    <xf numFmtId="0" fontId="7" fillId="17" borderId="77" xfId="0" applyFont="1" applyFill="1" applyBorder="1" applyAlignment="1">
      <alignment wrapText="1"/>
    </xf>
    <xf numFmtId="0" fontId="35" fillId="17" borderId="76" xfId="0" applyFont="1" applyFill="1" applyBorder="1" applyAlignment="1">
      <alignment horizontal="right" wrapText="1"/>
    </xf>
    <xf numFmtId="0" fontId="7" fillId="0" borderId="0" xfId="0" applyFont="1" applyFill="1" applyBorder="1" applyAlignment="1">
      <alignment wrapText="1"/>
    </xf>
    <xf numFmtId="0" fontId="35" fillId="17" borderId="78" xfId="0" applyFont="1" applyFill="1" applyBorder="1" applyAlignment="1">
      <alignment horizontal="left"/>
    </xf>
    <xf numFmtId="0" fontId="35" fillId="17" borderId="79" xfId="0" applyFont="1" applyFill="1" applyBorder="1" applyAlignment="1">
      <alignment horizontal="center" vertical="center" wrapText="1"/>
    </xf>
    <xf numFmtId="0" fontId="7" fillId="17" borderId="76" xfId="0" applyFont="1" applyFill="1" applyBorder="1" applyAlignment="1">
      <alignment wrapText="1"/>
    </xf>
    <xf numFmtId="0" fontId="7" fillId="17" borderId="80" xfId="0" applyFont="1" applyFill="1" applyBorder="1" applyAlignment="1">
      <alignment wrapText="1"/>
    </xf>
    <xf numFmtId="0" fontId="7" fillId="0" borderId="81" xfId="0" applyFont="1" applyFill="1" applyBorder="1" applyAlignment="1">
      <alignment wrapText="1"/>
    </xf>
    <xf numFmtId="173" fontId="80" fillId="18" borderId="80" xfId="4" applyNumberFormat="1" applyFont="1" applyFill="1" applyBorder="1" applyAlignment="1">
      <alignment wrapText="1"/>
    </xf>
    <xf numFmtId="0" fontId="80" fillId="17" borderId="76" xfId="0" applyFont="1" applyFill="1" applyBorder="1" applyAlignment="1">
      <alignment wrapText="1"/>
    </xf>
    <xf numFmtId="174" fontId="80" fillId="17" borderId="83" xfId="3" applyNumberFormat="1" applyFont="1" applyFill="1" applyBorder="1" applyAlignment="1">
      <alignment horizontal="center" wrapText="1"/>
    </xf>
    <xf numFmtId="174" fontId="7" fillId="17" borderId="83" xfId="3" applyNumberFormat="1" applyFont="1" applyFill="1" applyBorder="1" applyAlignment="1">
      <alignment wrapText="1"/>
    </xf>
    <xf numFmtId="42" fontId="7" fillId="18" borderId="83" xfId="3" applyNumberFormat="1" applyFont="1" applyFill="1" applyBorder="1" applyAlignment="1">
      <alignment wrapText="1"/>
    </xf>
    <xf numFmtId="41" fontId="7" fillId="18" borderId="83" xfId="3" applyNumberFormat="1" applyFont="1" applyFill="1" applyBorder="1" applyAlignment="1">
      <alignment wrapText="1"/>
    </xf>
    <xf numFmtId="41" fontId="7" fillId="18" borderId="79" xfId="3" applyNumberFormat="1" applyFont="1" applyFill="1" applyBorder="1" applyAlignment="1">
      <alignment wrapText="1"/>
    </xf>
    <xf numFmtId="0" fontId="80" fillId="17" borderId="86" xfId="0" applyFont="1" applyFill="1" applyBorder="1" applyAlignment="1">
      <alignment wrapText="1"/>
    </xf>
    <xf numFmtId="42" fontId="80" fillId="17" borderId="87" xfId="3" applyNumberFormat="1" applyFont="1" applyFill="1" applyBorder="1" applyAlignment="1">
      <alignment wrapText="1"/>
    </xf>
    <xf numFmtId="173" fontId="7" fillId="17" borderId="77" xfId="0" applyNumberFormat="1" applyFont="1" applyFill="1" applyBorder="1" applyAlignment="1">
      <alignment wrapText="1"/>
    </xf>
    <xf numFmtId="0" fontId="7" fillId="17" borderId="78" xfId="0" applyFont="1" applyFill="1" applyBorder="1" applyAlignment="1">
      <alignment wrapText="1"/>
    </xf>
    <xf numFmtId="0" fontId="80" fillId="17" borderId="83" xfId="0" applyFont="1" applyFill="1" applyBorder="1" applyAlignment="1">
      <alignment horizontal="center" wrapText="1"/>
    </xf>
    <xf numFmtId="175" fontId="7" fillId="18" borderId="88" xfId="0" applyNumberFormat="1" applyFont="1" applyFill="1" applyBorder="1" applyAlignment="1">
      <alignment wrapText="1"/>
    </xf>
    <xf numFmtId="10" fontId="7" fillId="18" borderId="88" xfId="0" applyNumberFormat="1" applyFont="1" applyFill="1" applyBorder="1" applyAlignment="1">
      <alignment wrapText="1"/>
    </xf>
    <xf numFmtId="172" fontId="80" fillId="17" borderId="87" xfId="4" applyNumberFormat="1" applyFont="1" applyFill="1" applyBorder="1" applyAlignment="1">
      <alignment wrapText="1"/>
    </xf>
    <xf numFmtId="44" fontId="7" fillId="17" borderId="0" xfId="0" applyNumberFormat="1" applyFont="1" applyFill="1" applyBorder="1" applyAlignment="1">
      <alignment wrapText="1"/>
    </xf>
    <xf numFmtId="173" fontId="80" fillId="17" borderId="83" xfId="0" applyNumberFormat="1" applyFont="1" applyFill="1" applyBorder="1" applyAlignment="1">
      <alignment horizontal="center" wrapText="1"/>
    </xf>
    <xf numFmtId="174" fontId="7" fillId="18" borderId="83" xfId="3" applyNumberFormat="1" applyFont="1" applyFill="1" applyBorder="1" applyAlignment="1">
      <alignment wrapText="1"/>
    </xf>
    <xf numFmtId="0" fontId="4" fillId="17" borderId="76" xfId="1" applyFill="1" applyBorder="1" applyAlignment="1" applyProtection="1">
      <alignment wrapText="1"/>
    </xf>
    <xf numFmtId="174" fontId="7" fillId="18" borderId="88" xfId="3" applyNumberFormat="1" applyFont="1" applyFill="1" applyBorder="1" applyAlignment="1">
      <alignment wrapText="1"/>
    </xf>
    <xf numFmtId="0" fontId="0" fillId="0" borderId="76" xfId="0" applyBorder="1"/>
    <xf numFmtId="175" fontId="80" fillId="17" borderId="87" xfId="4" applyNumberFormat="1" applyFont="1" applyFill="1" applyBorder="1" applyAlignment="1">
      <alignment wrapText="1"/>
    </xf>
    <xf numFmtId="0" fontId="80" fillId="17" borderId="76" xfId="0" applyFont="1" applyFill="1" applyBorder="1" applyAlignment="1"/>
    <xf numFmtId="173" fontId="7" fillId="17" borderId="88" xfId="0" applyNumberFormat="1" applyFont="1" applyFill="1" applyBorder="1" applyAlignment="1">
      <alignment wrapText="1"/>
    </xf>
    <xf numFmtId="175" fontId="7" fillId="18" borderId="83" xfId="4" applyNumberFormat="1" applyFont="1" applyFill="1" applyBorder="1" applyAlignment="1">
      <alignment wrapText="1"/>
    </xf>
    <xf numFmtId="0" fontId="80" fillId="17" borderId="86" xfId="0" applyFont="1" applyFill="1" applyBorder="1" applyAlignment="1" applyProtection="1">
      <protection locked="0"/>
    </xf>
    <xf numFmtId="41" fontId="7" fillId="17" borderId="88" xfId="3" applyNumberFormat="1" applyFont="1" applyFill="1" applyBorder="1" applyAlignment="1">
      <alignment wrapText="1"/>
    </xf>
    <xf numFmtId="0" fontId="7" fillId="17" borderId="86" xfId="0" applyFont="1" applyFill="1" applyBorder="1" applyAlignment="1" applyProtection="1">
      <protection locked="0"/>
    </xf>
    <xf numFmtId="173" fontId="7" fillId="17" borderId="77" xfId="4" applyNumberFormat="1" applyFont="1" applyFill="1" applyBorder="1" applyAlignment="1">
      <alignment wrapText="1"/>
    </xf>
    <xf numFmtId="0" fontId="80" fillId="17" borderId="78" xfId="0" applyFont="1" applyFill="1" applyBorder="1" applyAlignment="1" applyProtection="1">
      <protection locked="0"/>
    </xf>
    <xf numFmtId="0" fontId="80" fillId="17" borderId="86" xfId="0" applyFont="1" applyFill="1" applyBorder="1" applyAlignment="1">
      <alignment horizontal="left" wrapText="1"/>
    </xf>
    <xf numFmtId="42" fontId="80" fillId="17" borderId="87" xfId="4" applyNumberFormat="1" applyFont="1" applyFill="1" applyBorder="1" applyAlignment="1">
      <alignment wrapText="1"/>
    </xf>
    <xf numFmtId="0" fontId="80" fillId="17" borderId="76" xfId="0" applyFont="1" applyFill="1" applyBorder="1" applyAlignment="1">
      <alignment horizontal="left" wrapText="1"/>
    </xf>
    <xf numFmtId="173" fontId="80" fillId="17" borderId="77" xfId="4" applyNumberFormat="1" applyFont="1" applyFill="1" applyBorder="1" applyAlignment="1">
      <alignment wrapText="1"/>
    </xf>
    <xf numFmtId="0" fontId="85" fillId="17" borderId="81" xfId="0" applyFont="1" applyFill="1" applyBorder="1" applyAlignment="1">
      <alignment horizontal="center"/>
    </xf>
    <xf numFmtId="0" fontId="7" fillId="17" borderId="88" xfId="0" applyFont="1" applyFill="1" applyBorder="1" applyAlignment="1">
      <alignment wrapText="1"/>
    </xf>
    <xf numFmtId="0" fontId="7" fillId="17" borderId="86" xfId="0" applyFont="1" applyFill="1" applyBorder="1" applyAlignment="1" applyProtection="1">
      <alignment wrapText="1"/>
      <protection locked="0"/>
    </xf>
    <xf numFmtId="176" fontId="7" fillId="18" borderId="83" xfId="3" applyNumberFormat="1" applyFont="1" applyFill="1" applyBorder="1" applyAlignment="1">
      <alignment wrapText="1"/>
    </xf>
    <xf numFmtId="0" fontId="80" fillId="17" borderId="76" xfId="0" applyFont="1" applyFill="1" applyBorder="1" applyAlignment="1" applyProtection="1">
      <protection locked="0"/>
    </xf>
    <xf numFmtId="176" fontId="7" fillId="17" borderId="83" xfId="3" applyNumberFormat="1" applyFont="1" applyFill="1" applyBorder="1" applyAlignment="1">
      <alignment wrapText="1"/>
    </xf>
    <xf numFmtId="176" fontId="7" fillId="18" borderId="79" xfId="3" applyNumberFormat="1" applyFont="1" applyFill="1" applyBorder="1" applyAlignment="1">
      <alignment wrapText="1"/>
    </xf>
    <xf numFmtId="0" fontId="80" fillId="17" borderId="86" xfId="0" applyFont="1" applyFill="1" applyBorder="1" applyAlignment="1" applyProtection="1">
      <alignment horizontal="left" wrapText="1"/>
      <protection locked="0"/>
    </xf>
    <xf numFmtId="165" fontId="80" fillId="17" borderId="77" xfId="0" applyNumberFormat="1" applyFont="1" applyFill="1" applyBorder="1" applyAlignment="1">
      <alignment wrapText="1"/>
    </xf>
    <xf numFmtId="0" fontId="7" fillId="0" borderId="78" xfId="0" applyFont="1" applyFill="1" applyBorder="1" applyAlignment="1">
      <alignment wrapText="1"/>
    </xf>
    <xf numFmtId="0" fontId="85" fillId="17" borderId="76" xfId="0" applyFont="1" applyFill="1" applyBorder="1" applyAlignment="1">
      <alignment horizontal="center"/>
    </xf>
    <xf numFmtId="0" fontId="80" fillId="17" borderId="81" xfId="0" applyFont="1" applyFill="1" applyBorder="1" applyAlignment="1">
      <alignment horizontal="left" wrapText="1"/>
    </xf>
    <xf numFmtId="0" fontId="80" fillId="17" borderId="78" xfId="0" applyFont="1" applyFill="1" applyBorder="1" applyAlignment="1" applyProtection="1">
      <alignment wrapText="1"/>
      <protection locked="0"/>
    </xf>
    <xf numFmtId="173" fontId="80" fillId="17" borderId="89" xfId="0" applyNumberFormat="1" applyFont="1" applyFill="1" applyBorder="1" applyAlignment="1">
      <alignment horizontal="center" wrapText="1"/>
    </xf>
    <xf numFmtId="0" fontId="85" fillId="17" borderId="81" xfId="0" applyFont="1" applyFill="1" applyBorder="1" applyAlignment="1" applyProtection="1">
      <alignment horizontal="center"/>
      <protection locked="0"/>
    </xf>
    <xf numFmtId="0" fontId="7" fillId="17" borderId="83" xfId="0" applyFont="1" applyFill="1" applyBorder="1" applyAlignment="1">
      <alignment wrapText="1"/>
    </xf>
    <xf numFmtId="175" fontId="7" fillId="18" borderId="83" xfId="4" applyNumberFormat="1" applyFont="1" applyFill="1" applyBorder="1" applyAlignment="1"/>
    <xf numFmtId="0" fontId="80" fillId="17" borderId="81" xfId="0" applyFont="1" applyFill="1" applyBorder="1" applyAlignment="1" applyProtection="1">
      <protection locked="0"/>
    </xf>
    <xf numFmtId="176" fontId="7" fillId="18" borderId="83" xfId="3" applyNumberFormat="1" applyFont="1" applyFill="1" applyBorder="1" applyAlignment="1"/>
    <xf numFmtId="0" fontId="80" fillId="17" borderId="86" xfId="0" applyFont="1" applyFill="1" applyBorder="1" applyAlignment="1">
      <alignment horizontal="left"/>
    </xf>
    <xf numFmtId="173" fontId="80" fillId="17" borderId="79" xfId="0" applyNumberFormat="1" applyFont="1" applyFill="1" applyBorder="1" applyAlignment="1">
      <alignment wrapText="1"/>
    </xf>
    <xf numFmtId="173" fontId="80" fillId="17" borderId="80" xfId="0" applyNumberFormat="1" applyFont="1" applyFill="1" applyBorder="1" applyAlignment="1">
      <alignment horizontal="center" wrapText="1"/>
    </xf>
    <xf numFmtId="173" fontId="7" fillId="17" borderId="76" xfId="0" applyNumberFormat="1" applyFont="1" applyFill="1" applyBorder="1" applyAlignment="1" applyProtection="1">
      <alignment wrapText="1"/>
      <protection locked="0"/>
    </xf>
    <xf numFmtId="173" fontId="7" fillId="17" borderId="86" xfId="0" applyNumberFormat="1" applyFont="1" applyFill="1" applyBorder="1" applyAlignment="1" applyProtection="1">
      <alignment wrapText="1"/>
      <protection locked="0"/>
    </xf>
    <xf numFmtId="41" fontId="7" fillId="18" borderId="77" xfId="3" applyNumberFormat="1" applyFont="1" applyFill="1" applyBorder="1" applyAlignment="1">
      <alignment wrapText="1"/>
    </xf>
    <xf numFmtId="41" fontId="7" fillId="18" borderId="90" xfId="3" applyNumberFormat="1" applyFont="1" applyFill="1" applyBorder="1" applyAlignment="1">
      <alignment wrapText="1"/>
    </xf>
    <xf numFmtId="0" fontId="80" fillId="17" borderId="78" xfId="0" applyFont="1" applyFill="1" applyBorder="1" applyAlignment="1"/>
    <xf numFmtId="174" fontId="7" fillId="17" borderId="79" xfId="3" applyNumberFormat="1" applyFont="1" applyFill="1" applyBorder="1" applyAlignment="1">
      <alignment wrapText="1"/>
    </xf>
    <xf numFmtId="174" fontId="7" fillId="17" borderId="80" xfId="3" applyNumberFormat="1" applyFont="1" applyFill="1" applyBorder="1" applyAlignment="1">
      <alignment wrapText="1"/>
    </xf>
    <xf numFmtId="0" fontId="7" fillId="0" borderId="76" xfId="0" applyFont="1" applyFill="1" applyBorder="1" applyAlignment="1" applyProtection="1">
      <alignment wrapText="1"/>
      <protection locked="0"/>
    </xf>
    <xf numFmtId="176" fontId="7" fillId="18" borderId="77" xfId="3" applyNumberFormat="1" applyFont="1" applyFill="1" applyBorder="1" applyAlignment="1">
      <alignment wrapText="1"/>
    </xf>
    <xf numFmtId="173" fontId="80" fillId="17" borderId="86" xfId="0" applyNumberFormat="1" applyFont="1" applyFill="1" applyBorder="1" applyAlignment="1"/>
    <xf numFmtId="174" fontId="7" fillId="17" borderId="77" xfId="3" applyNumberFormat="1" applyFont="1" applyFill="1" applyBorder="1" applyAlignment="1">
      <alignment wrapText="1"/>
    </xf>
    <xf numFmtId="0" fontId="80" fillId="17" borderId="86" xfId="0" applyFont="1" applyFill="1" applyBorder="1" applyAlignment="1"/>
    <xf numFmtId="173" fontId="80" fillId="17" borderId="77" xfId="0" applyNumberFormat="1" applyFont="1" applyFill="1" applyBorder="1" applyAlignment="1">
      <alignment wrapText="1"/>
    </xf>
    <xf numFmtId="0" fontId="80" fillId="17" borderId="86" xfId="0" applyFont="1" applyFill="1" applyBorder="1" applyAlignment="1" applyProtection="1"/>
    <xf numFmtId="173" fontId="80" fillId="18" borderId="88" xfId="0" applyNumberFormat="1" applyFont="1" applyFill="1" applyBorder="1" applyAlignment="1">
      <alignment wrapText="1"/>
    </xf>
    <xf numFmtId="0" fontId="80" fillId="17" borderId="81" xfId="0" applyFont="1" applyFill="1" applyBorder="1" applyAlignment="1">
      <alignment wrapText="1"/>
    </xf>
    <xf numFmtId="42" fontId="7" fillId="17" borderId="87" xfId="4" applyNumberFormat="1" applyFont="1" applyFill="1" applyBorder="1" applyAlignment="1">
      <alignment wrapText="1"/>
    </xf>
    <xf numFmtId="0" fontId="80" fillId="17" borderId="78" xfId="0" applyFont="1" applyFill="1" applyBorder="1" applyAlignment="1">
      <alignment wrapText="1"/>
    </xf>
    <xf numFmtId="0" fontId="80" fillId="17" borderId="91" xfId="0" applyFont="1" applyFill="1" applyBorder="1" applyAlignment="1"/>
    <xf numFmtId="0" fontId="80" fillId="17" borderId="92" xfId="0" applyFont="1" applyFill="1" applyBorder="1" applyAlignment="1"/>
    <xf numFmtId="0" fontId="0" fillId="17" borderId="92" xfId="0" applyFill="1" applyBorder="1" applyAlignment="1"/>
    <xf numFmtId="42" fontId="0" fillId="18" borderId="93" xfId="0" applyNumberFormat="1" applyFill="1" applyBorder="1" applyAlignment="1"/>
    <xf numFmtId="44" fontId="0" fillId="18" borderId="93" xfId="0" applyNumberFormat="1" applyFill="1" applyBorder="1" applyAlignment="1"/>
    <xf numFmtId="42" fontId="80" fillId="17" borderId="94" xfId="4" applyNumberFormat="1" applyFont="1" applyFill="1" applyBorder="1" applyAlignment="1">
      <alignment wrapText="1"/>
    </xf>
    <xf numFmtId="0" fontId="7" fillId="17" borderId="0" xfId="0" applyFont="1" applyFill="1" applyBorder="1" applyAlignment="1">
      <alignment horizontal="centerContinuous"/>
    </xf>
    <xf numFmtId="0" fontId="81" fillId="17" borderId="76" xfId="0" applyFont="1" applyFill="1" applyBorder="1" applyAlignment="1">
      <alignment wrapText="1"/>
    </xf>
    <xf numFmtId="0" fontId="4" fillId="17" borderId="0" xfId="1" applyFill="1" applyBorder="1" applyAlignment="1" applyProtection="1">
      <alignment wrapText="1"/>
    </xf>
    <xf numFmtId="0" fontId="7" fillId="17" borderId="77" xfId="0" applyFont="1" applyFill="1" applyBorder="1" applyAlignment="1">
      <alignment horizontal="left" wrapText="1"/>
    </xf>
    <xf numFmtId="0" fontId="85" fillId="17" borderId="84" xfId="0" applyFont="1" applyFill="1" applyBorder="1" applyAlignment="1">
      <alignment wrapText="1"/>
    </xf>
    <xf numFmtId="0" fontId="80" fillId="17" borderId="84" xfId="0" applyFont="1" applyFill="1" applyBorder="1" applyAlignment="1" applyProtection="1">
      <alignment wrapText="1"/>
      <protection locked="0"/>
    </xf>
    <xf numFmtId="42" fontId="7" fillId="17" borderId="0" xfId="0" applyNumberFormat="1" applyFont="1" applyFill="1" applyBorder="1" applyAlignment="1">
      <alignment wrapText="1"/>
    </xf>
    <xf numFmtId="42" fontId="7" fillId="17" borderId="0" xfId="4" applyNumberFormat="1" applyFont="1" applyFill="1" applyBorder="1" applyAlignment="1" applyProtection="1">
      <alignment wrapText="1"/>
      <protection locked="0"/>
    </xf>
    <xf numFmtId="42" fontId="7" fillId="17" borderId="83" xfId="4" applyNumberFormat="1" applyFont="1" applyFill="1" applyBorder="1" applyAlignment="1" applyProtection="1">
      <alignment wrapText="1"/>
      <protection locked="0"/>
    </xf>
    <xf numFmtId="41" fontId="7" fillId="17" borderId="0" xfId="3" applyNumberFormat="1" applyFont="1" applyFill="1" applyBorder="1" applyAlignment="1" applyProtection="1">
      <alignment wrapText="1"/>
      <protection locked="0"/>
    </xf>
    <xf numFmtId="41" fontId="7" fillId="17" borderId="83" xfId="3" applyNumberFormat="1" applyFont="1" applyFill="1" applyBorder="1" applyAlignment="1" applyProtection="1">
      <alignment wrapText="1"/>
      <protection locked="0"/>
    </xf>
    <xf numFmtId="0" fontId="80" fillId="17" borderId="82" xfId="0" applyFont="1" applyFill="1" applyBorder="1" applyAlignment="1" applyProtection="1">
      <alignment wrapText="1"/>
      <protection locked="0"/>
    </xf>
    <xf numFmtId="42" fontId="80" fillId="18" borderId="83" xfId="4" applyNumberFormat="1" applyFont="1" applyFill="1" applyBorder="1" applyAlignment="1">
      <alignment wrapText="1"/>
    </xf>
    <xf numFmtId="41" fontId="80" fillId="17" borderId="0" xfId="0" applyNumberFormat="1" applyFont="1" applyFill="1" applyBorder="1" applyAlignment="1">
      <alignment wrapText="1"/>
    </xf>
    <xf numFmtId="41" fontId="80" fillId="17" borderId="77" xfId="4" applyNumberFormat="1" applyFont="1" applyFill="1" applyBorder="1" applyAlignment="1">
      <alignment wrapText="1"/>
    </xf>
    <xf numFmtId="41" fontId="7" fillId="17" borderId="0" xfId="4" applyNumberFormat="1" applyFont="1" applyFill="1" applyBorder="1" applyAlignment="1">
      <alignment horizontal="right" wrapText="1"/>
    </xf>
    <xf numFmtId="41" fontId="7" fillId="17" borderId="77" xfId="0" applyNumberFormat="1" applyFont="1" applyFill="1" applyBorder="1" applyAlignment="1">
      <alignment wrapText="1"/>
    </xf>
    <xf numFmtId="0" fontId="83" fillId="17" borderId="76" xfId="0" applyFont="1" applyFill="1" applyBorder="1" applyAlignment="1">
      <alignment wrapText="1"/>
    </xf>
    <xf numFmtId="41" fontId="80" fillId="17" borderId="83" xfId="0" applyNumberFormat="1" applyFont="1" applyFill="1" applyBorder="1" applyAlignment="1">
      <alignment horizontal="center" wrapText="1"/>
    </xf>
    <xf numFmtId="173" fontId="80" fillId="17" borderId="76" xfId="0" applyNumberFormat="1" applyFont="1" applyFill="1" applyBorder="1" applyAlignment="1">
      <alignment horizontal="center" wrapText="1"/>
    </xf>
    <xf numFmtId="42" fontId="80" fillId="18" borderId="83" xfId="0" applyNumberFormat="1" applyFont="1" applyFill="1" applyBorder="1" applyAlignment="1">
      <alignment wrapText="1"/>
    </xf>
    <xf numFmtId="0" fontId="7" fillId="17" borderId="95" xfId="0" applyFont="1" applyFill="1" applyBorder="1" applyAlignment="1">
      <alignment wrapText="1"/>
    </xf>
    <xf numFmtId="0" fontId="7" fillId="17" borderId="96" xfId="0" applyFont="1" applyFill="1" applyBorder="1" applyAlignment="1">
      <alignment wrapText="1"/>
    </xf>
    <xf numFmtId="0" fontId="4" fillId="17" borderId="96" xfId="1" applyFill="1" applyBorder="1" applyAlignment="1" applyProtection="1">
      <alignment wrapText="1"/>
    </xf>
    <xf numFmtId="0" fontId="7" fillId="17" borderId="97" xfId="0" applyFont="1" applyFill="1" applyBorder="1" applyAlignment="1">
      <alignment wrapText="1"/>
    </xf>
    <xf numFmtId="0" fontId="4" fillId="0" borderId="75" xfId="1" applyBorder="1" applyAlignment="1" applyProtection="1">
      <alignment horizontal="center"/>
    </xf>
    <xf numFmtId="0" fontId="4" fillId="2" borderId="0" xfId="1" applyFill="1" applyAlignment="1" applyProtection="1">
      <alignment horizontal="center"/>
    </xf>
    <xf numFmtId="0" fontId="52" fillId="0" borderId="0" xfId="0" applyFont="1" applyAlignment="1"/>
    <xf numFmtId="14" fontId="76" fillId="0" borderId="0" xfId="0" applyNumberFormat="1" applyFont="1" applyAlignment="1">
      <alignment horizontal="left" vertical="top"/>
    </xf>
    <xf numFmtId="0" fontId="6" fillId="0" borderId="0" xfId="0" applyFont="1" applyAlignment="1">
      <alignment vertical="center" wrapText="1"/>
    </xf>
    <xf numFmtId="0" fontId="6" fillId="0" borderId="0" xfId="0" applyFont="1" applyAlignment="1">
      <alignment wrapText="1"/>
    </xf>
    <xf numFmtId="0" fontId="6" fillId="0" borderId="0" xfId="0" applyFont="1" applyFill="1" applyAlignment="1">
      <alignment vertical="center" wrapText="1"/>
    </xf>
    <xf numFmtId="0" fontId="0" fillId="2" borderId="35" xfId="0" applyFill="1" applyBorder="1" applyAlignment="1" applyProtection="1">
      <alignment vertical="center"/>
    </xf>
    <xf numFmtId="1" fontId="5" fillId="2" borderId="102" xfId="0" applyNumberFormat="1" applyFont="1" applyFill="1" applyBorder="1" applyAlignment="1" applyProtection="1">
      <alignment horizontal="center" vertical="center" wrapText="1"/>
    </xf>
    <xf numFmtId="0" fontId="91" fillId="12" borderId="0" xfId="0" applyFont="1" applyFill="1" applyBorder="1" applyAlignment="1" applyProtection="1">
      <alignment vertical="center"/>
    </xf>
    <xf numFmtId="0" fontId="6" fillId="12" borderId="0" xfId="0" applyFont="1" applyFill="1" applyAlignment="1">
      <alignment vertical="center"/>
    </xf>
    <xf numFmtId="0" fontId="6" fillId="12" borderId="3" xfId="0" applyFont="1" applyFill="1" applyBorder="1" applyAlignment="1">
      <alignment vertical="center"/>
    </xf>
    <xf numFmtId="0" fontId="18" fillId="12" borderId="0" xfId="0" applyFont="1" applyFill="1" applyBorder="1" applyAlignment="1" applyProtection="1">
      <alignment horizontal="left" vertical="center"/>
    </xf>
    <xf numFmtId="0" fontId="64" fillId="12" borderId="0" xfId="1" applyNumberFormat="1" applyFont="1" applyFill="1" applyBorder="1" applyAlignment="1" applyProtection="1">
      <alignment horizontal="left" vertical="top"/>
    </xf>
    <xf numFmtId="0" fontId="0" fillId="2" borderId="12" xfId="0" applyFill="1" applyBorder="1" applyAlignment="1" applyProtection="1">
      <alignment horizontal="center"/>
    </xf>
    <xf numFmtId="0" fontId="76" fillId="0" borderId="0" xfId="0" applyFont="1"/>
    <xf numFmtId="0" fontId="0" fillId="2" borderId="0" xfId="0" applyFill="1"/>
    <xf numFmtId="0" fontId="76" fillId="2" borderId="0" xfId="0" applyFont="1" applyFill="1"/>
    <xf numFmtId="0" fontId="41" fillId="2" borderId="0" xfId="0" applyFont="1" applyFill="1"/>
    <xf numFmtId="0" fontId="76" fillId="2" borderId="0" xfId="0" applyFont="1" applyFill="1" applyAlignment="1"/>
    <xf numFmtId="0" fontId="0" fillId="2" borderId="0" xfId="0" applyFill="1" applyAlignment="1">
      <alignment vertical="top" wrapText="1"/>
    </xf>
    <xf numFmtId="0" fontId="46" fillId="2" borderId="0" xfId="0" applyFont="1" applyFill="1" applyAlignment="1"/>
    <xf numFmtId="0" fontId="46" fillId="2" borderId="0" xfId="0" applyFont="1" applyFill="1"/>
    <xf numFmtId="0" fontId="46" fillId="2" borderId="0" xfId="0" applyFont="1" applyFill="1" applyAlignment="1"/>
    <xf numFmtId="0" fontId="46" fillId="2" borderId="0" xfId="0" applyFont="1" applyFill="1" applyAlignment="1">
      <alignment horizontal="right"/>
    </xf>
    <xf numFmtId="0" fontId="0" fillId="0" borderId="0" xfId="0" quotePrefix="1"/>
    <xf numFmtId="0" fontId="9" fillId="2" borderId="0" xfId="0" applyFont="1" applyFill="1"/>
    <xf numFmtId="0" fontId="93" fillId="2" borderId="0" xfId="0" applyFont="1" applyFill="1"/>
    <xf numFmtId="0" fontId="9" fillId="2" borderId="0" xfId="0" applyFont="1" applyFill="1" applyAlignment="1">
      <alignment horizontal="center"/>
    </xf>
    <xf numFmtId="0" fontId="9" fillId="2" borderId="0" xfId="0" applyFont="1" applyFill="1" applyAlignment="1">
      <alignment horizontal="center" vertical="top" wrapText="1"/>
    </xf>
    <xf numFmtId="0" fontId="9" fillId="3" borderId="0" xfId="0" applyFont="1" applyFill="1" applyAlignment="1">
      <alignment horizontal="center" vertical="center"/>
    </xf>
    <xf numFmtId="0" fontId="9" fillId="2" borderId="0" xfId="0" applyFont="1" applyFill="1" applyAlignment="1">
      <alignment horizontal="center" vertical="center"/>
    </xf>
    <xf numFmtId="167" fontId="9" fillId="2" borderId="1" xfId="0" applyNumberFormat="1" applyFont="1" applyFill="1" applyBorder="1" applyAlignment="1">
      <alignment horizontal="center" vertical="center"/>
    </xf>
    <xf numFmtId="167" fontId="9" fillId="2" borderId="1" xfId="0" applyNumberFormat="1" applyFont="1" applyFill="1" applyBorder="1" applyAlignment="1">
      <alignment horizontal="center"/>
    </xf>
    <xf numFmtId="0" fontId="90" fillId="12" borderId="43" xfId="0" applyFont="1" applyFill="1" applyBorder="1" applyAlignment="1" applyProtection="1">
      <alignment horizontal="center"/>
    </xf>
    <xf numFmtId="0" fontId="90" fillId="12" borderId="55" xfId="0" applyFont="1" applyFill="1" applyBorder="1" applyAlignment="1" applyProtection="1"/>
    <xf numFmtId="0" fontId="91" fillId="12" borderId="39" xfId="0" applyFont="1" applyFill="1" applyBorder="1" applyAlignment="1" applyProtection="1">
      <alignment vertical="center"/>
    </xf>
    <xf numFmtId="0" fontId="89" fillId="12" borderId="37" xfId="0" quotePrefix="1" applyFont="1" applyFill="1" applyBorder="1" applyAlignment="1" applyProtection="1">
      <alignment horizontal="center" vertical="center"/>
    </xf>
    <xf numFmtId="0" fontId="89" fillId="12" borderId="39" xfId="0" applyFont="1" applyFill="1" applyBorder="1" applyProtection="1"/>
    <xf numFmtId="0" fontId="91" fillId="12" borderId="37" xfId="0" applyFont="1" applyFill="1" applyBorder="1" applyAlignment="1" applyProtection="1">
      <alignment horizontal="center" vertical="center"/>
    </xf>
    <xf numFmtId="14" fontId="91" fillId="12" borderId="37" xfId="0" applyNumberFormat="1" applyFont="1" applyFill="1" applyBorder="1" applyAlignment="1" applyProtection="1">
      <alignment horizontal="center" vertical="center"/>
    </xf>
    <xf numFmtId="0" fontId="89" fillId="12" borderId="50" xfId="0" applyFont="1" applyFill="1" applyBorder="1" applyProtection="1"/>
    <xf numFmtId="173" fontId="9" fillId="2" borderId="1" xfId="0" applyNumberFormat="1" applyFont="1" applyFill="1" applyBorder="1" applyAlignment="1">
      <alignment horizontal="right" vertical="center"/>
    </xf>
    <xf numFmtId="14" fontId="94" fillId="2" borderId="0" xfId="0" applyNumberFormat="1" applyFont="1" applyFill="1"/>
    <xf numFmtId="0" fontId="1" fillId="2" borderId="20" xfId="0" applyFont="1" applyFill="1" applyBorder="1" applyAlignment="1" applyProtection="1">
      <alignment horizontal="right" vertical="center" wrapText="1"/>
    </xf>
    <xf numFmtId="0" fontId="0" fillId="2" borderId="12" xfId="0" applyFill="1" applyBorder="1" applyAlignment="1" applyProtection="1">
      <alignment vertical="center"/>
    </xf>
    <xf numFmtId="14" fontId="3" fillId="2" borderId="35"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0" fillId="0" borderId="0" xfId="0" applyProtection="1">
      <protection hidden="1"/>
    </xf>
    <xf numFmtId="0" fontId="0" fillId="0" borderId="0" xfId="0" applyBorder="1" applyProtection="1">
      <protection hidden="1"/>
    </xf>
    <xf numFmtId="14" fontId="91" fillId="12" borderId="51" xfId="0" applyNumberFormat="1" applyFont="1" applyFill="1" applyBorder="1" applyAlignment="1" applyProtection="1">
      <alignment horizontal="center" vertical="center"/>
    </xf>
    <xf numFmtId="0" fontId="0" fillId="12" borderId="0" xfId="0" applyFill="1" applyAlignment="1"/>
    <xf numFmtId="0" fontId="6" fillId="12" borderId="0" xfId="0" applyFont="1" applyFill="1" applyAlignment="1"/>
    <xf numFmtId="0" fontId="4" fillId="12" borderId="58" xfId="1" applyFill="1" applyBorder="1" applyAlignment="1" applyProtection="1"/>
    <xf numFmtId="0" fontId="0" fillId="12" borderId="32" xfId="0" applyFont="1" applyFill="1" applyBorder="1" applyAlignment="1" applyProtection="1"/>
    <xf numFmtId="0" fontId="0" fillId="12" borderId="3" xfId="0" applyFont="1" applyFill="1" applyBorder="1" applyAlignment="1" applyProtection="1"/>
    <xf numFmtId="0" fontId="0" fillId="12" borderId="58" xfId="0" applyFill="1" applyBorder="1" applyAlignment="1">
      <alignment vertical="center" wrapText="1"/>
    </xf>
    <xf numFmtId="0" fontId="6" fillId="12" borderId="0" xfId="0" applyFont="1" applyFill="1" applyBorder="1" applyAlignment="1">
      <alignment vertical="center"/>
    </xf>
    <xf numFmtId="14" fontId="60" fillId="12" borderId="0" xfId="0" applyNumberFormat="1" applyFont="1" applyFill="1" applyBorder="1" applyAlignment="1" applyProtection="1">
      <alignment horizontal="left" vertical="center"/>
    </xf>
    <xf numFmtId="14" fontId="0" fillId="12" borderId="0" xfId="0" applyNumberFormat="1" applyFont="1" applyFill="1" applyBorder="1" applyAlignment="1" applyProtection="1">
      <alignment horizontal="left" vertical="center"/>
    </xf>
    <xf numFmtId="0" fontId="4" fillId="2" borderId="0" xfId="1" applyFill="1" applyAlignment="1" applyProtection="1">
      <alignment horizontal="right"/>
    </xf>
    <xf numFmtId="0" fontId="6" fillId="9" borderId="0" xfId="0" applyFont="1" applyFill="1" applyBorder="1" applyAlignment="1" applyProtection="1">
      <alignment horizontal="left" vertical="center" wrapText="1"/>
    </xf>
    <xf numFmtId="0" fontId="0" fillId="12" borderId="0" xfId="0" applyFont="1" applyFill="1" applyBorder="1" applyAlignment="1" applyProtection="1">
      <alignment horizontal="right" vertical="center" textRotation="90"/>
    </xf>
    <xf numFmtId="0" fontId="6" fillId="12" borderId="31" xfId="0" applyFont="1" applyFill="1" applyBorder="1" applyAlignment="1">
      <alignment vertical="center"/>
    </xf>
    <xf numFmtId="1" fontId="8" fillId="2" borderId="36" xfId="0" applyNumberFormat="1" applyFont="1" applyFill="1" applyBorder="1" applyAlignment="1" applyProtection="1">
      <alignment horizontal="center" vertical="center" wrapText="1"/>
    </xf>
    <xf numFmtId="0" fontId="52" fillId="2" borderId="20" xfId="0" applyFont="1" applyFill="1" applyBorder="1" applyAlignment="1" applyProtection="1">
      <alignment horizontal="center" vertical="center"/>
    </xf>
    <xf numFmtId="0" fontId="0" fillId="2" borderId="0" xfId="0" applyFont="1" applyFill="1" applyProtection="1"/>
    <xf numFmtId="0" fontId="13" fillId="2" borderId="0" xfId="0" applyFont="1" applyFill="1" applyProtection="1"/>
    <xf numFmtId="0" fontId="0" fillId="2" borderId="0" xfId="0" applyFill="1" applyAlignment="1" applyProtection="1">
      <alignment horizontal="left" vertical="top"/>
    </xf>
    <xf numFmtId="0" fontId="0" fillId="2" borderId="30" xfId="0" applyFont="1" applyFill="1" applyBorder="1" applyAlignment="1" applyProtection="1">
      <alignment wrapText="1"/>
    </xf>
    <xf numFmtId="0" fontId="0" fillId="2" borderId="0" xfId="0" applyFont="1" applyFill="1" applyBorder="1" applyAlignment="1" applyProtection="1">
      <alignment wrapText="1"/>
    </xf>
    <xf numFmtId="2" fontId="0" fillId="2" borderId="0" xfId="0" applyNumberFormat="1" applyFont="1" applyFill="1" applyBorder="1" applyAlignment="1" applyProtection="1">
      <alignment horizontal="center" vertical="center" wrapText="1"/>
    </xf>
    <xf numFmtId="0" fontId="0" fillId="2" borderId="0" xfId="0" applyFont="1" applyFill="1" applyBorder="1" applyAlignment="1" applyProtection="1">
      <alignment horizontal="left" wrapText="1"/>
    </xf>
    <xf numFmtId="0" fontId="4" fillId="2" borderId="0" xfId="1" applyFill="1" applyBorder="1" applyAlignment="1" applyProtection="1">
      <alignment horizontal="left" wrapText="1"/>
    </xf>
    <xf numFmtId="0" fontId="4" fillId="2" borderId="12" xfId="1" applyFill="1" applyBorder="1" applyAlignment="1" applyProtection="1">
      <alignment horizontal="center" vertical="center"/>
    </xf>
    <xf numFmtId="169" fontId="38" fillId="6" borderId="49" xfId="0" applyNumberFormat="1" applyFont="1" applyFill="1" applyBorder="1" applyAlignment="1" applyProtection="1">
      <alignment horizontal="center" vertical="center" wrapText="1"/>
    </xf>
    <xf numFmtId="0" fontId="37" fillId="2" borderId="105" xfId="1" applyFont="1" applyFill="1" applyBorder="1" applyAlignment="1" applyProtection="1">
      <alignment horizontal="left" vertical="center" wrapText="1"/>
    </xf>
    <xf numFmtId="0" fontId="37" fillId="2" borderId="2" xfId="1" applyFont="1" applyFill="1" applyBorder="1" applyAlignment="1" applyProtection="1">
      <alignment horizontal="left" vertical="center" wrapText="1"/>
    </xf>
    <xf numFmtId="2" fontId="75" fillId="2" borderId="2" xfId="1" applyNumberFormat="1" applyFont="1" applyFill="1" applyBorder="1" applyAlignment="1" applyProtection="1">
      <alignment horizontal="right" vertical="center" wrapText="1"/>
    </xf>
    <xf numFmtId="14" fontId="72" fillId="5" borderId="99" xfId="0" applyNumberFormat="1" applyFont="1" applyFill="1" applyBorder="1" applyAlignment="1" applyProtection="1">
      <alignment horizontal="right" vertical="center" wrapText="1"/>
    </xf>
    <xf numFmtId="0" fontId="74" fillId="5" borderId="100" xfId="0" applyFont="1" applyFill="1" applyBorder="1" applyAlignment="1" applyProtection="1">
      <alignment horizontal="center" vertical="center" wrapText="1"/>
    </xf>
    <xf numFmtId="0" fontId="97" fillId="2" borderId="0" xfId="0" applyFont="1" applyFill="1" applyProtection="1"/>
    <xf numFmtId="0" fontId="92" fillId="2" borderId="106" xfId="0" applyFont="1" applyFill="1" applyBorder="1"/>
    <xf numFmtId="0" fontId="76" fillId="2" borderId="107" xfId="0" applyFont="1" applyFill="1" applyBorder="1"/>
    <xf numFmtId="0" fontId="0" fillId="2" borderId="107" xfId="0" applyFill="1" applyBorder="1"/>
    <xf numFmtId="0" fontId="9" fillId="2" borderId="108" xfId="0" applyFont="1" applyFill="1" applyBorder="1"/>
    <xf numFmtId="167" fontId="9" fillId="2" borderId="0" xfId="0" applyNumberFormat="1" applyFont="1" applyFill="1" applyBorder="1" applyAlignment="1">
      <alignment horizontal="center"/>
    </xf>
    <xf numFmtId="173" fontId="9" fillId="2" borderId="0" xfId="0" applyNumberFormat="1" applyFont="1" applyFill="1"/>
    <xf numFmtId="173" fontId="9" fillId="2" borderId="0" xfId="0" applyNumberFormat="1" applyFont="1" applyFill="1" applyAlignment="1">
      <alignment horizontal="right" vertical="center"/>
    </xf>
    <xf numFmtId="1" fontId="4" fillId="2" borderId="0" xfId="1" applyNumberFormat="1" applyFill="1" applyAlignment="1" applyProtection="1">
      <alignment horizontal="center" vertical="center"/>
    </xf>
    <xf numFmtId="0" fontId="9" fillId="3" borderId="0" xfId="0" applyFont="1" applyFill="1" applyAlignment="1">
      <alignment horizontal="center" vertical="center" wrapText="1"/>
    </xf>
    <xf numFmtId="1" fontId="9" fillId="3" borderId="0" xfId="0" applyNumberFormat="1" applyFont="1" applyFill="1" applyBorder="1" applyAlignment="1">
      <alignment horizontal="center" vertical="center"/>
    </xf>
    <xf numFmtId="173" fontId="9" fillId="3" borderId="0" xfId="0" applyNumberFormat="1" applyFont="1" applyFill="1" applyBorder="1"/>
    <xf numFmtId="173" fontId="9" fillId="3" borderId="6" xfId="0" applyNumberFormat="1" applyFont="1" applyFill="1" applyBorder="1" applyAlignment="1">
      <alignment horizontal="right" vertical="center"/>
    </xf>
    <xf numFmtId="173" fontId="9" fillId="2" borderId="0" xfId="0" applyNumberFormat="1" applyFont="1" applyFill="1" applyBorder="1" applyAlignment="1">
      <alignment horizontal="right" vertical="center"/>
    </xf>
    <xf numFmtId="0" fontId="100" fillId="2" borderId="0" xfId="0" applyFont="1" applyFill="1"/>
    <xf numFmtId="0" fontId="0" fillId="0" borderId="0" xfId="0" applyAlignment="1">
      <alignment horizontal="center" vertical="center"/>
    </xf>
    <xf numFmtId="0" fontId="3" fillId="2" borderId="12" xfId="0" applyFont="1" applyFill="1" applyBorder="1" applyAlignment="1" applyProtection="1">
      <alignment horizontal="right" vertical="center" wrapText="1"/>
    </xf>
    <xf numFmtId="0" fontId="0" fillId="12" borderId="0" xfId="0" applyFill="1" applyAlignment="1" applyProtection="1">
      <alignment vertical="top" wrapText="1" shrinkToFit="1"/>
    </xf>
    <xf numFmtId="0" fontId="45" fillId="2" borderId="37" xfId="0" applyFont="1" applyFill="1" applyBorder="1" applyAlignment="1" applyProtection="1">
      <alignment horizontal="center" vertical="center" wrapText="1"/>
    </xf>
    <xf numFmtId="0" fontId="45" fillId="2" borderId="39" xfId="0" applyFont="1" applyFill="1" applyBorder="1" applyAlignment="1" applyProtection="1">
      <alignment horizontal="center" vertical="center"/>
    </xf>
    <xf numFmtId="1" fontId="5" fillId="2" borderId="1" xfId="0" applyNumberFormat="1" applyFont="1" applyFill="1" applyBorder="1" applyAlignment="1" applyProtection="1">
      <alignment horizontal="center" vertical="center" wrapText="1"/>
    </xf>
    <xf numFmtId="0" fontId="12" fillId="2" borderId="0" xfId="0" applyFont="1" applyFill="1" applyBorder="1" applyAlignment="1" applyProtection="1">
      <alignment horizontal="left" vertical="center" wrapText="1"/>
    </xf>
    <xf numFmtId="1" fontId="5" fillId="2" borderId="112" xfId="0" applyNumberFormat="1" applyFont="1" applyFill="1" applyBorder="1" applyAlignment="1" applyProtection="1">
      <alignment horizontal="center" vertical="center" wrapText="1"/>
    </xf>
    <xf numFmtId="0" fontId="34" fillId="2" borderId="41" xfId="1" applyFont="1" applyFill="1" applyBorder="1" applyAlignment="1" applyProtection="1">
      <alignment horizontal="right" vertical="center" wrapText="1"/>
    </xf>
    <xf numFmtId="0" fontId="34" fillId="2" borderId="51" xfId="1" applyFont="1" applyFill="1" applyBorder="1" applyAlignment="1" applyProtection="1">
      <alignment horizontal="right" vertical="center" wrapText="1"/>
    </xf>
    <xf numFmtId="0" fontId="0" fillId="2" borderId="41" xfId="0" applyFill="1" applyBorder="1" applyProtection="1"/>
    <xf numFmtId="0" fontId="0" fillId="2" borderId="55" xfId="0" applyFill="1" applyBorder="1" applyProtection="1"/>
    <xf numFmtId="0" fontId="0" fillId="2" borderId="39" xfId="0" applyFill="1" applyBorder="1" applyProtection="1"/>
    <xf numFmtId="0" fontId="0" fillId="2" borderId="50" xfId="0" applyFill="1" applyBorder="1" applyProtection="1"/>
    <xf numFmtId="1" fontId="5" fillId="2" borderId="37" xfId="0" applyNumberFormat="1" applyFont="1" applyFill="1" applyBorder="1" applyAlignment="1" applyProtection="1">
      <alignment horizontal="center" vertical="center" wrapText="1"/>
    </xf>
    <xf numFmtId="0" fontId="99" fillId="2" borderId="0" xfId="0" applyFont="1" applyFill="1" applyProtection="1"/>
    <xf numFmtId="0" fontId="101" fillId="2" borderId="0" xfId="0" applyFont="1" applyFill="1" applyProtection="1"/>
    <xf numFmtId="1" fontId="3" fillId="2" borderId="0" xfId="0" applyNumberFormat="1" applyFont="1" applyFill="1" applyBorder="1" applyAlignment="1" applyProtection="1">
      <alignment horizontal="center" vertical="center" wrapText="1"/>
      <protection locked="0"/>
    </xf>
    <xf numFmtId="0" fontId="0" fillId="5" borderId="0" xfId="0" applyFill="1" applyProtection="1"/>
    <xf numFmtId="0" fontId="0" fillId="5" borderId="0" xfId="0" applyFill="1" applyBorder="1" applyProtection="1"/>
    <xf numFmtId="0" fontId="27" fillId="5" borderId="0" xfId="1" applyFont="1" applyFill="1" applyBorder="1" applyAlignment="1" applyProtection="1">
      <alignment horizontal="center" vertical="center" wrapText="1"/>
    </xf>
    <xf numFmtId="1" fontId="3" fillId="5" borderId="0" xfId="0" applyNumberFormat="1" applyFont="1" applyFill="1" applyBorder="1" applyAlignment="1" applyProtection="1">
      <alignment horizontal="center" vertical="center" wrapText="1"/>
      <protection locked="0"/>
    </xf>
    <xf numFmtId="167" fontId="3" fillId="2" borderId="112" xfId="0" applyNumberFormat="1" applyFont="1" applyFill="1" applyBorder="1" applyAlignment="1" applyProtection="1">
      <alignment horizontal="center" vertical="center" wrapText="1"/>
    </xf>
    <xf numFmtId="167" fontId="5" fillId="2" borderId="118" xfId="0" applyNumberFormat="1"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102" fillId="2" borderId="12" xfId="0" applyFont="1" applyFill="1" applyBorder="1" applyAlignment="1" applyProtection="1">
      <alignment horizontal="center" vertical="center"/>
    </xf>
    <xf numFmtId="14" fontId="102" fillId="2" borderId="12" xfId="0" applyNumberFormat="1" applyFont="1" applyFill="1" applyBorder="1" applyAlignment="1" applyProtection="1">
      <alignment horizontal="center" vertical="center" wrapText="1"/>
    </xf>
    <xf numFmtId="14" fontId="102" fillId="2" borderId="12" xfId="0" applyNumberFormat="1" applyFont="1" applyFill="1" applyBorder="1" applyAlignment="1" applyProtection="1">
      <alignment horizontal="center" vertical="center"/>
    </xf>
    <xf numFmtId="14" fontId="102" fillId="2" borderId="0" xfId="0" applyNumberFormat="1" applyFont="1" applyFill="1" applyAlignment="1" applyProtection="1">
      <alignment horizontal="center" vertical="center"/>
    </xf>
    <xf numFmtId="14" fontId="102" fillId="2" borderId="39" xfId="0" applyNumberFormat="1" applyFont="1" applyFill="1" applyBorder="1" applyAlignment="1" applyProtection="1">
      <alignment horizontal="center" vertical="center" wrapText="1"/>
    </xf>
    <xf numFmtId="169" fontId="3" fillId="6" borderId="119" xfId="0" applyNumberFormat="1" applyFont="1" applyFill="1" applyBorder="1" applyAlignment="1" applyProtection="1">
      <alignment horizontal="center" vertical="center" wrapText="1"/>
    </xf>
    <xf numFmtId="0" fontId="103" fillId="2" borderId="0" xfId="0" applyFont="1" applyFill="1" applyBorder="1" applyAlignment="1" applyProtection="1">
      <alignment horizontal="center" vertical="center" wrapText="1"/>
    </xf>
    <xf numFmtId="0" fontId="103" fillId="2" borderId="37" xfId="0" applyFont="1" applyFill="1" applyBorder="1" applyAlignment="1" applyProtection="1">
      <alignment horizontal="center" vertical="center" wrapText="1"/>
    </xf>
    <xf numFmtId="0" fontId="92" fillId="2" borderId="0" xfId="0" applyFont="1" applyFill="1" applyAlignment="1" applyProtection="1">
      <alignment vertical="center"/>
    </xf>
    <xf numFmtId="0" fontId="104" fillId="2" borderId="0" xfId="0" applyFont="1" applyFill="1" applyProtection="1"/>
    <xf numFmtId="0" fontId="0" fillId="5" borderId="0"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 fontId="8" fillId="2" borderId="36" xfId="0" applyNumberFormat="1" applyFont="1" applyFill="1" applyBorder="1" applyAlignment="1" applyProtection="1">
      <alignment horizontal="center" vertical="top" wrapText="1"/>
    </xf>
    <xf numFmtId="0" fontId="27" fillId="2" borderId="0" xfId="1" applyFont="1" applyFill="1" applyBorder="1" applyAlignment="1" applyProtection="1">
      <alignment horizontal="center" vertical="center" wrapText="1"/>
    </xf>
    <xf numFmtId="0" fontId="34" fillId="2" borderId="109" xfId="1" applyFont="1" applyFill="1" applyBorder="1" applyAlignment="1" applyProtection="1">
      <alignment horizontal="right" vertical="center" wrapText="1"/>
    </xf>
    <xf numFmtId="0" fontId="25" fillId="2" borderId="119" xfId="0" applyFont="1" applyFill="1" applyBorder="1" applyAlignment="1" applyProtection="1">
      <alignment horizontal="center" wrapText="1"/>
    </xf>
    <xf numFmtId="0" fontId="25" fillId="2" borderId="119" xfId="0" applyFont="1" applyFill="1" applyBorder="1" applyAlignment="1" applyProtection="1">
      <alignment horizontal="center"/>
    </xf>
    <xf numFmtId="170" fontId="105" fillId="2" borderId="0" xfId="0" applyNumberFormat="1" applyFont="1" applyFill="1" applyBorder="1" applyAlignment="1" applyProtection="1">
      <alignment horizontal="center" vertical="center" wrapText="1"/>
    </xf>
    <xf numFmtId="0" fontId="0" fillId="3" borderId="0" xfId="0" applyFill="1" applyProtection="1"/>
    <xf numFmtId="0" fontId="0" fillId="0" borderId="41" xfId="0" applyBorder="1" applyAlignment="1"/>
    <xf numFmtId="0" fontId="0" fillId="2" borderId="41" xfId="0" applyFill="1" applyBorder="1" applyAlignment="1"/>
    <xf numFmtId="0" fontId="0" fillId="5" borderId="0" xfId="0" applyFill="1" applyBorder="1" applyAlignment="1"/>
    <xf numFmtId="0" fontId="6" fillId="2" borderId="12" xfId="0" applyFont="1" applyFill="1" applyBorder="1" applyProtection="1"/>
    <xf numFmtId="0" fontId="41" fillId="0" borderId="43" xfId="0" applyFont="1" applyFill="1" applyBorder="1" applyAlignment="1" applyProtection="1">
      <alignment horizontal="left" vertical="center"/>
    </xf>
    <xf numFmtId="0" fontId="41" fillId="5" borderId="37" xfId="0" applyFont="1" applyFill="1" applyBorder="1" applyAlignment="1" applyProtection="1">
      <alignment horizontal="left" vertical="center"/>
    </xf>
    <xf numFmtId="0" fontId="0" fillId="2" borderId="55" xfId="0" applyFill="1" applyBorder="1" applyAlignment="1"/>
    <xf numFmtId="0" fontId="0" fillId="5" borderId="39" xfId="0" applyFill="1" applyBorder="1" applyAlignment="1"/>
    <xf numFmtId="0" fontId="98" fillId="5" borderId="37" xfId="0" applyFont="1" applyFill="1" applyBorder="1" applyProtection="1"/>
    <xf numFmtId="0" fontId="0" fillId="5" borderId="39" xfId="0" applyFill="1" applyBorder="1" applyProtection="1"/>
    <xf numFmtId="0" fontId="29" fillId="4" borderId="117" xfId="1" applyFont="1" applyFill="1" applyBorder="1" applyAlignment="1" applyProtection="1">
      <alignment horizontal="right" vertical="center" wrapText="1"/>
    </xf>
    <xf numFmtId="0" fontId="29" fillId="5" borderId="37" xfId="1" applyFont="1" applyFill="1" applyBorder="1" applyAlignment="1" applyProtection="1">
      <alignment horizontal="left" vertical="center" wrapText="1"/>
    </xf>
    <xf numFmtId="1" fontId="8" fillId="5" borderId="39" xfId="0" applyNumberFormat="1" applyFont="1" applyFill="1" applyBorder="1" applyAlignment="1" applyProtection="1">
      <alignment horizontal="center" vertical="center" wrapText="1"/>
    </xf>
    <xf numFmtId="1" fontId="8" fillId="2" borderId="39" xfId="0" applyNumberFormat="1" applyFont="1" applyFill="1" applyBorder="1" applyAlignment="1" applyProtection="1">
      <alignment horizontal="center" vertical="top" wrapText="1"/>
    </xf>
    <xf numFmtId="0" fontId="98" fillId="5" borderId="37" xfId="1" applyFont="1" applyFill="1" applyBorder="1" applyAlignment="1" applyProtection="1">
      <alignment horizontal="left" vertical="center" wrapText="1"/>
    </xf>
    <xf numFmtId="1" fontId="8" fillId="5" borderId="39" xfId="0" applyNumberFormat="1" applyFont="1" applyFill="1" applyBorder="1" applyAlignment="1" applyProtection="1">
      <alignment horizontal="center" vertical="top" wrapText="1"/>
    </xf>
    <xf numFmtId="0" fontId="99" fillId="0" borderId="37" xfId="0" applyFont="1" applyFill="1" applyBorder="1" applyProtection="1"/>
    <xf numFmtId="14" fontId="0" fillId="2" borderId="12" xfId="0" applyNumberFormat="1" applyFont="1" applyFill="1" applyBorder="1" applyAlignment="1">
      <alignment horizontal="center" vertical="center"/>
    </xf>
    <xf numFmtId="0" fontId="99" fillId="0" borderId="52" xfId="0" applyFont="1" applyFill="1" applyBorder="1" applyProtection="1"/>
    <xf numFmtId="0" fontId="0" fillId="2" borderId="51" xfId="0" applyFill="1" applyBorder="1" applyProtection="1"/>
    <xf numFmtId="1" fontId="3" fillId="0" borderId="16" xfId="0" applyNumberFormat="1" applyFont="1" applyBorder="1" applyAlignment="1" applyProtection="1">
      <alignment horizontal="center" vertical="center" wrapText="1"/>
      <protection locked="0"/>
    </xf>
    <xf numFmtId="1" fontId="8" fillId="2" borderId="17" xfId="0" applyNumberFormat="1" applyFont="1" applyFill="1" applyBorder="1" applyAlignment="1" applyProtection="1">
      <alignment horizontal="center" vertical="center" wrapText="1"/>
    </xf>
    <xf numFmtId="1" fontId="3" fillId="0" borderId="9" xfId="0" applyNumberFormat="1" applyFont="1" applyBorder="1" applyAlignment="1" applyProtection="1">
      <alignment horizontal="center" vertical="center" wrapText="1"/>
      <protection locked="0"/>
    </xf>
    <xf numFmtId="0" fontId="29" fillId="4" borderId="62" xfId="1" applyFont="1" applyFill="1" applyBorder="1" applyAlignment="1" applyProtection="1">
      <alignment horizontal="right" vertical="center" wrapText="1"/>
    </xf>
    <xf numFmtId="0" fontId="101" fillId="0" borderId="37" xfId="0" applyFont="1" applyFill="1" applyBorder="1" applyProtection="1"/>
    <xf numFmtId="0" fontId="0" fillId="5" borderId="37" xfId="0" applyFill="1" applyBorder="1" applyProtection="1"/>
    <xf numFmtId="0" fontId="34" fillId="2" borderId="117" xfId="1" applyFont="1" applyFill="1" applyBorder="1" applyAlignment="1" applyProtection="1">
      <alignment horizontal="right" vertical="center" wrapText="1"/>
    </xf>
    <xf numFmtId="1" fontId="3" fillId="2" borderId="41" xfId="0" applyNumberFormat="1" applyFont="1" applyFill="1" applyBorder="1" applyAlignment="1" applyProtection="1">
      <alignment horizontal="left" vertical="center" wrapText="1"/>
    </xf>
    <xf numFmtId="1" fontId="8" fillId="2" borderId="55" xfId="0" applyNumberFormat="1" applyFont="1" applyFill="1" applyBorder="1" applyAlignment="1" applyProtection="1">
      <alignment horizontal="center" vertical="center" wrapText="1"/>
    </xf>
    <xf numFmtId="0" fontId="0" fillId="2" borderId="116" xfId="0" applyFill="1" applyBorder="1" applyProtection="1"/>
    <xf numFmtId="0" fontId="101" fillId="3" borderId="43" xfId="0" applyFont="1" applyFill="1" applyBorder="1" applyProtection="1"/>
    <xf numFmtId="0" fontId="99" fillId="0" borderId="37" xfId="0" applyFont="1" applyBorder="1" applyProtection="1"/>
    <xf numFmtId="1" fontId="3" fillId="0" borderId="112" xfId="0" applyNumberFormat="1" applyFont="1" applyFill="1" applyBorder="1" applyAlignment="1" applyProtection="1">
      <alignment horizontal="center" vertical="center" wrapText="1"/>
      <protection locked="0"/>
    </xf>
    <xf numFmtId="0" fontId="99" fillId="0" borderId="52" xfId="0" applyFont="1" applyBorder="1" applyProtection="1"/>
    <xf numFmtId="14" fontId="6" fillId="12" borderId="0" xfId="0" applyNumberFormat="1" applyFont="1" applyFill="1" applyBorder="1" applyAlignment="1" applyProtection="1">
      <alignment vertical="center"/>
      <protection locked="0"/>
    </xf>
    <xf numFmtId="14" fontId="1" fillId="0" borderId="0" xfId="0" applyNumberFormat="1"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0" fillId="0" borderId="0" xfId="0" applyAlignment="1">
      <alignment horizontal="left" vertical="top"/>
    </xf>
    <xf numFmtId="169" fontId="67" fillId="14" borderId="65" xfId="0" applyNumberFormat="1" applyFont="1" applyFill="1" applyBorder="1" applyAlignment="1">
      <alignment horizontal="left" vertical="top" wrapText="1"/>
    </xf>
    <xf numFmtId="0" fontId="67" fillId="14" borderId="65" xfId="1" applyFont="1" applyFill="1" applyBorder="1" applyAlignment="1" applyProtection="1">
      <alignment horizontal="left" vertical="top" wrapText="1"/>
    </xf>
    <xf numFmtId="0" fontId="67" fillId="14" borderId="65" xfId="0" applyFont="1" applyFill="1" applyBorder="1" applyAlignment="1">
      <alignment horizontal="left" vertical="top"/>
    </xf>
    <xf numFmtId="0" fontId="67" fillId="14" borderId="65" xfId="0" applyFont="1" applyFill="1" applyBorder="1" applyAlignment="1">
      <alignment horizontal="left" vertical="top" wrapText="1"/>
    </xf>
    <xf numFmtId="0" fontId="67" fillId="14" borderId="66" xfId="1" applyFont="1" applyFill="1" applyBorder="1" applyAlignment="1" applyProtection="1">
      <alignment horizontal="left" vertical="top" wrapText="1"/>
    </xf>
    <xf numFmtId="0" fontId="67" fillId="14" borderId="70" xfId="0" applyFont="1" applyFill="1" applyBorder="1" applyAlignment="1">
      <alignment horizontal="left" vertical="top" wrapText="1"/>
    </xf>
    <xf numFmtId="0" fontId="68" fillId="15" borderId="67" xfId="0" applyFont="1" applyFill="1" applyBorder="1" applyAlignment="1">
      <alignment horizontal="center" vertical="center" wrapText="1"/>
    </xf>
    <xf numFmtId="1" fontId="1" fillId="15" borderId="67" xfId="0" applyNumberFormat="1" applyFont="1" applyFill="1" applyBorder="1" applyAlignment="1">
      <alignment horizontal="center" vertical="center" wrapText="1"/>
    </xf>
    <xf numFmtId="1" fontId="0" fillId="15" borderId="67" xfId="0" applyNumberFormat="1" applyFont="1" applyFill="1" applyBorder="1"/>
    <xf numFmtId="168" fontId="7" fillId="15" borderId="67" xfId="0" applyNumberFormat="1" applyFont="1" applyFill="1" applyBorder="1" applyAlignment="1">
      <alignment horizontal="left" vertical="center"/>
    </xf>
    <xf numFmtId="168" fontId="1" fillId="15" borderId="67" xfId="0" applyNumberFormat="1" applyFont="1" applyFill="1" applyBorder="1" applyAlignment="1">
      <alignment horizontal="center" vertical="center" wrapText="1"/>
    </xf>
    <xf numFmtId="1" fontId="10" fillId="15" borderId="67" xfId="0" applyNumberFormat="1" applyFont="1" applyFill="1" applyBorder="1"/>
    <xf numFmtId="1" fontId="1" fillId="15" borderId="68" xfId="0" applyNumberFormat="1" applyFont="1" applyFill="1" applyBorder="1" applyAlignment="1">
      <alignment horizontal="center" vertical="center" wrapText="1"/>
    </xf>
    <xf numFmtId="14" fontId="1" fillId="15" borderId="69" xfId="0" applyNumberFormat="1" applyFont="1" applyFill="1" applyBorder="1" applyAlignment="1">
      <alignment horizontal="center" vertical="center" wrapText="1"/>
    </xf>
    <xf numFmtId="0" fontId="1" fillId="15" borderId="0" xfId="0" applyNumberFormat="1" applyFont="1" applyFill="1" applyAlignment="1">
      <alignment horizontal="center" vertical="center" wrapText="1"/>
    </xf>
    <xf numFmtId="0" fontId="68" fillId="16" borderId="67" xfId="0" applyFont="1" applyFill="1" applyBorder="1" applyAlignment="1">
      <alignment horizontal="center" vertical="center" wrapText="1"/>
    </xf>
    <xf numFmtId="1" fontId="1" fillId="16" borderId="67" xfId="0" applyNumberFormat="1" applyFont="1" applyFill="1" applyBorder="1" applyAlignment="1">
      <alignment horizontal="center" vertical="center" wrapText="1"/>
    </xf>
    <xf numFmtId="1" fontId="0" fillId="16" borderId="67" xfId="0" applyNumberFormat="1" applyFont="1" applyFill="1" applyBorder="1"/>
    <xf numFmtId="168" fontId="7" fillId="16" borderId="67" xfId="0" applyNumberFormat="1" applyFont="1" applyFill="1" applyBorder="1" applyAlignment="1">
      <alignment horizontal="left" vertical="center"/>
    </xf>
    <xf numFmtId="168" fontId="1" fillId="16" borderId="67" xfId="0" applyNumberFormat="1" applyFont="1" applyFill="1" applyBorder="1" applyAlignment="1">
      <alignment horizontal="center" vertical="center" wrapText="1"/>
    </xf>
    <xf numFmtId="1" fontId="10" fillId="16" borderId="67" xfId="0" applyNumberFormat="1" applyFont="1" applyFill="1" applyBorder="1"/>
    <xf numFmtId="1" fontId="1" fillId="16" borderId="68" xfId="0" applyNumberFormat="1" applyFont="1" applyFill="1" applyBorder="1" applyAlignment="1">
      <alignment horizontal="center" vertical="center" wrapText="1"/>
    </xf>
    <xf numFmtId="1" fontId="7" fillId="15" borderId="67" xfId="0" applyNumberFormat="1" applyFont="1" applyFill="1" applyBorder="1" applyAlignment="1">
      <alignment horizontal="left" vertical="center"/>
    </xf>
    <xf numFmtId="1" fontId="7" fillId="16" borderId="67" xfId="0" applyNumberFormat="1" applyFont="1" applyFill="1" applyBorder="1" applyAlignment="1">
      <alignment horizontal="left" vertical="center"/>
    </xf>
    <xf numFmtId="0" fontId="68" fillId="15" borderId="69" xfId="0" applyFont="1" applyFill="1" applyBorder="1" applyAlignment="1">
      <alignment horizontal="center" vertical="center" wrapText="1"/>
    </xf>
    <xf numFmtId="1" fontId="1" fillId="15" borderId="69" xfId="0" applyNumberFormat="1" applyFont="1" applyFill="1" applyBorder="1" applyAlignment="1">
      <alignment horizontal="center" vertical="center" wrapText="1"/>
    </xf>
    <xf numFmtId="1" fontId="0" fillId="15" borderId="69" xfId="0" applyNumberFormat="1" applyFont="1" applyFill="1" applyBorder="1"/>
    <xf numFmtId="1" fontId="7" fillId="15" borderId="69" xfId="0" applyNumberFormat="1" applyFont="1" applyFill="1" applyBorder="1" applyAlignment="1">
      <alignment horizontal="left" vertical="center"/>
    </xf>
    <xf numFmtId="168" fontId="1" fillId="15" borderId="69" xfId="0" applyNumberFormat="1" applyFont="1" applyFill="1" applyBorder="1" applyAlignment="1">
      <alignment horizontal="center" vertical="center" wrapText="1"/>
    </xf>
    <xf numFmtId="1" fontId="10" fillId="15" borderId="69" xfId="0" applyNumberFormat="1" applyFont="1" applyFill="1" applyBorder="1"/>
    <xf numFmtId="1" fontId="1" fillId="15" borderId="0" xfId="0" applyNumberFormat="1" applyFont="1" applyFill="1" applyBorder="1" applyAlignment="1">
      <alignment horizontal="center" vertical="center" wrapText="1"/>
    </xf>
    <xf numFmtId="0" fontId="0" fillId="2" borderId="0" xfId="0" applyFill="1" applyAlignment="1"/>
    <xf numFmtId="0" fontId="0" fillId="2" borderId="0" xfId="0" applyFill="1" applyProtection="1">
      <protection hidden="1"/>
    </xf>
    <xf numFmtId="0" fontId="42" fillId="2" borderId="0" xfId="0" applyFont="1" applyFill="1" applyProtection="1">
      <protection hidden="1"/>
    </xf>
    <xf numFmtId="14" fontId="89" fillId="3" borderId="0" xfId="0" applyNumberFormat="1" applyFont="1" applyFill="1" applyBorder="1" applyAlignment="1">
      <alignment horizontal="center" vertical="center"/>
    </xf>
    <xf numFmtId="164" fontId="3" fillId="0" borderId="0" xfId="0" applyNumberFormat="1" applyFont="1" applyFill="1" applyBorder="1" applyAlignment="1">
      <alignment horizontal="right" vertical="center" wrapText="1"/>
    </xf>
    <xf numFmtId="14" fontId="46" fillId="0" borderId="0" xfId="0" applyNumberFormat="1" applyFont="1" applyAlignment="1">
      <alignment horizontal="left" vertical="center"/>
    </xf>
    <xf numFmtId="0" fontId="0" fillId="12" borderId="0" xfId="0" applyFont="1" applyFill="1" applyBorder="1" applyAlignment="1" applyProtection="1">
      <alignment vertical="center"/>
    </xf>
    <xf numFmtId="0" fontId="0" fillId="12" borderId="0" xfId="0" applyFont="1" applyFill="1" applyBorder="1" applyAlignment="1" applyProtection="1"/>
    <xf numFmtId="0" fontId="63" fillId="12" borderId="0" xfId="1" applyFont="1" applyFill="1" applyBorder="1" applyAlignment="1" applyProtection="1">
      <alignment horizontal="left" vertical="center"/>
    </xf>
    <xf numFmtId="0" fontId="9" fillId="0" borderId="0" xfId="0" applyFont="1" applyAlignment="1">
      <alignment horizontal="center"/>
    </xf>
    <xf numFmtId="0" fontId="46" fillId="0" borderId="0" xfId="0" applyFont="1" applyAlignment="1">
      <alignment horizontal="left"/>
    </xf>
    <xf numFmtId="0" fontId="61" fillId="0" borderId="0" xfId="0" applyFont="1" applyAlignment="1">
      <alignment horizontal="center"/>
    </xf>
    <xf numFmtId="0" fontId="0" fillId="0" borderId="0" xfId="0" applyFont="1" applyAlignment="1">
      <alignment horizontal="center"/>
    </xf>
    <xf numFmtId="0" fontId="0" fillId="2" borderId="124" xfId="0" applyFill="1" applyBorder="1" applyAlignment="1">
      <alignment vertical="center" wrapText="1"/>
    </xf>
    <xf numFmtId="0" fontId="0" fillId="12" borderId="0" xfId="0" applyFill="1" applyBorder="1" applyAlignment="1" applyProtection="1">
      <alignment vertical="top" wrapText="1"/>
    </xf>
    <xf numFmtId="0" fontId="29" fillId="4" borderId="5" xfId="0" applyFont="1" applyFill="1" applyBorder="1" applyAlignment="1" applyProtection="1">
      <alignment horizontal="left" wrapText="1"/>
    </xf>
    <xf numFmtId="0" fontId="29" fillId="4" borderId="110" xfId="0" applyFont="1" applyFill="1" applyBorder="1" applyAlignment="1" applyProtection="1">
      <alignment horizontal="left" wrapText="1"/>
    </xf>
    <xf numFmtId="0" fontId="29" fillId="4" borderId="115" xfId="0" applyFont="1" applyFill="1" applyBorder="1" applyAlignment="1" applyProtection="1">
      <alignment horizontal="left" wrapText="1"/>
    </xf>
    <xf numFmtId="0" fontId="29" fillId="2" borderId="110" xfId="1" applyFont="1" applyFill="1" applyBorder="1" applyAlignment="1" applyProtection="1">
      <alignment horizontal="left" vertical="center" wrapText="1"/>
    </xf>
    <xf numFmtId="0" fontId="29" fillId="2" borderId="115" xfId="1" applyFont="1" applyFill="1" applyBorder="1" applyAlignment="1" applyProtection="1">
      <alignment horizontal="left" vertical="center" wrapText="1"/>
    </xf>
    <xf numFmtId="0" fontId="29" fillId="2" borderId="7" xfId="1" applyFont="1" applyFill="1" applyBorder="1" applyAlignment="1" applyProtection="1">
      <alignment horizontal="left" vertical="center" wrapText="1"/>
    </xf>
    <xf numFmtId="1" fontId="35" fillId="2" borderId="15" xfId="0" applyNumberFormat="1" applyFont="1" applyFill="1" applyBorder="1" applyAlignment="1" applyProtection="1">
      <alignment horizontal="center" vertical="top" wrapText="1"/>
    </xf>
    <xf numFmtId="0" fontId="29" fillId="5" borderId="24" xfId="1" applyFont="1" applyFill="1" applyBorder="1" applyAlignment="1" applyProtection="1">
      <alignment horizontal="right" vertical="center" wrapText="1"/>
    </xf>
    <xf numFmtId="0" fontId="29" fillId="8" borderId="62" xfId="1" applyFont="1" applyFill="1" applyBorder="1" applyAlignment="1" applyProtection="1">
      <alignment horizontal="right" vertical="center" wrapText="1"/>
    </xf>
    <xf numFmtId="0" fontId="4" fillId="0" borderId="0" xfId="1" applyAlignment="1" applyProtection="1">
      <alignment horizontal="right" wrapText="1"/>
    </xf>
    <xf numFmtId="0" fontId="4" fillId="0" borderId="0" xfId="1" applyAlignment="1" applyProtection="1">
      <alignment horizontal="right"/>
    </xf>
    <xf numFmtId="0" fontId="4" fillId="0" borderId="0" xfId="1" applyAlignment="1" applyProtection="1">
      <alignment horizontal="right" vertical="center" wrapText="1"/>
    </xf>
    <xf numFmtId="0" fontId="63" fillId="0" borderId="0" xfId="1" applyFont="1" applyAlignment="1" applyProtection="1">
      <alignment horizontal="right" vertical="center"/>
    </xf>
    <xf numFmtId="0" fontId="76" fillId="0" borderId="0" xfId="0" applyFont="1" applyAlignment="1">
      <alignment vertical="center" wrapText="1"/>
    </xf>
    <xf numFmtId="0" fontId="43" fillId="12" borderId="30" xfId="0" applyFont="1" applyFill="1" applyBorder="1" applyAlignment="1" applyProtection="1">
      <alignment vertical="center" wrapText="1"/>
    </xf>
    <xf numFmtId="0" fontId="13" fillId="12" borderId="0" xfId="0" applyFont="1" applyFill="1" applyBorder="1" applyAlignment="1" applyProtection="1">
      <alignment horizontal="left" vertical="center"/>
    </xf>
    <xf numFmtId="0" fontId="6" fillId="19" borderId="0" xfId="0" applyFont="1" applyFill="1" applyBorder="1" applyAlignment="1">
      <alignment vertical="center"/>
    </xf>
    <xf numFmtId="0" fontId="6" fillId="19" borderId="0" xfId="0" applyFont="1" applyFill="1" applyAlignment="1">
      <alignment vertical="center"/>
    </xf>
    <xf numFmtId="0" fontId="6" fillId="19" borderId="0" xfId="0" applyFont="1" applyFill="1" applyBorder="1" applyAlignment="1">
      <alignment horizontal="right" vertical="center"/>
    </xf>
    <xf numFmtId="0" fontId="6" fillId="19" borderId="0" xfId="0" applyFont="1" applyFill="1" applyBorder="1" applyAlignment="1">
      <alignment horizontal="center" vertical="center" wrapText="1"/>
    </xf>
    <xf numFmtId="0" fontId="6" fillId="19" borderId="0" xfId="0" applyFont="1" applyFill="1" applyBorder="1" applyAlignment="1">
      <alignment vertical="center" wrapText="1"/>
    </xf>
    <xf numFmtId="0" fontId="20" fillId="19" borderId="0" xfId="0" applyFont="1" applyFill="1" applyBorder="1" applyAlignment="1" applyProtection="1">
      <alignment horizontal="center" vertical="center"/>
    </xf>
    <xf numFmtId="0" fontId="107" fillId="19" borderId="0" xfId="0" applyNumberFormat="1" applyFont="1" applyFill="1" applyBorder="1" applyAlignment="1" applyProtection="1">
      <alignment horizontal="left"/>
    </xf>
    <xf numFmtId="0" fontId="6" fillId="19" borderId="0" xfId="0" applyFont="1" applyFill="1" applyBorder="1" applyAlignment="1" applyProtection="1">
      <alignment horizontal="right" vertical="center"/>
    </xf>
    <xf numFmtId="0" fontId="6" fillId="19" borderId="0" xfId="0" applyFont="1" applyFill="1" applyAlignment="1" applyProtection="1">
      <alignment horizontal="center" vertical="center"/>
    </xf>
    <xf numFmtId="0" fontId="43" fillId="19" borderId="0" xfId="0" applyFont="1" applyFill="1" applyBorder="1" applyAlignment="1" applyProtection="1">
      <alignment horizontal="left" vertical="top"/>
    </xf>
    <xf numFmtId="0" fontId="43" fillId="19" borderId="0" xfId="0" applyFont="1" applyFill="1" applyBorder="1" applyAlignment="1" applyProtection="1">
      <alignment horizontal="center" vertical="center"/>
    </xf>
    <xf numFmtId="0" fontId="6" fillId="19" borderId="0" xfId="0" applyFont="1" applyFill="1" applyAlignment="1" applyProtection="1">
      <alignment vertical="center"/>
    </xf>
    <xf numFmtId="0" fontId="6" fillId="19" borderId="0" xfId="0" applyFont="1" applyFill="1" applyBorder="1" applyAlignment="1" applyProtection="1">
      <alignment vertical="center"/>
    </xf>
    <xf numFmtId="0" fontId="109" fillId="19" borderId="0" xfId="0" applyFont="1" applyFill="1" applyAlignment="1" applyProtection="1">
      <alignment horizontal="right" vertical="center"/>
    </xf>
    <xf numFmtId="0" fontId="71" fillId="19" borderId="0" xfId="0" applyFont="1" applyFill="1" applyBorder="1" applyAlignment="1" applyProtection="1">
      <alignment horizontal="center" vertical="center"/>
    </xf>
    <xf numFmtId="0" fontId="46" fillId="19" borderId="0" xfId="0" applyFont="1" applyFill="1" applyBorder="1" applyAlignment="1" applyProtection="1">
      <alignment horizontal="center" vertical="center"/>
    </xf>
    <xf numFmtId="14" fontId="110" fillId="19" borderId="0" xfId="0" applyNumberFormat="1" applyFont="1" applyFill="1" applyBorder="1" applyAlignment="1" applyProtection="1">
      <alignment horizontal="left" vertical="center"/>
    </xf>
    <xf numFmtId="164" fontId="3" fillId="19" borderId="0" xfId="0" applyNumberFormat="1" applyFont="1" applyFill="1" applyBorder="1" applyAlignment="1" applyProtection="1">
      <alignment horizontal="center" vertical="center" wrapText="1"/>
    </xf>
    <xf numFmtId="164" fontId="111" fillId="19" borderId="0" xfId="0" applyNumberFormat="1" applyFont="1" applyFill="1" applyBorder="1" applyAlignment="1" applyProtection="1">
      <alignment horizontal="center" wrapText="1"/>
    </xf>
    <xf numFmtId="0" fontId="20" fillId="19" borderId="0" xfId="0" applyFont="1" applyFill="1" applyBorder="1" applyAlignment="1">
      <alignment horizontal="center" vertical="center"/>
    </xf>
    <xf numFmtId="14" fontId="108" fillId="19" borderId="0" xfId="0" applyNumberFormat="1" applyFont="1" applyFill="1" applyBorder="1" applyAlignment="1" applyProtection="1">
      <alignment horizontal="left" vertical="center"/>
    </xf>
    <xf numFmtId="0" fontId="43" fillId="19" borderId="0" xfId="0" applyNumberFormat="1" applyFont="1" applyFill="1" applyBorder="1" applyAlignment="1" applyProtection="1">
      <alignment horizontal="right" vertical="center"/>
    </xf>
    <xf numFmtId="14" fontId="65" fillId="19" borderId="0" xfId="0" applyNumberFormat="1" applyFont="1" applyFill="1" applyBorder="1" applyAlignment="1" applyProtection="1">
      <alignment horizontal="center" vertical="center"/>
    </xf>
    <xf numFmtId="0" fontId="112" fillId="19" borderId="0" xfId="0" applyFont="1" applyFill="1" applyBorder="1" applyAlignment="1">
      <alignment horizontal="center" vertical="center"/>
    </xf>
    <xf numFmtId="0" fontId="113" fillId="12" borderId="0" xfId="0" applyFont="1" applyFill="1" applyBorder="1" applyAlignment="1" applyProtection="1">
      <alignment horizontal="right"/>
    </xf>
    <xf numFmtId="0" fontId="113" fillId="12" borderId="0" xfId="0" applyFont="1" applyFill="1" applyBorder="1" applyAlignment="1" applyProtection="1">
      <alignment horizontal="right" vertical="center"/>
    </xf>
    <xf numFmtId="0" fontId="114" fillId="12" borderId="0" xfId="0" applyFont="1" applyFill="1" applyBorder="1" applyAlignment="1" applyProtection="1">
      <alignment horizontal="center"/>
    </xf>
    <xf numFmtId="164" fontId="114" fillId="12" borderId="0" xfId="0" applyNumberFormat="1" applyFont="1" applyFill="1" applyBorder="1" applyAlignment="1" applyProtection="1">
      <alignment horizontal="center"/>
    </xf>
    <xf numFmtId="0" fontId="6" fillId="20" borderId="0" xfId="0" applyFont="1" applyFill="1" applyBorder="1" applyAlignment="1" applyProtection="1">
      <alignment vertical="center"/>
    </xf>
    <xf numFmtId="0" fontId="6" fillId="3" borderId="0" xfId="0" applyFont="1" applyFill="1" applyAlignment="1">
      <alignment vertical="center"/>
    </xf>
    <xf numFmtId="0" fontId="0" fillId="21" borderId="0" xfId="0" applyFont="1" applyFill="1" applyBorder="1" applyAlignment="1" applyProtection="1">
      <alignment vertical="center"/>
    </xf>
    <xf numFmtId="0" fontId="6" fillId="9" borderId="0" xfId="0" applyFont="1" applyFill="1" applyBorder="1" applyAlignment="1" applyProtection="1">
      <alignment vertical="center"/>
    </xf>
    <xf numFmtId="0" fontId="65" fillId="9" borderId="0" xfId="0" applyFont="1" applyFill="1" applyBorder="1" applyAlignment="1" applyProtection="1">
      <alignment vertical="center"/>
    </xf>
    <xf numFmtId="0" fontId="13" fillId="12"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13" fillId="12" borderId="0" xfId="0" applyFont="1" applyFill="1" applyBorder="1" applyAlignment="1" applyProtection="1">
      <alignment vertical="center"/>
    </xf>
    <xf numFmtId="0" fontId="13" fillId="12" borderId="0" xfId="0" applyFont="1" applyFill="1" applyBorder="1" applyAlignment="1" applyProtection="1">
      <alignment vertical="top"/>
    </xf>
    <xf numFmtId="0" fontId="13" fillId="12" borderId="0" xfId="0" applyFont="1" applyFill="1" applyBorder="1" applyAlignment="1" applyProtection="1">
      <alignment horizontal="left" vertical="center"/>
    </xf>
    <xf numFmtId="0" fontId="0" fillId="0" borderId="0" xfId="0" applyBorder="1"/>
    <xf numFmtId="0" fontId="117" fillId="0" borderId="0" xfId="0" applyFont="1"/>
    <xf numFmtId="0" fontId="63" fillId="0" borderId="0" xfId="1" applyFont="1" applyAlignment="1" applyProtection="1">
      <alignment horizontal="right"/>
    </xf>
    <xf numFmtId="0" fontId="52" fillId="0" borderId="112" xfId="0" applyFont="1" applyBorder="1"/>
    <xf numFmtId="0" fontId="39" fillId="0" borderId="0" xfId="1" applyFont="1" applyAlignment="1" applyProtection="1">
      <alignment horizontal="center" vertical="top"/>
    </xf>
    <xf numFmtId="0" fontId="0" fillId="2" borderId="57" xfId="0" applyFill="1" applyBorder="1"/>
    <xf numFmtId="0" fontId="0" fillId="2" borderId="109" xfId="0" applyFill="1" applyBorder="1" applyAlignment="1">
      <alignment vertical="top"/>
    </xf>
    <xf numFmtId="0" fontId="0" fillId="2" borderId="109" xfId="0" applyFill="1" applyBorder="1"/>
    <xf numFmtId="0" fontId="118" fillId="2" borderId="109" xfId="1" applyFont="1" applyFill="1" applyBorder="1" applyAlignment="1" applyProtection="1">
      <alignment horizontal="right"/>
    </xf>
    <xf numFmtId="0" fontId="0" fillId="2" borderId="117" xfId="0" applyFill="1" applyBorder="1"/>
    <xf numFmtId="0" fontId="0" fillId="2" borderId="58" xfId="0" applyFill="1" applyBorder="1" applyAlignment="1"/>
    <xf numFmtId="0" fontId="0" fillId="2" borderId="31" xfId="0" applyFont="1" applyFill="1" applyBorder="1" applyAlignment="1">
      <alignment horizontal="center"/>
    </xf>
    <xf numFmtId="0" fontId="61" fillId="2" borderId="31" xfId="0" applyFont="1" applyFill="1" applyBorder="1" applyAlignment="1">
      <alignment horizontal="center"/>
    </xf>
    <xf numFmtId="0" fontId="0" fillId="2" borderId="58" xfId="0" applyFill="1" applyBorder="1"/>
    <xf numFmtId="0" fontId="9" fillId="2" borderId="0" xfId="0" applyFont="1" applyFill="1" applyBorder="1" applyAlignment="1">
      <alignment horizontal="center" vertical="top"/>
    </xf>
    <xf numFmtId="0" fontId="9" fillId="2" borderId="0" xfId="0" applyFont="1" applyFill="1" applyBorder="1" applyAlignment="1">
      <alignment horizontal="center"/>
    </xf>
    <xf numFmtId="0" fontId="9" fillId="2" borderId="31" xfId="0" applyFont="1" applyFill="1" applyBorder="1" applyAlignment="1">
      <alignment horizontal="center"/>
    </xf>
    <xf numFmtId="0" fontId="9" fillId="2" borderId="0" xfId="0" applyFont="1" applyFill="1" applyBorder="1" applyAlignment="1">
      <alignment horizontal="right" vertical="top"/>
    </xf>
    <xf numFmtId="0" fontId="46" fillId="2" borderId="0" xfId="0" applyFont="1" applyFill="1" applyBorder="1" applyAlignment="1">
      <alignment horizontal="left"/>
    </xf>
    <xf numFmtId="0" fontId="46" fillId="2" borderId="31" xfId="0" applyFont="1" applyFill="1" applyBorder="1" applyAlignment="1">
      <alignment horizontal="left"/>
    </xf>
    <xf numFmtId="14" fontId="46" fillId="2" borderId="0" xfId="0" applyNumberFormat="1" applyFont="1" applyFill="1" applyBorder="1" applyAlignment="1">
      <alignment horizontal="left"/>
    </xf>
    <xf numFmtId="0" fontId="0" fillId="2" borderId="0" xfId="0" applyFill="1" applyBorder="1" applyAlignment="1">
      <alignment vertical="center" wrapText="1"/>
    </xf>
    <xf numFmtId="0" fontId="0" fillId="2" borderId="31" xfId="0" applyFill="1" applyBorder="1"/>
    <xf numFmtId="0" fontId="0" fillId="2" borderId="32" xfId="0" applyFill="1" applyBorder="1"/>
    <xf numFmtId="0" fontId="0" fillId="2" borderId="3" xfId="0" applyFill="1" applyBorder="1" applyAlignment="1">
      <alignment vertical="top"/>
    </xf>
    <xf numFmtId="0" fontId="0" fillId="2" borderId="3" xfId="0" applyFill="1" applyBorder="1"/>
    <xf numFmtId="0" fontId="0" fillId="2" borderId="4" xfId="0" applyFill="1" applyBorder="1"/>
    <xf numFmtId="0" fontId="116" fillId="12" borderId="0" xfId="1" applyNumberFormat="1" applyFont="1" applyFill="1" applyBorder="1" applyAlignment="1" applyProtection="1">
      <alignment horizontal="left" vertical="top"/>
    </xf>
    <xf numFmtId="0" fontId="0" fillId="21" borderId="0" xfId="0" applyFill="1"/>
    <xf numFmtId="0" fontId="6" fillId="12" borderId="0" xfId="0" applyFont="1" applyFill="1" applyAlignment="1">
      <alignment horizontal="right" vertical="center"/>
    </xf>
    <xf numFmtId="0" fontId="6" fillId="12" borderId="0" xfId="0" applyFont="1" applyFill="1" applyAlignment="1">
      <alignment horizontal="center" vertical="center"/>
    </xf>
    <xf numFmtId="0" fontId="13" fillId="12" borderId="0" xfId="0" applyFont="1" applyFill="1" applyAlignment="1">
      <alignment vertical="center"/>
    </xf>
    <xf numFmtId="0" fontId="20" fillId="12" borderId="58" xfId="0" applyFont="1" applyFill="1" applyBorder="1" applyAlignment="1" applyProtection="1">
      <alignment vertical="center" wrapText="1"/>
    </xf>
    <xf numFmtId="0" fontId="20" fillId="12" borderId="0" xfId="0" applyFont="1" applyFill="1" applyBorder="1" applyAlignment="1" applyProtection="1">
      <alignment vertical="center" wrapText="1"/>
    </xf>
    <xf numFmtId="0" fontId="20" fillId="12" borderId="0" xfId="0" applyFont="1" applyFill="1" applyBorder="1" applyAlignment="1" applyProtection="1">
      <alignment horizontal="left" vertical="center" wrapText="1"/>
    </xf>
    <xf numFmtId="0" fontId="20" fillId="12" borderId="0" xfId="0" applyFont="1" applyFill="1" applyBorder="1" applyAlignment="1" applyProtection="1">
      <alignment horizontal="center" vertical="center" wrapText="1"/>
    </xf>
    <xf numFmtId="0" fontId="43" fillId="12" borderId="0" xfId="0" applyFont="1" applyFill="1" applyBorder="1" applyAlignment="1" applyProtection="1">
      <alignment vertical="center" wrapText="1"/>
    </xf>
    <xf numFmtId="0" fontId="20" fillId="12" borderId="31" xfId="0" applyFont="1" applyFill="1" applyBorder="1" applyAlignment="1" applyProtection="1">
      <alignment vertical="center" wrapText="1"/>
    </xf>
    <xf numFmtId="0" fontId="120" fillId="12" borderId="30" xfId="0" applyFont="1" applyFill="1" applyBorder="1" applyAlignment="1" applyProtection="1">
      <alignment horizontal="left" vertical="center"/>
    </xf>
    <xf numFmtId="0" fontId="1" fillId="12" borderId="0" xfId="0" applyFont="1" applyFill="1" applyBorder="1" applyAlignment="1" applyProtection="1">
      <alignment horizontal="left" wrapText="1"/>
    </xf>
    <xf numFmtId="0" fontId="1" fillId="12" borderId="0" xfId="0" applyFont="1" applyFill="1" applyBorder="1" applyAlignment="1" applyProtection="1">
      <alignment horizontal="left"/>
    </xf>
    <xf numFmtId="166" fontId="0" fillId="12" borderId="0" xfId="0" applyNumberFormat="1" applyFill="1" applyBorder="1" applyAlignment="1" applyProtection="1">
      <alignment horizontal="center" vertical="center"/>
    </xf>
    <xf numFmtId="0" fontId="77" fillId="0" borderId="0" xfId="0" applyFont="1" applyBorder="1" applyAlignment="1">
      <alignment vertical="center"/>
    </xf>
    <xf numFmtId="0" fontId="66" fillId="0" borderId="0" xfId="0" applyFont="1" applyBorder="1"/>
    <xf numFmtId="0" fontId="78" fillId="0" borderId="0" xfId="0" applyFont="1" applyBorder="1"/>
    <xf numFmtId="0" fontId="52" fillId="0" borderId="57" xfId="0" applyFont="1" applyBorder="1" applyAlignment="1">
      <alignment vertical="center"/>
    </xf>
    <xf numFmtId="0" fontId="52" fillId="0" borderId="109" xfId="0" applyFont="1" applyBorder="1"/>
    <xf numFmtId="0" fontId="52" fillId="0" borderId="117" xfId="0" applyFont="1" applyBorder="1"/>
    <xf numFmtId="0" fontId="0" fillId="0" borderId="58" xfId="0" applyBorder="1"/>
    <xf numFmtId="0" fontId="0" fillId="0" borderId="32" xfId="0" applyBorder="1"/>
    <xf numFmtId="0" fontId="0" fillId="0" borderId="3" xfId="0" applyBorder="1"/>
    <xf numFmtId="0" fontId="0" fillId="0" borderId="4" xfId="0" applyBorder="1"/>
    <xf numFmtId="0" fontId="119" fillId="0" borderId="0" xfId="1" applyFont="1" applyAlignment="1" applyProtection="1"/>
    <xf numFmtId="0" fontId="25" fillId="0" borderId="0" xfId="0" applyFont="1" applyBorder="1" applyAlignment="1">
      <alignment vertical="center"/>
    </xf>
    <xf numFmtId="0" fontId="5" fillId="13" borderId="0" xfId="0" applyFont="1" applyFill="1" applyAlignment="1" applyProtection="1">
      <alignment horizontal="center" vertical="center" wrapText="1"/>
    </xf>
    <xf numFmtId="14" fontId="2" fillId="0" borderId="0"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 fillId="0" borderId="0" xfId="0" applyFont="1" applyFill="1" applyAlignment="1" applyProtection="1">
      <alignment horizontal="left" vertical="top" wrapText="1"/>
      <protection locked="0"/>
    </xf>
    <xf numFmtId="0" fontId="1" fillId="12" borderId="0" xfId="0" applyFont="1" applyFill="1" applyAlignment="1" applyProtection="1">
      <alignment horizontal="left" vertical="top"/>
    </xf>
    <xf numFmtId="0" fontId="1" fillId="12" borderId="0" xfId="0" applyFont="1" applyFill="1" applyBorder="1" applyAlignment="1" applyProtection="1">
      <alignment horizontal="left" vertical="top"/>
    </xf>
    <xf numFmtId="0" fontId="2" fillId="0" borderId="0" xfId="0" applyFont="1" applyFill="1" applyAlignment="1" applyProtection="1">
      <alignment horizontal="left" vertical="top"/>
    </xf>
    <xf numFmtId="0" fontId="1" fillId="0" borderId="0" xfId="0" applyNumberFormat="1" applyFont="1" applyAlignment="1" applyProtection="1">
      <alignment vertical="center" wrapText="1"/>
    </xf>
    <xf numFmtId="14" fontId="1" fillId="0" borderId="0" xfId="0" applyNumberFormat="1" applyFont="1" applyFill="1" applyBorder="1" applyAlignment="1" applyProtection="1">
      <alignment vertical="center" wrapText="1"/>
    </xf>
    <xf numFmtId="14" fontId="1" fillId="0" borderId="0" xfId="0" applyNumberFormat="1" applyFont="1" applyFill="1" applyAlignment="1" applyProtection="1">
      <alignment vertical="center" wrapText="1"/>
    </xf>
    <xf numFmtId="0" fontId="1" fillId="13" borderId="0" xfId="0" applyNumberFormat="1" applyFont="1" applyFill="1" applyAlignment="1" applyProtection="1">
      <alignment horizontal="center" wrapText="1"/>
    </xf>
    <xf numFmtId="0" fontId="2" fillId="0" borderId="0" xfId="0" applyFont="1" applyAlignment="1" applyProtection="1">
      <alignment wrapText="1"/>
    </xf>
    <xf numFmtId="0" fontId="122" fillId="0" borderId="0" xfId="0" applyNumberFormat="1" applyFont="1" applyBorder="1" applyAlignment="1" applyProtection="1">
      <alignment vertical="center"/>
    </xf>
    <xf numFmtId="14" fontId="122" fillId="0" borderId="0" xfId="0" applyNumberFormat="1" applyFont="1" applyFill="1" applyBorder="1" applyAlignment="1" applyProtection="1">
      <alignment vertical="center"/>
    </xf>
    <xf numFmtId="0" fontId="122" fillId="13" borderId="0" xfId="0" applyNumberFormat="1" applyFont="1" applyFill="1" applyAlignment="1" applyProtection="1">
      <alignment vertical="top" wrapText="1"/>
    </xf>
    <xf numFmtId="0" fontId="122" fillId="13" borderId="0" xfId="0" applyNumberFormat="1" applyFont="1" applyFill="1" applyAlignment="1" applyProtection="1">
      <alignment horizontal="justify" vertical="top" wrapText="1"/>
    </xf>
    <xf numFmtId="0" fontId="122" fillId="13" borderId="0" xfId="0" applyNumberFormat="1" applyFont="1" applyFill="1" applyAlignment="1" applyProtection="1">
      <alignment horizontal="center"/>
    </xf>
    <xf numFmtId="0" fontId="122" fillId="3" borderId="0" xfId="0" applyNumberFormat="1" applyFont="1" applyFill="1" applyAlignment="1" applyProtection="1">
      <alignment horizontal="left" vertical="top" wrapText="1"/>
    </xf>
    <xf numFmtId="0" fontId="122" fillId="0" borderId="0" xfId="0" applyFont="1" applyFill="1" applyBorder="1" applyAlignment="1" applyProtection="1">
      <alignment horizontal="left" vertical="top" wrapText="1"/>
      <protection locked="0"/>
    </xf>
    <xf numFmtId="14" fontId="122" fillId="0" borderId="0" xfId="0" applyNumberFormat="1" applyFont="1" applyFill="1" applyBorder="1" applyAlignment="1" applyProtection="1">
      <alignment horizontal="left" vertical="top" wrapText="1"/>
      <protection locked="0"/>
    </xf>
    <xf numFmtId="0" fontId="122" fillId="0" borderId="0" xfId="0" applyFont="1" applyFill="1" applyAlignment="1" applyProtection="1">
      <alignment horizontal="left" vertical="top" wrapText="1"/>
      <protection locked="0"/>
    </xf>
    <xf numFmtId="0" fontId="122" fillId="12" borderId="0" xfId="0" applyFont="1" applyFill="1" applyBorder="1" applyAlignment="1" applyProtection="1">
      <alignment horizontal="left" vertical="top"/>
    </xf>
    <xf numFmtId="0" fontId="122" fillId="12" borderId="0" xfId="0" applyFont="1" applyFill="1" applyBorder="1" applyAlignment="1" applyProtection="1">
      <alignment horizontal="left" vertical="top" wrapText="1"/>
    </xf>
    <xf numFmtId="0" fontId="13" fillId="12" borderId="0" xfId="0" applyFont="1" applyFill="1" applyBorder="1" applyAlignment="1" applyProtection="1">
      <alignment horizontal="left" vertical="center"/>
    </xf>
    <xf numFmtId="0" fontId="123" fillId="14" borderId="125" xfId="0" applyFont="1" applyFill="1" applyBorder="1" applyAlignment="1">
      <alignment horizontal="center" wrapText="1"/>
    </xf>
    <xf numFmtId="0" fontId="123" fillId="14" borderId="126" xfId="0" applyFont="1" applyFill="1" applyBorder="1" applyAlignment="1">
      <alignment wrapText="1"/>
    </xf>
    <xf numFmtId="0" fontId="123" fillId="14" borderId="126" xfId="0" applyFont="1" applyFill="1" applyBorder="1" applyAlignment="1">
      <alignment horizontal="center" vertical="center" wrapText="1"/>
    </xf>
    <xf numFmtId="0" fontId="123" fillId="14" borderId="127" xfId="0" applyFont="1" applyFill="1" applyBorder="1" applyAlignment="1">
      <alignment wrapText="1"/>
    </xf>
    <xf numFmtId="0" fontId="0" fillId="16" borderId="128" xfId="0" applyFont="1" applyFill="1" applyBorder="1" applyAlignment="1">
      <alignment horizontal="center" wrapText="1"/>
    </xf>
    <xf numFmtId="0" fontId="0" fillId="16" borderId="129" xfId="0" applyFont="1" applyFill="1" applyBorder="1"/>
    <xf numFmtId="0" fontId="0" fillId="16" borderId="129" xfId="0" applyFont="1" applyFill="1" applyBorder="1" applyAlignment="1">
      <alignment horizontal="center" vertical="center"/>
    </xf>
    <xf numFmtId="14" fontId="0" fillId="9" borderId="129" xfId="0" applyNumberFormat="1" applyFont="1" applyFill="1" applyBorder="1"/>
    <xf numFmtId="14" fontId="0" fillId="16" borderId="129" xfId="0" applyNumberFormat="1" applyFont="1" applyFill="1" applyBorder="1"/>
    <xf numFmtId="14" fontId="0" fillId="16" borderId="129" xfId="0" applyNumberFormat="1" applyFont="1" applyFill="1" applyBorder="1" applyAlignment="1">
      <alignment horizontal="center" vertical="center"/>
    </xf>
    <xf numFmtId="0" fontId="0" fillId="16" borderId="129" xfId="0" applyFont="1" applyFill="1" applyBorder="1" applyAlignment="1">
      <alignment wrapText="1"/>
    </xf>
    <xf numFmtId="0" fontId="0" fillId="16" borderId="130" xfId="0" applyFont="1" applyFill="1" applyBorder="1" applyAlignment="1">
      <alignment wrapText="1"/>
    </xf>
    <xf numFmtId="0" fontId="0" fillId="0" borderId="128" xfId="0" applyFont="1" applyBorder="1" applyAlignment="1">
      <alignment horizontal="center" wrapText="1"/>
    </xf>
    <xf numFmtId="0" fontId="0" fillId="0" borderId="129" xfId="0" applyFont="1" applyBorder="1"/>
    <xf numFmtId="0" fontId="0" fillId="0" borderId="129" xfId="0" applyFont="1" applyBorder="1" applyAlignment="1">
      <alignment horizontal="center" vertical="center"/>
    </xf>
    <xf numFmtId="14" fontId="0" fillId="0" borderId="129" xfId="0" applyNumberFormat="1" applyFont="1" applyBorder="1"/>
    <xf numFmtId="14" fontId="0" fillId="0" borderId="129" xfId="0" applyNumberFormat="1" applyFont="1" applyFill="1" applyBorder="1"/>
    <xf numFmtId="14" fontId="0" fillId="0" borderId="129" xfId="0" applyNumberFormat="1" applyFont="1" applyBorder="1" applyAlignment="1">
      <alignment horizontal="center" vertical="center"/>
    </xf>
    <xf numFmtId="0" fontId="0" fillId="0" borderId="130" xfId="0" applyFont="1" applyBorder="1"/>
    <xf numFmtId="0" fontId="0" fillId="16" borderId="128" xfId="0" applyFont="1" applyFill="1" applyBorder="1" applyAlignment="1">
      <alignment horizontal="center" vertical="center" wrapText="1"/>
    </xf>
    <xf numFmtId="0" fontId="0" fillId="16" borderId="130" xfId="0" applyFont="1" applyFill="1" applyBorder="1"/>
    <xf numFmtId="0" fontId="0" fillId="0" borderId="128" xfId="0" applyFont="1" applyBorder="1" applyAlignment="1">
      <alignment horizontal="center" vertical="center" wrapText="1"/>
    </xf>
    <xf numFmtId="0" fontId="0" fillId="0" borderId="129" xfId="0" applyFont="1" applyBorder="1" applyAlignment="1">
      <alignment horizontal="center" wrapText="1"/>
    </xf>
    <xf numFmtId="0" fontId="0" fillId="16" borderId="129" xfId="0" applyFont="1" applyFill="1" applyBorder="1" applyAlignment="1">
      <alignment horizontal="center" wrapText="1"/>
    </xf>
    <xf numFmtId="0" fontId="123" fillId="14" borderId="65" xfId="0" applyFont="1" applyFill="1" applyBorder="1" applyAlignment="1">
      <alignment wrapText="1"/>
    </xf>
    <xf numFmtId="0" fontId="123" fillId="14" borderId="66" xfId="0" applyFont="1" applyFill="1" applyBorder="1" applyAlignment="1">
      <alignment wrapText="1"/>
    </xf>
    <xf numFmtId="0" fontId="0" fillId="15" borderId="67" xfId="0" applyFont="1" applyFill="1" applyBorder="1" applyAlignment="1">
      <alignment wrapText="1"/>
    </xf>
    <xf numFmtId="0" fontId="12" fillId="15" borderId="67" xfId="0" applyFont="1" applyFill="1" applyBorder="1" applyAlignment="1">
      <alignment wrapText="1"/>
    </xf>
    <xf numFmtId="0" fontId="6" fillId="15" borderId="68" xfId="0" applyFont="1" applyFill="1" applyBorder="1" applyAlignment="1">
      <alignment vertical="center"/>
    </xf>
    <xf numFmtId="0" fontId="87" fillId="16" borderId="67" xfId="0" applyFont="1" applyFill="1" applyBorder="1" applyAlignment="1">
      <alignment wrapText="1"/>
    </xf>
    <xf numFmtId="0" fontId="0" fillId="16" borderId="67" xfId="0" applyFont="1" applyFill="1" applyBorder="1" applyAlignment="1">
      <alignment wrapText="1"/>
    </xf>
    <xf numFmtId="0" fontId="12" fillId="16" borderId="67" xfId="0" applyFont="1" applyFill="1" applyBorder="1" applyAlignment="1">
      <alignment wrapText="1"/>
    </xf>
    <xf numFmtId="0" fontId="87" fillId="16" borderId="68" xfId="0" applyFont="1" applyFill="1" applyBorder="1"/>
    <xf numFmtId="0" fontId="88" fillId="15" borderId="67" xfId="0" applyFont="1" applyFill="1" applyBorder="1" applyAlignment="1">
      <alignment vertical="center" wrapText="1"/>
    </xf>
    <xf numFmtId="0" fontId="0" fillId="15" borderId="67" xfId="0" applyFont="1" applyFill="1" applyBorder="1"/>
    <xf numFmtId="0" fontId="88" fillId="16" borderId="67" xfId="0" applyFont="1" applyFill="1" applyBorder="1" applyAlignment="1">
      <alignment vertical="center" wrapText="1"/>
    </xf>
    <xf numFmtId="0" fontId="0" fillId="16" borderId="67" xfId="0" applyFont="1" applyFill="1" applyBorder="1"/>
    <xf numFmtId="0" fontId="6" fillId="16" borderId="68" xfId="0" applyFont="1" applyFill="1" applyBorder="1" applyAlignment="1">
      <alignment vertical="center"/>
    </xf>
    <xf numFmtId="0" fontId="88" fillId="16" borderId="69" xfId="0" applyFont="1" applyFill="1" applyBorder="1" applyAlignment="1">
      <alignment vertical="center" wrapText="1"/>
    </xf>
    <xf numFmtId="0" fontId="0" fillId="16" borderId="69" xfId="0" applyFont="1" applyFill="1" applyBorder="1"/>
    <xf numFmtId="0" fontId="6" fillId="16" borderId="0" xfId="0" applyFont="1" applyFill="1" applyAlignment="1">
      <alignment vertical="center"/>
    </xf>
    <xf numFmtId="0" fontId="1" fillId="12" borderId="0" xfId="0" applyFont="1" applyFill="1" applyBorder="1" applyAlignment="1" applyProtection="1">
      <alignment vertical="center"/>
    </xf>
    <xf numFmtId="0" fontId="1" fillId="12" borderId="31" xfId="0" applyFont="1" applyFill="1" applyBorder="1" applyAlignment="1" applyProtection="1"/>
    <xf numFmtId="0" fontId="1" fillId="13" borderId="0" xfId="0" applyFont="1" applyFill="1" applyAlignment="1" applyProtection="1">
      <alignment horizontal="left" vertical="top" wrapText="1"/>
    </xf>
    <xf numFmtId="0" fontId="17" fillId="13" borderId="0" xfId="0" applyFont="1" applyFill="1" applyAlignment="1" applyProtection="1">
      <alignment horizontal="left" vertical="top" wrapText="1"/>
    </xf>
    <xf numFmtId="0" fontId="4" fillId="13" borderId="0" xfId="1" applyFill="1" applyAlignment="1" applyProtection="1">
      <alignment horizontal="left" vertical="top" wrapText="1"/>
    </xf>
    <xf numFmtId="0" fontId="4" fillId="2" borderId="0" xfId="1" applyFill="1" applyAlignment="1" applyProtection="1">
      <alignment horizontal="left" vertical="top" wrapText="1"/>
    </xf>
    <xf numFmtId="0" fontId="1" fillId="13" borderId="0"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54" fillId="11" borderId="0" xfId="0" applyFont="1" applyFill="1" applyAlignment="1" applyProtection="1">
      <alignment horizontal="center" vertical="center" wrapText="1"/>
    </xf>
    <xf numFmtId="0" fontId="54" fillId="10" borderId="0" xfId="0" applyFont="1" applyFill="1" applyAlignment="1" applyProtection="1">
      <alignment horizontal="center" vertical="center" wrapText="1"/>
    </xf>
    <xf numFmtId="0" fontId="0" fillId="12" borderId="0" xfId="0" applyFill="1" applyBorder="1" applyAlignment="1" applyProtection="1">
      <alignment vertical="top" wrapText="1" shrinkToFit="1"/>
    </xf>
    <xf numFmtId="0" fontId="0" fillId="16" borderId="67" xfId="0" applyFill="1" applyBorder="1"/>
    <xf numFmtId="0" fontId="0" fillId="15" borderId="67" xfId="0" applyFill="1" applyBorder="1"/>
    <xf numFmtId="0" fontId="0" fillId="16" borderId="69" xfId="0" applyFill="1" applyBorder="1"/>
    <xf numFmtId="0" fontId="88" fillId="15" borderId="0" xfId="0" applyFont="1" applyFill="1" applyAlignment="1">
      <alignment vertical="center" wrapText="1"/>
    </xf>
    <xf numFmtId="0" fontId="126" fillId="0" borderId="67" xfId="0" applyFont="1" applyBorder="1"/>
    <xf numFmtId="0" fontId="88" fillId="16" borderId="0" xfId="0" applyFont="1" applyFill="1" applyAlignment="1">
      <alignment vertical="center" wrapText="1"/>
    </xf>
    <xf numFmtId="0" fontId="127" fillId="0" borderId="67" xfId="0" applyFont="1" applyBorder="1"/>
    <xf numFmtId="0" fontId="46" fillId="0" borderId="109" xfId="0" applyFont="1" applyBorder="1" applyAlignment="1">
      <alignment vertical="center"/>
    </xf>
    <xf numFmtId="1" fontId="1" fillId="0" borderId="59" xfId="0" applyNumberFormat="1" applyFont="1" applyBorder="1" applyAlignment="1" applyProtection="1">
      <alignment horizontal="center" vertical="center" wrapText="1"/>
      <protection locked="0"/>
    </xf>
    <xf numFmtId="1" fontId="1" fillId="0" borderId="60" xfId="0" applyNumberFormat="1" applyFont="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xf>
    <xf numFmtId="0" fontId="12" fillId="2" borderId="109" xfId="0" applyFont="1" applyFill="1" applyBorder="1" applyAlignment="1" applyProtection="1">
      <alignment horizontal="left" vertical="center" wrapText="1"/>
    </xf>
    <xf numFmtId="1" fontId="5" fillId="2" borderId="131" xfId="0" applyNumberFormat="1" applyFont="1" applyFill="1" applyBorder="1" applyAlignment="1" applyProtection="1">
      <alignment horizontal="center" vertical="center" wrapText="1"/>
    </xf>
    <xf numFmtId="1" fontId="6" fillId="2" borderId="112" xfId="0" applyNumberFormat="1" applyFont="1" applyFill="1" applyBorder="1" applyAlignment="1" applyProtection="1">
      <alignment horizontal="center" vertical="center" wrapText="1"/>
    </xf>
    <xf numFmtId="1" fontId="6" fillId="2" borderId="1" xfId="0" applyNumberFormat="1" applyFont="1" applyFill="1" applyBorder="1" applyAlignment="1" applyProtection="1">
      <alignment horizontal="center" vertical="center" wrapText="1"/>
    </xf>
    <xf numFmtId="1" fontId="6" fillId="2" borderId="0" xfId="0" applyNumberFormat="1"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xf>
    <xf numFmtId="1" fontId="3" fillId="2" borderId="0" xfId="0" applyNumberFormat="1"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protection locked="0"/>
    </xf>
    <xf numFmtId="1" fontId="5" fillId="3" borderId="103"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protection locked="0"/>
    </xf>
    <xf numFmtId="1" fontId="6" fillId="2" borderId="26" xfId="0" applyNumberFormat="1" applyFont="1" applyFill="1" applyBorder="1" applyAlignment="1" applyProtection="1">
      <alignment horizontal="center" vertical="center" wrapText="1"/>
    </xf>
    <xf numFmtId="170" fontId="5" fillId="2" borderId="1" xfId="0" applyNumberFormat="1" applyFont="1" applyFill="1" applyBorder="1" applyAlignment="1" applyProtection="1">
      <alignment horizontal="center" vertical="center" wrapText="1"/>
    </xf>
    <xf numFmtId="1" fontId="6" fillId="2" borderId="16" xfId="0" applyNumberFormat="1" applyFont="1" applyFill="1" applyBorder="1" applyAlignment="1" applyProtection="1">
      <alignment horizontal="center" vertical="center" wrapText="1"/>
    </xf>
    <xf numFmtId="14" fontId="0" fillId="2" borderId="12" xfId="0" applyNumberFormat="1" applyFont="1" applyFill="1" applyBorder="1" applyAlignment="1" applyProtection="1">
      <alignment horizontal="center" vertical="center"/>
    </xf>
    <xf numFmtId="0" fontId="9" fillId="0" borderId="12" xfId="0" applyFont="1" applyBorder="1" applyAlignment="1" applyProtection="1">
      <alignment horizontal="center" vertical="center"/>
      <protection locked="0"/>
    </xf>
    <xf numFmtId="0" fontId="46" fillId="3" borderId="120" xfId="0" applyFont="1" applyFill="1" applyBorder="1" applyAlignment="1" applyProtection="1">
      <alignment horizontal="center" vertical="center"/>
      <protection locked="0"/>
    </xf>
    <xf numFmtId="0" fontId="0" fillId="3" borderId="121" xfId="0" applyFill="1" applyBorder="1" applyAlignment="1" applyProtection="1">
      <alignment horizontal="left" vertical="top"/>
      <protection locked="0"/>
    </xf>
    <xf numFmtId="0" fontId="46" fillId="3" borderId="122" xfId="0" applyFont="1" applyFill="1" applyBorder="1" applyAlignment="1" applyProtection="1">
      <alignment horizontal="center" vertical="center"/>
      <protection locked="0"/>
    </xf>
    <xf numFmtId="1" fontId="5" fillId="3" borderId="111" xfId="0" applyNumberFormat="1" applyFont="1" applyFill="1" applyBorder="1" applyAlignment="1" applyProtection="1">
      <alignment horizontal="center" vertical="center" wrapText="1"/>
      <protection locked="0"/>
    </xf>
    <xf numFmtId="1" fontId="5" fillId="2" borderId="132" xfId="0" applyNumberFormat="1" applyFont="1" applyFill="1" applyBorder="1" applyAlignment="1" applyProtection="1">
      <alignment horizontal="center" vertical="center" wrapText="1"/>
    </xf>
    <xf numFmtId="1" fontId="5" fillId="2" borderId="133" xfId="0" applyNumberFormat="1" applyFont="1" applyFill="1" applyBorder="1" applyAlignment="1" applyProtection="1">
      <alignment horizontal="center" vertical="center" wrapText="1"/>
    </xf>
    <xf numFmtId="1" fontId="5" fillId="2" borderId="134" xfId="0" applyNumberFormat="1" applyFont="1" applyFill="1" applyBorder="1" applyAlignment="1" applyProtection="1">
      <alignment horizontal="center" vertical="center" wrapText="1"/>
    </xf>
    <xf numFmtId="1" fontId="5" fillId="2" borderId="136" xfId="0" applyNumberFormat="1" applyFont="1" applyFill="1" applyBorder="1" applyAlignment="1" applyProtection="1">
      <alignment horizontal="center" vertical="center" wrapText="1"/>
    </xf>
    <xf numFmtId="1" fontId="5" fillId="2" borderId="135" xfId="0" applyNumberFormat="1" applyFont="1" applyFill="1" applyBorder="1" applyAlignment="1" applyProtection="1">
      <alignment horizontal="center" vertical="center" wrapText="1"/>
    </xf>
    <xf numFmtId="1" fontId="43" fillId="5" borderId="52" xfId="0" applyNumberFormat="1" applyFont="1" applyFill="1" applyBorder="1" applyAlignment="1" applyProtection="1">
      <alignment horizontal="left" vertical="center"/>
    </xf>
    <xf numFmtId="1" fontId="3" fillId="5" borderId="51" xfId="0" applyNumberFormat="1" applyFont="1" applyFill="1" applyBorder="1" applyAlignment="1" applyProtection="1">
      <alignment horizontal="left" vertical="center" wrapText="1"/>
    </xf>
    <xf numFmtId="1" fontId="43" fillId="5" borderId="51" xfId="0" applyNumberFormat="1" applyFont="1" applyFill="1" applyBorder="1" applyAlignment="1" applyProtection="1">
      <alignment horizontal="center" vertical="center" wrapText="1"/>
    </xf>
    <xf numFmtId="0" fontId="54" fillId="3" borderId="123" xfId="0" applyFont="1" applyFill="1" applyBorder="1" applyAlignment="1" applyProtection="1">
      <alignment horizontal="left" vertical="top" wrapText="1"/>
      <protection locked="0"/>
    </xf>
    <xf numFmtId="0" fontId="0" fillId="0" borderId="0" xfId="0" applyAlignment="1"/>
    <xf numFmtId="0" fontId="0" fillId="0" borderId="0" xfId="0" applyAlignment="1">
      <alignment vertical="center" wrapText="1"/>
    </xf>
    <xf numFmtId="0" fontId="116" fillId="12" borderId="0" xfId="1" applyFont="1" applyFill="1" applyBorder="1" applyAlignment="1" applyProtection="1">
      <alignment horizontal="left" vertical="center"/>
    </xf>
    <xf numFmtId="0" fontId="0" fillId="0" borderId="0" xfId="0" applyAlignment="1">
      <alignment vertical="center" wrapText="1"/>
    </xf>
    <xf numFmtId="0" fontId="8" fillId="12" borderId="0" xfId="0" applyFont="1" applyFill="1" applyBorder="1" applyAlignment="1" applyProtection="1">
      <alignment horizontal="left" vertical="center"/>
    </xf>
    <xf numFmtId="0" fontId="15" fillId="12" borderId="0" xfId="0" applyFont="1" applyFill="1" applyAlignment="1">
      <alignment vertical="center"/>
    </xf>
    <xf numFmtId="0" fontId="15" fillId="12" borderId="0" xfId="0" applyFont="1" applyFill="1"/>
    <xf numFmtId="0" fontId="116" fillId="12" borderId="0" xfId="1" applyFont="1" applyFill="1" applyAlignment="1" applyProtection="1"/>
    <xf numFmtId="0" fontId="116" fillId="12" borderId="0" xfId="1" applyFont="1" applyFill="1" applyBorder="1" applyAlignment="1" applyProtection="1">
      <alignment vertical="center"/>
    </xf>
    <xf numFmtId="14" fontId="46" fillId="0" borderId="0" xfId="0" applyNumberFormat="1" applyFont="1" applyAlignment="1">
      <alignment horizontal="right" vertical="center"/>
    </xf>
    <xf numFmtId="0" fontId="0" fillId="0" borderId="137" xfId="0" applyBorder="1"/>
    <xf numFmtId="0" fontId="0" fillId="0" borderId="138" xfId="0" applyBorder="1"/>
    <xf numFmtId="0" fontId="0" fillId="0" borderId="139" xfId="0" applyBorder="1"/>
    <xf numFmtId="0" fontId="0" fillId="0" borderId="140" xfId="0" applyBorder="1"/>
    <xf numFmtId="0" fontId="0" fillId="0" borderId="141" xfId="0" applyBorder="1"/>
    <xf numFmtId="0" fontId="0" fillId="0" borderId="142" xfId="0" applyBorder="1"/>
    <xf numFmtId="0" fontId="0" fillId="0" borderId="143" xfId="0" applyBorder="1"/>
    <xf numFmtId="0" fontId="0" fillId="0" borderId="144" xfId="0" applyBorder="1"/>
    <xf numFmtId="0" fontId="0" fillId="0" borderId="145" xfId="0" applyBorder="1"/>
    <xf numFmtId="0" fontId="0" fillId="0" borderId="0" xfId="0" applyNumberFormat="1" applyAlignment="1">
      <alignment horizontal="left" vertical="top" wrapText="1"/>
    </xf>
    <xf numFmtId="0" fontId="0" fillId="0" borderId="0" xfId="0" applyFont="1" applyFill="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0" xfId="0" applyFill="1" applyAlignment="1" applyProtection="1">
      <alignment vertical="top" wrapText="1" shrinkToFit="1"/>
      <protection locked="0"/>
    </xf>
    <xf numFmtId="0" fontId="121" fillId="0" borderId="0" xfId="0" applyFont="1" applyAlignment="1">
      <alignment horizontal="left" vertical="top" wrapText="1"/>
    </xf>
    <xf numFmtId="0" fontId="121" fillId="0" borderId="0" xfId="0" applyFont="1"/>
    <xf numFmtId="0" fontId="0" fillId="0" borderId="0" xfId="0" applyAlignment="1">
      <alignment vertical="center" wrapText="1"/>
    </xf>
    <xf numFmtId="0" fontId="46" fillId="2" borderId="0" xfId="0" applyFont="1" applyFill="1" applyBorder="1" applyAlignment="1">
      <alignment horizontal="left" vertical="top" wrapText="1"/>
    </xf>
    <xf numFmtId="0" fontId="0" fillId="3" borderId="0" xfId="0" applyFont="1" applyFill="1"/>
    <xf numFmtId="0" fontId="0" fillId="3" borderId="0" xfId="0" applyFont="1" applyFill="1" applyAlignment="1"/>
    <xf numFmtId="0" fontId="0" fillId="0" borderId="0" xfId="0" applyFont="1" applyAlignment="1"/>
    <xf numFmtId="0" fontId="0" fillId="0" borderId="0" xfId="0" applyFont="1"/>
    <xf numFmtId="0" fontId="0" fillId="2" borderId="0" xfId="0" applyFont="1" applyFill="1"/>
    <xf numFmtId="0" fontId="0" fillId="2" borderId="0" xfId="0" applyFont="1" applyFill="1" applyAlignment="1"/>
    <xf numFmtId="49" fontId="9" fillId="2" borderId="0" xfId="0" applyNumberFormat="1" applyFont="1" applyFill="1" applyBorder="1" applyAlignment="1">
      <alignment horizontal="center" vertical="center"/>
    </xf>
    <xf numFmtId="0" fontId="97" fillId="2" borderId="0" xfId="0" applyFont="1" applyFill="1" applyBorder="1" applyAlignment="1">
      <alignment horizontal="center" vertical="center"/>
    </xf>
    <xf numFmtId="0" fontId="9" fillId="2" borderId="0" xfId="0" applyFont="1" applyFill="1" applyBorder="1" applyAlignment="1">
      <alignment horizontal="left" vertical="top"/>
    </xf>
    <xf numFmtId="0" fontId="0" fillId="2" borderId="0" xfId="0" applyFont="1" applyFill="1" applyBorder="1" applyAlignment="1"/>
    <xf numFmtId="0" fontId="46" fillId="2" borderId="0" xfId="0" applyFont="1" applyFill="1" applyBorder="1" applyAlignment="1"/>
    <xf numFmtId="0" fontId="128" fillId="2" borderId="0" xfId="0" applyFont="1" applyFill="1" applyBorder="1" applyAlignment="1">
      <alignment horizontal="left"/>
    </xf>
    <xf numFmtId="0" fontId="9" fillId="2" borderId="0" xfId="0" applyFont="1" applyFill="1" applyBorder="1" applyAlignment="1">
      <alignment horizontal="left"/>
    </xf>
    <xf numFmtId="0" fontId="128" fillId="2" borderId="0" xfId="0" applyFont="1" applyFill="1" applyBorder="1" applyAlignment="1">
      <alignment wrapText="1"/>
    </xf>
    <xf numFmtId="0" fontId="128" fillId="2" borderId="0" xfId="0" applyFont="1" applyFill="1" applyBorder="1" applyAlignment="1"/>
    <xf numFmtId="0" fontId="46" fillId="2" borderId="0" xfId="0" applyFont="1" applyFill="1" applyBorder="1" applyAlignment="1">
      <alignment wrapText="1"/>
    </xf>
    <xf numFmtId="0" fontId="129" fillId="2" borderId="0" xfId="0" applyFont="1" applyFill="1" applyBorder="1" applyAlignment="1">
      <alignment vertical="top" wrapText="1"/>
    </xf>
    <xf numFmtId="0" fontId="46" fillId="2" borderId="0" xfId="0" applyFont="1" applyFill="1" applyBorder="1" applyAlignment="1">
      <alignment vertical="top" wrapText="1"/>
    </xf>
    <xf numFmtId="0" fontId="131" fillId="2" borderId="0" xfId="0" applyFont="1" applyFill="1" applyBorder="1" applyAlignment="1">
      <alignment vertical="top" wrapText="1"/>
    </xf>
    <xf numFmtId="0" fontId="133" fillId="2" borderId="0" xfId="0" applyFont="1" applyFill="1" applyBorder="1" applyAlignment="1">
      <alignment vertical="top" wrapText="1"/>
    </xf>
    <xf numFmtId="0" fontId="9" fillId="2" borderId="0" xfId="0" applyFont="1" applyFill="1" applyBorder="1" applyAlignment="1">
      <alignment vertical="top" wrapText="1"/>
    </xf>
    <xf numFmtId="0" fontId="9" fillId="2" borderId="0" xfId="0" applyFont="1" applyFill="1" applyBorder="1" applyAlignment="1">
      <alignment wrapText="1"/>
    </xf>
    <xf numFmtId="0" fontId="128" fillId="2" borderId="146" xfId="0" applyFont="1" applyFill="1" applyBorder="1" applyAlignment="1">
      <alignment wrapText="1"/>
    </xf>
    <xf numFmtId="0" fontId="9" fillId="2" borderId="0" xfId="0" applyFont="1" applyFill="1" applyBorder="1" applyAlignment="1"/>
    <xf numFmtId="0" fontId="0" fillId="3" borderId="0" xfId="0" applyFont="1" applyFill="1" applyAlignment="1">
      <alignment wrapText="1"/>
    </xf>
    <xf numFmtId="0" fontId="0" fillId="2" borderId="0" xfId="0" applyFont="1" applyFill="1" applyAlignment="1">
      <alignment wrapText="1"/>
    </xf>
    <xf numFmtId="0" fontId="0" fillId="0" borderId="0" xfId="0" applyFont="1" applyAlignment="1">
      <alignment wrapText="1"/>
    </xf>
    <xf numFmtId="0" fontId="128" fillId="2" borderId="124" xfId="0" applyFont="1" applyFill="1" applyBorder="1" applyAlignment="1">
      <alignment wrapText="1"/>
    </xf>
    <xf numFmtId="0" fontId="46" fillId="3" borderId="0" xfId="0" applyFont="1" applyFill="1" applyAlignment="1">
      <alignment vertical="center" wrapText="1"/>
    </xf>
    <xf numFmtId="0" fontId="46" fillId="2" borderId="0" xfId="0" applyFont="1" applyFill="1" applyBorder="1" applyAlignment="1">
      <alignment horizontal="left" wrapText="1"/>
    </xf>
    <xf numFmtId="0" fontId="46" fillId="3" borderId="0" xfId="0" applyFont="1" applyFill="1" applyAlignment="1">
      <alignment horizontal="left" vertical="center" wrapText="1"/>
    </xf>
    <xf numFmtId="0" fontId="46" fillId="2" borderId="0" xfId="0" applyFont="1" applyFill="1" applyAlignment="1">
      <alignment vertical="center" wrapText="1"/>
    </xf>
    <xf numFmtId="0" fontId="71" fillId="2" borderId="0" xfId="0" applyFont="1" applyFill="1" applyBorder="1" applyAlignment="1">
      <alignment vertical="top" wrapText="1"/>
    </xf>
    <xf numFmtId="0" fontId="9" fillId="3" borderId="0" xfId="0" applyFont="1" applyFill="1" applyAlignment="1"/>
    <xf numFmtId="0" fontId="25" fillId="3" borderId="0" xfId="0" applyFont="1" applyFill="1" applyAlignment="1"/>
    <xf numFmtId="0" fontId="0" fillId="5" borderId="0" xfId="0" applyFont="1" applyFill="1" applyAlignment="1"/>
    <xf numFmtId="0" fontId="0" fillId="3" borderId="147" xfId="0" applyFont="1" applyFill="1" applyBorder="1" applyAlignment="1"/>
    <xf numFmtId="0" fontId="0" fillId="0" borderId="147" xfId="0" applyFont="1" applyBorder="1"/>
    <xf numFmtId="14" fontId="0" fillId="0" borderId="0" xfId="0" applyNumberFormat="1" applyFont="1"/>
    <xf numFmtId="1" fontId="0" fillId="0" borderId="0" xfId="0" applyNumberFormat="1" applyFont="1"/>
    <xf numFmtId="0" fontId="0" fillId="2" borderId="0" xfId="0" applyFont="1" applyFill="1" applyBorder="1" applyAlignment="1">
      <alignment horizontal="center" vertical="center"/>
    </xf>
    <xf numFmtId="0" fontId="46" fillId="2" borderId="0" xfId="0" applyFont="1" applyFill="1" applyBorder="1" applyAlignment="1">
      <alignment horizontal="center" vertical="center" wrapText="1"/>
    </xf>
    <xf numFmtId="0" fontId="51" fillId="0" borderId="0" xfId="0" applyFont="1" applyAlignment="1">
      <alignment horizontal="center"/>
    </xf>
    <xf numFmtId="0" fontId="51" fillId="3" borderId="0" xfId="0" applyFont="1" applyFill="1" applyAlignment="1">
      <alignment horizontal="center"/>
    </xf>
    <xf numFmtId="0" fontId="51" fillId="2" borderId="0" xfId="0" applyFont="1" applyFill="1" applyAlignment="1">
      <alignment horizontal="center"/>
    </xf>
    <xf numFmtId="0" fontId="137" fillId="2" borderId="0"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0" xfId="0" applyFont="1" applyFill="1" applyBorder="1" applyAlignment="1">
      <alignment horizontal="center"/>
    </xf>
    <xf numFmtId="0" fontId="51" fillId="2" borderId="0" xfId="0" applyFont="1" applyFill="1" applyBorder="1" applyAlignment="1">
      <alignment horizontal="center" wrapText="1"/>
    </xf>
    <xf numFmtId="0" fontId="138" fillId="2" borderId="0" xfId="0" applyFont="1" applyFill="1" applyBorder="1" applyAlignment="1">
      <alignment horizontal="center" vertical="center" wrapText="1"/>
    </xf>
    <xf numFmtId="0" fontId="0" fillId="0" borderId="0" xfId="0" applyFont="1" applyAlignment="1">
      <alignment horizontal="center" vertical="center"/>
    </xf>
    <xf numFmtId="0" fontId="0" fillId="3" borderId="0" xfId="0" applyFont="1" applyFill="1" applyAlignment="1">
      <alignment horizontal="center" vertical="center"/>
    </xf>
    <xf numFmtId="0" fontId="0" fillId="2" borderId="0" xfId="0" applyFont="1" applyFill="1" applyAlignment="1">
      <alignment horizontal="center" vertical="center"/>
    </xf>
    <xf numFmtId="0" fontId="0" fillId="5" borderId="0" xfId="0" quotePrefix="1" applyFont="1" applyFill="1" applyAlignment="1">
      <alignment horizontal="center" vertical="center" wrapText="1"/>
    </xf>
    <xf numFmtId="0" fontId="0" fillId="5" borderId="0" xfId="0" quotePrefix="1" applyFont="1" applyFill="1" applyAlignment="1">
      <alignment horizontal="center" vertical="center"/>
    </xf>
    <xf numFmtId="14" fontId="0" fillId="5" borderId="0" xfId="0" quotePrefix="1" applyNumberFormat="1" applyFont="1" applyFill="1" applyAlignment="1">
      <alignment horizontal="center" vertical="center"/>
    </xf>
    <xf numFmtId="0" fontId="46" fillId="2" borderId="0" xfId="0" applyFont="1" applyFill="1" applyBorder="1" applyAlignment="1">
      <alignment horizontal="center" vertical="center"/>
    </xf>
    <xf numFmtId="0" fontId="0" fillId="2" borderId="14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0" xfId="0" applyFont="1" applyFill="1" applyBorder="1" applyAlignment="1">
      <alignment horizontal="center" vertical="center" wrapText="1"/>
    </xf>
    <xf numFmtId="1" fontId="46" fillId="24" borderId="0" xfId="0" quotePrefix="1" applyNumberFormat="1" applyFont="1" applyFill="1" applyBorder="1" applyAlignment="1">
      <alignment horizontal="center" vertical="center"/>
    </xf>
    <xf numFmtId="0" fontId="0" fillId="24" borderId="147" xfId="0" applyFont="1" applyFill="1" applyBorder="1" applyAlignment="1"/>
    <xf numFmtId="1" fontId="0" fillId="24" borderId="0" xfId="0" quotePrefix="1" applyNumberFormat="1" applyFont="1" applyFill="1" applyBorder="1" applyAlignment="1">
      <alignment horizontal="center" vertical="center" wrapText="1"/>
    </xf>
    <xf numFmtId="0" fontId="4" fillId="3" borderId="0" xfId="1" applyFill="1" applyAlignment="1" applyProtection="1">
      <alignment horizontal="center"/>
    </xf>
    <xf numFmtId="0" fontId="46"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48" xfId="0" applyFont="1" applyBorder="1" applyAlignment="1" applyProtection="1">
      <alignment horizontal="center" vertical="center" wrapText="1"/>
      <protection locked="0"/>
    </xf>
    <xf numFmtId="0" fontId="0" fillId="0" borderId="109" xfId="0" applyFont="1" applyBorder="1" applyAlignment="1" applyProtection="1">
      <alignment horizontal="center" vertical="center" wrapText="1"/>
      <protection locked="0"/>
    </xf>
    <xf numFmtId="1" fontId="106" fillId="2" borderId="0" xfId="0" applyNumberFormat="1" applyFont="1" applyFill="1" applyBorder="1" applyAlignment="1" applyProtection="1">
      <alignment horizontal="center" vertical="center" wrapText="1"/>
      <protection hidden="1"/>
    </xf>
    <xf numFmtId="1" fontId="6" fillId="2" borderId="147" xfId="0" applyNumberFormat="1" applyFont="1" applyFill="1" applyBorder="1" applyAlignment="1" applyProtection="1">
      <alignment horizontal="center" vertical="center" wrapText="1"/>
    </xf>
    <xf numFmtId="1" fontId="6" fillId="2" borderId="149" xfId="0" applyNumberFormat="1" applyFont="1" applyFill="1" applyBorder="1" applyAlignment="1" applyProtection="1">
      <alignment horizontal="center" vertical="center" wrapText="1"/>
    </xf>
    <xf numFmtId="0" fontId="10" fillId="2" borderId="0" xfId="0" applyFont="1" applyFill="1" applyBorder="1" applyAlignment="1">
      <alignment vertical="center"/>
    </xf>
    <xf numFmtId="0" fontId="10" fillId="0" borderId="0" xfId="0" applyFont="1"/>
    <xf numFmtId="0" fontId="10" fillId="2" borderId="0" xfId="0" applyFont="1" applyFill="1" applyBorder="1" applyAlignment="1"/>
    <xf numFmtId="0" fontId="10" fillId="2" borderId="0" xfId="0" applyFont="1" applyFill="1" applyBorder="1" applyAlignment="1">
      <alignment wrapText="1"/>
    </xf>
    <xf numFmtId="0" fontId="139" fillId="2" borderId="0" xfId="0" applyFont="1" applyFill="1" applyBorder="1" applyAlignment="1">
      <alignment vertical="center" wrapText="1"/>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96" fillId="12" borderId="0" xfId="1" applyNumberFormat="1" applyFont="1" applyFill="1" applyBorder="1" applyAlignment="1" applyProtection="1">
      <alignment horizontal="left" vertical="top"/>
    </xf>
    <xf numFmtId="0" fontId="96" fillId="12" borderId="31" xfId="1" applyNumberFormat="1" applyFont="1" applyFill="1" applyBorder="1" applyAlignment="1" applyProtection="1">
      <alignment horizontal="left" vertical="top"/>
    </xf>
    <xf numFmtId="0" fontId="13" fillId="12" borderId="0" xfId="0" applyFont="1" applyFill="1" applyBorder="1" applyAlignment="1" applyProtection="1">
      <alignment horizontal="left" vertical="center"/>
    </xf>
    <xf numFmtId="0" fontId="99" fillId="12" borderId="0" xfId="0" applyFont="1" applyFill="1" applyBorder="1" applyAlignment="1" applyProtection="1">
      <alignment horizontal="left" vertical="center"/>
    </xf>
    <xf numFmtId="0" fontId="3" fillId="3" borderId="0" xfId="0" applyFont="1" applyFill="1" applyBorder="1" applyAlignment="1" applyProtection="1">
      <alignment horizontal="left" vertical="top" wrapText="1"/>
      <protection locked="0"/>
    </xf>
    <xf numFmtId="0" fontId="0" fillId="3" borderId="0" xfId="0" applyFill="1" applyBorder="1" applyAlignment="1" applyProtection="1">
      <alignment vertical="top"/>
      <protection locked="0"/>
    </xf>
    <xf numFmtId="0" fontId="96" fillId="12" borderId="0" xfId="1" applyFont="1" applyFill="1" applyBorder="1" applyAlignment="1" applyProtection="1">
      <alignment vertical="center"/>
    </xf>
    <xf numFmtId="0" fontId="8" fillId="23" borderId="0" xfId="0" applyFont="1" applyFill="1" applyBorder="1" applyAlignment="1" applyProtection="1">
      <alignment horizontal="center" vertical="center" textRotation="90"/>
    </xf>
    <xf numFmtId="0" fontId="115" fillId="12" borderId="0" xfId="0" applyFont="1" applyFill="1" applyBorder="1" applyAlignment="1" applyProtection="1">
      <alignment horizontal="left" vertical="center"/>
    </xf>
    <xf numFmtId="0" fontId="0" fillId="0" borderId="0" xfId="0" applyAlignment="1">
      <alignment horizontal="left" vertical="center"/>
    </xf>
    <xf numFmtId="0" fontId="0" fillId="0" borderId="31" xfId="0" applyBorder="1" applyAlignment="1">
      <alignment horizontal="left" vertical="center"/>
    </xf>
    <xf numFmtId="0" fontId="96" fillId="12" borderId="0" xfId="1" applyFont="1" applyFill="1" applyBorder="1" applyAlignment="1" applyProtection="1">
      <alignment horizontal="left" vertical="top"/>
    </xf>
    <xf numFmtId="0" fontId="96" fillId="12" borderId="0" xfId="1" applyFont="1" applyFill="1" applyAlignment="1" applyProtection="1">
      <alignment vertical="center"/>
    </xf>
    <xf numFmtId="0" fontId="96" fillId="12" borderId="31" xfId="1" applyFont="1" applyFill="1" applyBorder="1" applyAlignment="1" applyProtection="1">
      <alignment vertical="center"/>
    </xf>
    <xf numFmtId="0" fontId="63" fillId="12" borderId="0" xfId="1" applyFont="1" applyFill="1" applyAlignment="1" applyProtection="1"/>
    <xf numFmtId="0" fontId="63" fillId="0" borderId="0" xfId="1" applyFont="1" applyAlignment="1" applyProtection="1"/>
    <xf numFmtId="0" fontId="8" fillId="22" borderId="0" xfId="0" applyFont="1" applyFill="1" applyBorder="1" applyAlignment="1" applyProtection="1">
      <alignment horizontal="left" textRotation="90"/>
    </xf>
    <xf numFmtId="0" fontId="96" fillId="12" borderId="0" xfId="1" applyFont="1" applyFill="1" applyBorder="1" applyAlignment="1" applyProtection="1">
      <alignment horizontal="left" vertical="center"/>
    </xf>
    <xf numFmtId="0" fontId="116" fillId="12" borderId="0" xfId="1" applyFont="1" applyFill="1" applyBorder="1" applyAlignment="1" applyProtection="1">
      <alignment horizontal="left" vertical="center"/>
    </xf>
    <xf numFmtId="0" fontId="121" fillId="0" borderId="0" xfId="0" applyFont="1" applyBorder="1" applyAlignment="1">
      <alignment wrapText="1"/>
    </xf>
    <xf numFmtId="0" fontId="0" fillId="0" borderId="0" xfId="0" applyAlignment="1"/>
    <xf numFmtId="0" fontId="0" fillId="0" borderId="31" xfId="0" applyBorder="1" applyAlignment="1"/>
    <xf numFmtId="0" fontId="86" fillId="17" borderId="0" xfId="1" applyFont="1" applyFill="1" applyBorder="1" applyAlignment="1" applyProtection="1"/>
    <xf numFmtId="0" fontId="86" fillId="0" borderId="0" xfId="1" applyFont="1" applyAlignment="1" applyProtection="1"/>
    <xf numFmtId="0" fontId="80" fillId="17" borderId="57" xfId="0" applyFont="1" applyFill="1" applyBorder="1" applyAlignment="1" applyProtection="1">
      <alignment horizontal="left" wrapText="1"/>
      <protection locked="0"/>
    </xf>
    <xf numFmtId="0" fontId="80" fillId="17" borderId="24" xfId="0" applyFont="1" applyFill="1" applyBorder="1" applyAlignment="1" applyProtection="1">
      <alignment horizontal="left" wrapText="1"/>
      <protection locked="0"/>
    </xf>
    <xf numFmtId="0" fontId="85" fillId="17" borderId="7" xfId="0" applyFont="1" applyFill="1" applyBorder="1" applyAlignment="1">
      <alignment horizontal="center"/>
    </xf>
    <xf numFmtId="0" fontId="85" fillId="17" borderId="8" xfId="0" applyFont="1" applyFill="1" applyBorder="1" applyAlignment="1">
      <alignment horizontal="center"/>
    </xf>
    <xf numFmtId="0" fontId="80" fillId="17" borderId="7" xfId="0" applyFont="1" applyFill="1" applyBorder="1" applyAlignment="1" applyProtection="1">
      <alignment horizontal="left" wrapText="1"/>
      <protection locked="0"/>
    </xf>
    <xf numFmtId="0" fontId="80" fillId="17" borderId="8" xfId="0" applyFont="1" applyFill="1" applyBorder="1" applyAlignment="1" applyProtection="1">
      <alignment horizontal="left" wrapText="1"/>
      <protection locked="0"/>
    </xf>
    <xf numFmtId="0" fontId="7" fillId="17" borderId="0" xfId="0" applyFont="1" applyFill="1" applyBorder="1" applyAlignment="1"/>
    <xf numFmtId="0" fontId="7" fillId="17" borderId="6" xfId="0" applyFont="1" applyFill="1" applyBorder="1" applyAlignment="1">
      <alignment horizontal="center"/>
    </xf>
    <xf numFmtId="0" fontId="7" fillId="17" borderId="6" xfId="0" applyFont="1" applyFill="1" applyBorder="1" applyAlignment="1"/>
    <xf numFmtId="0" fontId="81" fillId="17" borderId="73" xfId="0" applyFont="1" applyFill="1" applyBorder="1" applyAlignment="1">
      <alignment horizontal="left" wrapText="1"/>
    </xf>
    <xf numFmtId="0" fontId="0" fillId="0" borderId="74" xfId="0" applyBorder="1" applyAlignment="1">
      <alignment horizontal="left" wrapText="1"/>
    </xf>
    <xf numFmtId="0" fontId="0" fillId="0" borderId="75" xfId="0" applyBorder="1" applyAlignment="1">
      <alignment horizontal="left" wrapText="1"/>
    </xf>
    <xf numFmtId="0" fontId="81" fillId="17" borderId="76" xfId="0" applyFont="1" applyFill="1" applyBorder="1" applyAlignment="1">
      <alignment horizontal="left" wrapText="1"/>
    </xf>
    <xf numFmtId="0" fontId="0" fillId="0" borderId="0" xfId="0" applyBorder="1" applyAlignment="1">
      <alignment horizontal="left" wrapText="1"/>
    </xf>
    <xf numFmtId="0" fontId="0" fillId="0" borderId="77" xfId="0" applyBorder="1" applyAlignment="1">
      <alignment horizontal="left" wrapText="1"/>
    </xf>
    <xf numFmtId="0" fontId="0" fillId="0" borderId="0" xfId="0" applyBorder="1" applyAlignment="1">
      <alignment wrapText="1"/>
    </xf>
    <xf numFmtId="0" fontId="0" fillId="0" borderId="77" xfId="0" applyBorder="1" applyAlignment="1">
      <alignment wrapText="1"/>
    </xf>
    <xf numFmtId="0" fontId="85" fillId="17" borderId="3" xfId="0" applyFont="1" applyFill="1" applyBorder="1" applyAlignment="1">
      <alignment horizontal="center"/>
    </xf>
    <xf numFmtId="0" fontId="0" fillId="17" borderId="3" xfId="0" applyFill="1" applyBorder="1" applyAlignment="1"/>
    <xf numFmtId="0" fontId="80" fillId="17" borderId="7" xfId="0" applyFont="1" applyFill="1" applyBorder="1" applyAlignment="1">
      <alignment horizontal="center"/>
    </xf>
    <xf numFmtId="0" fontId="80" fillId="17" borderId="6" xfId="0" applyFont="1" applyFill="1" applyBorder="1" applyAlignment="1">
      <alignment horizontal="center"/>
    </xf>
    <xf numFmtId="0" fontId="7" fillId="17" borderId="6" xfId="0" applyFont="1" applyFill="1" applyBorder="1" applyAlignment="1">
      <alignment wrapText="1"/>
    </xf>
    <xf numFmtId="0" fontId="7" fillId="17" borderId="8" xfId="0" applyFont="1" applyFill="1" applyBorder="1" applyAlignment="1">
      <alignment wrapText="1"/>
    </xf>
    <xf numFmtId="0" fontId="85" fillId="17" borderId="30" xfId="0" applyFont="1" applyFill="1" applyBorder="1" applyAlignment="1" applyProtection="1">
      <alignment horizontal="center"/>
      <protection locked="0"/>
    </xf>
    <xf numFmtId="0" fontId="0" fillId="17" borderId="30" xfId="0" applyFill="1" applyBorder="1" applyAlignment="1" applyProtection="1">
      <alignment horizontal="center"/>
      <protection locked="0"/>
    </xf>
    <xf numFmtId="0" fontId="0" fillId="17" borderId="24" xfId="0" applyFill="1" applyBorder="1" applyAlignment="1" applyProtection="1">
      <alignment horizontal="center"/>
      <protection locked="0"/>
    </xf>
    <xf numFmtId="0" fontId="85" fillId="17" borderId="6" xfId="0" applyFont="1" applyFill="1" applyBorder="1" applyAlignment="1" applyProtection="1">
      <alignment horizontal="center"/>
      <protection locked="0"/>
    </xf>
    <xf numFmtId="0" fontId="0" fillId="17" borderId="6" xfId="0" applyFill="1" applyBorder="1" applyAlignment="1" applyProtection="1">
      <protection locked="0"/>
    </xf>
    <xf numFmtId="0" fontId="85" fillId="17" borderId="10" xfId="0" applyFont="1" applyFill="1" applyBorder="1" applyAlignment="1" applyProtection="1">
      <alignment horizontal="center" wrapText="1"/>
      <protection locked="0"/>
    </xf>
    <xf numFmtId="0" fontId="0" fillId="17" borderId="22" xfId="0" applyFill="1" applyBorder="1" applyAlignment="1" applyProtection="1">
      <protection locked="0"/>
    </xf>
    <xf numFmtId="0" fontId="80" fillId="17" borderId="81" xfId="0" applyFont="1" applyFill="1" applyBorder="1" applyAlignment="1" applyProtection="1">
      <protection locked="0"/>
    </xf>
    <xf numFmtId="0" fontId="80" fillId="17" borderId="3" xfId="0" applyFont="1" applyFill="1" applyBorder="1" applyAlignment="1" applyProtection="1">
      <protection locked="0"/>
    </xf>
    <xf numFmtId="0" fontId="80" fillId="17" borderId="86" xfId="0" applyFont="1" applyFill="1" applyBorder="1" applyAlignment="1" applyProtection="1">
      <protection locked="0"/>
    </xf>
    <xf numFmtId="0" fontId="80" fillId="17" borderId="6" xfId="0" applyFont="1" applyFill="1" applyBorder="1" applyAlignment="1" applyProtection="1">
      <protection locked="0"/>
    </xf>
    <xf numFmtId="173" fontId="80" fillId="17" borderId="0" xfId="0" applyNumberFormat="1" applyFont="1" applyFill="1" applyBorder="1" applyAlignment="1"/>
    <xf numFmtId="0" fontId="0" fillId="17" borderId="0" xfId="0" applyFill="1" applyBorder="1" applyAlignment="1"/>
    <xf numFmtId="0" fontId="85" fillId="17" borderId="30" xfId="0" applyFont="1" applyFill="1" applyBorder="1" applyAlignment="1">
      <alignment horizontal="center"/>
    </xf>
    <xf numFmtId="0" fontId="0" fillId="17" borderId="30" xfId="0" applyFill="1" applyBorder="1" applyAlignment="1">
      <alignment horizontal="center"/>
    </xf>
    <xf numFmtId="0" fontId="0" fillId="17" borderId="24" xfId="0" applyFill="1" applyBorder="1" applyAlignment="1">
      <alignment horizontal="center"/>
    </xf>
    <xf numFmtId="0" fontId="85" fillId="17" borderId="6" xfId="0" applyFont="1" applyFill="1" applyBorder="1" applyAlignment="1">
      <alignment horizontal="center"/>
    </xf>
    <xf numFmtId="0" fontId="0" fillId="17" borderId="6" xfId="0" applyFill="1" applyBorder="1" applyAlignment="1"/>
    <xf numFmtId="0" fontId="0" fillId="17" borderId="8" xfId="0" applyFill="1" applyBorder="1" applyAlignment="1"/>
    <xf numFmtId="0" fontId="85" fillId="17" borderId="10" xfId="0" applyFont="1" applyFill="1" applyBorder="1" applyAlignment="1">
      <alignment horizontal="center" wrapText="1"/>
    </xf>
    <xf numFmtId="0" fontId="0" fillId="17" borderId="22" xfId="0" applyFill="1" applyBorder="1" applyAlignment="1"/>
    <xf numFmtId="0" fontId="0" fillId="17" borderId="32" xfId="0" applyFill="1" applyBorder="1" applyAlignment="1"/>
    <xf numFmtId="0" fontId="80" fillId="17" borderId="78" xfId="0" applyFont="1" applyFill="1" applyBorder="1" applyAlignment="1" applyProtection="1">
      <protection locked="0"/>
    </xf>
    <xf numFmtId="0" fontId="80" fillId="17" borderId="30" xfId="0" applyFont="1" applyFill="1" applyBorder="1" applyAlignment="1" applyProtection="1">
      <protection locked="0"/>
    </xf>
    <xf numFmtId="0" fontId="80" fillId="17" borderId="76" xfId="0" applyFont="1" applyFill="1" applyBorder="1" applyAlignment="1"/>
    <xf numFmtId="0" fontId="85" fillId="17" borderId="78" xfId="0" applyFont="1" applyFill="1" applyBorder="1" applyAlignment="1">
      <alignment horizontal="center"/>
    </xf>
    <xf numFmtId="0" fontId="0" fillId="17" borderId="81"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85" fillId="17" borderId="10" xfId="0" applyFont="1" applyFill="1" applyBorder="1" applyAlignment="1">
      <alignment horizontal="center"/>
    </xf>
    <xf numFmtId="0" fontId="0" fillId="17" borderId="4" xfId="0" applyFill="1" applyBorder="1" applyAlignment="1"/>
    <xf numFmtId="0" fontId="0" fillId="17" borderId="8" xfId="0" applyFill="1" applyBorder="1" applyAlignment="1" applyProtection="1">
      <protection locked="0"/>
    </xf>
    <xf numFmtId="173" fontId="80" fillId="17" borderId="7" xfId="0" applyNumberFormat="1" applyFont="1" applyFill="1" applyBorder="1" applyAlignment="1"/>
    <xf numFmtId="173" fontId="80" fillId="17" borderId="8" xfId="0" applyNumberFormat="1" applyFont="1" applyFill="1" applyBorder="1" applyAlignment="1"/>
    <xf numFmtId="0" fontId="80" fillId="17" borderId="0" xfId="0" applyFont="1" applyFill="1" applyBorder="1" applyAlignment="1"/>
    <xf numFmtId="0" fontId="80" fillId="17" borderId="78" xfId="0" applyFont="1" applyFill="1" applyBorder="1" applyAlignment="1"/>
    <xf numFmtId="0" fontId="80" fillId="17" borderId="30" xfId="0" applyFont="1" applyFill="1" applyBorder="1" applyAlignment="1"/>
    <xf numFmtId="0" fontId="85" fillId="17" borderId="78" xfId="0" applyFont="1" applyFill="1" applyBorder="1" applyAlignment="1">
      <alignment horizontal="left"/>
    </xf>
    <xf numFmtId="0" fontId="85" fillId="17" borderId="30" xfId="0" applyFont="1" applyFill="1" applyBorder="1" applyAlignment="1">
      <alignment horizontal="left"/>
    </xf>
    <xf numFmtId="0" fontId="0" fillId="17" borderId="30" xfId="0" applyFill="1" applyBorder="1" applyAlignment="1">
      <alignment horizontal="left"/>
    </xf>
    <xf numFmtId="0" fontId="0" fillId="17" borderId="24" xfId="0" applyFill="1" applyBorder="1" applyAlignment="1">
      <alignment horizontal="left"/>
    </xf>
    <xf numFmtId="0" fontId="0" fillId="17" borderId="81" xfId="0" applyFill="1" applyBorder="1" applyAlignment="1">
      <alignment horizontal="left"/>
    </xf>
    <xf numFmtId="0" fontId="0" fillId="17" borderId="3" xfId="0" applyFill="1" applyBorder="1" applyAlignment="1">
      <alignment horizontal="left"/>
    </xf>
    <xf numFmtId="0" fontId="0" fillId="17" borderId="4" xfId="0" applyFill="1" applyBorder="1" applyAlignment="1">
      <alignment horizontal="left"/>
    </xf>
    <xf numFmtId="0" fontId="0" fillId="17" borderId="6" xfId="0" applyFill="1" applyBorder="1" applyAlignment="1">
      <alignment horizontal="center"/>
    </xf>
    <xf numFmtId="173" fontId="7" fillId="17" borderId="86" xfId="0" applyNumberFormat="1" applyFont="1" applyFill="1" applyBorder="1" applyAlignment="1" applyProtection="1">
      <alignment wrapText="1"/>
      <protection locked="0"/>
    </xf>
    <xf numFmtId="0" fontId="7" fillId="17" borderId="86" xfId="0" applyFont="1" applyFill="1" applyBorder="1" applyAlignment="1" applyProtection="1">
      <protection locked="0"/>
    </xf>
    <xf numFmtId="0" fontId="7" fillId="17" borderId="6" xfId="0" applyFont="1" applyFill="1" applyBorder="1" applyAlignment="1" applyProtection="1">
      <protection locked="0"/>
    </xf>
    <xf numFmtId="173" fontId="80" fillId="17" borderId="6" xfId="0" applyNumberFormat="1" applyFont="1" applyFill="1" applyBorder="1" applyAlignment="1" applyProtection="1">
      <protection locked="0"/>
    </xf>
    <xf numFmtId="0" fontId="80" fillId="17" borderId="86" xfId="0" applyFont="1" applyFill="1" applyBorder="1" applyAlignment="1" applyProtection="1">
      <alignment wrapText="1"/>
      <protection locked="0"/>
    </xf>
    <xf numFmtId="0" fontId="80" fillId="17" borderId="6" xfId="0" applyFont="1" applyFill="1" applyBorder="1" applyAlignment="1" applyProtection="1">
      <alignment wrapText="1"/>
      <protection locked="0"/>
    </xf>
    <xf numFmtId="0" fontId="4" fillId="17" borderId="76" xfId="1" applyFill="1" applyBorder="1" applyAlignment="1" applyProtection="1">
      <alignment wrapText="1"/>
    </xf>
    <xf numFmtId="0" fontId="4" fillId="17" borderId="0" xfId="1" applyFill="1" applyBorder="1" applyAlignment="1" applyProtection="1">
      <alignment wrapText="1"/>
    </xf>
    <xf numFmtId="0" fontId="80" fillId="17" borderId="84" xfId="0" applyFont="1" applyFill="1" applyBorder="1" applyAlignment="1" applyProtection="1">
      <protection locked="0"/>
    </xf>
    <xf numFmtId="0" fontId="80" fillId="17" borderId="1" xfId="0" applyFont="1" applyFill="1" applyBorder="1" applyAlignment="1" applyProtection="1">
      <protection locked="0"/>
    </xf>
    <xf numFmtId="0" fontId="80" fillId="17" borderId="82" xfId="0" applyFont="1" applyFill="1" applyBorder="1" applyAlignment="1" applyProtection="1">
      <protection locked="0"/>
    </xf>
    <xf numFmtId="0" fontId="80" fillId="17" borderId="10" xfId="0" applyFont="1" applyFill="1" applyBorder="1" applyAlignment="1" applyProtection="1">
      <protection locked="0"/>
    </xf>
    <xf numFmtId="0" fontId="80" fillId="17" borderId="76" xfId="0" applyFont="1" applyFill="1" applyBorder="1" applyAlignment="1">
      <alignment wrapText="1"/>
    </xf>
    <xf numFmtId="0" fontId="80" fillId="17" borderId="81" xfId="0" applyFont="1" applyFill="1" applyBorder="1" applyAlignment="1">
      <alignment wrapText="1"/>
    </xf>
    <xf numFmtId="0" fontId="0" fillId="0" borderId="76" xfId="0" applyBorder="1"/>
    <xf numFmtId="0" fontId="0" fillId="0" borderId="0" xfId="0" applyBorder="1"/>
    <xf numFmtId="43" fontId="7" fillId="17" borderId="1" xfId="3" applyNumberFormat="1" applyFont="1" applyFill="1" applyBorder="1" applyAlignment="1" applyProtection="1">
      <protection locked="0"/>
    </xf>
    <xf numFmtId="0" fontId="81" fillId="17" borderId="0" xfId="0" applyFont="1" applyFill="1" applyBorder="1" applyAlignment="1" applyProtection="1">
      <protection locked="0"/>
    </xf>
    <xf numFmtId="0" fontId="0" fillId="0" borderId="0" xfId="0" applyBorder="1" applyAlignment="1"/>
    <xf numFmtId="0" fontId="81" fillId="17" borderId="0" xfId="0" applyNumberFormat="1" applyFont="1" applyFill="1" applyBorder="1" applyAlignment="1" applyProtection="1">
      <alignment horizontal="left"/>
      <protection locked="0"/>
    </xf>
    <xf numFmtId="0" fontId="0" fillId="0" borderId="0" xfId="0" applyBorder="1" applyAlignment="1">
      <alignment horizontal="left"/>
    </xf>
    <xf numFmtId="0" fontId="35" fillId="17" borderId="1" xfId="0" applyFont="1" applyFill="1" applyBorder="1" applyAlignment="1">
      <alignment horizontal="center" wrapText="1"/>
    </xf>
    <xf numFmtId="171" fontId="80" fillId="17" borderId="7" xfId="0" applyNumberFormat="1" applyFont="1" applyFill="1" applyBorder="1" applyAlignment="1">
      <alignment horizontal="center" wrapText="1"/>
    </xf>
    <xf numFmtId="0" fontId="80" fillId="17" borderId="6" xfId="0" applyFont="1" applyFill="1" applyBorder="1" applyAlignment="1">
      <alignment horizontal="center" wrapText="1"/>
    </xf>
    <xf numFmtId="0" fontId="80" fillId="17" borderId="8" xfId="0" applyFont="1" applyFill="1" applyBorder="1" applyAlignment="1">
      <alignment horizontal="center" wrapText="1"/>
    </xf>
    <xf numFmtId="0" fontId="85" fillId="17" borderId="82" xfId="0" applyFont="1" applyFill="1" applyBorder="1" applyAlignment="1">
      <alignment horizontal="center"/>
    </xf>
    <xf numFmtId="0" fontId="80" fillId="17" borderId="10" xfId="0" applyFont="1" applyFill="1" applyBorder="1" applyAlignment="1">
      <alignment horizontal="center"/>
    </xf>
    <xf numFmtId="174" fontId="85" fillId="17" borderId="1" xfId="3" applyNumberFormat="1" applyFont="1" applyFill="1" applyBorder="1" applyAlignment="1">
      <alignment horizontal="center"/>
    </xf>
    <xf numFmtId="174" fontId="80" fillId="17" borderId="1" xfId="3" applyNumberFormat="1" applyFont="1" applyFill="1" applyBorder="1" applyAlignment="1">
      <alignment horizontal="center"/>
    </xf>
    <xf numFmtId="174" fontId="80" fillId="17" borderId="30" xfId="3" applyNumberFormat="1" applyFont="1" applyFill="1" applyBorder="1" applyAlignment="1"/>
    <xf numFmtId="174" fontId="80" fillId="17" borderId="0" xfId="3" applyNumberFormat="1" applyFont="1" applyFill="1" applyBorder="1" applyAlignment="1"/>
    <xf numFmtId="174" fontId="80" fillId="17" borderId="3" xfId="3" applyNumberFormat="1" applyFont="1" applyFill="1" applyBorder="1" applyAlignment="1"/>
    <xf numFmtId="0" fontId="85" fillId="17" borderId="84" xfId="0" applyFont="1" applyFill="1" applyBorder="1" applyAlignment="1">
      <alignment horizontal="center"/>
    </xf>
    <xf numFmtId="0" fontId="80" fillId="17" borderId="1" xfId="0" applyFont="1" applyFill="1" applyBorder="1" applyAlignment="1">
      <alignment horizontal="center"/>
    </xf>
    <xf numFmtId="0" fontId="80" fillId="17" borderId="85" xfId="0" applyFont="1" applyFill="1" applyBorder="1" applyAlignment="1" applyProtection="1">
      <protection locked="0"/>
    </xf>
    <xf numFmtId="0" fontId="80" fillId="17" borderId="9" xfId="0" applyFont="1" applyFill="1" applyBorder="1" applyAlignment="1" applyProtection="1">
      <protection locked="0"/>
    </xf>
    <xf numFmtId="0" fontId="52" fillId="2" borderId="0" xfId="0" applyFont="1" applyFill="1" applyAlignment="1">
      <alignment horizontal="center" vertical="center" wrapText="1"/>
    </xf>
    <xf numFmtId="0" fontId="0" fillId="2" borderId="0" xfId="0" applyFill="1" applyAlignment="1">
      <alignment horizontal="center" vertical="center" wrapText="1"/>
    </xf>
    <xf numFmtId="0" fontId="29" fillId="2" borderId="5" xfId="1"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29" fillId="2" borderId="6" xfId="1" applyFont="1" applyFill="1" applyBorder="1" applyAlignment="1" applyProtection="1">
      <alignment horizontal="left" vertical="center" wrapText="1"/>
    </xf>
    <xf numFmtId="0" fontId="29" fillId="2" borderId="8" xfId="1" applyFont="1" applyFill="1" applyBorder="1" applyAlignment="1" applyProtection="1">
      <alignment horizontal="left" vertical="center" wrapText="1"/>
    </xf>
    <xf numFmtId="0" fontId="30" fillId="5" borderId="20" xfId="0" applyFont="1" applyFill="1" applyBorder="1" applyAlignment="1" applyProtection="1">
      <alignment horizontal="left" vertical="center" wrapText="1"/>
    </xf>
    <xf numFmtId="0" fontId="10" fillId="5" borderId="12" xfId="0" applyFont="1" applyFill="1" applyBorder="1" applyProtection="1"/>
    <xf numFmtId="0" fontId="10" fillId="5" borderId="35" xfId="0" applyFont="1" applyFill="1" applyBorder="1" applyProtection="1"/>
    <xf numFmtId="0" fontId="37" fillId="2" borderId="71" xfId="1" applyFont="1" applyFill="1" applyBorder="1" applyAlignment="1" applyProtection="1">
      <alignment horizontal="left" vertical="center" wrapText="1"/>
    </xf>
    <xf numFmtId="0" fontId="37" fillId="2" borderId="72" xfId="1" applyFont="1" applyFill="1" applyBorder="1" applyAlignment="1" applyProtection="1">
      <alignment horizontal="left" vertical="center" wrapText="1"/>
    </xf>
    <xf numFmtId="0" fontId="29" fillId="2" borderId="58" xfId="1" applyFont="1" applyFill="1" applyBorder="1" applyAlignment="1" applyProtection="1">
      <alignment horizontal="left" vertical="center" wrapText="1"/>
    </xf>
    <xf numFmtId="0" fontId="29" fillId="2" borderId="0" xfId="1" applyFont="1" applyFill="1" applyBorder="1" applyAlignment="1" applyProtection="1">
      <alignment horizontal="left" vertical="center" wrapText="1"/>
    </xf>
    <xf numFmtId="0" fontId="29" fillId="2" borderId="37" xfId="1" applyFont="1" applyFill="1" applyBorder="1" applyAlignment="1" applyProtection="1">
      <alignment horizontal="left" vertical="center" wrapText="1"/>
    </xf>
    <xf numFmtId="0" fontId="29" fillId="2" borderId="31" xfId="1" applyFont="1" applyFill="1" applyBorder="1" applyAlignment="1" applyProtection="1">
      <alignment horizontal="left" vertical="center" wrapText="1"/>
    </xf>
    <xf numFmtId="0" fontId="29" fillId="2" borderId="57" xfId="1" applyFont="1" applyFill="1" applyBorder="1" applyAlignment="1" applyProtection="1">
      <alignment horizontal="left" vertical="center" wrapText="1"/>
    </xf>
    <xf numFmtId="0" fontId="29" fillId="2" borderId="30" xfId="1" applyFont="1" applyFill="1" applyBorder="1" applyAlignment="1" applyProtection="1">
      <alignment horizontal="left" vertical="center" wrapText="1"/>
    </xf>
    <xf numFmtId="0" fontId="29" fillId="2" borderId="61" xfId="1" applyFont="1" applyFill="1" applyBorder="1" applyAlignment="1" applyProtection="1">
      <alignment horizontal="left" vertical="center" wrapText="1"/>
    </xf>
    <xf numFmtId="0" fontId="29" fillId="2" borderId="51" xfId="1" applyFont="1" applyFill="1" applyBorder="1" applyAlignment="1" applyProtection="1">
      <alignment horizontal="left" vertical="center" wrapText="1"/>
    </xf>
    <xf numFmtId="0" fontId="28" fillId="2" borderId="116" xfId="1" applyFont="1" applyFill="1" applyBorder="1" applyAlignment="1" applyProtection="1">
      <alignment horizontal="left" vertical="center" wrapText="1"/>
    </xf>
    <xf numFmtId="0" fontId="0" fillId="2" borderId="109" xfId="0" applyFill="1" applyBorder="1" applyAlignment="1" applyProtection="1">
      <alignment horizontal="left" vertical="center" wrapText="1"/>
    </xf>
    <xf numFmtId="0" fontId="0" fillId="2" borderId="117" xfId="0" applyFill="1" applyBorder="1" applyAlignment="1" applyProtection="1">
      <alignment horizontal="left" vertical="center" wrapText="1"/>
    </xf>
    <xf numFmtId="0" fontId="29" fillId="2" borderId="20" xfId="1" applyFont="1" applyFill="1" applyBorder="1" applyAlignment="1" applyProtection="1">
      <alignment horizontal="left" vertical="center" wrapText="1"/>
    </xf>
    <xf numFmtId="0" fontId="29" fillId="2" borderId="12" xfId="1" applyFont="1" applyFill="1" applyBorder="1" applyAlignment="1" applyProtection="1">
      <alignment horizontal="left" vertical="center" wrapText="1"/>
    </xf>
    <xf numFmtId="0" fontId="29" fillId="2" borderId="21" xfId="1" applyFont="1" applyFill="1" applyBorder="1" applyAlignment="1" applyProtection="1">
      <alignment horizontal="left" vertical="center" wrapText="1"/>
    </xf>
    <xf numFmtId="0" fontId="28" fillId="2" borderId="34" xfId="1" applyFont="1" applyFill="1" applyBorder="1" applyAlignment="1" applyProtection="1">
      <alignment horizontal="left" vertical="center" wrapText="1"/>
    </xf>
    <xf numFmtId="0" fontId="28" fillId="2" borderId="3" xfId="1" applyFont="1" applyFill="1" applyBorder="1" applyAlignment="1" applyProtection="1">
      <alignment horizontal="left" vertical="center" wrapText="1"/>
    </xf>
    <xf numFmtId="0" fontId="28" fillId="2" borderId="4" xfId="1" applyFont="1" applyFill="1" applyBorder="1" applyAlignment="1" applyProtection="1">
      <alignment horizontal="left" vertical="center" wrapText="1"/>
    </xf>
    <xf numFmtId="0" fontId="29" fillId="2" borderId="23" xfId="1" applyFont="1" applyFill="1" applyBorder="1" applyAlignment="1" applyProtection="1">
      <alignment horizontal="left" vertical="center" wrapText="1"/>
    </xf>
    <xf numFmtId="0" fontId="29" fillId="2" borderId="24" xfId="1" applyFont="1" applyFill="1" applyBorder="1" applyAlignment="1" applyProtection="1">
      <alignment horizontal="left" vertical="center" wrapText="1"/>
    </xf>
    <xf numFmtId="0" fontId="41" fillId="2" borderId="98" xfId="0" applyFont="1" applyFill="1" applyBorder="1" applyAlignment="1" applyProtection="1">
      <alignment horizontal="center" vertical="center" wrapText="1"/>
    </xf>
    <xf numFmtId="0" fontId="40" fillId="2" borderId="99" xfId="0" applyFont="1" applyFill="1" applyBorder="1" applyAlignment="1" applyProtection="1">
      <alignment horizontal="center" vertical="center" wrapText="1"/>
    </xf>
    <xf numFmtId="0" fontId="40" fillId="2" borderId="41" xfId="0" applyFont="1" applyFill="1" applyBorder="1" applyAlignment="1" applyProtection="1">
      <alignment horizontal="center" vertical="center" wrapText="1"/>
    </xf>
    <xf numFmtId="0" fontId="40" fillId="2" borderId="55" xfId="0" applyFont="1" applyFill="1" applyBorder="1" applyAlignment="1" applyProtection="1">
      <alignment horizontal="center" vertical="center" wrapText="1"/>
    </xf>
    <xf numFmtId="0" fontId="3" fillId="2" borderId="37"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wrapText="1"/>
    </xf>
    <xf numFmtId="0" fontId="52" fillId="2" borderId="104" xfId="0" applyFont="1" applyFill="1" applyBorder="1" applyAlignment="1">
      <alignment horizontal="center" wrapText="1"/>
    </xf>
    <xf numFmtId="0" fontId="52" fillId="2" borderId="41" xfId="0" applyFont="1" applyFill="1" applyBorder="1" applyAlignment="1">
      <alignment horizontal="center" wrapText="1"/>
    </xf>
    <xf numFmtId="0" fontId="52" fillId="2" borderId="55" xfId="0" applyFont="1" applyFill="1" applyBorder="1" applyAlignment="1">
      <alignment horizontal="center" wrapText="1"/>
    </xf>
    <xf numFmtId="0" fontId="52" fillId="2" borderId="61" xfId="0" applyFont="1" applyFill="1" applyBorder="1" applyAlignment="1">
      <alignment horizontal="center" wrapText="1"/>
    </xf>
    <xf numFmtId="0" fontId="52" fillId="2" borderId="51" xfId="0" applyFont="1" applyFill="1" applyBorder="1" applyAlignment="1">
      <alignment horizontal="center" wrapText="1"/>
    </xf>
    <xf numFmtId="0" fontId="52" fillId="2" borderId="50" xfId="0" applyFont="1" applyFill="1" applyBorder="1" applyAlignment="1">
      <alignment horizontal="center" wrapText="1"/>
    </xf>
    <xf numFmtId="0" fontId="3" fillId="7" borderId="20" xfId="0" applyFont="1" applyFill="1" applyBorder="1" applyAlignment="1" applyProtection="1">
      <alignment horizontal="center" vertical="center" wrapText="1"/>
    </xf>
    <xf numFmtId="0" fontId="3" fillId="7" borderId="35"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3" fillId="7" borderId="42" xfId="0" applyFont="1" applyFill="1" applyBorder="1" applyAlignment="1" applyProtection="1">
      <alignment horizontal="center" vertical="center" wrapText="1"/>
    </xf>
    <xf numFmtId="0" fontId="3" fillId="7" borderId="49"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 fillId="7" borderId="42" xfId="0" applyFont="1" applyFill="1" applyBorder="1" applyAlignment="1" applyProtection="1">
      <alignment horizontal="center" vertical="center" wrapText="1"/>
    </xf>
    <xf numFmtId="0" fontId="3" fillId="7" borderId="119" xfId="0" applyFont="1" applyFill="1" applyBorder="1" applyAlignment="1" applyProtection="1">
      <alignment horizontal="center" vertical="center" wrapText="1"/>
    </xf>
    <xf numFmtId="0" fontId="32" fillId="5" borderId="98" xfId="0" applyFont="1" applyFill="1" applyBorder="1" applyAlignment="1" applyProtection="1"/>
    <xf numFmtId="0" fontId="70" fillId="5" borderId="99" xfId="0" applyFont="1" applyFill="1" applyBorder="1" applyAlignment="1" applyProtection="1"/>
    <xf numFmtId="0" fontId="28" fillId="2" borderId="5" xfId="1" applyFont="1"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29" fillId="2" borderId="18" xfId="1" applyFont="1"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0" fillId="2" borderId="27" xfId="0" applyFill="1" applyBorder="1" applyAlignment="1" applyProtection="1">
      <alignment horizontal="left" vertical="center" wrapText="1"/>
    </xf>
    <xf numFmtId="0" fontId="29" fillId="4" borderId="5" xfId="1" applyFont="1" applyFill="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47" fillId="2" borderId="20" xfId="0" applyNumberFormat="1" applyFont="1" applyFill="1" applyBorder="1" applyAlignment="1" applyProtection="1">
      <alignment horizontal="center" vertical="center" wrapText="1"/>
    </xf>
    <xf numFmtId="0" fontId="47" fillId="2" borderId="12" xfId="0" applyNumberFormat="1" applyFont="1" applyFill="1" applyBorder="1" applyAlignment="1" applyProtection="1">
      <alignment horizontal="center" vertical="center" wrapText="1"/>
    </xf>
    <xf numFmtId="0" fontId="47" fillId="2" borderId="35" xfId="0" applyNumberFormat="1" applyFont="1" applyFill="1" applyBorder="1" applyAlignment="1" applyProtection="1">
      <alignment horizontal="center" vertical="center" wrapText="1"/>
    </xf>
    <xf numFmtId="0" fontId="29" fillId="4" borderId="6" xfId="1" applyFont="1" applyFill="1" applyBorder="1" applyAlignment="1" applyProtection="1">
      <alignment horizontal="left" vertical="center" wrapText="1"/>
    </xf>
    <xf numFmtId="0" fontId="29" fillId="4" borderId="8" xfId="1" applyFont="1" applyFill="1" applyBorder="1" applyAlignment="1" applyProtection="1">
      <alignment horizontal="left" vertical="center" wrapText="1"/>
    </xf>
    <xf numFmtId="0" fontId="36" fillId="8" borderId="20" xfId="0" applyFont="1" applyFill="1" applyBorder="1" applyAlignment="1" applyProtection="1">
      <alignment horizontal="center" wrapText="1"/>
    </xf>
    <xf numFmtId="0" fontId="28" fillId="8" borderId="12" xfId="0" applyFont="1" applyFill="1" applyBorder="1" applyAlignment="1" applyProtection="1">
      <alignment horizontal="center" wrapText="1"/>
    </xf>
    <xf numFmtId="0" fontId="28" fillId="8" borderId="35" xfId="0" applyFont="1" applyFill="1" applyBorder="1" applyAlignment="1" applyProtection="1">
      <alignment horizontal="center" wrapText="1"/>
    </xf>
    <xf numFmtId="0" fontId="29" fillId="4" borderId="37" xfId="0" applyFont="1" applyFill="1" applyBorder="1" applyAlignment="1" applyProtection="1">
      <alignment horizontal="left" wrapText="1"/>
    </xf>
    <xf numFmtId="0" fontId="29" fillId="4" borderId="0" xfId="0" applyFont="1" applyFill="1" applyBorder="1" applyAlignment="1" applyProtection="1">
      <alignment horizontal="left" wrapText="1"/>
    </xf>
    <xf numFmtId="0" fontId="29" fillId="4" borderId="34" xfId="1" applyFont="1" applyFill="1" applyBorder="1" applyAlignment="1" applyProtection="1">
      <alignment horizontal="left" vertical="center" wrapText="1"/>
    </xf>
    <xf numFmtId="0" fontId="29" fillId="4" borderId="3" xfId="1" applyFont="1" applyFill="1" applyBorder="1" applyAlignment="1" applyProtection="1">
      <alignment horizontal="left" vertical="center" wrapText="1"/>
    </xf>
    <xf numFmtId="0" fontId="29" fillId="4" borderId="4" xfId="1" applyFont="1" applyFill="1" applyBorder="1" applyAlignment="1" applyProtection="1">
      <alignment horizontal="left" vertical="center" wrapText="1"/>
    </xf>
    <xf numFmtId="0" fontId="29" fillId="4" borderId="116" xfId="1" applyFont="1" applyFill="1" applyBorder="1" applyAlignment="1" applyProtection="1">
      <alignment horizontal="right" vertical="center" wrapText="1"/>
    </xf>
    <xf numFmtId="0" fontId="0" fillId="4" borderId="109" xfId="0" applyFill="1" applyBorder="1" applyAlignment="1" applyProtection="1">
      <alignment horizontal="right" vertical="center" wrapText="1"/>
    </xf>
    <xf numFmtId="0" fontId="0" fillId="4" borderId="52" xfId="0" applyFill="1" applyBorder="1" applyAlignment="1" applyProtection="1">
      <alignment horizontal="right" vertical="center" wrapText="1"/>
    </xf>
    <xf numFmtId="0" fontId="0" fillId="4" borderId="51" xfId="0" applyFill="1" applyBorder="1" applyAlignment="1" applyProtection="1">
      <alignment horizontal="right" vertical="center" wrapText="1"/>
    </xf>
    <xf numFmtId="0" fontId="3" fillId="6" borderId="42"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9" fillId="4" borderId="43" xfId="1" applyFont="1" applyFill="1" applyBorder="1" applyAlignment="1" applyProtection="1">
      <alignment horizontal="center" wrapText="1"/>
    </xf>
    <xf numFmtId="0" fontId="39" fillId="4" borderId="41" xfId="1" applyFont="1" applyFill="1" applyBorder="1" applyAlignment="1" applyProtection="1">
      <alignment horizontal="center" wrapText="1"/>
    </xf>
    <xf numFmtId="0" fontId="39" fillId="4" borderId="55" xfId="1" applyFont="1" applyFill="1" applyBorder="1" applyAlignment="1" applyProtection="1">
      <alignment horizontal="center" wrapText="1"/>
    </xf>
    <xf numFmtId="0" fontId="39" fillId="4" borderId="52" xfId="1" applyFont="1" applyFill="1" applyBorder="1" applyAlignment="1" applyProtection="1">
      <alignment horizontal="center" wrapText="1"/>
    </xf>
    <xf numFmtId="0" fontId="39" fillId="4" borderId="51" xfId="1" applyFont="1" applyFill="1" applyBorder="1" applyAlignment="1" applyProtection="1">
      <alignment horizontal="center" wrapText="1"/>
    </xf>
    <xf numFmtId="0" fontId="39" fillId="4" borderId="50" xfId="1" applyFont="1" applyFill="1" applyBorder="1" applyAlignment="1" applyProtection="1">
      <alignment horizontal="center" wrapText="1"/>
    </xf>
    <xf numFmtId="0" fontId="29" fillId="4" borderId="23" xfId="1" applyFont="1" applyFill="1" applyBorder="1" applyAlignment="1" applyProtection="1">
      <alignment horizontal="left" vertical="center" wrapText="1"/>
    </xf>
    <xf numFmtId="0" fontId="0" fillId="0" borderId="30"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0" fillId="4" borderId="6" xfId="0" applyFont="1" applyFill="1" applyBorder="1" applyAlignment="1" applyProtection="1">
      <alignment horizontal="left" vertical="center" wrapText="1"/>
    </xf>
    <xf numFmtId="0" fontId="0" fillId="4" borderId="8" xfId="0" applyFont="1" applyFill="1" applyBorder="1" applyAlignment="1" applyProtection="1">
      <alignment horizontal="left" vertical="center" wrapText="1"/>
    </xf>
    <xf numFmtId="0" fontId="3" fillId="2" borderId="20" xfId="0" applyFont="1" applyFill="1" applyBorder="1" applyAlignment="1" applyProtection="1">
      <alignment horizontal="right" vertical="center" wrapText="1"/>
    </xf>
    <xf numFmtId="0" fontId="3" fillId="2" borderId="12" xfId="0" applyFont="1" applyFill="1" applyBorder="1" applyAlignment="1" applyProtection="1">
      <alignment horizontal="right" vertical="center" wrapText="1"/>
    </xf>
    <xf numFmtId="0" fontId="98" fillId="0" borderId="37" xfId="0" applyFont="1" applyBorder="1" applyAlignment="1" applyProtection="1"/>
    <xf numFmtId="0" fontId="29" fillId="4" borderId="18" xfId="1" applyFont="1" applyFill="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7" xfId="0" applyFont="1" applyBorder="1" applyAlignment="1" applyProtection="1">
      <alignment horizontal="left" vertical="center" wrapText="1"/>
    </xf>
    <xf numFmtId="0" fontId="0" fillId="0" borderId="110" xfId="0" applyFont="1" applyBorder="1" applyAlignment="1" applyProtection="1">
      <alignment horizontal="left" vertical="center" wrapText="1"/>
    </xf>
    <xf numFmtId="0" fontId="0" fillId="0" borderId="115" xfId="0" applyFont="1" applyBorder="1" applyAlignment="1" applyProtection="1">
      <alignment horizontal="left" vertical="center" wrapText="1"/>
    </xf>
    <xf numFmtId="0" fontId="29" fillId="4" borderId="110" xfId="1" applyFont="1" applyFill="1" applyBorder="1" applyAlignment="1" applyProtection="1">
      <alignment horizontal="left" vertical="center" wrapText="1"/>
    </xf>
    <xf numFmtId="0" fontId="29" fillId="4" borderId="115" xfId="1" applyFont="1" applyFill="1" applyBorder="1" applyAlignment="1" applyProtection="1">
      <alignment horizontal="left" vertical="center" wrapText="1"/>
    </xf>
    <xf numFmtId="0" fontId="0" fillId="4" borderId="37" xfId="0" applyFill="1" applyBorder="1" applyAlignment="1" applyProtection="1">
      <alignment horizontal="right" vertical="center" wrapText="1"/>
    </xf>
    <xf numFmtId="0" fontId="0" fillId="4" borderId="0" xfId="0" applyFill="1" applyBorder="1" applyAlignment="1" applyProtection="1">
      <alignment horizontal="right" vertical="center" wrapText="1"/>
    </xf>
    <xf numFmtId="0" fontId="29" fillId="4" borderId="47" xfId="1" applyFont="1" applyFill="1" applyBorder="1" applyAlignment="1" applyProtection="1">
      <alignment horizontal="left" vertical="center" wrapText="1"/>
    </xf>
    <xf numFmtId="0" fontId="29" fillId="4" borderId="46" xfId="1" applyFont="1" applyFill="1" applyBorder="1" applyAlignment="1" applyProtection="1">
      <alignment horizontal="left" vertical="center" wrapText="1"/>
    </xf>
    <xf numFmtId="0" fontId="29" fillId="4" borderId="45" xfId="1" applyFont="1" applyFill="1" applyBorder="1" applyAlignment="1" applyProtection="1">
      <alignment horizontal="left" vertical="center" wrapText="1"/>
    </xf>
    <xf numFmtId="0" fontId="29" fillId="4" borderId="116" xfId="1" applyFont="1" applyFill="1" applyBorder="1" applyAlignment="1" applyProtection="1">
      <alignment horizontal="left" vertical="center" wrapText="1"/>
    </xf>
    <xf numFmtId="0" fontId="0" fillId="0" borderId="109" xfId="0" applyFont="1" applyBorder="1" applyAlignment="1" applyProtection="1">
      <alignment horizontal="left" vertical="center" wrapText="1"/>
    </xf>
    <xf numFmtId="0" fontId="0" fillId="0" borderId="117" xfId="0" applyFont="1" applyBorder="1" applyAlignment="1" applyProtection="1">
      <alignment horizontal="left" vertical="center" wrapText="1"/>
    </xf>
    <xf numFmtId="0" fontId="83" fillId="0" borderId="43" xfId="1" applyFont="1" applyFill="1" applyBorder="1" applyAlignment="1" applyProtection="1">
      <alignment horizontal="left" vertical="center" wrapText="1"/>
    </xf>
    <xf numFmtId="0" fontId="0" fillId="0" borderId="41" xfId="0" applyBorder="1" applyAlignment="1">
      <alignment horizontal="left" vertical="center" wrapText="1"/>
    </xf>
    <xf numFmtId="0" fontId="98" fillId="0" borderId="37" xfId="1" applyFont="1" applyFill="1" applyBorder="1" applyAlignment="1" applyProtection="1">
      <alignment horizontal="left" vertical="center" wrapText="1"/>
    </xf>
    <xf numFmtId="0" fontId="0" fillId="0" borderId="0" xfId="0" applyAlignment="1">
      <alignment vertical="center" wrapText="1"/>
    </xf>
    <xf numFmtId="0" fontId="99" fillId="0" borderId="18" xfId="0" applyFont="1" applyFill="1" applyBorder="1" applyAlignment="1" applyProtection="1"/>
    <xf numFmtId="0" fontId="0" fillId="0" borderId="19" xfId="0" applyBorder="1" applyAlignment="1"/>
    <xf numFmtId="0" fontId="95" fillId="2" borderId="0" xfId="0" applyFont="1" applyFill="1" applyAlignment="1" applyProtection="1">
      <alignment horizontal="center" vertical="center" textRotation="180"/>
      <protection hidden="1"/>
    </xf>
    <xf numFmtId="0" fontId="0" fillId="2" borderId="0" xfId="0" applyFill="1" applyAlignment="1"/>
    <xf numFmtId="0" fontId="9" fillId="0" borderId="110" xfId="0" applyFont="1" applyBorder="1" applyAlignment="1">
      <alignment horizontal="center" vertical="center"/>
    </xf>
    <xf numFmtId="0" fontId="0" fillId="0" borderId="110" xfId="0" applyBorder="1" applyAlignment="1">
      <alignment horizontal="center"/>
    </xf>
    <xf numFmtId="0" fontId="0" fillId="0" borderId="111" xfId="0" applyBorder="1" applyAlignment="1">
      <alignment horizontal="center"/>
    </xf>
    <xf numFmtId="0" fontId="39" fillId="4" borderId="0" xfId="1" applyFont="1" applyFill="1" applyAlignment="1" applyProtection="1">
      <alignment horizontal="center" wrapText="1"/>
    </xf>
    <xf numFmtId="0" fontId="34" fillId="2" borderId="5" xfId="1" applyFont="1" applyFill="1" applyBorder="1" applyAlignment="1" applyProtection="1">
      <alignment horizontal="left" vertical="center" wrapText="1"/>
    </xf>
    <xf numFmtId="0" fontId="12" fillId="2" borderId="110" xfId="0" applyFont="1" applyFill="1" applyBorder="1" applyAlignment="1" applyProtection="1">
      <alignment horizontal="left" vertical="center" wrapText="1"/>
    </xf>
    <xf numFmtId="0" fontId="12" fillId="2" borderId="115" xfId="0" applyFont="1" applyFill="1" applyBorder="1" applyAlignment="1" applyProtection="1">
      <alignment horizontal="left" vertical="center" wrapText="1"/>
    </xf>
    <xf numFmtId="0" fontId="34" fillId="2" borderId="18" xfId="1"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34" fillId="2" borderId="110" xfId="1" applyFont="1" applyFill="1" applyBorder="1" applyAlignment="1" applyProtection="1">
      <alignment horizontal="left" vertical="center" wrapText="1"/>
    </xf>
    <xf numFmtId="0" fontId="34" fillId="2" borderId="115" xfId="1" applyFont="1" applyFill="1" applyBorder="1" applyAlignment="1" applyProtection="1">
      <alignment horizontal="left" vertical="center" wrapText="1"/>
    </xf>
    <xf numFmtId="0" fontId="34" fillId="2" borderId="47" xfId="0" applyFont="1" applyFill="1" applyBorder="1" applyAlignment="1" applyProtection="1">
      <alignment horizontal="left" vertical="center" wrapText="1"/>
    </xf>
    <xf numFmtId="0" fontId="34" fillId="2" borderId="46" xfId="0" applyFont="1" applyFill="1" applyBorder="1" applyAlignment="1" applyProtection="1">
      <alignment horizontal="left" vertical="center" wrapText="1"/>
    </xf>
    <xf numFmtId="0" fontId="34" fillId="2" borderId="45" xfId="0" applyFont="1" applyFill="1" applyBorder="1" applyAlignment="1" applyProtection="1">
      <alignment horizontal="left" vertical="center" wrapText="1"/>
    </xf>
    <xf numFmtId="0" fontId="34" fillId="2" borderId="116" xfId="1" applyFont="1" applyFill="1" applyBorder="1" applyAlignment="1" applyProtection="1">
      <alignment horizontal="left" vertical="center" wrapText="1"/>
    </xf>
    <xf numFmtId="0" fontId="12" fillId="2" borderId="109" xfId="0" applyFont="1" applyFill="1" applyBorder="1" applyAlignment="1" applyProtection="1">
      <alignment horizontal="left" vertical="center" wrapText="1"/>
    </xf>
    <xf numFmtId="0" fontId="12" fillId="2" borderId="40"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0" fontId="34" fillId="2" borderId="47" xfId="1" applyFont="1" applyFill="1" applyBorder="1" applyAlignment="1" applyProtection="1">
      <alignment horizontal="left" vertical="center" wrapText="1"/>
    </xf>
    <xf numFmtId="0" fontId="34" fillId="2" borderId="46" xfId="1" applyFont="1" applyFill="1" applyBorder="1" applyAlignment="1" applyProtection="1">
      <alignment horizontal="left" vertical="center" wrapText="1"/>
    </xf>
    <xf numFmtId="0" fontId="34" fillId="2" borderId="45" xfId="1" applyFont="1" applyFill="1" applyBorder="1" applyAlignment="1" applyProtection="1">
      <alignment horizontal="left" vertical="center" wrapText="1"/>
    </xf>
    <xf numFmtId="0" fontId="12" fillId="2" borderId="43" xfId="0" applyFont="1" applyFill="1" applyBorder="1" applyAlignment="1" applyProtection="1">
      <alignment vertical="center" wrapText="1"/>
    </xf>
    <xf numFmtId="0" fontId="12" fillId="2" borderId="41" xfId="0" applyFont="1" applyFill="1" applyBorder="1" applyAlignment="1" applyProtection="1">
      <alignment vertical="center" wrapText="1"/>
    </xf>
    <xf numFmtId="0" fontId="12" fillId="2" borderId="55" xfId="0" applyFont="1" applyFill="1" applyBorder="1" applyAlignment="1" applyProtection="1">
      <alignment vertical="center" wrapText="1"/>
    </xf>
    <xf numFmtId="0" fontId="12" fillId="2" borderId="40" xfId="0" applyFont="1" applyFill="1" applyBorder="1" applyAlignment="1" applyProtection="1">
      <alignment vertical="center" wrapText="1"/>
    </xf>
    <xf numFmtId="0" fontId="12" fillId="2" borderId="33" xfId="0" applyFont="1" applyFill="1" applyBorder="1" applyAlignment="1" applyProtection="1">
      <alignment vertical="center" wrapText="1"/>
    </xf>
    <xf numFmtId="0" fontId="12" fillId="2" borderId="54" xfId="0" applyFont="1" applyFill="1" applyBorder="1" applyAlignment="1" applyProtection="1">
      <alignment vertical="center" wrapText="1"/>
    </xf>
    <xf numFmtId="0" fontId="43" fillId="2" borderId="43" xfId="0" applyFont="1" applyFill="1" applyBorder="1" applyAlignment="1" applyProtection="1">
      <alignment horizontal="center" vertical="center" wrapText="1"/>
    </xf>
    <xf numFmtId="0" fontId="43" fillId="2" borderId="55" xfId="0" applyFont="1" applyFill="1" applyBorder="1" applyAlignment="1" applyProtection="1">
      <alignment horizontal="center" vertical="center" wrapText="1"/>
    </xf>
    <xf numFmtId="0" fontId="14" fillId="2" borderId="42" xfId="0" applyFont="1" applyFill="1" applyBorder="1" applyAlignment="1" applyProtection="1">
      <alignment horizontal="center" vertical="center" wrapText="1"/>
    </xf>
    <xf numFmtId="0" fontId="0" fillId="0" borderId="101" xfId="0" applyBorder="1" applyAlignment="1" applyProtection="1">
      <alignment horizontal="center"/>
    </xf>
    <xf numFmtId="0" fontId="41" fillId="2" borderId="20" xfId="0" applyFont="1" applyFill="1" applyBorder="1" applyAlignment="1" applyProtection="1">
      <alignment horizontal="center" vertical="center"/>
    </xf>
    <xf numFmtId="0" fontId="59" fillId="0" borderId="12" xfId="0" applyFont="1" applyBorder="1" applyAlignment="1" applyProtection="1">
      <alignment horizontal="center"/>
    </xf>
    <xf numFmtId="0" fontId="59" fillId="0" borderId="41" xfId="0" applyFont="1" applyBorder="1" applyAlignment="1" applyProtection="1">
      <alignment horizontal="center"/>
    </xf>
    <xf numFmtId="0" fontId="59" fillId="0" borderId="35" xfId="0" applyFont="1" applyBorder="1" applyAlignment="1" applyProtection="1">
      <alignment horizontal="center"/>
    </xf>
    <xf numFmtId="0" fontId="34" fillId="2" borderId="113" xfId="0" applyFont="1" applyFill="1" applyBorder="1" applyAlignment="1" applyProtection="1">
      <alignment horizontal="left" vertical="center" wrapText="1"/>
    </xf>
    <xf numFmtId="0" fontId="34" fillId="2" borderId="114"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0" fillId="2" borderId="20" xfId="0" applyFill="1" applyBorder="1" applyAlignment="1" applyProtection="1">
      <alignment horizontal="center" wrapText="1"/>
    </xf>
    <xf numFmtId="0" fontId="0" fillId="2" borderId="12" xfId="0" applyFill="1" applyBorder="1" applyAlignment="1" applyProtection="1">
      <alignment horizontal="center"/>
    </xf>
    <xf numFmtId="0" fontId="0" fillId="2" borderId="35" xfId="0" applyFill="1" applyBorder="1" applyAlignment="1" applyProtection="1">
      <alignment horizontal="center"/>
    </xf>
    <xf numFmtId="0" fontId="34" fillId="2" borderId="6" xfId="1" applyFont="1" applyFill="1" applyBorder="1" applyAlignment="1" applyProtection="1">
      <alignment horizontal="left" vertical="center" wrapText="1"/>
    </xf>
    <xf numFmtId="0" fontId="34" fillId="2" borderId="34" xfId="1" applyFont="1" applyFill="1" applyBorder="1" applyAlignment="1" applyProtection="1">
      <alignment horizontal="left" vertical="center" wrapText="1"/>
    </xf>
    <xf numFmtId="0" fontId="34" fillId="2" borderId="3" xfId="1" applyFont="1" applyFill="1" applyBorder="1" applyAlignment="1" applyProtection="1">
      <alignment horizontal="left" vertical="center" wrapText="1"/>
    </xf>
    <xf numFmtId="0" fontId="34" fillId="2" borderId="43" xfId="1" applyFont="1" applyFill="1" applyBorder="1" applyAlignment="1" applyProtection="1">
      <alignment horizontal="left" vertical="center" wrapText="1"/>
    </xf>
    <xf numFmtId="0" fontId="12" fillId="2" borderId="41" xfId="0" applyFont="1" applyFill="1" applyBorder="1" applyAlignment="1" applyProtection="1">
      <alignment horizontal="left" vertical="center" wrapText="1"/>
    </xf>
    <xf numFmtId="0" fontId="12" fillId="2" borderId="52"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0" fillId="2" borderId="20" xfId="0" applyFill="1" applyBorder="1" applyAlignment="1" applyProtection="1">
      <alignment horizontal="center" vertical="center" wrapText="1"/>
    </xf>
    <xf numFmtId="0" fontId="0" fillId="2" borderId="12" xfId="0" applyFill="1" applyBorder="1" applyAlignment="1" applyProtection="1">
      <alignment horizontal="center" vertical="center"/>
    </xf>
    <xf numFmtId="0" fontId="0" fillId="2" borderId="35" xfId="0" applyFill="1" applyBorder="1" applyAlignment="1" applyProtection="1">
      <alignment horizontal="center" vertical="center"/>
    </xf>
    <xf numFmtId="0" fontId="12" fillId="2" borderId="37"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39" xfId="0" applyFont="1" applyFill="1" applyBorder="1" applyAlignment="1" applyProtection="1">
      <alignment vertical="center" wrapText="1"/>
    </xf>
    <xf numFmtId="0" fontId="43" fillId="2" borderId="43" xfId="0" applyFont="1" applyFill="1" applyBorder="1" applyAlignment="1" applyProtection="1">
      <alignment horizontal="left" vertical="center"/>
    </xf>
    <xf numFmtId="0" fontId="0" fillId="0" borderId="41" xfId="0" applyBorder="1" applyAlignment="1" applyProtection="1">
      <alignment vertical="center"/>
    </xf>
    <xf numFmtId="0" fontId="0" fillId="0" borderId="37" xfId="0" applyBorder="1" applyAlignment="1" applyProtection="1">
      <alignment vertical="center"/>
    </xf>
    <xf numFmtId="0" fontId="0" fillId="0" borderId="0" xfId="0" applyAlignment="1" applyProtection="1">
      <alignment vertical="center"/>
    </xf>
    <xf numFmtId="0" fontId="34" fillId="2" borderId="98" xfId="0" applyFont="1" applyFill="1" applyBorder="1" applyAlignment="1" applyProtection="1">
      <alignment horizontal="left" wrapText="1"/>
    </xf>
    <xf numFmtId="0" fontId="34" fillId="2" borderId="99" xfId="0" applyFont="1" applyFill="1" applyBorder="1" applyAlignment="1" applyProtection="1">
      <alignment horizontal="left" wrapText="1"/>
    </xf>
    <xf numFmtId="0" fontId="34" fillId="2" borderId="8" xfId="1"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34" fillId="2" borderId="4" xfId="1" applyFont="1" applyFill="1" applyBorder="1" applyAlignment="1" applyProtection="1">
      <alignment horizontal="left" vertical="center" wrapText="1"/>
    </xf>
    <xf numFmtId="0" fontId="0" fillId="0" borderId="0" xfId="0" applyBorder="1" applyAlignment="1" applyProtection="1">
      <alignment vertical="center"/>
    </xf>
    <xf numFmtId="0" fontId="34" fillId="2" borderId="47" xfId="0" applyFont="1" applyFill="1" applyBorder="1" applyAlignment="1" applyProtection="1">
      <alignment horizontal="left" wrapText="1"/>
    </xf>
    <xf numFmtId="0" fontId="34" fillId="2" borderId="46" xfId="0" applyFont="1" applyFill="1" applyBorder="1" applyAlignment="1" applyProtection="1">
      <alignment horizontal="left" wrapText="1"/>
    </xf>
    <xf numFmtId="0" fontId="34" fillId="2" borderId="45" xfId="0" applyFont="1" applyFill="1" applyBorder="1" applyAlignment="1" applyProtection="1">
      <alignment horizontal="left" wrapText="1"/>
    </xf>
    <xf numFmtId="0" fontId="46" fillId="2" borderId="0" xfId="0" applyFont="1" applyFill="1" applyAlignment="1"/>
    <xf numFmtId="0" fontId="46" fillId="2" borderId="0" xfId="0" applyFont="1" applyFill="1" applyAlignment="1">
      <alignment wrapText="1"/>
    </xf>
    <xf numFmtId="0" fontId="46" fillId="2" borderId="0" xfId="0" applyFont="1" applyFill="1" applyAlignment="1">
      <alignment horizontal="left" vertical="top" wrapText="1"/>
    </xf>
    <xf numFmtId="0" fontId="46" fillId="2" borderId="0" xfId="0" applyFont="1" applyFill="1" applyBorder="1" applyAlignment="1">
      <alignment horizontal="left" vertical="top" wrapText="1"/>
    </xf>
    <xf numFmtId="0" fontId="121" fillId="0" borderId="41" xfId="0" applyFont="1" applyBorder="1" applyAlignment="1">
      <alignment horizontal="left" wrapText="1"/>
    </xf>
    <xf numFmtId="0" fontId="121" fillId="0" borderId="0" xfId="0" applyFont="1" applyBorder="1" applyAlignment="1">
      <alignment horizontal="left" wrapText="1"/>
    </xf>
    <xf numFmtId="0" fontId="0" fillId="2" borderId="0" xfId="0" applyFont="1" applyFill="1" applyBorder="1" applyAlignment="1">
      <alignment horizontal="center"/>
    </xf>
    <xf numFmtId="0" fontId="61" fillId="2" borderId="0" xfId="0" applyFont="1" applyFill="1" applyBorder="1" applyAlignment="1">
      <alignment horizontal="center"/>
    </xf>
    <xf numFmtId="0" fontId="0" fillId="2" borderId="0" xfId="0" applyFont="1" applyFill="1" applyAlignment="1">
      <alignment horizontal="center" vertical="top"/>
    </xf>
    <xf numFmtId="0" fontId="61" fillId="2" borderId="0" xfId="0" applyFont="1" applyFill="1" applyBorder="1" applyAlignment="1">
      <alignment horizontal="center" vertical="center"/>
    </xf>
    <xf numFmtId="0" fontId="121" fillId="0" borderId="0" xfId="0" applyFont="1" applyAlignment="1">
      <alignment vertical="top" wrapText="1"/>
    </xf>
  </cellXfs>
  <cellStyles count="5">
    <cellStyle name="Comma" xfId="3" builtinId="3"/>
    <cellStyle name="Currency" xfId="4" builtinId="4"/>
    <cellStyle name="Hyperlink" xfId="1" builtinId="8"/>
    <cellStyle name="Normal" xfId="0" builtinId="0"/>
    <cellStyle name="Percent" xfId="2" builtinId="5"/>
  </cellStyles>
  <dxfs count="369">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vertical="center" readingOrder="0"/>
    </dxf>
    <dxf>
      <alignment vertical="center" readingOrder="0"/>
    </dxf>
    <dxf>
      <alignment horizontal="center" readingOrder="0"/>
    </dxf>
    <dxf>
      <alignment vertical="bottom" readingOrder="0"/>
    </dxf>
    <dxf>
      <fill>
        <patternFill>
          <bgColor theme="3" tint="0.79998168889431442"/>
        </patternFill>
      </fill>
    </dxf>
    <dxf>
      <fill>
        <patternFill patternType="solid">
          <bgColor theme="4" tint="0.79998168889431442"/>
        </patternFill>
      </fill>
    </dxf>
    <dxf>
      <alignment wrapText="1" readingOrder="0"/>
    </dxf>
    <dxf>
      <alignment wrapText="1" readingOrder="0"/>
    </dxf>
    <dxf>
      <numFmt numFmtId="0" formatCode="General"/>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horizontal="left" readingOrder="0"/>
    </dxf>
    <dxf>
      <font>
        <i/>
      </font>
    </dxf>
    <dxf>
      <font>
        <i/>
      </font>
    </dxf>
    <dxf>
      <font>
        <i/>
      </font>
    </dxf>
    <dxf>
      <font>
        <name val="Calibri"/>
        <scheme val="none"/>
      </font>
    </dxf>
    <dxf>
      <font>
        <name val="Calibri"/>
        <scheme val="none"/>
      </font>
    </dxf>
    <dxf>
      <font>
        <name val="Calibri"/>
        <scheme val="none"/>
      </font>
    </dxf>
    <dxf>
      <alignment horizontal="center" readingOrder="0"/>
    </dxf>
    <dxf>
      <alignment horizontal="center" readingOrder="0"/>
    </dxf>
    <dxf>
      <alignment horizontal="center" readingOrder="0"/>
    </dxf>
    <dxf>
      <alignment vertical="center" readingOrder="0"/>
    </dxf>
    <dxf>
      <alignment horizontal="center" readingOrder="0"/>
    </dxf>
    <dxf>
      <alignment horizontal="center" readingOrder="0"/>
    </dxf>
    <dxf>
      <alignment vertical="bottom" readingOrder="0"/>
    </dxf>
    <dxf>
      <alignment vertical="bottom" readingOrder="0"/>
    </dxf>
    <dxf>
      <alignment vertical="top"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shrinkToFit="1" readingOrder="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top" readingOrder="0"/>
    </dxf>
    <dxf>
      <alignment wrapText="0"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shrinkToFit="0" readingOrder="0"/>
    </dxf>
    <dxf>
      <alignment wrapText="1" shrinkToFi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vertical="center" readingOrder="0"/>
    </dxf>
    <dxf>
      <alignment wrapText="1" readingOrder="0"/>
    </dxf>
    <dxf>
      <alignment wrapText="1" readingOrder="0"/>
    </dxf>
    <dxf>
      <alignment vertical="top" readingOrder="0"/>
    </dxf>
    <dxf>
      <alignment horizontal="left" readingOrder="0"/>
    </dxf>
    <dxf>
      <alignment vertical="top" readingOrder="0"/>
    </dxf>
    <dxf>
      <alignment vertical="top" readingOrder="0"/>
    </dxf>
    <dxf>
      <alignment vertical="top" readingOrder="0"/>
    </dxf>
    <dxf>
      <alignment vertical="top" readingOrder="0"/>
    </dxf>
    <dxf>
      <font>
        <b/>
      </font>
    </dxf>
    <dxf>
      <alignment vertical="center"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wrapText="0" readingOrder="0"/>
    </dxf>
    <dxf>
      <alignment wrapText="0" readingOrder="0"/>
    </dxf>
    <dxf>
      <alignment wrapText="0" readingOrder="0"/>
    </dxf>
    <dxf>
      <numFmt numFmtId="19" formatCode="m/d/yyyy"/>
    </dxf>
    <dxf>
      <numFmt numFmtId="19" formatCode="m/d/yyyy"/>
      <alignment wrapText="0" readingOrder="0"/>
    </dxf>
    <dxf>
      <numFmt numFmtId="19" formatCode="m/d/yyyy"/>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horizontal="center" readingOrder="0"/>
    </dxf>
    <dxf>
      <alignment vertical="center" readingOrder="0"/>
    </dxf>
    <dxf>
      <font>
        <b/>
      </font>
    </dxf>
    <dxf>
      <font>
        <b/>
      </font>
    </dxf>
    <dxf>
      <font>
        <b/>
      </font>
    </dxf>
    <dxf>
      <font>
        <b/>
      </font>
    </dxf>
    <dxf>
      <font>
        <b/>
      </font>
    </dxf>
    <dxf>
      <alignment wrapText="0" readingOrder="0"/>
    </dxf>
    <dxf>
      <numFmt numFmtId="30" formatCode="@"/>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vertical="top" readingOrder="0"/>
    </dxf>
    <dxf>
      <alignment shrinkToFit="0" readingOrder="0"/>
    </dxf>
    <dxf>
      <alignment shrinkToFit="0" readingOrder="0"/>
    </dxf>
    <dxf>
      <alignment shrinkToFit="0" readingOrder="0"/>
    </dxf>
    <dxf>
      <alignment shrinkToFit="0" readingOrder="0"/>
    </dxf>
    <dxf>
      <alignment shrinkToFit="0" readingOrder="0"/>
    </dxf>
    <dxf>
      <alignment shrinkToFit="0" readingOrder="0"/>
    </dxf>
    <dxf>
      <alignment shrinkToFit="0" readingOrder="0"/>
    </dxf>
    <dxf>
      <alignment shrinkToFit="0" readingOrder="0"/>
    </dxf>
    <dxf>
      <alignment wrapText="0" readingOrder="0"/>
    </dxf>
    <dxf>
      <alignment wrapText="0" readingOrder="0"/>
    </dxf>
    <dxf>
      <alignment wrapText="0" readingOrder="0"/>
    </dxf>
    <dxf>
      <alignment wrapText="0" readingOrder="0"/>
    </dxf>
    <dxf>
      <alignment vertical="center" readingOrder="0"/>
    </dxf>
    <dxf>
      <alignment wrapText="0" readingOrder="0"/>
    </dxf>
    <dxf>
      <alignment wrapText="0" readingOrder="0"/>
    </dxf>
    <dxf>
      <alignment horizontal="general" readingOrder="0"/>
    </dxf>
    <dxf>
      <alignment vertical="top" readingOrder="0"/>
    </dxf>
    <dxf>
      <alignment vertical="top" readingOrder="0"/>
    </dxf>
    <dxf>
      <alignment vertical="top" readingOrder="0"/>
    </dxf>
    <dxf>
      <alignment vertical="top"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12"/>
      </font>
    </dxf>
    <dxf>
      <alignment wrapText="1" indent="0" readingOrder="0"/>
    </dxf>
    <dxf>
      <alignment vertical="top" readingOrder="0"/>
    </dxf>
    <dxf>
      <alignment vertical="center" readingOrder="0"/>
    </dxf>
    <dxf>
      <alignment wrapText="1" shrinkToFit="1"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9" formatCode="m/d/yyyy"/>
    </dxf>
    <dxf>
      <font>
        <b val="0"/>
        <i val="0"/>
        <strike val="0"/>
        <condense val="0"/>
        <extend val="0"/>
        <outline val="0"/>
        <shadow val="0"/>
        <u val="none"/>
        <vertAlign val="baseline"/>
        <sz val="11"/>
        <color theme="1"/>
        <name val="Calibri"/>
        <scheme val="minor"/>
      </font>
      <numFmt numFmtId="19" formatCode="m/d/yyyy"/>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0" indent="0" justifyLastLine="0" shrinkToFit="0" readingOrder="0"/>
    </dxf>
    <dxf>
      <font>
        <color rgb="FF00B050"/>
      </font>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alignment horizontal="center" vertical="center" textRotation="0" wrapText="1" relativeIndent="0" justifyLastLine="0" shrinkToFit="0" readingOrder="0"/>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style="thin">
          <color theme="0"/>
        </left>
        <right style="thin">
          <color theme="0"/>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ill>
        <patternFill>
          <bgColor rgb="FF92D050"/>
        </patternFill>
      </fill>
    </dxf>
    <dxf>
      <font>
        <b val="0"/>
        <i val="0"/>
        <strike val="0"/>
        <condense val="0"/>
        <extend val="0"/>
        <outline val="0"/>
        <shadow val="0"/>
        <u val="none"/>
        <vertAlign val="baseline"/>
        <sz val="11"/>
        <color theme="1"/>
        <name val="Calibri"/>
        <scheme val="minor"/>
      </font>
      <alignment horizontal="general" vertical="top" textRotation="0" wrapText="1" relative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2"/>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1"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2"/>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indent="0" justifyLastLine="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relativeIndent="0" justifyLastLine="0" shrinkToFit="0" readingOrder="0"/>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wrapText="1" indent="0" justifyLastLine="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indent="0" justifyLastLine="0" shrinkToFit="0" readingOrder="0"/>
      <protection locked="1" hidden="0"/>
    </dxf>
    <dxf>
      <font>
        <strike val="0"/>
        <outline val="0"/>
        <shadow val="0"/>
        <u val="none"/>
        <vertAlign val="baseline"/>
        <color theme="1"/>
        <name val="Calibri"/>
        <scheme val="minor"/>
      </font>
      <alignment horizontal="general" vertical="top" textRotation="0" indent="0" justifyLastLine="0" readingOrder="0"/>
      <protection locked="1" hidden="0"/>
    </dxf>
    <dxf>
      <border outline="0">
        <right style="thin">
          <color theme="0"/>
        </right>
      </border>
    </dxf>
    <dxf>
      <font>
        <strike val="0"/>
        <outline val="0"/>
        <shadow val="0"/>
        <u val="none"/>
        <vertAlign val="baseline"/>
        <color theme="1"/>
        <name val="Calibri"/>
        <scheme val="minor"/>
      </font>
      <alignment horizontal="general" vertical="top" textRotation="0" indent="0" justifyLastLine="0" readingOrder="0"/>
      <protection locked="1" hidden="0"/>
    </dxf>
    <dxf>
      <font>
        <strike val="0"/>
        <outline val="0"/>
        <shadow val="0"/>
        <u val="none"/>
        <vertAlign val="baseline"/>
        <sz val="12"/>
        <color theme="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solid">
          <fgColor indexed="64"/>
          <bgColor theme="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solid">
          <fgColor indexed="64"/>
          <bgColor theme="2"/>
        </patternFill>
      </fill>
      <alignment horizontal="left" vertical="top" textRotation="0" wrapText="1" indent="0" justifyLastLine="0" shrinkToFit="0" readingOrder="0"/>
      <protection locked="1" hidden="0"/>
    </dxf>
    <dxf>
      <font>
        <strike val="0"/>
        <outline val="0"/>
        <shadow val="0"/>
        <u val="none"/>
        <vertAlign val="baseline"/>
        <sz val="10"/>
        <name val="Arial"/>
        <scheme val="none"/>
      </font>
      <fill>
        <patternFill patternType="solid">
          <fgColor indexed="64"/>
          <bgColor theme="2"/>
        </patternFill>
      </fill>
      <alignment horizontal="left" vertical="top" textRotation="0" indent="0" justifyLastLine="0" shrinkToFit="0" readingOrder="0"/>
      <protection locked="1" hidden="0"/>
    </dxf>
    <dxf>
      <font>
        <strike val="0"/>
        <outline val="0"/>
        <shadow val="0"/>
        <u val="none"/>
        <vertAlign val="baseline"/>
        <sz val="10"/>
        <name val="Arial"/>
        <scheme val="none"/>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0"/>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left" vertical="top" textRotation="0" wrapText="1" relativeIndent="0" justifyLastLine="0" shrinkToFit="0" readingOrder="0"/>
      <protection locked="1" hidden="0"/>
    </dxf>
    <dxf>
      <font>
        <b val="0"/>
        <strike val="0"/>
        <outline val="0"/>
        <shadow val="0"/>
        <u val="none"/>
        <vertAlign val="baseline"/>
        <sz val="10"/>
        <name val="Arial"/>
        <scheme val="none"/>
      </font>
      <fill>
        <patternFill patternType="solid">
          <fgColor indexed="64"/>
          <bgColor rgb="FFECF1F8"/>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horizontal="center" vertical="bottom" textRotation="0" wrapText="0" relativeIndent="0" justifyLastLine="0" shrinkToFit="0" readingOrder="0"/>
      <protection locked="1" hidden="0"/>
    </dxf>
    <dxf>
      <font>
        <b/>
        <i val="0"/>
        <strike val="0"/>
        <condense val="0"/>
        <extend val="0"/>
        <outline val="0"/>
        <shadow val="0"/>
        <u val="none"/>
        <vertAlign val="baseline"/>
        <sz val="10"/>
        <color theme="1"/>
        <name val="Arial"/>
        <scheme val="none"/>
      </font>
      <fill>
        <patternFill patternType="solid">
          <fgColor indexed="64"/>
          <bgColor rgb="FFECF1F8"/>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wrapText="0" relative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indent="0" justifyLastLine="0" shrinkToFit="0" readingOrder="0"/>
      <protection locked="1" hidden="0"/>
    </dxf>
    <dxf>
      <font>
        <strike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indent="0" justifyLastLine="0" shrinkToFit="0" readingOrder="0"/>
      <protection locked="1" hidden="0"/>
    </dxf>
    <dxf>
      <font>
        <strike val="0"/>
        <outline val="0"/>
        <shadow val="0"/>
        <u val="none"/>
        <vertAlign val="baseline"/>
        <sz val="10"/>
        <color theme="1"/>
        <name val="Arial"/>
        <scheme val="none"/>
      </font>
      <numFmt numFmtId="0" formatCode="General"/>
      <alignment horizontal="general" vertical="center" textRotation="0" indent="0" justifyLastLine="0" shrinkToFit="0" readingOrder="0"/>
      <protection locked="1" hidden="0"/>
    </dxf>
    <dxf>
      <fill>
        <patternFill>
          <fgColor indexed="64"/>
        </patternFill>
      </fill>
      <alignment textRotation="0" indent="0" justifyLastLine="0" shrinkToFit="0" readingOrder="0"/>
      <protection locked="1" hidden="0"/>
    </dxf>
    <dxf>
      <font>
        <strike val="0"/>
        <outline val="0"/>
        <shadow val="0"/>
        <u val="none"/>
        <vertAlign val="baseline"/>
        <sz val="10"/>
        <name val="Arial"/>
        <scheme val="none"/>
      </font>
      <fill>
        <patternFill>
          <fgColor indexed="64"/>
        </patternFill>
      </fill>
      <alignment textRotation="0" indent="0" justifyLastLine="0" shrinkToFit="0" readingOrder="0"/>
      <protection locked="1" hidden="0"/>
    </dxf>
    <dxf>
      <font>
        <b val="0"/>
        <i/>
        <strike val="0"/>
        <condense val="0"/>
        <extend val="0"/>
        <outline val="0"/>
        <shadow val="0"/>
        <u val="none"/>
        <vertAlign val="baseline"/>
        <sz val="11"/>
        <color theme="1"/>
        <name val="Calibri"/>
        <scheme val="minor"/>
      </font>
      <fill>
        <patternFill patternType="solid">
          <fgColor indexed="64"/>
          <bgColor theme="6" tint="0.59999389629810485"/>
        </patternFill>
      </fill>
      <alignment horizontal="center" vertical="center" textRotation="0" wrapText="1" indent="0" justifyLastLine="0" shrinkToFit="0" readingOrder="0"/>
      <protection locked="1" hidden="0"/>
    </dxf>
    <dxf>
      <fill>
        <patternFill>
          <bgColor rgb="FFFDB9BF"/>
        </patternFill>
      </fill>
    </dxf>
    <dxf>
      <fill>
        <patternFill>
          <bgColor rgb="FFFFC000"/>
        </patternFill>
      </fill>
    </dxf>
    <dxf>
      <fill>
        <patternFill>
          <bgColor rgb="FFFFC000"/>
        </patternFill>
      </fill>
    </dxf>
    <dxf>
      <fill>
        <patternFill>
          <bgColor rgb="FFFDB9BF"/>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FC000"/>
        </patternFill>
      </fill>
    </dxf>
    <dxf>
      <fill>
        <patternFill>
          <bgColor rgb="FFFDB9BF"/>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000"/>
        </patternFill>
      </fill>
    </dxf>
    <dxf>
      <font>
        <b val="0"/>
        <i val="0"/>
        <strike val="0"/>
        <condense val="0"/>
        <extend val="0"/>
        <outline val="0"/>
        <shadow val="0"/>
        <u val="none"/>
        <vertAlign val="baseline"/>
        <sz val="11"/>
        <color theme="1"/>
        <name val="Arial"/>
        <scheme val="none"/>
      </font>
      <fill>
        <patternFill patternType="solid">
          <fgColor theme="4" tint="0.79998168889431442"/>
          <bgColor theme="4" tint="0.79998168889431442"/>
        </patternFill>
      </fill>
      <alignment horizontal="general" vertical="center" textRotation="0" wrapText="0" relativeIndent="0" justifyLastLine="0" shrinkToFit="0" readingOrder="0"/>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style="thin">
          <color theme="0"/>
        </right>
        <top/>
        <bottom style="thin">
          <color theme="0"/>
        </bottom>
        <vertical/>
        <horizontal/>
      </border>
    </dxf>
    <dxf>
      <fill>
        <patternFill patternType="solid">
          <fgColor theme="4" tint="0.79998168889431442"/>
          <bgColor theme="4" tint="0.79998168889431442"/>
        </patternFill>
      </fill>
      <border diagonalUp="0" diagonalDown="0">
        <left/>
        <right style="thin">
          <color theme="0"/>
        </right>
        <top/>
        <bottom style="thin">
          <color theme="0"/>
        </bottom>
        <vertical/>
        <horizontal/>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relative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s>
  <tableStyles count="0" defaultTableStyle="TableStyleMedium9" defaultPivotStyle="PivotStyleLight16"/>
  <colors>
    <mruColors>
      <color rgb="FFFFC7CE"/>
      <color rgb="FF003399"/>
      <color rgb="FF000046"/>
      <color rgb="FF29297B"/>
      <color rgb="FF001D58"/>
      <color rgb="FF333399"/>
      <color rgb="FFECF1F8"/>
      <color rgb="FF0000FF"/>
      <color rgb="FFFDB9B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xdr:row>
          <xdr:rowOff>133350</xdr:rowOff>
        </xdr:from>
        <xdr:to>
          <xdr:col>2</xdr:col>
          <xdr:colOff>228600</xdr:colOff>
          <xdr:row>7</xdr:row>
          <xdr:rowOff>142875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219075</xdr:colOff>
      <xdr:row>8</xdr:row>
      <xdr:rowOff>180975</xdr:rowOff>
    </xdr:from>
    <xdr:to>
      <xdr:col>6</xdr:col>
      <xdr:colOff>847725</xdr:colOff>
      <xdr:row>8</xdr:row>
      <xdr:rowOff>180975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3</xdr:row>
      <xdr:rowOff>66675</xdr:rowOff>
    </xdr:from>
    <xdr:to>
      <xdr:col>16</xdr:col>
      <xdr:colOff>609599</xdr:colOff>
      <xdr:row>7</xdr:row>
      <xdr:rowOff>95250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1085850"/>
          <a:ext cx="99345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In accordance with Grants Policy Issuance (GPI) 12-06, EPA regional offices and applicants will negotiate a reasonable strategy for the outlay of funds consistent with the project period and national and regional guidances.  The agreed-upon outlay strategy should be reflected in the work plan.  Regional offices may use the outlay rate information contained in Sections D and E of the SF424A as a basis for the required strategy, provided they determine it will promote accelerated outlays to the maximum extent practicable.</a:t>
          </a:r>
        </a:p>
        <a:p>
          <a:r>
            <a:rPr lang="en-US" sz="1100">
              <a:solidFill>
                <a:schemeClr val="dk1"/>
              </a:solidFill>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381000</xdr:colOff>
      <xdr:row>1</xdr:row>
      <xdr:rowOff>85725</xdr:rowOff>
    </xdr:from>
    <xdr:ext cx="7498080" cy="314326"/>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381000" y="276225"/>
          <a:ext cx="7498080" cy="314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tx1"/>
              </a:solidFill>
              <a:effectLst/>
              <a:latin typeface="+mn-lt"/>
              <a:ea typeface="+mn-ea"/>
              <a:cs typeface="+mn-cs"/>
            </a:rPr>
            <a:t>Paperwork Reduction Act Notice (</a:t>
          </a:r>
          <a:r>
            <a:rPr lang="en-US" sz="1100" b="1">
              <a:solidFill>
                <a:schemeClr val="tx1"/>
              </a:solidFill>
              <a:effectLst/>
              <a:latin typeface="+mn-lt"/>
              <a:ea typeface="+mn-ea"/>
              <a:cs typeface="+mn-cs"/>
            </a:rPr>
            <a:t>OMB Control No. 2070-0198</a:t>
          </a:r>
          <a:r>
            <a:rPr lang="en-US" sz="1100">
              <a:solidFill>
                <a:schemeClr val="tx1"/>
              </a:solidFill>
              <a:effectLst/>
              <a:latin typeface="+mn-lt"/>
              <a:ea typeface="+mn-ea"/>
              <a:cs typeface="+mn-cs"/>
            </a:rPr>
            <a:t>/</a:t>
          </a:r>
          <a:r>
            <a:rPr lang="en-US" sz="1100" b="1">
              <a:solidFill>
                <a:schemeClr val="tx1"/>
              </a:solidFill>
              <a:effectLst/>
              <a:latin typeface="+mn-lt"/>
              <a:ea typeface="+mn-ea"/>
              <a:cs typeface="+mn-cs"/>
            </a:rPr>
            <a:t>Expiration Date 12/31/2022</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													</a:t>
          </a:r>
        </a:p>
        <a:p>
          <a:r>
            <a:rPr lang="en-US">
              <a:effectLst/>
            </a:rPr>
            <a:t>	</a:t>
          </a:r>
          <a:endParaRPr lang="en-US" sz="1100"/>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emores" refreshedDate="41610.593754166664" createdVersion="3" refreshedVersion="3" minRefreshableVersion="3" recordCount="11" xr:uid="{00000000-000A-0000-FFFF-FFFF00000000}">
  <cacheSource type="worksheet">
    <worksheetSource name="Table3[#All]"/>
  </cacheSource>
  <cacheFields count="23">
    <cacheField name="Rpt" numFmtId="0">
      <sharedItems/>
    </cacheField>
    <cacheField name="InspType" numFmtId="0">
      <sharedItems count="16">
        <s v="AgUse"/>
        <s v="AgUseFC"/>
        <s v="NonAgUse"/>
        <s v="NonAgUseFC"/>
        <s v="EUP "/>
        <s v="PEI "/>
        <s v="Market"/>
        <s v="IMP "/>
        <s v="EXP "/>
        <s v="CAR"/>
        <s v="RUP"/>
        <s v="AUFC" u="1"/>
        <s v="NAFC" u="1"/>
        <s v="AU" u="1"/>
        <s v="NA" u="1"/>
        <s v="MSI" u="1"/>
      </sharedItems>
    </cacheField>
    <cacheField name="ProjInsp" numFmtId="1">
      <sharedItems containsSemiMixedTypes="0" containsString="0" containsNumber="1" containsInteger="1" minValue="1" maxValue="23"/>
    </cacheField>
    <cacheField name="ProjSamp" numFmtId="1">
      <sharedItems containsSemiMixedTypes="0" containsString="0" containsNumber="1" containsInteger="1" minValue="0" maxValue="20"/>
    </cacheField>
    <cacheField name="TotSamp" numFmtId="1">
      <sharedItems containsSemiMixedTypes="0" containsString="0" containsNumber="1" containsInteger="1" minValue="0" maxValue="5"/>
    </cacheField>
    <cacheField name="SampPhy" numFmtId="1">
      <sharedItems containsSemiMixedTypes="0" containsString="0" containsNumber="1" containsInteger="1" minValue="0" maxValue="3"/>
    </cacheField>
    <cacheField name="SampDoc" numFmtId="1">
      <sharedItems containsSemiMixedTypes="0" containsString="0" containsNumber="1" containsInteger="1" minValue="0" maxValue="5"/>
    </cacheField>
    <cacheField name="TotInsp" numFmtId="0">
      <sharedItems containsSemiMixedTypes="0" containsString="0" containsNumber="1" containsInteger="1" minValue="0" maxValue="57"/>
    </cacheField>
    <cacheField name="TotActions" numFmtId="168">
      <sharedItems containsSemiMixedTypes="0" containsString="0" containsNumber="1" containsInteger="1" minValue="0" maxValue="3"/>
    </cacheField>
    <cacheField name="CC" numFmtId="1">
      <sharedItems containsSemiMixedTypes="0" containsString="0" containsNumber="1" containsInteger="1" minValue="0" maxValue="0"/>
    </cacheField>
    <cacheField name="CRIM" numFmtId="1">
      <sharedItems containsSemiMixedTypes="0" containsString="0" containsNumber="1" containsInteger="1" minValue="0" maxValue="0"/>
    </cacheField>
    <cacheField name="Admin" numFmtId="1">
      <sharedItems containsSemiMixedTypes="0" containsString="0" containsNumber="1" containsInteger="1" minValue="0" maxValue="2"/>
    </cacheField>
    <cacheField name="CertSusp" numFmtId="1">
      <sharedItems containsSemiMixedTypes="0" containsString="0" containsNumber="1" containsInteger="1" minValue="0" maxValue="0"/>
    </cacheField>
    <cacheField name="CertRev" numFmtId="1">
      <sharedItems containsSemiMixedTypes="0" containsString="0" containsNumber="1" containsInteger="1" minValue="0" maxValue="0"/>
    </cacheField>
    <cacheField name="CertMod" numFmtId="1">
      <sharedItems containsSemiMixedTypes="0" containsString="0" containsNumber="1" containsInteger="1" minValue="0" maxValue="0"/>
    </cacheField>
    <cacheField name="WL" numFmtId="1">
      <sharedItems containsSemiMixedTypes="0" containsString="0" containsNumber="1" containsInteger="1" minValue="0" maxValue="2"/>
    </cacheField>
    <cacheField name="SSURO" numFmtId="1">
      <sharedItems containsSemiMixedTypes="0" containsString="0" containsNumber="1" containsInteger="1" minValue="0" maxValue="0"/>
    </cacheField>
    <cacheField name="CsFwd" numFmtId="1">
      <sharedItems containsSemiMixedTypes="0" containsString="0" containsNumber="1" containsInteger="1" minValue="0" maxValue="1"/>
    </cacheField>
    <cacheField name="OthrEnf" numFmtId="1">
      <sharedItems containsSemiMixedTypes="0" containsString="0" containsNumber="1" containsInteger="1" minValue="0" maxValue="0"/>
    </cacheField>
    <cacheField name="#Fines" numFmtId="1">
      <sharedItems containsSemiMixedTypes="0" containsString="0" containsNumber="1" containsInteger="1" minValue="0" maxValue="0"/>
    </cacheField>
    <cacheField name="RptPerStart" numFmtId="14">
      <sharedItems containsSemiMixedTypes="0" containsNonDate="0" containsDate="1" containsString="0" minDate="2014-10-01T00:00:00" maxDate="2014-10-02T00:00:00"/>
    </cacheField>
    <cacheField name="RptPerEnd" numFmtId="14">
      <sharedItems containsSemiMixedTypes="0" containsNonDate="0" containsDate="1" containsString="0" minDate="2015-09-30T00:00:00" maxDate="2015-10-01T00:00:00"/>
    </cacheField>
    <cacheField name="Accomp-Proj" numFmtId="0">
      <sharedItems containsSemiMixedTypes="0" containsString="0" containsNumber="1" containsInteger="1" minValue="-8" maxValue="4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emores" refreshedDate="41701.581362037039" createdVersion="3" refreshedVersion="3" minRefreshableVersion="3" recordCount="80" xr:uid="{00000000-000A-0000-FFFF-FFFF01000000}">
  <cacheSource type="worksheet">
    <worksheetSource name="WorkPlan[#All]"/>
  </cacheSource>
  <cacheFields count="18">
    <cacheField name="Entity" numFmtId="0">
      <sharedItems count="4">
        <s v=""/>
        <s v="CUDPR" u="1"/>
        <s v="DDA" u="1"/>
        <s v="ADA" u="1"/>
      </sharedItems>
    </cacheField>
    <cacheField name="WPStart " numFmtId="14">
      <sharedItems containsSemiMixedTypes="0" containsNonDate="0" containsDate="1" containsString="0" minDate="2016-10-01T00:00:00" maxDate="2016-10-02T00:00:00"/>
    </cacheField>
    <cacheField name="WPEnd" numFmtId="14">
      <sharedItems containsSemiMixedTypes="0" containsNonDate="0" containsDate="1" containsString="0" minDate="2017-09-30T00:00:00" maxDate="2017-10-01T00:00:00"/>
    </cacheField>
    <cacheField name="WPExtnd" numFmtId="14">
      <sharedItems containsNonDate="0" containsString="0" containsBlank="1"/>
    </cacheField>
    <cacheField name="Program Area" numFmtId="0">
      <sharedItems containsBlank="1" count="34">
        <s v="Basic Pesticide Program"/>
        <s v="Worker Safety: Worker Protection Standard"/>
        <s v="Worker Safety: Pesticide Applicator Certification"/>
        <s v="Container Containment"/>
        <s v="Soil Fumigation &amp; Soil Fumigants"/>
        <s v="Pesticides in Water"/>
        <s v="Endangered Species Protection"/>
        <s v="Bed Bugs"/>
        <s v="Pollinator Protection"/>
        <s v="School Integrated Pest Management"/>
        <s v="Spray Drift"/>
        <s v="State and Tribal Coordination and Communication"/>
        <s v="Supplemental Distributors"/>
        <s v="Contract Manufacturers"/>
        <s v="Imports"/>
        <s v="National Data System"/>
        <s v="Supplemental/Special Project "/>
        <s v="Regional Guidance Activity"/>
        <m u="1"/>
        <s v="Promotion and adoption of School IPM Practices" u="1"/>
        <s v="Supplemental " u="1"/>
        <s v="Regional" u="1"/>
        <s v="Tribal Coordination &amp; Outreach" u="1"/>
        <s v="Pesticide Applicator Certification (WS)" u="1"/>
        <s v="Worker Protection Standard (WS)" u="1"/>
        <s v="Water" u="1"/>
        <s v="Basic" u="1"/>
        <s v="Pesticide Container Containment Regulations" u="1"/>
        <s v="School IPM" u="1"/>
        <s v="WPS" u="1"/>
        <s v="Fumigants" u="1"/>
        <s v="Endangered Species" u="1"/>
        <s v="C&amp;T" u="1"/>
        <s v="Bedbugs" u="1"/>
      </sharedItems>
    </cacheField>
    <cacheField name="NPM" numFmtId="0">
      <sharedItems count="3">
        <s v="OPP &amp; OECA"/>
        <s v="OPP"/>
        <s v="OECA"/>
      </sharedItems>
    </cacheField>
    <cacheField name="Activity #" numFmtId="0">
      <sharedItems count="107">
        <s v="01.00.01.0"/>
        <s v="01.00.02.0"/>
        <s v="01.00.03.0"/>
        <s v="01.01.01.0"/>
        <s v="01.01.02.0"/>
        <s v="01.02.01.0"/>
        <s v="01.02.02.0"/>
        <s v="01.02.03.0"/>
        <s v="01.02.04.0"/>
        <s v="01.02.05.0"/>
        <s v="01.02.06.0"/>
        <s v="01.02.07.0"/>
        <s v="01.02.08.0"/>
        <s v="01.02.09.0"/>
        <s v="01.02.10.0"/>
        <s v="01.02.11.0"/>
        <s v="01.02.12.0"/>
        <s v="01.02.13.0"/>
        <s v="01.02.14.0"/>
        <s v="01.02.15.0"/>
        <s v="01.02.16.0"/>
        <s v="02.01.01.0"/>
        <s v="02.01.02.0"/>
        <s v="02.01.03.0"/>
        <s v="02.01.04.0"/>
        <s v="02.02.01.0"/>
        <s v="02.02.02.0"/>
        <s v="03.01.01.0"/>
        <s v="03.01.02.0"/>
        <s v="03.01.03.0"/>
        <s v="03.02.01.0"/>
        <s v="04.01.01.0"/>
        <s v="04.01.02.0"/>
        <s v="04.02.01.0"/>
        <s v="05.01.01.0"/>
        <s v="05.02.01.0"/>
        <s v="06.01.01.0"/>
        <s v="06.01.02.0"/>
        <s v="06.01.03.0"/>
        <s v="06.01.04.0"/>
        <s v="06.01.05.0"/>
        <s v="06.01.06.0"/>
        <s v="06.01.07.0"/>
        <s v="06.02.01.0"/>
        <s v="07.01.01.0"/>
        <s v="07.01.02.0"/>
        <s v="07.01.02.1"/>
        <s v="07.01.02.2"/>
        <s v="07.01.02.3"/>
        <s v="07.01.02.4"/>
        <s v="07.01.03.0"/>
        <s v="07.01.04.0"/>
        <s v="07.02.01.0"/>
        <s v="08.01.01.0"/>
        <s v="08.02.01.0"/>
        <s v="09.01.01.0"/>
        <s v="09.01.02.0"/>
        <s v="09.02.01.0"/>
        <s v="09.02.02.0"/>
        <s v="10.01.01.0"/>
        <s v="10.01.02.0"/>
        <s v="11.01.01.0"/>
        <s v="11.01.02.0"/>
        <s v="11.01.03.0"/>
        <s v="11.02.01.0"/>
        <s v="12.01.01.0"/>
        <s v="12.01.02.0"/>
        <s v="12.01.03.0"/>
        <s v="12.01.04.0"/>
        <s v="12.01.05.0"/>
        <s v="12.01.06.0"/>
        <s v="12.02.01.0"/>
        <s v="13.02.01.0"/>
        <s v="14.02.01.0"/>
        <s v="15.02.01.0"/>
        <s v="16.02.01.0"/>
        <s v="17.01.01.0"/>
        <s v="17.02.01.0"/>
        <s v="18.01.01.0"/>
        <s v="18.02.01.0"/>
        <s v="10.01.06.0" u="1"/>
        <s v="02.01.09.0" u="1"/>
        <s v="03.01.06.0" u="1"/>
        <s v="13.01.03.0" u="1"/>
        <s v="10.01.05.0" u="1"/>
        <s v="02.01.08.0" u="1"/>
        <s v="13.01.03.1" u="1"/>
        <s v="03.01.05.0" u="1"/>
        <s v="13.01.02.0" u="1"/>
        <s v="10.01.04.0" u="1"/>
        <s v="02.01.07.0" u="1"/>
        <s v="19.02.01.0" u="1"/>
        <s v="03.01.04.0" u="1"/>
        <s v="13.01.01.0" u="1"/>
        <s v="13.01.06.0" u="1"/>
        <s v="17.02.01.1" u="1"/>
        <s v="10.01.03.0" u="1"/>
        <s v="01.02.03.1" u="1"/>
        <s v="02.01.06.0" u="1"/>
        <s v="17.02.01.2" u="1"/>
        <s v="19.01.01.0" u="1"/>
        <s v="03.01.08.0" u="1"/>
        <s v="13.01.05.0" u="1"/>
        <s v="02.01.05.0" u="1"/>
        <s v="09.01.03.0" u="1"/>
        <s v="03.01.07.0" u="1"/>
        <s v="13.01.04.0" u="1"/>
      </sharedItems>
    </cacheField>
    <cacheField name="Prog #" numFmtId="0">
      <sharedItems containsSemiMixedTypes="0" containsString="0" containsNumber="1" containsInteger="1" minValue="1" maxValue="19" count="19">
        <n v="1"/>
        <n v="2"/>
        <n v="3"/>
        <n v="4"/>
        <n v="5"/>
        <n v="6"/>
        <n v="7"/>
        <n v="8"/>
        <n v="9"/>
        <n v="10"/>
        <n v="11"/>
        <n v="12"/>
        <n v="13"/>
        <n v="14"/>
        <n v="15"/>
        <n v="16"/>
        <n v="17"/>
        <n v="18"/>
        <n v="19" u="1"/>
      </sharedItems>
    </cacheField>
    <cacheField name=" '15 - '17 Grant Guidance Activity " numFmtId="0">
      <sharedItems longText="1"/>
    </cacheField>
    <cacheField name="Activity Type" numFmtId="0">
      <sharedItems containsBlank="1" count="7">
        <s v="Required"/>
        <s v="Picklist"/>
        <s v="Optional"/>
        <m/>
        <s v="Selected" u="1"/>
        <s v="Not Selected" u="1"/>
        <s v="Picklist   " u="1"/>
      </sharedItems>
    </cacheField>
    <cacheField name="Work Plan Activity Description (Outputs)" numFmtId="0">
      <sharedItems containsBlank="1" count="2">
        <s v="gxhk  dgttlk"/>
        <m/>
      </sharedItems>
    </cacheField>
    <cacheField name="Due Date" numFmtId="14">
      <sharedItems containsSemiMixedTypes="0" containsNonDate="0" containsDate="1" containsString="0" minDate="2013-09-20T00:00:00" maxDate="2017-10-01T00:00:00" count="59">
        <d v="2017-09-30T00:00:00"/>
        <d v="2014-06-10T00:00:00" u="1"/>
        <d v="2014-09-06T00:00:00" u="1"/>
        <d v="2013-11-16T00:00:00" u="1"/>
        <d v="2013-11-09T00:00:00" u="1"/>
        <d v="2013-11-28T00:00:00" u="1"/>
        <d v="2014-06-15T00:00:00" u="1"/>
        <d v="2014-02-07T00:00:00" u="1"/>
        <d v="2014-09-11T00:00:00" u="1"/>
        <d v="2013-11-21T00:00:00" u="1"/>
        <d v="2014-06-08T00:00:00" u="1"/>
        <d v="2014-09-04T00:00:00" u="1"/>
        <d v="2015-09-30T00:00:00" u="1"/>
        <d v="2013-11-14T00:00:00" u="1"/>
        <d v="2014-06-20T00:00:00" u="1"/>
        <d v="2014-02-12T00:00:00" u="1"/>
        <d v="2013-11-26T00:00:00" u="1"/>
        <d v="2014-06-13T00:00:00" u="1"/>
        <d v="2014-02-05T00:00:00" u="1"/>
        <d v="2014-09-09T00:00:00" u="1"/>
        <d v="2013-11-19T00:00:00" u="1"/>
        <d v="2014-06-18T00:00:00" u="1"/>
        <d v="2014-02-10T00:00:00" u="1"/>
        <d v="2014-09-14T00:00:00" u="1"/>
        <d v="2016-01-31T00:00:00" u="1"/>
        <d v="2013-11-24T00:00:00" u="1"/>
        <d v="2014-06-11T00:00:00" u="1"/>
        <d v="2014-02-03T00:00:00" u="1"/>
        <d v="2014-09-07T00:00:00" u="1"/>
        <d v="2013-11-17T00:00:00" u="1"/>
        <d v="2013-11-10T00:00:00" u="1"/>
        <d v="2014-06-16T00:00:00" u="1"/>
        <d v="2014-02-08T00:00:00" u="1"/>
        <d v="2014-09-12T00:00:00" u="1"/>
        <d v="2013-11-22T00:00:00" u="1"/>
        <d v="2014-06-09T00:00:00" u="1"/>
        <d v="2013-11-15T00:00:00" u="1"/>
        <d v="2013-11-08T00:00:00" u="1"/>
        <d v="2014-06-21T00:00:00" u="1"/>
        <d v="2014-02-13T00:00:00" u="1"/>
        <d v="2013-11-27T00:00:00" u="1"/>
        <d v="2014-06-14T00:00:00" u="1"/>
        <d v="2014-02-06T00:00:00" u="1"/>
        <d v="2014-09-10T00:00:00" u="1"/>
        <d v="2013-11-20T00:00:00" u="1"/>
        <d v="2014-09-03T00:00:00" u="1"/>
        <d v="2013-11-13T00:00:00" u="1"/>
        <d v="2014-06-19T00:00:00" u="1"/>
        <d v="2014-02-11T00:00:00" u="1"/>
        <d v="2013-11-25T00:00:00" u="1"/>
        <d v="2014-06-12T00:00:00" u="1"/>
        <d v="2014-02-04T00:00:00" u="1"/>
        <d v="2014-09-08T00:00:00" u="1"/>
        <d v="2013-11-18T00:00:00" u="1"/>
        <d v="2013-09-20T00:00:00" u="1"/>
        <d v="2014-06-17T00:00:00" u="1"/>
        <d v="2014-02-09T00:00:00" u="1"/>
        <d v="2014-09-13T00:00:00" u="1"/>
        <d v="2013-11-23T00:00:00" u="1"/>
      </sharedItems>
    </cacheField>
    <cacheField name="Status" numFmtId="0">
      <sharedItems containsNonDate="0" containsBlank="1" count="5">
        <m/>
        <s v="Ongoing/As Needed" u="1"/>
        <s v="Complete" u="1"/>
        <s v="Not Complete" u="1"/>
        <s v="Partially Complete" u="1"/>
      </sharedItems>
    </cacheField>
    <cacheField name="Describe Work Plan Activity Accomplishment                                           (include any issues or innovations, ifappropriate)" numFmtId="0">
      <sharedItems containsNonDate="0" containsString="0" containsBlank="1"/>
    </cacheField>
    <cacheField name="Significant Issues/ Innovations" numFmtId="0">
      <sharedItems containsBlank="1" count="5">
        <s v="None"/>
        <m/>
        <s v="Both" u="1"/>
        <s v="Significant Issue" u="1"/>
        <s v="Innovative" u="1"/>
      </sharedItems>
    </cacheField>
    <cacheField name="EPA Review of Status" numFmtId="0">
      <sharedItems containsNonDate="0" containsString="0" containsBlank="1"/>
    </cacheField>
    <cacheField name="EPA Comment(s)" numFmtId="0">
      <sharedItems containsNonDate="0" containsString="0" containsBlank="1"/>
    </cacheField>
    <cacheField name="EPA Recommendation (s)"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emores" refreshedDate="41701.581376736111" createdVersion="3" refreshedVersion="3" minRefreshableVersion="3" recordCount="80" xr:uid="{00000000-000A-0000-FFFF-FFFF02000000}">
  <cacheSource type="worksheet">
    <worksheetSource name="WorkPlan[[#All],[Program Area]:[EPA Recommendation (s)]]"/>
  </cacheSource>
  <cacheFields count="14">
    <cacheField name="Program Area" numFmtId="0">
      <sharedItems count="18">
        <s v="Basic Pesticide Program"/>
        <s v="Worker Safety: Worker Protection Standard"/>
        <s v="Worker Safety: Pesticide Applicator Certification"/>
        <s v="Container Containment"/>
        <s v="Soil Fumigation &amp; Soil Fumigants"/>
        <s v="Pesticides in Water"/>
        <s v="Endangered Species Protection"/>
        <s v="Bed Bugs"/>
        <s v="Pollinator Protection"/>
        <s v="School Integrated Pest Management"/>
        <s v="Spray Drift"/>
        <s v="State and Tribal Coordination and Communication"/>
        <s v="Supplemental Distributors"/>
        <s v="Contract Manufacturers"/>
        <s v="Imports"/>
        <s v="National Data System"/>
        <s v="Supplemental/Special Project "/>
        <s v="Regional Guidance Activity"/>
      </sharedItems>
    </cacheField>
    <cacheField name="NPM" numFmtId="0">
      <sharedItems count="3">
        <s v="OPP &amp; OECA"/>
        <s v="OPP"/>
        <s v="OECA"/>
      </sharedItems>
    </cacheField>
    <cacheField name="Activity #" numFmtId="0">
      <sharedItems/>
    </cacheField>
    <cacheField name="Prog #" numFmtId="0">
      <sharedItems containsSemiMixedTypes="0" containsString="0" containsNumber="1" containsInteger="1" minValue="1" maxValue="18"/>
    </cacheField>
    <cacheField name=" '15 - '17 Grant Guidance Activity " numFmtId="0">
      <sharedItems longText="1"/>
    </cacheField>
    <cacheField name="Activity Type" numFmtId="0">
      <sharedItems containsBlank="1"/>
    </cacheField>
    <cacheField name="Work Plan Activity Description (Outputs)" numFmtId="0">
      <sharedItems containsBlank="1"/>
    </cacheField>
    <cacheField name="Due Date" numFmtId="14">
      <sharedItems containsSemiMixedTypes="0" containsNonDate="0" containsDate="1" containsString="0" minDate="2017-09-30T00:00:00" maxDate="2017-10-01T00:00:00"/>
    </cacheField>
    <cacheField name="Status" numFmtId="0">
      <sharedItems containsNonDate="0" containsString="0" containsBlank="1" count="1">
        <m/>
      </sharedItems>
    </cacheField>
    <cacheField name="Describe Work Plan Activity Accomplishment                                           (include any issues or innovations, ifappropriate)" numFmtId="0">
      <sharedItems containsNonDate="0" containsString="0" containsBlank="1"/>
    </cacheField>
    <cacheField name="Significant Issues/ Innovations" numFmtId="0">
      <sharedItems containsBlank="1"/>
    </cacheField>
    <cacheField name="EPA Review of Status" numFmtId="0">
      <sharedItems containsNonDate="0" containsString="0" containsBlank="1"/>
    </cacheField>
    <cacheField name="EPA Comment(s)" numFmtId="0">
      <sharedItems containsNonDate="0" containsString="0" containsBlank="1" count="1">
        <m/>
      </sharedItems>
    </cacheField>
    <cacheField name="EPA Recommendation (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
  <r>
    <e v="#REF!"/>
    <x v="0"/>
    <n v="16"/>
    <n v="5"/>
    <n v="1"/>
    <n v="1"/>
    <n v="0"/>
    <n v="57"/>
    <n v="3"/>
    <n v="0"/>
    <n v="0"/>
    <n v="0"/>
    <n v="0"/>
    <n v="0"/>
    <n v="0"/>
    <n v="2"/>
    <n v="0"/>
    <n v="1"/>
    <n v="0"/>
    <n v="0"/>
    <d v="2014-10-01T00:00:00"/>
    <d v="2015-09-30T00:00:00"/>
    <n v="41"/>
  </r>
  <r>
    <e v="#REF!"/>
    <x v="1"/>
    <n v="2"/>
    <n v="20"/>
    <n v="0"/>
    <n v="0"/>
    <n v="0"/>
    <n v="8"/>
    <n v="2"/>
    <n v="0"/>
    <n v="0"/>
    <n v="2"/>
    <n v="0"/>
    <n v="0"/>
    <n v="0"/>
    <n v="0"/>
    <n v="0"/>
    <n v="0"/>
    <n v="0"/>
    <n v="0"/>
    <d v="2014-10-01T00:00:00"/>
    <d v="2015-09-30T00:00:00"/>
    <n v="6"/>
  </r>
  <r>
    <e v="#REF!"/>
    <x v="2"/>
    <n v="23"/>
    <n v="4"/>
    <n v="5"/>
    <n v="0"/>
    <n v="5"/>
    <n v="32"/>
    <n v="0"/>
    <n v="0"/>
    <n v="0"/>
    <n v="0"/>
    <n v="0"/>
    <n v="0"/>
    <n v="0"/>
    <n v="0"/>
    <n v="0"/>
    <n v="0"/>
    <n v="0"/>
    <n v="0"/>
    <d v="2014-10-01T00:00:00"/>
    <d v="2015-09-30T00:00:00"/>
    <n v="9"/>
  </r>
  <r>
    <e v="#REF!"/>
    <x v="3"/>
    <n v="4"/>
    <n v="12"/>
    <n v="3"/>
    <n v="3"/>
    <n v="0"/>
    <n v="2"/>
    <n v="0"/>
    <n v="0"/>
    <n v="0"/>
    <n v="0"/>
    <n v="0"/>
    <n v="0"/>
    <n v="0"/>
    <n v="0"/>
    <n v="0"/>
    <n v="0"/>
    <n v="0"/>
    <n v="0"/>
    <d v="2014-10-01T00:00:00"/>
    <d v="2015-09-30T00:00:00"/>
    <n v="-2"/>
  </r>
  <r>
    <e v="#REF!"/>
    <x v="4"/>
    <n v="2"/>
    <n v="0"/>
    <n v="0"/>
    <n v="0"/>
    <n v="0"/>
    <n v="0"/>
    <n v="0"/>
    <n v="0"/>
    <n v="0"/>
    <n v="0"/>
    <n v="0"/>
    <n v="0"/>
    <n v="0"/>
    <n v="0"/>
    <n v="0"/>
    <n v="0"/>
    <n v="0"/>
    <n v="0"/>
    <d v="2014-10-01T00:00:00"/>
    <d v="2015-09-30T00:00:00"/>
    <n v="-2"/>
  </r>
  <r>
    <e v="#REF!"/>
    <x v="5"/>
    <n v="6"/>
    <n v="10"/>
    <n v="0"/>
    <n v="0"/>
    <n v="0"/>
    <n v="4"/>
    <n v="0"/>
    <n v="0"/>
    <n v="0"/>
    <n v="0"/>
    <n v="0"/>
    <n v="0"/>
    <n v="0"/>
    <n v="0"/>
    <n v="0"/>
    <n v="0"/>
    <n v="0"/>
    <n v="0"/>
    <d v="2014-10-01T00:00:00"/>
    <d v="2015-09-30T00:00:00"/>
    <n v="-2"/>
  </r>
  <r>
    <e v="#REF!"/>
    <x v="6"/>
    <n v="7"/>
    <n v="0"/>
    <n v="0"/>
    <n v="0"/>
    <n v="0"/>
    <n v="10"/>
    <n v="0"/>
    <n v="0"/>
    <n v="0"/>
    <n v="0"/>
    <n v="0"/>
    <n v="0"/>
    <n v="0"/>
    <n v="0"/>
    <n v="0"/>
    <n v="0"/>
    <n v="0"/>
    <n v="0"/>
    <d v="2014-10-01T00:00:00"/>
    <d v="2015-09-30T00:00:00"/>
    <n v="3"/>
  </r>
  <r>
    <e v="#REF!"/>
    <x v="7"/>
    <n v="8"/>
    <n v="0"/>
    <n v="0"/>
    <n v="0"/>
    <n v="0"/>
    <n v="0"/>
    <n v="0"/>
    <n v="0"/>
    <n v="0"/>
    <n v="0"/>
    <n v="0"/>
    <n v="0"/>
    <n v="0"/>
    <n v="0"/>
    <n v="0"/>
    <n v="0"/>
    <n v="0"/>
    <n v="0"/>
    <d v="2014-10-01T00:00:00"/>
    <d v="2015-09-30T00:00:00"/>
    <n v="-8"/>
  </r>
  <r>
    <e v="#REF!"/>
    <x v="8"/>
    <n v="1"/>
    <n v="0"/>
    <n v="0"/>
    <n v="0"/>
    <n v="0"/>
    <n v="0"/>
    <n v="0"/>
    <n v="0"/>
    <n v="0"/>
    <n v="0"/>
    <n v="0"/>
    <n v="0"/>
    <n v="0"/>
    <n v="0"/>
    <n v="0"/>
    <n v="0"/>
    <n v="0"/>
    <n v="0"/>
    <d v="2014-10-01T00:00:00"/>
    <d v="2015-09-30T00:00:00"/>
    <n v="-1"/>
  </r>
  <r>
    <e v="#REF!"/>
    <x v="9"/>
    <n v="10"/>
    <n v="0"/>
    <n v="0"/>
    <n v="0"/>
    <n v="0"/>
    <n v="26"/>
    <n v="0"/>
    <n v="0"/>
    <n v="0"/>
    <n v="0"/>
    <n v="0"/>
    <n v="0"/>
    <n v="0"/>
    <n v="0"/>
    <n v="0"/>
    <n v="0"/>
    <n v="0"/>
    <n v="0"/>
    <d v="2014-10-01T00:00:00"/>
    <d v="2015-09-30T00:00:00"/>
    <n v="16"/>
  </r>
  <r>
    <e v="#REF!"/>
    <x v="10"/>
    <n v="11"/>
    <n v="0"/>
    <n v="0"/>
    <n v="0"/>
    <n v="0"/>
    <n v="4"/>
    <n v="1"/>
    <n v="0"/>
    <n v="0"/>
    <n v="0"/>
    <n v="0"/>
    <n v="0"/>
    <n v="0"/>
    <n v="0"/>
    <n v="0"/>
    <n v="1"/>
    <n v="0"/>
    <n v="0"/>
    <d v="2014-10-01T00:00:00"/>
    <d v="2015-09-30T00:00:00"/>
    <n v="-7"/>
  </r>
</pivotCacheRecords>
</file>

<file path=xl/pivotCache/pivotCacheRecords2.xml><?xml version="1.0" encoding="utf-8"?>
<pivotCacheRecords xmlns="http://schemas.openxmlformats.org/spreadsheetml/2006/main" xmlns:r="http://schemas.openxmlformats.org/officeDocument/2006/relationships" count="80">
  <r>
    <x v="0"/>
    <d v="2016-10-01T00:00:00"/>
    <d v="2017-09-30T00:00:00"/>
    <m/>
    <x v="0"/>
    <x v="0"/>
    <x v="0"/>
    <x v="0"/>
    <s v="Complete administrative/management, fiduciary and reporting requirements associated with this cooperative agreement."/>
    <x v="0"/>
    <x v="0"/>
    <x v="0"/>
    <x v="0"/>
    <m/>
    <x v="0"/>
    <m/>
    <m/>
    <x v="0"/>
  </r>
  <r>
    <x v="0"/>
    <d v="2016-10-01T00:00:00"/>
    <d v="2017-09-30T00:00:00"/>
    <m/>
    <x v="0"/>
    <x v="0"/>
    <x v="1"/>
    <x v="0"/>
    <s v="Build or maintain staff and management expertise on pesticide program issues and enforcement (e.g. attend training opportunities through PREP, PIRT, in-service training, etc. or other appropriate activities)."/>
    <x v="0"/>
    <x v="1"/>
    <x v="0"/>
    <x v="0"/>
    <m/>
    <x v="0"/>
    <m/>
    <m/>
    <x v="0"/>
  </r>
  <r>
    <x v="0"/>
    <d v="2016-10-01T00:00:00"/>
    <d v="2017-09-30T00:00:00"/>
    <m/>
    <x v="0"/>
    <x v="0"/>
    <x v="2"/>
    <x v="0"/>
    <s v="Respond to pesticide inquiries, concerns, tips, and complaints from the public."/>
    <x v="0"/>
    <x v="1"/>
    <x v="0"/>
    <x v="0"/>
    <m/>
    <x v="0"/>
    <m/>
    <m/>
    <x v="0"/>
  </r>
  <r>
    <x v="0"/>
    <d v="2016-10-01T00:00:00"/>
    <d v="2017-09-30T00:00:00"/>
    <m/>
    <x v="0"/>
    <x v="1"/>
    <x v="3"/>
    <x v="0"/>
    <s v="Provide outreach, communication, and training as appropriate as a result of new emerging issues, rules, regulations, and registration and registration review decisions."/>
    <x v="0"/>
    <x v="1"/>
    <x v="0"/>
    <x v="0"/>
    <m/>
    <x v="0"/>
    <m/>
    <m/>
    <x v="0"/>
  </r>
  <r>
    <x v="0"/>
    <d v="2016-10-01T00:00:00"/>
    <d v="2017-09-30T00:00:00"/>
    <m/>
    <x v="0"/>
    <x v="1"/>
    <x v="4"/>
    <x v="0"/>
    <s v="Report information on all known or suspected pesticide incidents involving pollinators to OPP (beekill@epa.gov) with a copy to the regional office."/>
    <x v="0"/>
    <x v="1"/>
    <x v="0"/>
    <x v="0"/>
    <m/>
    <x v="0"/>
    <m/>
    <m/>
    <x v="0"/>
  </r>
  <r>
    <x v="0"/>
    <d v="2016-10-01T00:00:00"/>
    <d v="2017-09-30T00:00:00"/>
    <m/>
    <x v="0"/>
    <x v="2"/>
    <x v="5"/>
    <x v="0"/>
    <s v="Project inspection numbers using the 5700-33H form; report on inspection and enforcement accomplishments using the various 5700 forms, the ES Inspection Report and the PART measures form. "/>
    <x v="0"/>
    <x v="1"/>
    <x v="0"/>
    <x v="0"/>
    <m/>
    <x v="0"/>
    <m/>
    <m/>
    <x v="0"/>
  </r>
  <r>
    <x v="0"/>
    <d v="2016-10-01T00:00:00"/>
    <d v="2017-09-30T00:00:00"/>
    <m/>
    <x v="0"/>
    <x v="2"/>
    <x v="6"/>
    <x v="0"/>
    <s v="Maintain adequate pesticide laws, rules, and associated implementation procedures."/>
    <x v="0"/>
    <x v="1"/>
    <x v="0"/>
    <x v="0"/>
    <m/>
    <x v="0"/>
    <m/>
    <m/>
    <x v="0"/>
  </r>
  <r>
    <x v="0"/>
    <d v="2016-10-01T00:00:00"/>
    <d v="2017-09-30T00:00:00"/>
    <m/>
    <x v="0"/>
    <x v="2"/>
    <x v="7"/>
    <x v="0"/>
    <s v="Provide outreach and compliance assistance."/>
    <x v="0"/>
    <x v="1"/>
    <x v="0"/>
    <x v="0"/>
    <m/>
    <x v="0"/>
    <m/>
    <m/>
    <x v="0"/>
  </r>
  <r>
    <x v="0"/>
    <d v="2016-10-01T00:00:00"/>
    <d v="2017-09-30T00:00:00"/>
    <m/>
    <x v="0"/>
    <x v="2"/>
    <x v="8"/>
    <x v="0"/>
    <s v="Draft, modify, or maintain a priority setting plan for inspections &amp; investigations, addressing grantee and EPA- identified priorities (see Appendix 4, Enforcement Priority Setting Guidance)."/>
    <x v="0"/>
    <x v="1"/>
    <x v="0"/>
    <x v="0"/>
    <m/>
    <x v="0"/>
    <m/>
    <m/>
    <x v="0"/>
  </r>
  <r>
    <x v="0"/>
    <d v="2016-10-01T00:00:00"/>
    <d v="2017-09-30T00:00:00"/>
    <m/>
    <x v="0"/>
    <x v="2"/>
    <x v="9"/>
    <x v="0"/>
    <s v="During use inspections, monitor compliance with the label, including any ESA bulletins, if applicable."/>
    <x v="0"/>
    <x v="1"/>
    <x v="0"/>
    <x v="0"/>
    <m/>
    <x v="0"/>
    <m/>
    <m/>
    <x v="0"/>
  </r>
  <r>
    <x v="0"/>
    <d v="2016-10-01T00:00:00"/>
    <d v="2017-09-30T00:00:00"/>
    <m/>
    <x v="0"/>
    <x v="2"/>
    <x v="10"/>
    <x v="0"/>
    <s v="Develop/maintain a searchable inspection/investigation and case tracking system and track all inspections/investigations and cases."/>
    <x v="0"/>
    <x v="1"/>
    <x v="0"/>
    <x v="0"/>
    <m/>
    <x v="0"/>
    <m/>
    <m/>
    <x v="0"/>
  </r>
  <r>
    <x v="0"/>
    <d v="2016-10-01T00:00:00"/>
    <d v="2017-09-30T00:00:00"/>
    <m/>
    <x v="0"/>
    <x v="2"/>
    <x v="11"/>
    <x v="0"/>
    <s v="Ensure a minimum of one state employee obtains and maintains an EPA inspector’s credential. Where state authority is inappropriate or inadequate, or at EPA's request, conduct FIFRA inspections with EPA credentials, according to EPA procedures and guidance documents."/>
    <x v="0"/>
    <x v="1"/>
    <x v="0"/>
    <x v="0"/>
    <m/>
    <x v="0"/>
    <m/>
    <m/>
    <x v="0"/>
  </r>
  <r>
    <x v="0"/>
    <d v="2016-10-01T00:00:00"/>
    <d v="2017-09-30T00:00:00"/>
    <m/>
    <x v="0"/>
    <x v="2"/>
    <x v="12"/>
    <x v="0"/>
    <s v="Refer all inspections conducted with federal credentials to the region."/>
    <x v="0"/>
    <x v="1"/>
    <x v="0"/>
    <x v="0"/>
    <m/>
    <x v="0"/>
    <m/>
    <m/>
    <x v="0"/>
  </r>
  <r>
    <x v="0"/>
    <d v="2016-10-01T00:00:00"/>
    <d v="2017-09-30T00:00:00"/>
    <m/>
    <x v="0"/>
    <x v="2"/>
    <x v="13"/>
    <x v="0"/>
    <s v="Refer FIFRA cases to the region for enforcement consideration according to a mutually identified referral priority scheme."/>
    <x v="0"/>
    <x v="1"/>
    <x v="0"/>
    <x v="0"/>
    <m/>
    <x v="0"/>
    <m/>
    <m/>
    <x v="0"/>
  </r>
  <r>
    <x v="0"/>
    <d v="2016-10-01T00:00:00"/>
    <d v="2017-09-30T00:00:00"/>
    <m/>
    <x v="0"/>
    <x v="2"/>
    <x v="14"/>
    <x v="0"/>
    <s v="Maintain and follow a matrix to develop and issue enforcement actions."/>
    <x v="0"/>
    <x v="1"/>
    <x v="0"/>
    <x v="0"/>
    <m/>
    <x v="0"/>
    <m/>
    <m/>
    <x v="0"/>
  </r>
  <r>
    <x v="0"/>
    <d v="2016-10-01T00:00:00"/>
    <d v="2017-09-30T00:00:00"/>
    <m/>
    <x v="0"/>
    <x v="2"/>
    <x v="15"/>
    <x v="0"/>
    <s v="Follow up on significant or grantee and region agreed upon pesticide incidents referred by EPA as required by FIFRA Sections 26 and 27."/>
    <x v="0"/>
    <x v="1"/>
    <x v="0"/>
    <x v="0"/>
    <m/>
    <x v="0"/>
    <m/>
    <m/>
    <x v="0"/>
  </r>
  <r>
    <x v="0"/>
    <d v="2016-10-01T00:00:00"/>
    <d v="2017-09-30T00:00:00"/>
    <m/>
    <x v="0"/>
    <x v="2"/>
    <x v="16"/>
    <x v="0"/>
    <s v="Conduct inspections consistent with the FIFRA Inspection Manual including collection of the appropriate amount of sale and distribution records as discussed in Chapter 6 &quot;Product Sampling&quot;."/>
    <x v="0"/>
    <x v="1"/>
    <x v="0"/>
    <x v="0"/>
    <m/>
    <x v="0"/>
    <m/>
    <m/>
    <x v="0"/>
  </r>
  <r>
    <x v="0"/>
    <d v="2016-10-01T00:00:00"/>
    <d v="2017-09-30T00:00:00"/>
    <m/>
    <x v="0"/>
    <x v="2"/>
    <x v="17"/>
    <x v="0"/>
    <s v="Maintain and follow a Quality Management Plan for the overall pesticide enforcement program."/>
    <x v="0"/>
    <x v="1"/>
    <x v="0"/>
    <x v="0"/>
    <m/>
    <x v="0"/>
    <m/>
    <m/>
    <x v="0"/>
  </r>
  <r>
    <x v="0"/>
    <d v="2016-10-01T00:00:00"/>
    <d v="2017-09-30T00:00:00"/>
    <m/>
    <x v="0"/>
    <x v="2"/>
    <x v="18"/>
    <x v="0"/>
    <s v="Maintain and follow Quality Assurance Project Plan(s) for pesticide sample collection and analysis."/>
    <x v="0"/>
    <x v="1"/>
    <x v="0"/>
    <x v="0"/>
    <m/>
    <x v="0"/>
    <m/>
    <m/>
    <x v="0"/>
  </r>
  <r>
    <x v="0"/>
    <d v="2016-10-01T00:00:00"/>
    <d v="2017-09-30T00:00:00"/>
    <m/>
    <x v="0"/>
    <x v="2"/>
    <x v="19"/>
    <x v="0"/>
    <s v="Maintain access to adequate laboratory support capacity."/>
    <x v="0"/>
    <x v="1"/>
    <x v="0"/>
    <x v="0"/>
    <m/>
    <x v="0"/>
    <m/>
    <m/>
    <x v="0"/>
  </r>
  <r>
    <x v="0"/>
    <d v="2016-10-01T00:00:00"/>
    <d v="2017-09-30T00:00:00"/>
    <m/>
    <x v="0"/>
    <x v="2"/>
    <x v="20"/>
    <x v="0"/>
    <s v="Assist EPA in enforcing regulatory actions and monitoring Section 18, Section 24(c), and Experimental Use Permits."/>
    <x v="0"/>
    <x v="1"/>
    <x v="0"/>
    <x v="0"/>
    <m/>
    <x v="0"/>
    <m/>
    <m/>
    <x v="0"/>
  </r>
  <r>
    <x v="0"/>
    <d v="2016-10-01T00:00:00"/>
    <d v="2017-09-30T00:00:00"/>
    <m/>
    <x v="1"/>
    <x v="1"/>
    <x v="21"/>
    <x v="1"/>
    <s v="Implement Part 170 worker protection standard (WPS) rule requirements and carry out program implementation requirements."/>
    <x v="0"/>
    <x v="1"/>
    <x v="0"/>
    <x v="0"/>
    <m/>
    <x v="0"/>
    <m/>
    <m/>
    <x v="0"/>
  </r>
  <r>
    <x v="0"/>
    <d v="2016-10-01T00:00:00"/>
    <d v="2017-09-30T00:00:00"/>
    <m/>
    <x v="1"/>
    <x v="1"/>
    <x v="22"/>
    <x v="1"/>
    <s v="Conduct WPS-related Outreach and Education. This includes communicating existing requirements to the regulated community and  informing  co-regulators, the regulated community, and other program stakeholders of any proposed changes or new requirements."/>
    <x v="0"/>
    <x v="1"/>
    <x v="0"/>
    <x v="0"/>
    <m/>
    <x v="0"/>
    <m/>
    <m/>
    <x v="0"/>
  </r>
  <r>
    <x v="0"/>
    <d v="2016-10-01T00:00:00"/>
    <d v="2017-09-30T00:00:00"/>
    <m/>
    <x v="1"/>
    <x v="1"/>
    <x v="23"/>
    <x v="1"/>
    <s v="Support WPS worker &amp; handler training."/>
    <x v="0"/>
    <x v="1"/>
    <x v="0"/>
    <x v="0"/>
    <m/>
    <x v="0"/>
    <m/>
    <m/>
    <x v="0"/>
  </r>
  <r>
    <x v="0"/>
    <d v="2016-10-01T00:00:00"/>
    <d v="2017-09-30T00:00:00"/>
    <m/>
    <x v="1"/>
    <x v="1"/>
    <x v="24"/>
    <x v="1"/>
    <s v="Assure mechanisms and procedures are in place to enable coordination and follow-up on reports of occupational pesticide exposure, incidents or illnesses that may be related to pesticide use/misuse or WPS violations.  "/>
    <x v="0"/>
    <x v="1"/>
    <x v="0"/>
    <x v="0"/>
    <m/>
    <x v="0"/>
    <m/>
    <m/>
    <x v="0"/>
  </r>
  <r>
    <x v="0"/>
    <d v="2016-10-01T00:00:00"/>
    <d v="2017-09-30T00:00:00"/>
    <m/>
    <x v="1"/>
    <x v="2"/>
    <x v="25"/>
    <x v="1"/>
    <s v="Monitor compliance with the WPS requirements associated with use of high risk pesticides, high exposure scenarios or repeat offenders. Include activities that support both WPS and product use compliance."/>
    <x v="0"/>
    <x v="1"/>
    <x v="0"/>
    <x v="0"/>
    <m/>
    <x v="0"/>
    <m/>
    <m/>
    <x v="0"/>
  </r>
  <r>
    <x v="0"/>
    <d v="2016-10-01T00:00:00"/>
    <d v="2017-09-30T00:00:00"/>
    <m/>
    <x v="1"/>
    <x v="2"/>
    <x v="26"/>
    <x v="1"/>
    <s v="Grantees may refer potential violations to the regional office for appropriate action."/>
    <x v="0"/>
    <x v="1"/>
    <x v="0"/>
    <x v="0"/>
    <m/>
    <x v="1"/>
    <m/>
    <m/>
    <x v="0"/>
  </r>
  <r>
    <x v="0"/>
    <d v="2016-10-01T00:00:00"/>
    <d v="2017-09-30T00:00:00"/>
    <m/>
    <x v="2"/>
    <x v="1"/>
    <x v="27"/>
    <x v="2"/>
    <s v="Implement pesticide applicator certification programs in accordance with Part 171 and EPA approved certification plans. This includes communicating information about proposed rule changes that may be published for comment to co-regulators, the regulated community, and other program stakeholders."/>
    <x v="0"/>
    <x v="1"/>
    <x v="0"/>
    <x v="0"/>
    <m/>
    <x v="0"/>
    <m/>
    <m/>
    <x v="0"/>
  </r>
  <r>
    <x v="0"/>
    <d v="2016-10-01T00:00:00"/>
    <d v="2017-09-30T00:00:00"/>
    <m/>
    <x v="2"/>
    <x v="1"/>
    <x v="28"/>
    <x v="2"/>
    <s v="Meet state/and tribal certification plan requirements for plan maintenance and annual reporting using the Certification Plan and Reporting Database (CPARD)."/>
    <x v="0"/>
    <x v="1"/>
    <x v="0"/>
    <x v="0"/>
    <m/>
    <x v="0"/>
    <m/>
    <m/>
    <x v="0"/>
  </r>
  <r>
    <x v="0"/>
    <d v="2016-10-01T00:00:00"/>
    <d v="2017-09-30T00:00:00"/>
    <m/>
    <x v="2"/>
    <x v="1"/>
    <x v="29"/>
    <x v="2"/>
    <s v="Monitor applicator training for quality assurance. "/>
    <x v="0"/>
    <x v="1"/>
    <x v="0"/>
    <x v="0"/>
    <m/>
    <x v="0"/>
    <m/>
    <m/>
    <x v="0"/>
  </r>
  <r>
    <x v="0"/>
    <d v="2016-10-01T00:00:00"/>
    <d v="2017-09-30T00:00:00"/>
    <m/>
    <x v="2"/>
    <x v="2"/>
    <x v="30"/>
    <x v="2"/>
    <s v="Monitor compliance with the pesticide applicator certification requirements. Focus on sale/distribution of restricted use pesticides (RUPs) to applicators. One example is the fumigation sector(s) of concern."/>
    <x v="0"/>
    <x v="1"/>
    <x v="0"/>
    <x v="0"/>
    <m/>
    <x v="0"/>
    <m/>
    <m/>
    <x v="0"/>
  </r>
  <r>
    <x v="0"/>
    <d v="2016-10-01T00:00:00"/>
    <d v="2017-09-30T00:00:00"/>
    <m/>
    <x v="3"/>
    <x v="1"/>
    <x v="31"/>
    <x v="3"/>
    <s v="Provide technical assistance for the regulated community, as appropriate."/>
    <x v="0"/>
    <x v="1"/>
    <x v="0"/>
    <x v="0"/>
    <m/>
    <x v="0"/>
    <m/>
    <m/>
    <x v="0"/>
  </r>
  <r>
    <x v="0"/>
    <d v="2016-10-01T00:00:00"/>
    <d v="2017-09-30T00:00:00"/>
    <m/>
    <x v="3"/>
    <x v="1"/>
    <x v="32"/>
    <x v="3"/>
    <s v="Alert EPA to changes in state regulations and tribal codes."/>
    <x v="0"/>
    <x v="1"/>
    <x v="0"/>
    <x v="0"/>
    <m/>
    <x v="0"/>
    <m/>
    <m/>
    <x v="0"/>
  </r>
  <r>
    <x v="0"/>
    <d v="2016-10-01T00:00:00"/>
    <d v="2017-09-30T00:00:00"/>
    <m/>
    <x v="3"/>
    <x v="2"/>
    <x v="33"/>
    <x v="3"/>
    <s v="Monitor compliance with C/C requirements.  Focus on product and user compliance with special emphasis on agricultural retailers/distributors that repackage pesticides into refillable containers, as well as RUP and Tox 1 category products."/>
    <x v="0"/>
    <x v="1"/>
    <x v="0"/>
    <x v="0"/>
    <m/>
    <x v="0"/>
    <m/>
    <m/>
    <x v="0"/>
  </r>
  <r>
    <x v="0"/>
    <d v="2016-10-01T00:00:00"/>
    <d v="2017-09-30T00:00:00"/>
    <m/>
    <x v="4"/>
    <x v="1"/>
    <x v="34"/>
    <x v="4"/>
    <s v="For High Use States only (CA, WA, ID, OR, WI, MI, FL, MN, NC, VA, AZ, NV, GA, CO, ND) As appropriate, provide technical assistance, education, and outreach, to the regulated community."/>
    <x v="0"/>
    <x v="1"/>
    <x v="0"/>
    <x v="0"/>
    <m/>
    <x v="0"/>
    <m/>
    <m/>
    <x v="0"/>
  </r>
  <r>
    <x v="0"/>
    <d v="2016-10-01T00:00:00"/>
    <d v="2017-09-30T00:00:00"/>
    <m/>
    <x v="4"/>
    <x v="2"/>
    <x v="35"/>
    <x v="4"/>
    <s v="Monitor compliance with soil fumigation labels.  Focus on product and user compliance with special emphasis on new label requirements."/>
    <x v="0"/>
    <x v="1"/>
    <x v="0"/>
    <x v="0"/>
    <m/>
    <x v="0"/>
    <m/>
    <m/>
    <x v="0"/>
  </r>
  <r>
    <x v="0"/>
    <d v="2016-10-01T00:00:00"/>
    <d v="2017-09-30T00:00:00"/>
    <m/>
    <x v="5"/>
    <x v="1"/>
    <x v="36"/>
    <x v="5"/>
    <s v="For pesticides scheduled for registration review, submit existing water quality monitoring data not already provided to EPA, housed in the USGS National Water Information System (NWIS), entered into EPA's STORET Data Warehouse, or otherwise readily/publicly accessible to the EPA via the web. See OPP Guidance for Submission of State and Tribal Water Quality Monitoring Data, Appendix 5."/>
    <x v="0"/>
    <x v="1"/>
    <x v="0"/>
    <x v="0"/>
    <m/>
    <x v="0"/>
    <m/>
    <m/>
    <x v="0"/>
  </r>
  <r>
    <x v="0"/>
    <d v="2016-10-01T00:00:00"/>
    <d v="2017-09-30T00:00:00"/>
    <m/>
    <x v="5"/>
    <x v="1"/>
    <x v="37"/>
    <x v="5"/>
    <s v="Evaluate:  Identify pesticides of concern (POC) by evaluating a list of pesticides of interest (pesticides which have the potential to threaten local resources) to determine if those pesticides are found at concentration levels locally that are approaching or exceeding reference points and therefore are a threat to local water quality. The base list of pesticides of interest can be found in Appendix 6."/>
    <x v="0"/>
    <x v="1"/>
    <x v="0"/>
    <x v="0"/>
    <m/>
    <x v="0"/>
    <m/>
    <m/>
    <x v="0"/>
  </r>
  <r>
    <x v="0"/>
    <d v="2016-10-01T00:00:00"/>
    <d v="2017-09-30T00:00:00"/>
    <m/>
    <x v="5"/>
    <x v="1"/>
    <x v="38"/>
    <x v="5"/>
    <s v="Manage: Actively manage pesticides of concern beyond the label to reduce or prevent further contamination of local water resources."/>
    <x v="0"/>
    <x v="1"/>
    <x v="0"/>
    <x v="0"/>
    <m/>
    <x v="0"/>
    <m/>
    <m/>
    <x v="0"/>
  </r>
  <r>
    <x v="0"/>
    <d v="2016-10-01T00:00:00"/>
    <d v="2017-09-30T00:00:00"/>
    <m/>
    <x v="5"/>
    <x v="1"/>
    <x v="39"/>
    <x v="5"/>
    <s v="Demonstrate Progress: Show the management strategy has been effective in reducing or maintaining concentrations below reference points."/>
    <x v="0"/>
    <x v="1"/>
    <x v="0"/>
    <x v="0"/>
    <m/>
    <x v="0"/>
    <m/>
    <m/>
    <x v="0"/>
  </r>
  <r>
    <x v="0"/>
    <d v="2016-10-01T00:00:00"/>
    <d v="2017-09-30T00:00:00"/>
    <m/>
    <x v="5"/>
    <x v="1"/>
    <x v="40"/>
    <x v="5"/>
    <s v="Re-evaluate pesticides if there is new information that could affect risk (e.g., new hazard data, significant increase in use, a new OPP risk assessment or registration decision involving a water quality concern).   "/>
    <x v="0"/>
    <x v="1"/>
    <x v="0"/>
    <x v="0"/>
    <m/>
    <x v="0"/>
    <m/>
    <m/>
    <x v="0"/>
  </r>
  <r>
    <x v="0"/>
    <d v="2016-10-01T00:00:00"/>
    <d v="2017-09-30T00:00:00"/>
    <m/>
    <x v="5"/>
    <x v="1"/>
    <x v="41"/>
    <x v="5"/>
    <s v="Report progress of activities in 06.01.02 – 06.01.05 in POINTS."/>
    <x v="0"/>
    <x v="1"/>
    <x v="0"/>
    <x v="0"/>
    <m/>
    <x v="0"/>
    <m/>
    <m/>
    <x v="0"/>
  </r>
  <r>
    <x v="0"/>
    <d v="2016-10-01T00:00:00"/>
    <d v="2017-09-30T00:00:00"/>
    <m/>
    <x v="5"/>
    <x v="1"/>
    <x v="42"/>
    <x v="5"/>
    <s v="Where appropriate, consult with and/or coordinate prevention and protection of water resources with other agencies responsible for water resource protection. "/>
    <x v="0"/>
    <x v="1"/>
    <x v="0"/>
    <x v="0"/>
    <m/>
    <x v="0"/>
    <m/>
    <m/>
    <x v="0"/>
  </r>
  <r>
    <x v="0"/>
    <d v="2016-10-01T00:00:00"/>
    <d v="2017-09-30T00:00:00"/>
    <m/>
    <x v="5"/>
    <x v="2"/>
    <x v="43"/>
    <x v="5"/>
    <s v="Monitor compliance with pesticide water quality risk mitigation measures, and respond to pesticide water contamination events especially where water quality standards or other reference points are threatened. "/>
    <x v="0"/>
    <x v="1"/>
    <x v="0"/>
    <x v="0"/>
    <m/>
    <x v="0"/>
    <m/>
    <m/>
    <x v="0"/>
  </r>
  <r>
    <x v="0"/>
    <d v="2016-10-01T00:00:00"/>
    <d v="2017-09-30T00:00:00"/>
    <m/>
    <x v="6"/>
    <x v="1"/>
    <x v="44"/>
    <x v="6"/>
    <s v="Provide outreach and education on the Endangered Species Protection Program to current and potential pesticide users and pesticide inspectors."/>
    <x v="1"/>
    <x v="1"/>
    <x v="0"/>
    <x v="0"/>
    <m/>
    <x v="0"/>
    <m/>
    <m/>
    <x v="0"/>
  </r>
  <r>
    <x v="0"/>
    <d v="2016-10-01T00:00:00"/>
    <d v="2017-09-30T00:00:00"/>
    <m/>
    <x v="6"/>
    <x v="1"/>
    <x v="45"/>
    <x v="6"/>
    <s v="Provide risk assessment and risk mitigation support using using EPA’s stakeholder engagement process at: http://www.regulations.gov/#!documentDetail;D=EPA-HQ-OPP-2012-0442-0038 "/>
    <x v="1"/>
    <x v="1"/>
    <x v="0"/>
    <x v="0"/>
    <m/>
    <x v="0"/>
    <m/>
    <m/>
    <x v="0"/>
  </r>
  <r>
    <x v="0"/>
    <d v="2016-10-01T00:00:00"/>
    <d v="2017-09-30T00:00:00"/>
    <m/>
    <x v="6"/>
    <x v="1"/>
    <x v="46"/>
    <x v="6"/>
    <s v="Provide information such as crop data, pesticide use data, and species location data to OPP for use in listed species-specific risk assessments for upcoming registration review cases. "/>
    <x v="1"/>
    <x v="1"/>
    <x v="0"/>
    <x v="0"/>
    <m/>
    <x v="0"/>
    <m/>
    <m/>
    <x v="0"/>
  </r>
  <r>
    <x v="0"/>
    <d v="2016-10-01T00:00:00"/>
    <d v="2017-09-30T00:00:00"/>
    <m/>
    <x v="6"/>
    <x v="1"/>
    <x v="47"/>
    <x v="6"/>
    <s v="Comment on exposure assumptions used in risk assessments. "/>
    <x v="1"/>
    <x v="1"/>
    <x v="0"/>
    <x v="0"/>
    <m/>
    <x v="0"/>
    <m/>
    <m/>
    <x v="0"/>
  </r>
  <r>
    <x v="0"/>
    <d v="2016-10-01T00:00:00"/>
    <d v="2017-09-30T00:00:00"/>
    <m/>
    <x v="6"/>
    <x v="1"/>
    <x v="48"/>
    <x v="6"/>
    <s v="Comment on the feasibility of proposed, listed species-specific mitigation measures during OPP’s standard processes of registration and registration review."/>
    <x v="1"/>
    <x v="1"/>
    <x v="0"/>
    <x v="0"/>
    <m/>
    <x v="0"/>
    <m/>
    <m/>
    <x v="0"/>
  </r>
  <r>
    <x v="0"/>
    <d v="2016-10-01T00:00:00"/>
    <d v="2017-09-30T00:00:00"/>
    <m/>
    <x v="6"/>
    <x v="1"/>
    <x v="49"/>
    <x v="6"/>
    <s v="Review draft bulletins, should any be developed in a state’s area."/>
    <x v="1"/>
    <x v="1"/>
    <x v="0"/>
    <x v="0"/>
    <m/>
    <x v="0"/>
    <m/>
    <m/>
    <x v="0"/>
  </r>
  <r>
    <x v="0"/>
    <d v="2016-10-01T00:00:00"/>
    <d v="2017-09-30T00:00:00"/>
    <m/>
    <x v="6"/>
    <x v="1"/>
    <x v="50"/>
    <x v="6"/>
    <s v="Establish and maintain relationships with local and regional fish and wildlife agencies."/>
    <x v="1"/>
    <x v="1"/>
    <x v="0"/>
    <x v="0"/>
    <m/>
    <x v="0"/>
    <m/>
    <m/>
    <x v="0"/>
  </r>
  <r>
    <x v="0"/>
    <d v="2016-10-01T00:00:00"/>
    <d v="2017-09-30T00:00:00"/>
    <m/>
    <x v="6"/>
    <x v="1"/>
    <x v="51"/>
    <x v="6"/>
    <s v="Work with certification and training staff and cooperative extension services to provide endangered species information for pesticide applicator training."/>
    <x v="1"/>
    <x v="1"/>
    <x v="0"/>
    <x v="0"/>
    <m/>
    <x v="0"/>
    <m/>
    <m/>
    <x v="0"/>
  </r>
  <r>
    <x v="0"/>
    <d v="2016-10-01T00:00:00"/>
    <d v="2017-09-30T00:00:00"/>
    <m/>
    <x v="6"/>
    <x v="2"/>
    <x v="52"/>
    <x v="6"/>
    <s v="Monitor compliance with Endangered Species Bulletins, and track and report compliance information on the Endangered Species Inspection Report Form as described in Appendix 1, Section D (Reporting Requirements) and E (Performance Measures), on page 41 of the Guidance."/>
    <x v="1"/>
    <x v="1"/>
    <x v="0"/>
    <x v="0"/>
    <m/>
    <x v="0"/>
    <m/>
    <m/>
    <x v="0"/>
  </r>
  <r>
    <x v="0"/>
    <d v="2016-10-01T00:00:00"/>
    <d v="2017-09-30T00:00:00"/>
    <m/>
    <x v="7"/>
    <x v="1"/>
    <x v="53"/>
    <x v="7"/>
    <s v="Provide education, outreach and technical assistance on pesticide and integrated pest management control approaches, and guidance for responses to bed bug infestations."/>
    <x v="1"/>
    <x v="1"/>
    <x v="0"/>
    <x v="0"/>
    <m/>
    <x v="0"/>
    <m/>
    <m/>
    <x v="0"/>
  </r>
  <r>
    <x v="0"/>
    <d v="2016-10-01T00:00:00"/>
    <d v="2017-09-30T00:00:00"/>
    <m/>
    <x v="7"/>
    <x v="2"/>
    <x v="54"/>
    <x v="7"/>
    <s v="Monitor product and user compliance.  Focus on illegal claims and illegal use of products not registered for control of bed bugs with special emphasis on RUP and Tox 1 category products."/>
    <x v="1"/>
    <x v="1"/>
    <x v="0"/>
    <x v="0"/>
    <m/>
    <x v="0"/>
    <m/>
    <m/>
    <x v="0"/>
  </r>
  <r>
    <x v="0"/>
    <d v="2016-10-01T00:00:00"/>
    <d v="2017-09-30T00:00:00"/>
    <m/>
    <x v="8"/>
    <x v="1"/>
    <x v="55"/>
    <x v="8"/>
    <s v="Establish relationships with federal, state, tribal and local agencies, beekeeper organizations, grower organizations (e.g., commodity groups), crop advisors, pesticide manufacturers (registrants), and other stakeholder groups within the region to assist where needed in combined pollinator protection activities."/>
    <x v="1"/>
    <x v="1"/>
    <x v="0"/>
    <x v="0"/>
    <m/>
    <x v="0"/>
    <m/>
    <m/>
    <x v="0"/>
  </r>
  <r>
    <x v="0"/>
    <d v="2016-10-01T00:00:00"/>
    <d v="2017-09-30T00:00:00"/>
    <m/>
    <x v="8"/>
    <x v="1"/>
    <x v="56"/>
    <x v="8"/>
    <s v="Provide continuing educational opportunities and outreach to keep growers, applicators, and handlers up-to-date on the most recent methods to protect pollinators, such as IPM, BMPs, or softer applications. "/>
    <x v="1"/>
    <x v="1"/>
    <x v="0"/>
    <x v="0"/>
    <m/>
    <x v="0"/>
    <m/>
    <m/>
    <x v="0"/>
  </r>
  <r>
    <x v="0"/>
    <d v="2016-10-01T00:00:00"/>
    <d v="2017-09-30T00:00:00"/>
    <m/>
    <x v="8"/>
    <x v="2"/>
    <x v="57"/>
    <x v="8"/>
    <s v="Monitor user compliance with pollinator protection label language.  The EPA Bee Incident Investigation Guidance, found online at: www.epa.gov/compliance/resources/policies/monitoring/fifra/bee-inspection-guide.pdf, or similar state or tribal guidance, should be followed to the extent possible by the grantee when investigating pollinator incidents."/>
    <x v="1"/>
    <x v="1"/>
    <x v="0"/>
    <x v="0"/>
    <m/>
    <x v="0"/>
    <m/>
    <m/>
    <x v="0"/>
  </r>
  <r>
    <x v="0"/>
    <d v="2016-10-01T00:00:00"/>
    <d v="2017-09-30T00:00:00"/>
    <m/>
    <x v="8"/>
    <x v="2"/>
    <x v="58"/>
    <x v="8"/>
    <s v="Conduct inspections and take enforcement actions directed at detecting and stopping distribution of unregistered or misbranded pesticides that could adversely affect pollinators and/or the quality of hive products."/>
    <x v="1"/>
    <x v="1"/>
    <x v="0"/>
    <x v="0"/>
    <m/>
    <x v="0"/>
    <m/>
    <m/>
    <x v="0"/>
  </r>
  <r>
    <x v="0"/>
    <d v="2016-10-01T00:00:00"/>
    <d v="2017-09-30T00:00:00"/>
    <m/>
    <x v="9"/>
    <x v="1"/>
    <x v="59"/>
    <x v="9"/>
    <s v="Provide education, outreach and/or training on School IPM approaches to public schools or educational organizations working with public schools."/>
    <x v="1"/>
    <x v="1"/>
    <x v="0"/>
    <x v="0"/>
    <m/>
    <x v="0"/>
    <m/>
    <m/>
    <x v="0"/>
  </r>
  <r>
    <x v="0"/>
    <d v="2016-10-01T00:00:00"/>
    <d v="2017-09-30T00:00:00"/>
    <m/>
    <x v="9"/>
    <x v="1"/>
    <x v="60"/>
    <x v="9"/>
    <s v="Forge partnerships with other agencies and/or organizations to promote adoption of IPM in public schools. "/>
    <x v="1"/>
    <x v="1"/>
    <x v="0"/>
    <x v="0"/>
    <m/>
    <x v="0"/>
    <m/>
    <m/>
    <x v="0"/>
  </r>
  <r>
    <x v="0"/>
    <d v="2016-10-01T00:00:00"/>
    <d v="2017-09-30T00:00:00"/>
    <m/>
    <x v="10"/>
    <x v="1"/>
    <x v="61"/>
    <x v="10"/>
    <s v="Conduct education and outreach activities that increase awareness and adoption of spray drift reduction techniques and technologies.  "/>
    <x v="1"/>
    <x v="1"/>
    <x v="0"/>
    <x v="0"/>
    <m/>
    <x v="0"/>
    <m/>
    <m/>
    <x v="0"/>
  </r>
  <r>
    <x v="0"/>
    <d v="2016-10-01T00:00:00"/>
    <d v="2017-09-30T00:00:00"/>
    <m/>
    <x v="10"/>
    <x v="1"/>
    <x v="62"/>
    <x v="10"/>
    <s v="Gather spray draft incident data from the past 2-3 years to form an incident baseline and then gather additional incident data during the grant period.  "/>
    <x v="1"/>
    <x v="1"/>
    <x v="0"/>
    <x v="0"/>
    <m/>
    <x v="0"/>
    <m/>
    <m/>
    <x v="0"/>
  </r>
  <r>
    <x v="0"/>
    <d v="2016-10-01T00:00:00"/>
    <d v="2017-09-30T00:00:00"/>
    <m/>
    <x v="10"/>
    <x v="1"/>
    <x v="63"/>
    <x v="10"/>
    <s v="Report gathered data annually via a data file attached to the end-of-year report."/>
    <x v="1"/>
    <x v="1"/>
    <x v="0"/>
    <x v="0"/>
    <m/>
    <x v="1"/>
    <m/>
    <m/>
    <x v="0"/>
  </r>
  <r>
    <x v="0"/>
    <d v="2016-10-01T00:00:00"/>
    <d v="2017-09-30T00:00:00"/>
    <m/>
    <x v="10"/>
    <x v="2"/>
    <x v="64"/>
    <x v="10"/>
    <s v="Monitor compliance with spray drift label language and report investigation findings as part of year–end reporting."/>
    <x v="1"/>
    <x v="1"/>
    <x v="0"/>
    <x v="0"/>
    <m/>
    <x v="0"/>
    <m/>
    <m/>
    <x v="0"/>
  </r>
  <r>
    <x v="0"/>
    <d v="2016-10-01T00:00:00"/>
    <d v="2017-09-30T00:00:00"/>
    <m/>
    <x v="11"/>
    <x v="1"/>
    <x v="65"/>
    <x v="11"/>
    <s v="When conducting training of state staff, offer tribal pesticide staff an opportunity to participate if space is available or can be made available."/>
    <x v="1"/>
    <x v="1"/>
    <x v="0"/>
    <x v="0"/>
    <m/>
    <x v="0"/>
    <m/>
    <m/>
    <x v="0"/>
  </r>
  <r>
    <x v="0"/>
    <d v="2016-10-01T00:00:00"/>
    <d v="2017-09-30T00:00:00"/>
    <m/>
    <x v="11"/>
    <x v="1"/>
    <x v="66"/>
    <x v="11"/>
    <s v="Offer tribes an opportunity to ride along with state pesticide inspectors as training for tribal pesticide inspectors."/>
    <x v="1"/>
    <x v="1"/>
    <x v="0"/>
    <x v="0"/>
    <m/>
    <x v="0"/>
    <m/>
    <m/>
    <x v="0"/>
  </r>
  <r>
    <x v="0"/>
    <d v="2016-10-01T00:00:00"/>
    <d v="2017-09-30T00:00:00"/>
    <m/>
    <x v="11"/>
    <x v="1"/>
    <x v="67"/>
    <x v="11"/>
    <s v="Share information on tips, complaints, violators, and/or incidents that may be relevant in Indian country."/>
    <x v="1"/>
    <x v="1"/>
    <x v="0"/>
    <x v="0"/>
    <m/>
    <x v="0"/>
    <m/>
    <m/>
    <x v="0"/>
  </r>
  <r>
    <x v="0"/>
    <d v="2016-10-01T00:00:00"/>
    <d v="2017-09-30T00:00:00"/>
    <m/>
    <x v="11"/>
    <x v="1"/>
    <x v="68"/>
    <x v="11"/>
    <s v="Let tribes know when the state issues a FIFRA Section 24(c) or applies for a Section 18."/>
    <x v="1"/>
    <x v="1"/>
    <x v="0"/>
    <x v="0"/>
    <m/>
    <x v="0"/>
    <m/>
    <m/>
    <x v="0"/>
  </r>
  <r>
    <x v="0"/>
    <d v="2016-10-01T00:00:00"/>
    <d v="2017-09-30T00:00:00"/>
    <m/>
    <x v="11"/>
    <x v="1"/>
    <x v="69"/>
    <x v="11"/>
    <s v="Provide lab support to tribes."/>
    <x v="1"/>
    <x v="1"/>
    <x v="0"/>
    <x v="0"/>
    <m/>
    <x v="0"/>
    <m/>
    <m/>
    <x v="0"/>
  </r>
  <r>
    <x v="0"/>
    <d v="2016-10-01T00:00:00"/>
    <d v="2017-09-30T00:00:00"/>
    <m/>
    <x v="11"/>
    <x v="1"/>
    <x v="70"/>
    <x v="11"/>
    <s v="Other negotiated activities as appropriate."/>
    <x v="1"/>
    <x v="1"/>
    <x v="0"/>
    <x v="0"/>
    <m/>
    <x v="0"/>
    <m/>
    <m/>
    <x v="0"/>
  </r>
  <r>
    <x v="0"/>
    <d v="2016-10-01T00:00:00"/>
    <d v="2017-09-30T00:00:00"/>
    <m/>
    <x v="11"/>
    <x v="2"/>
    <x v="71"/>
    <x v="11"/>
    <s v="Improve tribal capacity to enforce pesticide programs."/>
    <x v="1"/>
    <x v="1"/>
    <x v="0"/>
    <x v="0"/>
    <m/>
    <x v="0"/>
    <m/>
    <m/>
    <x v="0"/>
  </r>
  <r>
    <x v="0"/>
    <d v="2016-10-01T00:00:00"/>
    <d v="2017-09-30T00:00:00"/>
    <m/>
    <x v="12"/>
    <x v="2"/>
    <x v="72"/>
    <x v="12"/>
    <s v="Monitor compliance of distributor products.  Focus on product integrity, including product composition, product labeling, and registration requirements under FIFRA. Place special emphasis on (1) registrants, producers and supplemental distributors that handle large numbers of distributor products, (2) registrants, producers and supplemental distributors with a history of noncompliance with distributor products, (3) distributor products that are high risk (Tox 1 category and RUP products) and (4) distributor products making public health claims on the labeling."/>
    <x v="1"/>
    <x v="1"/>
    <x v="0"/>
    <x v="0"/>
    <m/>
    <x v="0"/>
    <m/>
    <m/>
    <x v="0"/>
  </r>
  <r>
    <x v="0"/>
    <d v="2016-10-01T00:00:00"/>
    <d v="2017-09-30T00:00:00"/>
    <m/>
    <x v="13"/>
    <x v="2"/>
    <x v="73"/>
    <x v="13"/>
    <s v="Monitor compliance with contract manufacturing requirements.  Focus on one or more of the following: manufacturers of disinfectants, RUPs, or Tox 1 category products, and manufacturers with a prior history of FIFRA noncompliance."/>
    <x v="1"/>
    <x v="1"/>
    <x v="0"/>
    <x v="0"/>
    <m/>
    <x v="0"/>
    <m/>
    <m/>
    <x v="0"/>
  </r>
  <r>
    <x v="0"/>
    <d v="2016-10-01T00:00:00"/>
    <d v="2017-09-30T00:00:00"/>
    <m/>
    <x v="14"/>
    <x v="2"/>
    <x v="74"/>
    <x v="14"/>
    <s v="Assist regions when necessary to monitor movement of imported pesticides within state or tribal lands."/>
    <x v="1"/>
    <x v="1"/>
    <x v="0"/>
    <x v="0"/>
    <m/>
    <x v="0"/>
    <m/>
    <m/>
    <x v="0"/>
  </r>
  <r>
    <x v="0"/>
    <d v="2016-10-01T00:00:00"/>
    <d v="2017-09-30T00:00:00"/>
    <m/>
    <x v="15"/>
    <x v="2"/>
    <x v="75"/>
    <x v="15"/>
    <s v="Work with OECA to determine what data to collect and how to utilize the data to enhance the effectiveness of the National Pesticide Program and illustrate the performance of the national pesticide compliance program."/>
    <x v="1"/>
    <x v="1"/>
    <x v="0"/>
    <x v="0"/>
    <m/>
    <x v="0"/>
    <m/>
    <m/>
    <x v="0"/>
  </r>
  <r>
    <x v="0"/>
    <d v="2016-10-01T00:00:00"/>
    <d v="2017-09-30T00:00:00"/>
    <m/>
    <x v="16"/>
    <x v="1"/>
    <x v="76"/>
    <x v="16"/>
    <s v="Supplemental Activity (OPP)"/>
    <x v="2"/>
    <x v="1"/>
    <x v="0"/>
    <x v="0"/>
    <m/>
    <x v="0"/>
    <m/>
    <m/>
    <x v="0"/>
  </r>
  <r>
    <x v="0"/>
    <d v="2016-10-01T00:00:00"/>
    <d v="2017-09-30T00:00:00"/>
    <m/>
    <x v="16"/>
    <x v="2"/>
    <x v="77"/>
    <x v="16"/>
    <s v="Supplemental Activity (OECA)"/>
    <x v="3"/>
    <x v="1"/>
    <x v="0"/>
    <x v="0"/>
    <m/>
    <x v="1"/>
    <m/>
    <m/>
    <x v="0"/>
  </r>
  <r>
    <x v="0"/>
    <d v="2016-10-01T00:00:00"/>
    <d v="2017-09-30T00:00:00"/>
    <m/>
    <x v="17"/>
    <x v="1"/>
    <x v="78"/>
    <x v="17"/>
    <s v="Regional Activity (OPP)"/>
    <x v="2"/>
    <x v="1"/>
    <x v="0"/>
    <x v="0"/>
    <m/>
    <x v="0"/>
    <m/>
    <m/>
    <x v="0"/>
  </r>
  <r>
    <x v="0"/>
    <d v="2016-10-01T00:00:00"/>
    <d v="2017-09-30T00:00:00"/>
    <m/>
    <x v="17"/>
    <x v="2"/>
    <x v="79"/>
    <x v="17"/>
    <s v="Regional Guidance Activity (OECA)"/>
    <x v="2"/>
    <x v="1"/>
    <x v="0"/>
    <x v="0"/>
    <m/>
    <x v="0"/>
    <m/>
    <m/>
    <x v="0"/>
  </r>
</pivotCacheRecords>
</file>

<file path=xl/pivotCache/pivotCacheRecords3.xml><?xml version="1.0" encoding="utf-8"?>
<pivotCacheRecords xmlns="http://schemas.openxmlformats.org/spreadsheetml/2006/main" xmlns:r="http://schemas.openxmlformats.org/officeDocument/2006/relationships" count="80">
  <r>
    <x v="0"/>
    <x v="0"/>
    <s v="01.00.01.0"/>
    <n v="1"/>
    <s v="Complete administrative/management, fiduciary and reporting requirements associated with this cooperative agreement."/>
    <s v="Required"/>
    <s v="gxhk  dgttlk"/>
    <d v="2017-09-30T00:00:00"/>
    <x v="0"/>
    <m/>
    <s v="None"/>
    <m/>
    <x v="0"/>
    <m/>
  </r>
  <r>
    <x v="0"/>
    <x v="0"/>
    <s v="01.00.02.0"/>
    <n v="1"/>
    <s v="Build or maintain staff and management expertise on pesticide program issues and enforcement (e.g. attend training opportunities through PREP, PIRT, in-service training, etc. or other appropriate activities)."/>
    <s v="Required"/>
    <m/>
    <d v="2017-09-30T00:00:00"/>
    <x v="0"/>
    <m/>
    <s v="None"/>
    <m/>
    <x v="0"/>
    <m/>
  </r>
  <r>
    <x v="0"/>
    <x v="0"/>
    <s v="01.00.03.0"/>
    <n v="1"/>
    <s v="Respond to pesticide inquiries, concerns, tips, and complaints from the public."/>
    <s v="Required"/>
    <m/>
    <d v="2017-09-30T00:00:00"/>
    <x v="0"/>
    <m/>
    <s v="None"/>
    <m/>
    <x v="0"/>
    <m/>
  </r>
  <r>
    <x v="0"/>
    <x v="1"/>
    <s v="01.01.01.0"/>
    <n v="1"/>
    <s v="Provide outreach, communication, and training as appropriate as a result of new emerging issues, rules, regulations, and registration and registration review decisions."/>
    <s v="Required"/>
    <m/>
    <d v="2017-09-30T00:00:00"/>
    <x v="0"/>
    <m/>
    <s v="None"/>
    <m/>
    <x v="0"/>
    <m/>
  </r>
  <r>
    <x v="0"/>
    <x v="1"/>
    <s v="01.01.02.0"/>
    <n v="1"/>
    <s v="Report information on all known or suspected pesticide incidents involving pollinators to OPP (beekill@epa.gov) with a copy to the regional office."/>
    <s v="Required"/>
    <m/>
    <d v="2017-09-30T00:00:00"/>
    <x v="0"/>
    <m/>
    <s v="None"/>
    <m/>
    <x v="0"/>
    <m/>
  </r>
  <r>
    <x v="0"/>
    <x v="2"/>
    <s v="01.02.01.0"/>
    <n v="1"/>
    <s v="Project inspection numbers using the 5700-33H form; report on inspection and enforcement accomplishments using the various 5700 forms, the ES Inspection Report and the PART measures form. "/>
    <s v="Required"/>
    <m/>
    <d v="2017-09-30T00:00:00"/>
    <x v="0"/>
    <m/>
    <s v="None"/>
    <m/>
    <x v="0"/>
    <m/>
  </r>
  <r>
    <x v="0"/>
    <x v="2"/>
    <s v="01.02.02.0"/>
    <n v="1"/>
    <s v="Maintain adequate pesticide laws, rules, and associated implementation procedures."/>
    <s v="Required"/>
    <m/>
    <d v="2017-09-30T00:00:00"/>
    <x v="0"/>
    <m/>
    <s v="None"/>
    <m/>
    <x v="0"/>
    <m/>
  </r>
  <r>
    <x v="0"/>
    <x v="2"/>
    <s v="01.02.03.0"/>
    <n v="1"/>
    <s v="Provide outreach and compliance assistance."/>
    <s v="Required"/>
    <m/>
    <d v="2017-09-30T00:00:00"/>
    <x v="0"/>
    <m/>
    <s v="None"/>
    <m/>
    <x v="0"/>
    <m/>
  </r>
  <r>
    <x v="0"/>
    <x v="2"/>
    <s v="01.02.04.0"/>
    <n v="1"/>
    <s v="Draft, modify, or maintain a priority setting plan for inspections &amp; investigations, addressing grantee and EPA- identified priorities (see Appendix 4, Enforcement Priority Setting Guidance)."/>
    <s v="Required"/>
    <m/>
    <d v="2017-09-30T00:00:00"/>
    <x v="0"/>
    <m/>
    <s v="None"/>
    <m/>
    <x v="0"/>
    <m/>
  </r>
  <r>
    <x v="0"/>
    <x v="2"/>
    <s v="01.02.05.0"/>
    <n v="1"/>
    <s v="During use inspections, monitor compliance with the label, including any ESA bulletins, if applicable."/>
    <s v="Required"/>
    <m/>
    <d v="2017-09-30T00:00:00"/>
    <x v="0"/>
    <m/>
    <s v="None"/>
    <m/>
    <x v="0"/>
    <m/>
  </r>
  <r>
    <x v="0"/>
    <x v="2"/>
    <s v="01.02.06.0"/>
    <n v="1"/>
    <s v="Develop/maintain a searchable inspection/investigation and case tracking system and track all inspections/investigations and cases."/>
    <s v="Required"/>
    <m/>
    <d v="2017-09-30T00:00:00"/>
    <x v="0"/>
    <m/>
    <s v="None"/>
    <m/>
    <x v="0"/>
    <m/>
  </r>
  <r>
    <x v="0"/>
    <x v="2"/>
    <s v="01.02.07.0"/>
    <n v="1"/>
    <s v="Ensure a minimum of one state employee obtains and maintains an EPA inspector’s credential. Where state authority is inappropriate or inadequate, or at EPA's request, conduct FIFRA inspections with EPA credentials, according to EPA procedures and guidance documents."/>
    <s v="Required"/>
    <m/>
    <d v="2017-09-30T00:00:00"/>
    <x v="0"/>
    <m/>
    <s v="None"/>
    <m/>
    <x v="0"/>
    <m/>
  </r>
  <r>
    <x v="0"/>
    <x v="2"/>
    <s v="01.02.08.0"/>
    <n v="1"/>
    <s v="Refer all inspections conducted with federal credentials to the region."/>
    <s v="Required"/>
    <m/>
    <d v="2017-09-30T00:00:00"/>
    <x v="0"/>
    <m/>
    <s v="None"/>
    <m/>
    <x v="0"/>
    <m/>
  </r>
  <r>
    <x v="0"/>
    <x v="2"/>
    <s v="01.02.09.0"/>
    <n v="1"/>
    <s v="Refer FIFRA cases to the region for enforcement consideration according to a mutually identified referral priority scheme."/>
    <s v="Required"/>
    <m/>
    <d v="2017-09-30T00:00:00"/>
    <x v="0"/>
    <m/>
    <s v="None"/>
    <m/>
    <x v="0"/>
    <m/>
  </r>
  <r>
    <x v="0"/>
    <x v="2"/>
    <s v="01.02.10.0"/>
    <n v="1"/>
    <s v="Maintain and follow a matrix to develop and issue enforcement actions."/>
    <s v="Required"/>
    <m/>
    <d v="2017-09-30T00:00:00"/>
    <x v="0"/>
    <m/>
    <s v="None"/>
    <m/>
    <x v="0"/>
    <m/>
  </r>
  <r>
    <x v="0"/>
    <x v="2"/>
    <s v="01.02.11.0"/>
    <n v="1"/>
    <s v="Follow up on significant or grantee and region agreed upon pesticide incidents referred by EPA as required by FIFRA Sections 26 and 27."/>
    <s v="Required"/>
    <m/>
    <d v="2017-09-30T00:00:00"/>
    <x v="0"/>
    <m/>
    <s v="None"/>
    <m/>
    <x v="0"/>
    <m/>
  </r>
  <r>
    <x v="0"/>
    <x v="2"/>
    <s v="01.02.12.0"/>
    <n v="1"/>
    <s v="Conduct inspections consistent with the FIFRA Inspection Manual including collection of the appropriate amount of sale and distribution records as discussed in Chapter 6 &quot;Product Sampling&quot;."/>
    <s v="Required"/>
    <m/>
    <d v="2017-09-30T00:00:00"/>
    <x v="0"/>
    <m/>
    <s v="None"/>
    <m/>
    <x v="0"/>
    <m/>
  </r>
  <r>
    <x v="0"/>
    <x v="2"/>
    <s v="01.02.13.0"/>
    <n v="1"/>
    <s v="Maintain and follow a Quality Management Plan for the overall pesticide enforcement program."/>
    <s v="Required"/>
    <m/>
    <d v="2017-09-30T00:00:00"/>
    <x v="0"/>
    <m/>
    <s v="None"/>
    <m/>
    <x v="0"/>
    <m/>
  </r>
  <r>
    <x v="0"/>
    <x v="2"/>
    <s v="01.02.14.0"/>
    <n v="1"/>
    <s v="Maintain and follow Quality Assurance Project Plan(s) for pesticide sample collection and analysis."/>
    <s v="Required"/>
    <m/>
    <d v="2017-09-30T00:00:00"/>
    <x v="0"/>
    <m/>
    <s v="None"/>
    <m/>
    <x v="0"/>
    <m/>
  </r>
  <r>
    <x v="0"/>
    <x v="2"/>
    <s v="01.02.15.0"/>
    <n v="1"/>
    <s v="Maintain access to adequate laboratory support capacity."/>
    <s v="Required"/>
    <m/>
    <d v="2017-09-30T00:00:00"/>
    <x v="0"/>
    <m/>
    <s v="None"/>
    <m/>
    <x v="0"/>
    <m/>
  </r>
  <r>
    <x v="0"/>
    <x v="2"/>
    <s v="01.02.16.0"/>
    <n v="1"/>
    <s v="Assist EPA in enforcing regulatory actions and monitoring Section 18, Section 24(c), and Experimental Use Permits."/>
    <s v="Required"/>
    <m/>
    <d v="2017-09-30T00:00:00"/>
    <x v="0"/>
    <m/>
    <s v="None"/>
    <m/>
    <x v="0"/>
    <m/>
  </r>
  <r>
    <x v="1"/>
    <x v="1"/>
    <s v="02.01.01.0"/>
    <n v="2"/>
    <s v="Implement Part 170 worker protection standard (WPS) rule requirements and carry out program implementation requirements."/>
    <s v="Required"/>
    <m/>
    <d v="2017-09-30T00:00:00"/>
    <x v="0"/>
    <m/>
    <s v="None"/>
    <m/>
    <x v="0"/>
    <m/>
  </r>
  <r>
    <x v="1"/>
    <x v="1"/>
    <s v="02.01.02.0"/>
    <n v="2"/>
    <s v="Conduct WPS-related Outreach and Education. This includes communicating existing requirements to the regulated community and  informing  co-regulators, the regulated community, and other program stakeholders of any proposed changes or new requirements."/>
    <s v="Required"/>
    <m/>
    <d v="2017-09-30T00:00:00"/>
    <x v="0"/>
    <m/>
    <s v="None"/>
    <m/>
    <x v="0"/>
    <m/>
  </r>
  <r>
    <x v="1"/>
    <x v="1"/>
    <s v="02.01.03.0"/>
    <n v="2"/>
    <s v="Support WPS worker &amp; handler training."/>
    <s v="Required"/>
    <m/>
    <d v="2017-09-30T00:00:00"/>
    <x v="0"/>
    <m/>
    <s v="None"/>
    <m/>
    <x v="0"/>
    <m/>
  </r>
  <r>
    <x v="1"/>
    <x v="1"/>
    <s v="02.01.04.0"/>
    <n v="2"/>
    <s v="Assure mechanisms and procedures are in place to enable coordination and follow-up on reports of occupational pesticide exposure, incidents or illnesses that may be related to pesticide use/misuse or WPS violations.  "/>
    <s v="Required"/>
    <m/>
    <d v="2017-09-30T00:00:00"/>
    <x v="0"/>
    <m/>
    <s v="None"/>
    <m/>
    <x v="0"/>
    <m/>
  </r>
  <r>
    <x v="1"/>
    <x v="2"/>
    <s v="02.02.01.0"/>
    <n v="2"/>
    <s v="Monitor compliance with the WPS requirements associated with use of high risk pesticides, high exposure scenarios or repeat offenders. Include activities that support both WPS and product use compliance."/>
    <s v="Required"/>
    <m/>
    <d v="2017-09-30T00:00:00"/>
    <x v="0"/>
    <m/>
    <s v="None"/>
    <m/>
    <x v="0"/>
    <m/>
  </r>
  <r>
    <x v="1"/>
    <x v="2"/>
    <s v="02.02.02.0"/>
    <n v="2"/>
    <s v="Grantees may refer potential violations to the regional office for appropriate action."/>
    <s v="Required"/>
    <m/>
    <d v="2017-09-30T00:00:00"/>
    <x v="0"/>
    <m/>
    <m/>
    <m/>
    <x v="0"/>
    <m/>
  </r>
  <r>
    <x v="2"/>
    <x v="1"/>
    <s v="03.01.01.0"/>
    <n v="3"/>
    <s v="Implement pesticide applicator certification programs in accordance with Part 171 and EPA approved certification plans. This includes communicating information about proposed rule changes that may be published for comment to co-regulators, the regulated community, and other program stakeholders."/>
    <s v="Required"/>
    <m/>
    <d v="2017-09-30T00:00:00"/>
    <x v="0"/>
    <m/>
    <s v="None"/>
    <m/>
    <x v="0"/>
    <m/>
  </r>
  <r>
    <x v="2"/>
    <x v="1"/>
    <s v="03.01.02.0"/>
    <n v="3"/>
    <s v="Meet state/and tribal certification plan requirements for plan maintenance and annual reporting using the Certification Plan and Reporting Database (CPARD)."/>
    <s v="Required"/>
    <m/>
    <d v="2017-09-30T00:00:00"/>
    <x v="0"/>
    <m/>
    <s v="None"/>
    <m/>
    <x v="0"/>
    <m/>
  </r>
  <r>
    <x v="2"/>
    <x v="1"/>
    <s v="03.01.03.0"/>
    <n v="3"/>
    <s v="Monitor applicator training for quality assurance. "/>
    <s v="Required"/>
    <m/>
    <d v="2017-09-30T00:00:00"/>
    <x v="0"/>
    <m/>
    <s v="None"/>
    <m/>
    <x v="0"/>
    <m/>
  </r>
  <r>
    <x v="2"/>
    <x v="2"/>
    <s v="03.02.01.0"/>
    <n v="3"/>
    <s v="Monitor compliance with the pesticide applicator certification requirements. Focus on sale/distribution of restricted use pesticides (RUPs) to applicators. One example is the fumigation sector(s) of concern."/>
    <s v="Required"/>
    <m/>
    <d v="2017-09-30T00:00:00"/>
    <x v="0"/>
    <m/>
    <s v="None"/>
    <m/>
    <x v="0"/>
    <m/>
  </r>
  <r>
    <x v="3"/>
    <x v="1"/>
    <s v="04.01.01.0"/>
    <n v="4"/>
    <s v="Provide technical assistance for the regulated community, as appropriate."/>
    <s v="Required"/>
    <m/>
    <d v="2017-09-30T00:00:00"/>
    <x v="0"/>
    <m/>
    <s v="None"/>
    <m/>
    <x v="0"/>
    <m/>
  </r>
  <r>
    <x v="3"/>
    <x v="1"/>
    <s v="04.01.02.0"/>
    <n v="4"/>
    <s v="Alert EPA to changes in state regulations and tribal codes."/>
    <s v="Required"/>
    <m/>
    <d v="2017-09-30T00:00:00"/>
    <x v="0"/>
    <m/>
    <s v="None"/>
    <m/>
    <x v="0"/>
    <m/>
  </r>
  <r>
    <x v="3"/>
    <x v="2"/>
    <s v="04.02.01.0"/>
    <n v="4"/>
    <s v="Monitor compliance with C/C requirements.  Focus on product and user compliance with special emphasis on agricultural retailers/distributors that repackage pesticides into refillable containers, as well as RUP and Tox 1 category products."/>
    <s v="Required"/>
    <m/>
    <d v="2017-09-30T00:00:00"/>
    <x v="0"/>
    <m/>
    <s v="None"/>
    <m/>
    <x v="0"/>
    <m/>
  </r>
  <r>
    <x v="4"/>
    <x v="1"/>
    <s v="05.01.01.0"/>
    <n v="5"/>
    <s v="For High Use States only (CA, WA, ID, OR, WI, MI, FL, MN, NC, VA, AZ, NV, GA, CO, ND) As appropriate, provide technical assistance, education, and outreach, to the regulated community."/>
    <s v="Required"/>
    <m/>
    <d v="2017-09-30T00:00:00"/>
    <x v="0"/>
    <m/>
    <s v="None"/>
    <m/>
    <x v="0"/>
    <m/>
  </r>
  <r>
    <x v="4"/>
    <x v="2"/>
    <s v="05.02.01.0"/>
    <n v="5"/>
    <s v="Monitor compliance with soil fumigation labels.  Focus on product and user compliance with special emphasis on new label requirements."/>
    <s v="Required"/>
    <m/>
    <d v="2017-09-30T00:00:00"/>
    <x v="0"/>
    <m/>
    <s v="None"/>
    <m/>
    <x v="0"/>
    <m/>
  </r>
  <r>
    <x v="5"/>
    <x v="1"/>
    <s v="06.01.01.0"/>
    <n v="6"/>
    <s v="For pesticides scheduled for registration review, submit existing water quality monitoring data not already provided to EPA, housed in the USGS National Water Information System (NWIS), entered into EPA's STORET Data Warehouse, or otherwise readily/publicly accessible to the EPA via the web. See OPP Guidance for Submission of State and Tribal Water Quality Monitoring Data, Appendix 5."/>
    <s v="Required"/>
    <m/>
    <d v="2017-09-30T00:00:00"/>
    <x v="0"/>
    <m/>
    <s v="None"/>
    <m/>
    <x v="0"/>
    <m/>
  </r>
  <r>
    <x v="5"/>
    <x v="1"/>
    <s v="06.01.02.0"/>
    <n v="6"/>
    <s v="Evaluate:  Identify pesticides of concern (POC) by evaluating a list of pesticides of interest (pesticides which have the potential to threaten local resources) to determine if those pesticides are found at concentration levels locally that are approaching or exceeding reference points and therefore are a threat to local water quality. The base list of pesticides of interest can be found in Appendix 6."/>
    <s v="Required"/>
    <m/>
    <d v="2017-09-30T00:00:00"/>
    <x v="0"/>
    <m/>
    <s v="None"/>
    <m/>
    <x v="0"/>
    <m/>
  </r>
  <r>
    <x v="5"/>
    <x v="1"/>
    <s v="06.01.03.0"/>
    <n v="6"/>
    <s v="Manage: Actively manage pesticides of concern beyond the label to reduce or prevent further contamination of local water resources."/>
    <s v="Required"/>
    <m/>
    <d v="2017-09-30T00:00:00"/>
    <x v="0"/>
    <m/>
    <s v="None"/>
    <m/>
    <x v="0"/>
    <m/>
  </r>
  <r>
    <x v="5"/>
    <x v="1"/>
    <s v="06.01.04.0"/>
    <n v="6"/>
    <s v="Demonstrate Progress: Show the management strategy has been effective in reducing or maintaining concentrations below reference points."/>
    <s v="Required"/>
    <m/>
    <d v="2017-09-30T00:00:00"/>
    <x v="0"/>
    <m/>
    <s v="None"/>
    <m/>
    <x v="0"/>
    <m/>
  </r>
  <r>
    <x v="5"/>
    <x v="1"/>
    <s v="06.01.05.0"/>
    <n v="6"/>
    <s v="Re-evaluate pesticides if there is new information that could affect risk (e.g., new hazard data, significant increase in use, a new OPP risk assessment or registration decision involving a water quality concern).   "/>
    <s v="Required"/>
    <m/>
    <d v="2017-09-30T00:00:00"/>
    <x v="0"/>
    <m/>
    <s v="None"/>
    <m/>
    <x v="0"/>
    <m/>
  </r>
  <r>
    <x v="5"/>
    <x v="1"/>
    <s v="06.01.06.0"/>
    <n v="6"/>
    <s v="Report progress of activities in 06.01.02 – 06.01.05 in POINTS."/>
    <s v="Required"/>
    <m/>
    <d v="2017-09-30T00:00:00"/>
    <x v="0"/>
    <m/>
    <s v="None"/>
    <m/>
    <x v="0"/>
    <m/>
  </r>
  <r>
    <x v="5"/>
    <x v="1"/>
    <s v="06.01.07.0"/>
    <n v="6"/>
    <s v="Where appropriate, consult with and/or coordinate prevention and protection of water resources with other agencies responsible for water resource protection. "/>
    <s v="Required"/>
    <m/>
    <d v="2017-09-30T00:00:00"/>
    <x v="0"/>
    <m/>
    <s v="None"/>
    <m/>
    <x v="0"/>
    <m/>
  </r>
  <r>
    <x v="5"/>
    <x v="2"/>
    <s v="06.02.01.0"/>
    <n v="6"/>
    <s v="Monitor compliance with pesticide water quality risk mitigation measures, and respond to pesticide water contamination events especially where water quality standards or other reference points are threatened. "/>
    <s v="Required"/>
    <m/>
    <d v="2017-09-30T00:00:00"/>
    <x v="0"/>
    <m/>
    <s v="None"/>
    <m/>
    <x v="0"/>
    <m/>
  </r>
  <r>
    <x v="6"/>
    <x v="1"/>
    <s v="07.01.01.0"/>
    <n v="7"/>
    <s v="Provide outreach and education on the Endangered Species Protection Program to current and potential pesticide users and pesticide inspectors."/>
    <s v="Picklist"/>
    <m/>
    <d v="2017-09-30T00:00:00"/>
    <x v="0"/>
    <m/>
    <s v="None"/>
    <m/>
    <x v="0"/>
    <m/>
  </r>
  <r>
    <x v="6"/>
    <x v="1"/>
    <s v="07.01.02.0"/>
    <n v="7"/>
    <s v="Provide risk assessment and risk mitigation support using using EPA’s stakeholder engagement process at: http://www.regulations.gov/#!documentDetail;D=EPA-HQ-OPP-2012-0442-0038 "/>
    <s v="Picklist"/>
    <m/>
    <d v="2017-09-30T00:00:00"/>
    <x v="0"/>
    <m/>
    <s v="None"/>
    <m/>
    <x v="0"/>
    <m/>
  </r>
  <r>
    <x v="6"/>
    <x v="1"/>
    <s v="07.01.02.1"/>
    <n v="7"/>
    <s v="Provide information such as crop data, pesticide use data, and species location data to OPP for use in listed species-specific risk assessments for upcoming registration review cases. "/>
    <s v="Picklist"/>
    <m/>
    <d v="2017-09-30T00:00:00"/>
    <x v="0"/>
    <m/>
    <s v="None"/>
    <m/>
    <x v="0"/>
    <m/>
  </r>
  <r>
    <x v="6"/>
    <x v="1"/>
    <s v="07.01.02.2"/>
    <n v="7"/>
    <s v="Comment on exposure assumptions used in risk assessments. "/>
    <s v="Picklist"/>
    <m/>
    <d v="2017-09-30T00:00:00"/>
    <x v="0"/>
    <m/>
    <s v="None"/>
    <m/>
    <x v="0"/>
    <m/>
  </r>
  <r>
    <x v="6"/>
    <x v="1"/>
    <s v="07.01.02.3"/>
    <n v="7"/>
    <s v="Comment on the feasibility of proposed, listed species-specific mitigation measures during OPP’s standard processes of registration and registration review."/>
    <s v="Picklist"/>
    <m/>
    <d v="2017-09-30T00:00:00"/>
    <x v="0"/>
    <m/>
    <s v="None"/>
    <m/>
    <x v="0"/>
    <m/>
  </r>
  <r>
    <x v="6"/>
    <x v="1"/>
    <s v="07.01.02.4"/>
    <n v="7"/>
    <s v="Review draft bulletins, should any be developed in a state’s area."/>
    <s v="Picklist"/>
    <m/>
    <d v="2017-09-30T00:00:00"/>
    <x v="0"/>
    <m/>
    <s v="None"/>
    <m/>
    <x v="0"/>
    <m/>
  </r>
  <r>
    <x v="6"/>
    <x v="1"/>
    <s v="07.01.03.0"/>
    <n v="7"/>
    <s v="Establish and maintain relationships with local and regional fish and wildlife agencies."/>
    <s v="Picklist"/>
    <m/>
    <d v="2017-09-30T00:00:00"/>
    <x v="0"/>
    <m/>
    <s v="None"/>
    <m/>
    <x v="0"/>
    <m/>
  </r>
  <r>
    <x v="6"/>
    <x v="1"/>
    <s v="07.01.04.0"/>
    <n v="7"/>
    <s v="Work with certification and training staff and cooperative extension services to provide endangered species information for pesticide applicator training."/>
    <s v="Picklist"/>
    <m/>
    <d v="2017-09-30T00:00:00"/>
    <x v="0"/>
    <m/>
    <s v="None"/>
    <m/>
    <x v="0"/>
    <m/>
  </r>
  <r>
    <x v="6"/>
    <x v="2"/>
    <s v="07.02.01.0"/>
    <n v="7"/>
    <s v="Monitor compliance with Endangered Species Bulletins, and track and report compliance information on the Endangered Species Inspection Report Form as described in Appendix 1, Section D (Reporting Requirements) and E (Performance Measures), on page 41 of the Guidance."/>
    <s v="Picklist"/>
    <m/>
    <d v="2017-09-30T00:00:00"/>
    <x v="0"/>
    <m/>
    <s v="None"/>
    <m/>
    <x v="0"/>
    <m/>
  </r>
  <r>
    <x v="7"/>
    <x v="1"/>
    <s v="08.01.01.0"/>
    <n v="8"/>
    <s v="Provide education, outreach and technical assistance on pesticide and integrated pest management control approaches, and guidance for responses to bed bug infestations."/>
    <s v="Picklist"/>
    <m/>
    <d v="2017-09-30T00:00:00"/>
    <x v="0"/>
    <m/>
    <s v="None"/>
    <m/>
    <x v="0"/>
    <m/>
  </r>
  <r>
    <x v="7"/>
    <x v="2"/>
    <s v="08.02.01.0"/>
    <n v="8"/>
    <s v="Monitor product and user compliance.  Focus on illegal claims and illegal use of products not registered for control of bed bugs with special emphasis on RUP and Tox 1 category products."/>
    <s v="Picklist"/>
    <m/>
    <d v="2017-09-30T00:00:00"/>
    <x v="0"/>
    <m/>
    <s v="None"/>
    <m/>
    <x v="0"/>
    <m/>
  </r>
  <r>
    <x v="8"/>
    <x v="1"/>
    <s v="09.01.01.0"/>
    <n v="9"/>
    <s v="Establish relationships with federal, state, tribal and local agencies, beekeeper organizations, grower organizations (e.g., commodity groups), crop advisors, pesticide manufacturers (registrants), and other stakeholder groups within the region to assist where needed in combined pollinator protection activities."/>
    <s v="Picklist"/>
    <m/>
    <d v="2017-09-30T00:00:00"/>
    <x v="0"/>
    <m/>
    <s v="None"/>
    <m/>
    <x v="0"/>
    <m/>
  </r>
  <r>
    <x v="8"/>
    <x v="1"/>
    <s v="09.01.02.0"/>
    <n v="9"/>
    <s v="Provide continuing educational opportunities and outreach to keep growers, applicators, and handlers up-to-date on the most recent methods to protect pollinators, such as IPM, BMPs, or softer applications. "/>
    <s v="Picklist"/>
    <m/>
    <d v="2017-09-30T00:00:00"/>
    <x v="0"/>
    <m/>
    <s v="None"/>
    <m/>
    <x v="0"/>
    <m/>
  </r>
  <r>
    <x v="8"/>
    <x v="2"/>
    <s v="09.02.01.0"/>
    <n v="9"/>
    <s v="Monitor user compliance with pollinator protection label language.  The EPA Bee Incident Investigation Guidance, found online at: www.epa.gov/compliance/resources/policies/monitoring/fifra/bee-inspection-guide.pdf, or similar state or tribal guidance, should be followed to the extent possible by the grantee when investigating pollinator incidents."/>
    <s v="Picklist"/>
    <m/>
    <d v="2017-09-30T00:00:00"/>
    <x v="0"/>
    <m/>
    <s v="None"/>
    <m/>
    <x v="0"/>
    <m/>
  </r>
  <r>
    <x v="8"/>
    <x v="2"/>
    <s v="09.02.02.0"/>
    <n v="9"/>
    <s v="Conduct inspections and take enforcement actions directed at detecting and stopping distribution of unregistered or misbranded pesticides that could adversely affect pollinators and/or the quality of hive products."/>
    <s v="Picklist"/>
    <m/>
    <d v="2017-09-30T00:00:00"/>
    <x v="0"/>
    <m/>
    <s v="None"/>
    <m/>
    <x v="0"/>
    <m/>
  </r>
  <r>
    <x v="9"/>
    <x v="1"/>
    <s v="10.01.01.0"/>
    <n v="10"/>
    <s v="Provide education, outreach and/or training on School IPM approaches to public schools or educational organizations working with public schools."/>
    <s v="Picklist"/>
    <m/>
    <d v="2017-09-30T00:00:00"/>
    <x v="0"/>
    <m/>
    <s v="None"/>
    <m/>
    <x v="0"/>
    <m/>
  </r>
  <r>
    <x v="9"/>
    <x v="1"/>
    <s v="10.01.02.0"/>
    <n v="10"/>
    <s v="Forge partnerships with other agencies and/or organizations to promote adoption of IPM in public schools. "/>
    <s v="Picklist"/>
    <m/>
    <d v="2017-09-30T00:00:00"/>
    <x v="0"/>
    <m/>
    <s v="None"/>
    <m/>
    <x v="0"/>
    <m/>
  </r>
  <r>
    <x v="10"/>
    <x v="1"/>
    <s v="11.01.01.0"/>
    <n v="11"/>
    <s v="Conduct education and outreach activities that increase awareness and adoption of spray drift reduction techniques and technologies.  "/>
    <s v="Picklist"/>
    <m/>
    <d v="2017-09-30T00:00:00"/>
    <x v="0"/>
    <m/>
    <s v="None"/>
    <m/>
    <x v="0"/>
    <m/>
  </r>
  <r>
    <x v="10"/>
    <x v="1"/>
    <s v="11.01.02.0"/>
    <n v="11"/>
    <s v="Gather spray draft incident data from the past 2-3 years to form an incident baseline and then gather additional incident data during the grant period.  "/>
    <s v="Picklist"/>
    <m/>
    <d v="2017-09-30T00:00:00"/>
    <x v="0"/>
    <m/>
    <s v="None"/>
    <m/>
    <x v="0"/>
    <m/>
  </r>
  <r>
    <x v="10"/>
    <x v="1"/>
    <s v="11.01.03.0"/>
    <n v="11"/>
    <s v="Report gathered data annually via a data file attached to the end-of-year report."/>
    <s v="Picklist"/>
    <m/>
    <d v="2017-09-30T00:00:00"/>
    <x v="0"/>
    <m/>
    <m/>
    <m/>
    <x v="0"/>
    <m/>
  </r>
  <r>
    <x v="10"/>
    <x v="2"/>
    <s v="11.02.01.0"/>
    <n v="11"/>
    <s v="Monitor compliance with spray drift label language and report investigation findings as part of year–end reporting."/>
    <s v="Picklist"/>
    <m/>
    <d v="2017-09-30T00:00:00"/>
    <x v="0"/>
    <m/>
    <s v="None"/>
    <m/>
    <x v="0"/>
    <m/>
  </r>
  <r>
    <x v="11"/>
    <x v="1"/>
    <s v="12.01.01.0"/>
    <n v="12"/>
    <s v="When conducting training of state staff, offer tribal pesticide staff an opportunity to participate if space is available or can be made available."/>
    <s v="Picklist"/>
    <m/>
    <d v="2017-09-30T00:00:00"/>
    <x v="0"/>
    <m/>
    <s v="None"/>
    <m/>
    <x v="0"/>
    <m/>
  </r>
  <r>
    <x v="11"/>
    <x v="1"/>
    <s v="12.01.02.0"/>
    <n v="12"/>
    <s v="Offer tribes an opportunity to ride along with state pesticide inspectors as training for tribal pesticide inspectors."/>
    <s v="Picklist"/>
    <m/>
    <d v="2017-09-30T00:00:00"/>
    <x v="0"/>
    <m/>
    <s v="None"/>
    <m/>
    <x v="0"/>
    <m/>
  </r>
  <r>
    <x v="11"/>
    <x v="1"/>
    <s v="12.01.03.0"/>
    <n v="12"/>
    <s v="Share information on tips, complaints, violators, and/or incidents that may be relevant in Indian country."/>
    <s v="Picklist"/>
    <m/>
    <d v="2017-09-30T00:00:00"/>
    <x v="0"/>
    <m/>
    <s v="None"/>
    <m/>
    <x v="0"/>
    <m/>
  </r>
  <r>
    <x v="11"/>
    <x v="1"/>
    <s v="12.01.04.0"/>
    <n v="12"/>
    <s v="Let tribes know when the state issues a FIFRA Section 24(c) or applies for a Section 18."/>
    <s v="Picklist"/>
    <m/>
    <d v="2017-09-30T00:00:00"/>
    <x v="0"/>
    <m/>
    <s v="None"/>
    <m/>
    <x v="0"/>
    <m/>
  </r>
  <r>
    <x v="11"/>
    <x v="1"/>
    <s v="12.01.05.0"/>
    <n v="12"/>
    <s v="Provide lab support to tribes."/>
    <s v="Picklist"/>
    <m/>
    <d v="2017-09-30T00:00:00"/>
    <x v="0"/>
    <m/>
    <s v="None"/>
    <m/>
    <x v="0"/>
    <m/>
  </r>
  <r>
    <x v="11"/>
    <x v="1"/>
    <s v="12.01.06.0"/>
    <n v="12"/>
    <s v="Other negotiated activities as appropriate."/>
    <s v="Picklist"/>
    <m/>
    <d v="2017-09-30T00:00:00"/>
    <x v="0"/>
    <m/>
    <s v="None"/>
    <m/>
    <x v="0"/>
    <m/>
  </r>
  <r>
    <x v="11"/>
    <x v="2"/>
    <s v="12.02.01.0"/>
    <n v="12"/>
    <s v="Improve tribal capacity to enforce pesticide programs."/>
    <s v="Picklist"/>
    <m/>
    <d v="2017-09-30T00:00:00"/>
    <x v="0"/>
    <m/>
    <s v="None"/>
    <m/>
    <x v="0"/>
    <m/>
  </r>
  <r>
    <x v="12"/>
    <x v="2"/>
    <s v="13.02.01.0"/>
    <n v="13"/>
    <s v="Monitor compliance of distributor products.  Focus on product integrity, including product composition, product labeling, and registration requirements under FIFRA. Place special emphasis on (1) registrants, producers and supplemental distributors that handle large numbers of distributor products, (2) registrants, producers and supplemental distributors with a history of noncompliance with distributor products, (3) distributor products that are high risk (Tox 1 category and RUP products) and (4) distributor products making public health claims on the labeling."/>
    <s v="Picklist"/>
    <m/>
    <d v="2017-09-30T00:00:00"/>
    <x v="0"/>
    <m/>
    <s v="None"/>
    <m/>
    <x v="0"/>
    <m/>
  </r>
  <r>
    <x v="13"/>
    <x v="2"/>
    <s v="14.02.01.0"/>
    <n v="14"/>
    <s v="Monitor compliance with contract manufacturing requirements.  Focus on one or more of the following: manufacturers of disinfectants, RUPs, or Tox 1 category products, and manufacturers with a prior history of FIFRA noncompliance."/>
    <s v="Picklist"/>
    <m/>
    <d v="2017-09-30T00:00:00"/>
    <x v="0"/>
    <m/>
    <s v="None"/>
    <m/>
    <x v="0"/>
    <m/>
  </r>
  <r>
    <x v="14"/>
    <x v="2"/>
    <s v="15.02.01.0"/>
    <n v="15"/>
    <s v="Assist regions when necessary to monitor movement of imported pesticides within state or tribal lands."/>
    <s v="Picklist"/>
    <m/>
    <d v="2017-09-30T00:00:00"/>
    <x v="0"/>
    <m/>
    <s v="None"/>
    <m/>
    <x v="0"/>
    <m/>
  </r>
  <r>
    <x v="15"/>
    <x v="2"/>
    <s v="16.02.01.0"/>
    <n v="16"/>
    <s v="Work with OECA to determine what data to collect and how to utilize the data to enhance the effectiveness of the National Pesticide Program and illustrate the performance of the national pesticide compliance program."/>
    <s v="Picklist"/>
    <m/>
    <d v="2017-09-30T00:00:00"/>
    <x v="0"/>
    <m/>
    <s v="None"/>
    <m/>
    <x v="0"/>
    <m/>
  </r>
  <r>
    <x v="16"/>
    <x v="1"/>
    <s v="17.01.01.0"/>
    <n v="17"/>
    <s v="Supplemental Activity (OPP)"/>
    <s v="Optional"/>
    <m/>
    <d v="2017-09-30T00:00:00"/>
    <x v="0"/>
    <m/>
    <s v="None"/>
    <m/>
    <x v="0"/>
    <m/>
  </r>
  <r>
    <x v="16"/>
    <x v="2"/>
    <s v="17.02.01.0"/>
    <n v="17"/>
    <s v="Supplemental Activity (OECA)"/>
    <m/>
    <m/>
    <d v="2017-09-30T00:00:00"/>
    <x v="0"/>
    <m/>
    <m/>
    <m/>
    <x v="0"/>
    <m/>
  </r>
  <r>
    <x v="17"/>
    <x v="1"/>
    <s v="18.01.01.0"/>
    <n v="18"/>
    <s v="Regional Activity (OPP)"/>
    <s v="Optional"/>
    <m/>
    <d v="2017-09-30T00:00:00"/>
    <x v="0"/>
    <m/>
    <s v="None"/>
    <m/>
    <x v="0"/>
    <m/>
  </r>
  <r>
    <x v="17"/>
    <x v="2"/>
    <s v="18.02.01.0"/>
    <n v="18"/>
    <s v="Regional Guidance Activity (OECA)"/>
    <s v="Optional"/>
    <m/>
    <d v="2017-09-30T00:00:00"/>
    <x v="0"/>
    <m/>
    <s v="None"/>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MY Status" cacheId="1" applyNumberFormats="0" applyBorderFormats="0" applyFontFormats="0" applyPatternFormats="0" applyAlignmentFormats="0" applyWidthHeightFormats="1" dataCaption="Values" updatedVersion="3" minRefreshableVersion="3" showCalcMbrs="0" printDrill="1" useAutoFormatting="1" fieldPrintTitles="1" itemPrintTitles="1" createdVersion="3" indent="0" compact="0" compactData="0" multipleFieldFilters="0">
  <location ref="B7:G36" firstHeaderRow="1" firstDataRow="1" firstDataCol="5" rowPageCount="1" colPageCount="1"/>
  <pivotFields count="18">
    <pivotField compact="0" outline="0" showAll="0" defaultSubtotal="0">
      <items count="4">
        <item m="1" x="1"/>
        <item m="1" x="2"/>
        <item m="1" x="3"/>
        <item x="0"/>
      </items>
    </pivotField>
    <pivotField compact="0" outline="0" showAll="0" defaultSubtotal="0"/>
    <pivotField compact="0" outline="0" showAll="0" defaultSubtotal="0"/>
    <pivotField compact="0" outline="0" showAll="0" defaultSubtotal="0"/>
    <pivotField axis="axisRow" compact="0" outline="0" showAll="0" defaultSubtotal="0">
      <items count="34">
        <item sd="0" m="1" x="26"/>
        <item sd="0" x="7"/>
        <item sd="0" m="1" x="32"/>
        <item sd="0" x="3"/>
        <item sd="0" x="13"/>
        <item sd="0" m="1" x="31"/>
        <item sd="0" m="1" x="30"/>
        <item sd="0" x="14"/>
        <item sd="0" x="15"/>
        <item sd="0" x="8"/>
        <item sd="0" m="1" x="28"/>
        <item sd="0" x="10"/>
        <item sd="0" x="12"/>
        <item sd="0" m="1" x="22"/>
        <item sd="0" m="1" x="25"/>
        <item sd="0" m="1" x="29"/>
        <item sd="0" m="1" x="18"/>
        <item sd="0" m="1" x="20"/>
        <item sd="0" m="1" x="21"/>
        <item sd="0" x="0"/>
        <item sd="0" m="1" x="24"/>
        <item sd="0" m="1" x="23"/>
        <item sd="0" m="1" x="27"/>
        <item sd="0" x="4"/>
        <item sd="0" x="5"/>
        <item sd="0" x="6"/>
        <item sd="0" m="1" x="33"/>
        <item sd="0" m="1" x="19"/>
        <item sd="0" x="16"/>
        <item sd="0" x="17"/>
        <item sd="0" x="1"/>
        <item x="2"/>
        <item x="9"/>
        <item x="11"/>
      </items>
    </pivotField>
    <pivotField axis="axisPage" compact="0" outline="0" multipleItemSelectionAllowed="1" showAll="0" defaultSubtotal="0">
      <items count="3">
        <item x="2"/>
        <item x="1"/>
        <item x="0"/>
      </items>
    </pivotField>
    <pivotField axis="axisRow" compact="0" outline="0" subtotalTop="0" showAll="0" defaultSubtotal="0">
      <items count="107">
        <item x="0"/>
        <item x="1"/>
        <item x="2"/>
        <item x="3"/>
        <item x="4"/>
        <item x="5"/>
        <item x="6"/>
        <item x="7"/>
        <item x="8"/>
        <item x="9"/>
        <item x="10"/>
        <item x="11"/>
        <item x="12"/>
        <item x="13"/>
        <item x="14"/>
        <item x="15"/>
        <item x="16"/>
        <item x="17"/>
        <item x="18"/>
        <item x="19"/>
        <item x="20"/>
        <item x="21"/>
        <item x="22"/>
        <item x="23"/>
        <item x="24"/>
        <item m="1" x="103"/>
        <item m="1" x="98"/>
        <item m="1" x="90"/>
        <item m="1" x="85"/>
        <item m="1" x="81"/>
        <item x="25"/>
        <item x="27"/>
        <item x="28"/>
        <item x="29"/>
        <item m="1" x="92"/>
        <item m="1" x="87"/>
        <item m="1" x="82"/>
        <item m="1" x="105"/>
        <item m="1" x="101"/>
        <item x="30"/>
        <item x="31"/>
        <item x="32"/>
        <item x="33"/>
        <item x="34"/>
        <item x="35"/>
        <item x="36"/>
        <item x="43"/>
        <item x="44"/>
        <item x="45"/>
        <item x="46"/>
        <item x="47"/>
        <item x="48"/>
        <item x="49"/>
        <item x="50"/>
        <item x="51"/>
        <item x="52"/>
        <item x="53"/>
        <item x="54"/>
        <item x="55"/>
        <item x="56"/>
        <item m="1" x="104"/>
        <item x="57"/>
        <item x="58"/>
        <item x="59"/>
        <item x="60"/>
        <item m="1" x="96"/>
        <item m="1" x="89"/>
        <item m="1" x="84"/>
        <item m="1" x="80"/>
        <item x="61"/>
        <item x="62"/>
        <item x="65"/>
        <item x="66"/>
        <item x="71"/>
        <item m="1" x="93"/>
        <item m="1" x="88"/>
        <item m="1" x="83"/>
        <item m="1" x="106"/>
        <item m="1" x="102"/>
        <item m="1" x="94"/>
        <item x="72"/>
        <item x="73"/>
        <item x="74"/>
        <item x="75"/>
        <item x="77"/>
        <item m="1" x="86"/>
        <item x="78"/>
        <item x="79"/>
        <item m="1" x="100"/>
        <item m="1" x="91"/>
        <item m="1" x="97"/>
        <item m="1" x="95"/>
        <item m="1" x="99"/>
        <item x="26"/>
        <item x="37"/>
        <item x="38"/>
        <item x="39"/>
        <item x="40"/>
        <item x="41"/>
        <item x="42"/>
        <item x="63"/>
        <item x="64"/>
        <item x="67"/>
        <item x="68"/>
        <item x="69"/>
        <item x="70"/>
        <item x="76"/>
      </items>
    </pivotField>
    <pivotField compact="0" outline="0" showAll="0" defaultSubtotal="0">
      <items count="19">
        <item sd="0" x="0"/>
        <item sd="0" x="1"/>
        <item x="2"/>
        <item x="3"/>
        <item x="4"/>
        <item x="5"/>
        <item x="6"/>
        <item x="7"/>
        <item x="8"/>
        <item x="9"/>
        <item x="10"/>
        <item x="11"/>
        <item x="12"/>
        <item x="13"/>
        <item x="14"/>
        <item x="15"/>
        <item x="16"/>
        <item sd="0" x="17"/>
        <item sd="0" m="1" x="18"/>
      </items>
    </pivotField>
    <pivotField compact="0" outline="0" showAll="0" defaultSubtotal="0"/>
    <pivotField compact="0" outline="0" showAll="0" defaultSubtotal="0"/>
    <pivotField axis="axisRow" compact="0" outline="0" subtotalTop="0" showAll="0" defaultSubtotal="0">
      <items count="2">
        <item x="1"/>
        <item x="0"/>
      </items>
    </pivotField>
    <pivotField axis="axisRow" compact="0" outline="0" multipleItemSelectionAllowed="1" showAll="0" defaultSubtotal="0">
      <items count="59">
        <item sd="0" m="1" x="37"/>
        <item sd="0" m="1" x="4"/>
        <item m="1" x="30"/>
        <item sd="0" m="1" x="46"/>
        <item sd="0" m="1" x="13"/>
        <item sd="0" m="1" x="36"/>
        <item sd="0" m="1" x="3"/>
        <item sd="0" m="1" x="29"/>
        <item sd="0" m="1" x="53"/>
        <item sd="0" m="1" x="20"/>
        <item sd="0" m="1" x="44"/>
        <item sd="0" m="1" x="9"/>
        <item sd="0" m="1" x="34"/>
        <item sd="0" m="1" x="58"/>
        <item sd="0" m="1" x="25"/>
        <item sd="0" m="1" x="49"/>
        <item sd="0" m="1" x="16"/>
        <item sd="0" m="1" x="40"/>
        <item sd="0" m="1" x="5"/>
        <item sd="0" m="1" x="27"/>
        <item sd="0" m="1" x="51"/>
        <item sd="0" m="1" x="18"/>
        <item sd="0" m="1" x="42"/>
        <item sd="0" m="1" x="7"/>
        <item sd="0" m="1" x="32"/>
        <item sd="0" m="1" x="56"/>
        <item sd="0" m="1" x="22"/>
        <item sd="0" m="1" x="48"/>
        <item sd="0" m="1" x="15"/>
        <item sd="0" m="1" x="39"/>
        <item sd="0" m="1" x="10"/>
        <item sd="0" m="1" x="35"/>
        <item sd="0" m="1" x="1"/>
        <item sd="0" m="1" x="26"/>
        <item sd="0" m="1" x="50"/>
        <item sd="0" m="1" x="17"/>
        <item sd="0" m="1" x="41"/>
        <item sd="0" m="1" x="6"/>
        <item sd="0" m="1" x="31"/>
        <item sd="0" m="1" x="55"/>
        <item sd="0" m="1" x="21"/>
        <item sd="0" m="1" x="47"/>
        <item sd="0" m="1" x="14"/>
        <item m="1" x="38"/>
        <item sd="0" m="1" x="45"/>
        <item sd="0" m="1" x="11"/>
        <item sd="0" m="1" x="2"/>
        <item sd="0" m="1" x="28"/>
        <item sd="0" m="1" x="52"/>
        <item sd="0" m="1" x="19"/>
        <item sd="0" m="1" x="43"/>
        <item sd="0" m="1" x="8"/>
        <item sd="0" m="1" x="33"/>
        <item sd="0" m="1" x="57"/>
        <item sd="0" m="1" x="23"/>
        <item sd="0" m="1" x="24"/>
        <item sd="0" m="1" x="54"/>
        <item sd="0" m="1" x="12"/>
        <item x="0"/>
      </items>
    </pivotField>
    <pivotField axis="axisRow" dataField="1" compact="0" outline="0" showAll="0" defaultSubtotal="0">
      <items count="5">
        <item m="1" x="4"/>
        <item x="0"/>
        <item m="1" x="2"/>
        <item m="1" x="3"/>
        <item m="1"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5">
    <field x="12"/>
    <field x="4"/>
    <field x="11"/>
    <field x="6"/>
    <field x="10"/>
  </rowFields>
  <rowItems count="29">
    <i>
      <x v="1"/>
      <x v="1"/>
    </i>
    <i r="1">
      <x v="3"/>
    </i>
    <i r="1">
      <x v="4"/>
    </i>
    <i r="1">
      <x v="7"/>
    </i>
    <i r="1">
      <x v="8"/>
    </i>
    <i r="1">
      <x v="9"/>
    </i>
    <i r="1">
      <x v="11"/>
    </i>
    <i r="1">
      <x v="12"/>
    </i>
    <i r="1">
      <x v="19"/>
    </i>
    <i r="1">
      <x v="23"/>
    </i>
    <i r="1">
      <x v="24"/>
    </i>
    <i r="1">
      <x v="25"/>
    </i>
    <i r="1">
      <x v="28"/>
    </i>
    <i r="1">
      <x v="29"/>
    </i>
    <i r="1">
      <x v="30"/>
    </i>
    <i r="1">
      <x v="31"/>
      <x v="58"/>
      <x v="31"/>
      <x/>
    </i>
    <i r="3">
      <x v="32"/>
      <x/>
    </i>
    <i r="3">
      <x v="33"/>
      <x/>
    </i>
    <i r="3">
      <x v="39"/>
      <x/>
    </i>
    <i r="1">
      <x v="32"/>
      <x v="58"/>
      <x v="63"/>
      <x/>
    </i>
    <i r="3">
      <x v="64"/>
      <x/>
    </i>
    <i r="1">
      <x v="33"/>
      <x v="58"/>
      <x v="71"/>
      <x/>
    </i>
    <i r="3">
      <x v="72"/>
      <x/>
    </i>
    <i r="3">
      <x v="73"/>
      <x/>
    </i>
    <i r="3">
      <x v="102"/>
      <x/>
    </i>
    <i r="3">
      <x v="103"/>
      <x/>
    </i>
    <i r="3">
      <x v="104"/>
      <x/>
    </i>
    <i r="3">
      <x v="105"/>
      <x/>
    </i>
    <i t="grand">
      <x/>
    </i>
  </rowItems>
  <colItems count="1">
    <i/>
  </colItems>
  <pageFields count="1">
    <pageField fld="5" hier="-1"/>
  </pageFields>
  <dataFields count="1">
    <dataField name="Count of Status" fld="12" subtotal="count" baseField="0" baseItem="0"/>
  </dataFields>
  <formats count="99">
    <format dxfId="254">
      <pivotArea dataOnly="0" labelOnly="1" grandRow="1" outline="0" fieldPosition="0"/>
    </format>
    <format dxfId="253">
      <pivotArea type="origin" dataOnly="0" labelOnly="1" outline="0" fieldPosition="0"/>
    </format>
    <format dxfId="252">
      <pivotArea dataOnly="0" labelOnly="1" grandRow="1" outline="0" fieldPosition="0"/>
    </format>
    <format dxfId="251">
      <pivotArea type="all" dataOnly="0" outline="0" fieldPosition="0"/>
    </format>
    <format dxfId="250">
      <pivotArea dataOnly="0" labelOnly="1" grandRow="1" outline="0" fieldPosition="0"/>
    </format>
    <format dxfId="249">
      <pivotArea field="0" type="button" dataOnly="0" labelOnly="1" outline="0"/>
    </format>
    <format dxfId="248">
      <pivotArea field="5" type="button" dataOnly="0" labelOnly="1" outline="0" axis="axisPage" fieldPosition="0"/>
    </format>
    <format dxfId="247">
      <pivotArea dataOnly="0" labelOnly="1" outline="0" fieldPosition="0">
        <references count="1">
          <reference field="5" count="0"/>
        </references>
      </pivotArea>
    </format>
    <format dxfId="246">
      <pivotArea field="7" type="button" dataOnly="0" labelOnly="1" outline="0"/>
    </format>
    <format dxfId="245">
      <pivotArea dataOnly="0" labelOnly="1" outline="0" fieldPosition="0">
        <references count="1">
          <reference field="12" count="1">
            <x v="0"/>
          </reference>
        </references>
      </pivotArea>
    </format>
    <format dxfId="244">
      <pivotArea dataOnly="0" labelOnly="1" outline="0" fieldPosition="0">
        <references count="1">
          <reference field="12" count="1">
            <x v="1"/>
          </reference>
        </references>
      </pivotArea>
    </format>
    <format dxfId="243">
      <pivotArea dataOnly="0" labelOnly="1" outline="0" fieldPosition="0">
        <references count="1">
          <reference field="12" count="1">
            <x v="2"/>
          </reference>
        </references>
      </pivotArea>
    </format>
    <format dxfId="242">
      <pivotArea dataOnly="0" labelOnly="1" outline="0" fieldPosition="0">
        <references count="1">
          <reference field="12" count="1">
            <x v="3"/>
          </reference>
        </references>
      </pivotArea>
    </format>
    <format dxfId="241">
      <pivotArea dataOnly="0" labelOnly="1" outline="0" fieldPosition="0">
        <references count="1">
          <reference field="12" count="1">
            <x v="4"/>
          </reference>
        </references>
      </pivotArea>
    </format>
    <format dxfId="240">
      <pivotArea dataOnly="0" labelOnly="1" grandRow="1" outline="0" fieldPosition="0"/>
    </format>
    <format dxfId="239">
      <pivotArea dataOnly="0" labelOnly="1" outline="0" axis="axisValues" fieldPosition="0"/>
    </format>
    <format dxfId="238">
      <pivotArea field="12" type="button" dataOnly="0" labelOnly="1" outline="0" axis="axisRow" fieldPosition="0"/>
    </format>
    <format dxfId="237">
      <pivotArea field="4" type="button" dataOnly="0" labelOnly="1" outline="0" axis="axisRow" fieldPosition="1"/>
    </format>
    <format dxfId="236">
      <pivotArea dataOnly="0" labelOnly="1" outline="0" axis="axisValues" fieldPosition="0"/>
    </format>
    <format dxfId="235">
      <pivotArea field="11" type="button" dataOnly="0" labelOnly="1" outline="0" axis="axisRow" fieldPosition="2"/>
    </format>
    <format dxfId="234">
      <pivotArea field="11" type="button" dataOnly="0" labelOnly="1" outline="0" axis="axisRow" fieldPosition="2"/>
    </format>
    <format dxfId="233">
      <pivotArea field="11" type="button" dataOnly="0" labelOnly="1" outline="0" axis="axisRow" fieldPosition="2"/>
    </format>
    <format dxfId="232">
      <pivotArea dataOnly="0" labelOnly="1" outline="0" fieldPosition="0">
        <references count="2">
          <reference field="4" count="1">
            <x v="19"/>
          </reference>
          <reference field="12" count="1" selected="0">
            <x v="0"/>
          </reference>
        </references>
      </pivotArea>
    </format>
    <format dxfId="231">
      <pivotArea dataOnly="0" labelOnly="1" outline="0" fieldPosition="0">
        <references count="4">
          <reference field="4" count="1" selected="0">
            <x v="19"/>
          </reference>
          <reference field="6" count="1">
            <x v="5"/>
          </reference>
          <reference field="11" count="1" selected="0">
            <x v="3"/>
          </reference>
          <reference field="12" count="1" selected="0">
            <x v="0"/>
          </reference>
        </references>
      </pivotArea>
    </format>
    <format dxfId="230">
      <pivotArea field="12" type="button" dataOnly="0" labelOnly="1" outline="0" axis="axisRow" fieldPosition="0"/>
    </format>
    <format dxfId="229">
      <pivotArea dataOnly="0" labelOnly="1" outline="0" fieldPosition="0">
        <references count="2">
          <reference field="4" count="1">
            <x v="28"/>
          </reference>
          <reference field="12" count="1" selected="0">
            <x v="1"/>
          </reference>
        </references>
      </pivotArea>
    </format>
    <format dxfId="228">
      <pivotArea dataOnly="0" labelOnly="1" outline="0" fieldPosition="0">
        <references count="2">
          <reference field="4" count="1">
            <x v="29"/>
          </reference>
          <reference field="12" count="1" selected="0">
            <x v="1"/>
          </reference>
        </references>
      </pivotArea>
    </format>
    <format dxfId="227">
      <pivotArea dataOnly="0" labelOnly="1" outline="0" fieldPosition="0">
        <references count="2">
          <reference field="4" count="1">
            <x v="19"/>
          </reference>
          <reference field="12" count="1" selected="0">
            <x v="2"/>
          </reference>
        </references>
      </pivotArea>
    </format>
    <format dxfId="226">
      <pivotArea field="5" type="button" dataOnly="0" labelOnly="1" outline="0" axis="axisPage" fieldPosition="0"/>
    </format>
    <format dxfId="225">
      <pivotArea field="12" type="button" dataOnly="0" labelOnly="1" outline="0" axis="axisRow" fieldPosition="0"/>
    </format>
    <format dxfId="224">
      <pivotArea dataOnly="0" labelOnly="1" outline="0" fieldPosition="0">
        <references count="1">
          <reference field="12" count="1">
            <x v="0"/>
          </reference>
        </references>
      </pivotArea>
    </format>
    <format dxfId="223">
      <pivotArea dataOnly="0" labelOnly="1" outline="0" fieldPosition="0">
        <references count="1">
          <reference field="12" count="1">
            <x v="1"/>
          </reference>
        </references>
      </pivotArea>
    </format>
    <format dxfId="222">
      <pivotArea dataOnly="0" labelOnly="1" outline="0" fieldPosition="0">
        <references count="1">
          <reference field="12" count="1">
            <x v="2"/>
          </reference>
        </references>
      </pivotArea>
    </format>
    <format dxfId="221">
      <pivotArea dataOnly="0" labelOnly="1" outline="0" fieldPosition="0">
        <references count="1">
          <reference field="12" count="1">
            <x v="3"/>
          </reference>
        </references>
      </pivotArea>
    </format>
    <format dxfId="220">
      <pivotArea dataOnly="0" labelOnly="1" outline="0" fieldPosition="0">
        <references count="1">
          <reference field="12" count="1">
            <x v="4"/>
          </reference>
        </references>
      </pivotArea>
    </format>
    <format dxfId="219">
      <pivotArea dataOnly="0" labelOnly="1" grandRow="1" outline="0" fieldPosition="0"/>
    </format>
    <format dxfId="218">
      <pivotArea field="6" type="button" dataOnly="0" labelOnly="1" outline="0" axis="axisRow" fieldPosition="3"/>
    </format>
    <format dxfId="217">
      <pivotArea dataOnly="0" labelOnly="1" outline="0" fieldPosition="0">
        <references count="2">
          <reference field="4" count="1">
            <x v="20"/>
          </reference>
          <reference field="12" count="1" selected="0">
            <x v="2"/>
          </reference>
        </references>
      </pivotArea>
    </format>
    <format dxfId="216">
      <pivotArea dataOnly="0" labelOnly="1" outline="0" fieldPosition="0">
        <references count="2">
          <reference field="4" count="1">
            <x v="25"/>
          </reference>
          <reference field="12" count="1" selected="0">
            <x v="2"/>
          </reference>
        </references>
      </pivotArea>
    </format>
    <format dxfId="215">
      <pivotArea field="4" type="button" dataOnly="0" labelOnly="1" outline="0" axis="axisRow" fieldPosition="1"/>
    </format>
    <format dxfId="214">
      <pivotArea dataOnly="0" labelOnly="1" outline="0" fieldPosition="0">
        <references count="2">
          <reference field="4" count="1">
            <x v="4"/>
          </reference>
          <reference field="12" count="1" selected="0">
            <x v="3"/>
          </reference>
        </references>
      </pivotArea>
    </format>
    <format dxfId="213">
      <pivotArea dataOnly="0" labelOnly="1" outline="0" fieldPosition="0">
        <references count="2">
          <reference field="4" count="1">
            <x v="7"/>
          </reference>
          <reference field="12" count="1" selected="0">
            <x v="3"/>
          </reference>
        </references>
      </pivotArea>
    </format>
    <format dxfId="212">
      <pivotArea dataOnly="0" labelOnly="1" outline="0" fieldPosition="0">
        <references count="2">
          <reference field="4" count="1">
            <x v="8"/>
          </reference>
          <reference field="12" count="1" selected="0">
            <x v="3"/>
          </reference>
        </references>
      </pivotArea>
    </format>
    <format dxfId="211">
      <pivotArea dataOnly="0" labelOnly="1" outline="0" fieldPosition="0">
        <references count="2">
          <reference field="4" count="1">
            <x v="9"/>
          </reference>
          <reference field="12" count="1" selected="0">
            <x v="3"/>
          </reference>
        </references>
      </pivotArea>
    </format>
    <format dxfId="210">
      <pivotArea dataOnly="0" labelOnly="1" outline="0" fieldPosition="0">
        <references count="2">
          <reference field="4" count="1">
            <x v="11"/>
          </reference>
          <reference field="12" count="1" selected="0">
            <x v="3"/>
          </reference>
        </references>
      </pivotArea>
    </format>
    <format dxfId="209">
      <pivotArea dataOnly="0" labelOnly="1" outline="0" fieldPosition="0">
        <references count="2">
          <reference field="4" count="1">
            <x v="12"/>
          </reference>
          <reference field="12" count="1" selected="0">
            <x v="3"/>
          </reference>
        </references>
      </pivotArea>
    </format>
    <format dxfId="208">
      <pivotArea dataOnly="0" labelOnly="1" outline="0" fieldPosition="0">
        <references count="2">
          <reference field="4" count="1">
            <x v="13"/>
          </reference>
          <reference field="12" count="1" selected="0">
            <x v="3"/>
          </reference>
        </references>
      </pivotArea>
    </format>
    <format dxfId="207">
      <pivotArea dataOnly="0" labelOnly="1" outline="0" fieldPosition="0">
        <references count="2">
          <reference field="4" count="1">
            <x v="19"/>
          </reference>
          <reference field="12" count="1" selected="0">
            <x v="3"/>
          </reference>
        </references>
      </pivotArea>
    </format>
    <format dxfId="206">
      <pivotArea dataOnly="0" labelOnly="1" outline="0" fieldPosition="0">
        <references count="2">
          <reference field="4" count="1">
            <x v="20"/>
          </reference>
          <reference field="12" count="1" selected="0">
            <x v="3"/>
          </reference>
        </references>
      </pivotArea>
    </format>
    <format dxfId="205">
      <pivotArea dataOnly="0" labelOnly="1" outline="0" fieldPosition="0">
        <references count="2">
          <reference field="4" count="1">
            <x v="21"/>
          </reference>
          <reference field="12" count="1" selected="0">
            <x v="3"/>
          </reference>
        </references>
      </pivotArea>
    </format>
    <format dxfId="204">
      <pivotArea dataOnly="0" labelOnly="1" outline="0" fieldPosition="0">
        <references count="2">
          <reference field="4" count="1">
            <x v="22"/>
          </reference>
          <reference field="12" count="1" selected="0">
            <x v="3"/>
          </reference>
        </references>
      </pivotArea>
    </format>
    <format dxfId="203">
      <pivotArea dataOnly="0" labelOnly="1" outline="0" fieldPosition="0">
        <references count="2">
          <reference field="4" count="1">
            <x v="23"/>
          </reference>
          <reference field="12" count="1" selected="0">
            <x v="3"/>
          </reference>
        </references>
      </pivotArea>
    </format>
    <format dxfId="202">
      <pivotArea dataOnly="0" labelOnly="1" outline="0" fieldPosition="0">
        <references count="2">
          <reference field="4" count="1">
            <x v="24"/>
          </reference>
          <reference field="12" count="1" selected="0">
            <x v="3"/>
          </reference>
        </references>
      </pivotArea>
    </format>
    <format dxfId="201">
      <pivotArea dataOnly="0" labelOnly="1" outline="0" fieldPosition="0">
        <references count="2">
          <reference field="4" count="1">
            <x v="25"/>
          </reference>
          <reference field="12" count="1" selected="0">
            <x v="3"/>
          </reference>
        </references>
      </pivotArea>
    </format>
    <format dxfId="200">
      <pivotArea dataOnly="0" labelOnly="1" outline="0" fieldPosition="0">
        <references count="2">
          <reference field="4" count="1">
            <x v="26"/>
          </reference>
          <reference field="12" count="1" selected="0">
            <x v="3"/>
          </reference>
        </references>
      </pivotArea>
    </format>
    <format dxfId="199">
      <pivotArea dataOnly="0" labelOnly="1" outline="0" fieldPosition="0">
        <references count="2">
          <reference field="4" count="1">
            <x v="27"/>
          </reference>
          <reference field="12" count="1" selected="0">
            <x v="3"/>
          </reference>
        </references>
      </pivotArea>
    </format>
    <format dxfId="198">
      <pivotArea dataOnly="0" labelOnly="1" outline="0" fieldPosition="0">
        <references count="2">
          <reference field="4" count="1">
            <x v="19"/>
          </reference>
          <reference field="12" count="1" selected="0">
            <x v="4"/>
          </reference>
        </references>
      </pivotArea>
    </format>
    <format dxfId="197">
      <pivotArea dataOnly="0" labelOnly="1" outline="0" fieldPosition="0">
        <references count="2">
          <reference field="4" count="1">
            <x v="21"/>
          </reference>
          <reference field="12" count="1" selected="0">
            <x v="4"/>
          </reference>
        </references>
      </pivotArea>
    </format>
    <format dxfId="196">
      <pivotArea field="6" type="button" dataOnly="0" labelOnly="1" outline="0" axis="axisRow" fieldPosition="3"/>
    </format>
    <format dxfId="195">
      <pivotArea dataOnly="0" labelOnly="1" fieldPosition="0">
        <references count="1">
          <reference field="6" count="0"/>
        </references>
      </pivotArea>
    </format>
    <format dxfId="194">
      <pivotArea dataOnly="0" labelOnly="1" outline="0" fieldPosition="0">
        <references count="3">
          <reference field="4" count="1" selected="0">
            <x v="19"/>
          </reference>
          <reference field="11" count="1">
            <x v="2"/>
          </reference>
          <reference field="12" count="1" selected="0">
            <x v="0"/>
          </reference>
        </references>
      </pivotArea>
    </format>
    <format dxfId="193">
      <pivotArea dataOnly="0" labelOnly="1" outline="0" fieldPosition="0">
        <references count="2">
          <reference field="4" count="1">
            <x v="19"/>
          </reference>
          <reference field="12" count="1" selected="0">
            <x v="0"/>
          </reference>
        </references>
      </pivotArea>
    </format>
    <format dxfId="192">
      <pivotArea dataOnly="0" labelOnly="1" fieldPosition="0">
        <references count="1">
          <reference field="11" count="0"/>
        </references>
      </pivotArea>
    </format>
    <format dxfId="191">
      <pivotArea field="12" type="button" dataOnly="0" labelOnly="1" outline="0" axis="axisRow" fieldPosition="0"/>
    </format>
    <format dxfId="190">
      <pivotArea field="4" type="button" dataOnly="0" labelOnly="1" outline="0" axis="axisRow" fieldPosition="1"/>
    </format>
    <format dxfId="189">
      <pivotArea field="11" type="button" dataOnly="0" labelOnly="1" outline="0" axis="axisRow" fieldPosition="2"/>
    </format>
    <format dxfId="188">
      <pivotArea field="6" type="button" dataOnly="0" labelOnly="1" outline="0" axis="axisRow" fieldPosition="3"/>
    </format>
    <format dxfId="187">
      <pivotArea dataOnly="0" labelOnly="1" outline="0" axis="axisValues" fieldPosition="0"/>
    </format>
    <format dxfId="186">
      <pivotArea outline="0" collapsedLevelsAreSubtotals="1" fieldPosition="0"/>
    </format>
    <format dxfId="185">
      <pivotArea outline="0" collapsedLevelsAreSubtotals="1" fieldPosition="0"/>
    </format>
    <format dxfId="184">
      <pivotArea dataOnly="0" labelOnly="1" fieldPosition="0">
        <references count="1">
          <reference field="12" count="0"/>
        </references>
      </pivotArea>
    </format>
    <format dxfId="183">
      <pivotArea dataOnly="0" labelOnly="1" fieldPosition="0">
        <references count="2">
          <reference field="4" count="0"/>
          <reference field="12" count="1" selected="0">
            <x v="0"/>
          </reference>
        </references>
      </pivotArea>
    </format>
    <format dxfId="182">
      <pivotArea dataOnly="0" labelOnly="1" fieldPosition="0">
        <references count="3">
          <reference field="4" count="1" selected="0">
            <x v="28"/>
          </reference>
          <reference field="11" count="37">
            <x v="19"/>
            <x v="20"/>
            <x v="21"/>
            <x v="22"/>
            <x v="23"/>
            <x v="24"/>
            <x v="25"/>
            <x v="26"/>
            <x v="27"/>
            <x v="28"/>
            <x v="29"/>
            <x v="30"/>
            <x v="31"/>
            <x v="32"/>
            <x v="33"/>
            <x v="34"/>
            <x v="35"/>
            <x v="36"/>
            <x v="37"/>
            <x v="38"/>
            <x v="39"/>
            <x v="40"/>
            <x v="41"/>
            <x v="42"/>
            <x v="43"/>
            <x v="44"/>
            <x v="45"/>
            <x v="46"/>
            <x v="47"/>
            <x v="48"/>
            <x v="49"/>
            <x v="50"/>
            <x v="51"/>
            <x v="52"/>
            <x v="53"/>
            <x v="54"/>
            <x v="56"/>
          </reference>
          <reference field="12" count="1" selected="0">
            <x v="1"/>
          </reference>
        </references>
      </pivotArea>
    </format>
    <format dxfId="181">
      <pivotArea field="5" type="button" dataOnly="0" labelOnly="1" outline="0" axis="axisPage" fieldPosition="0"/>
    </format>
    <format dxfId="180">
      <pivotArea field="12" type="button" dataOnly="0" labelOnly="1" outline="0" axis="axisRow" fieldPosition="0"/>
    </format>
    <format dxfId="179">
      <pivotArea dataOnly="0" labelOnly="1" outline="0" fieldPosition="0">
        <references count="1">
          <reference field="12" count="1">
            <x v="0"/>
          </reference>
        </references>
      </pivotArea>
    </format>
    <format dxfId="178">
      <pivotArea dataOnly="0" labelOnly="1" outline="0" fieldPosition="0">
        <references count="1">
          <reference field="12" count="1">
            <x v="1"/>
          </reference>
        </references>
      </pivotArea>
    </format>
    <format dxfId="177">
      <pivotArea dataOnly="0" labelOnly="1" outline="0" fieldPosition="0">
        <references count="1">
          <reference field="12" count="1">
            <x v="2"/>
          </reference>
        </references>
      </pivotArea>
    </format>
    <format dxfId="176">
      <pivotArea dataOnly="0" labelOnly="1" outline="0" fieldPosition="0">
        <references count="1">
          <reference field="12" count="1">
            <x v="3"/>
          </reference>
        </references>
      </pivotArea>
    </format>
    <format dxfId="175">
      <pivotArea dataOnly="0" labelOnly="1" outline="0" fieldPosition="0">
        <references count="1">
          <reference field="12" count="1">
            <x v="4"/>
          </reference>
        </references>
      </pivotArea>
    </format>
    <format dxfId="174">
      <pivotArea dataOnly="0" labelOnly="1" grandRow="1" outline="0" fieldPosition="0"/>
    </format>
    <format dxfId="173">
      <pivotArea dataOnly="0" labelOnly="1" outline="0" fieldPosition="0">
        <references count="1">
          <reference field="5" count="0"/>
        </references>
      </pivotArea>
    </format>
    <format dxfId="172">
      <pivotArea field="4" type="button" dataOnly="0" labelOnly="1" outline="0" axis="axisRow" fieldPosition="1"/>
    </format>
    <format dxfId="171">
      <pivotArea field="11" type="button" dataOnly="0" labelOnly="1" outline="0" axis="axisRow" fieldPosition="2"/>
    </format>
    <format dxfId="170">
      <pivotArea dataOnly="0" labelOnly="1" outline="0" fieldPosition="0">
        <references count="1">
          <reference field="5" count="0"/>
        </references>
      </pivotArea>
    </format>
    <format dxfId="169">
      <pivotArea field="4" type="button" dataOnly="0" labelOnly="1" outline="0" axis="axisRow" fieldPosition="1"/>
    </format>
    <format dxfId="168">
      <pivotArea dataOnly="0" labelOnly="1" outline="0" fieldPosition="0">
        <references count="2">
          <reference field="4" count="1">
            <x v="19"/>
          </reference>
          <reference field="12" count="1" selected="0">
            <x v="0"/>
          </reference>
        </references>
      </pivotArea>
    </format>
    <format dxfId="167">
      <pivotArea field="12" type="button" dataOnly="0" labelOnly="1" outline="0" axis="axisRow" fieldPosition="0"/>
    </format>
    <format dxfId="166">
      <pivotArea field="4" type="button" dataOnly="0" labelOnly="1" outline="0" axis="axisRow" fieldPosition="1"/>
    </format>
    <format dxfId="165">
      <pivotArea field="11" type="button" dataOnly="0" labelOnly="1" outline="0" axis="axisRow" fieldPosition="2"/>
    </format>
    <format dxfId="164">
      <pivotArea field="6" type="button" dataOnly="0" labelOnly="1" outline="0" axis="axisRow" fieldPosition="3"/>
    </format>
    <format dxfId="163">
      <pivotArea field="10" type="button" dataOnly="0" labelOnly="1" outline="0" axis="axisRow" fieldPosition="4"/>
    </format>
    <format dxfId="162">
      <pivotArea dataOnly="0" labelOnly="1" outline="0" axis="axisValues" fieldPosition="0"/>
    </format>
    <format dxfId="161">
      <pivotArea field="12" type="button" dataOnly="0" labelOnly="1" outline="0" axis="axisRow" fieldPosition="0"/>
    </format>
    <format dxfId="160">
      <pivotArea field="4" type="button" dataOnly="0" labelOnly="1" outline="0" axis="axisRow" fieldPosition="1"/>
    </format>
    <format dxfId="159">
      <pivotArea field="11" type="button" dataOnly="0" labelOnly="1" outline="0" axis="axisRow" fieldPosition="2"/>
    </format>
    <format dxfId="158">
      <pivotArea field="6" type="button" dataOnly="0" labelOnly="1" outline="0" axis="axisRow" fieldPosition="3"/>
    </format>
    <format dxfId="157">
      <pivotArea field="10" type="button" dataOnly="0" labelOnly="1" outline="0" axis="axisRow" fieldPosition="4"/>
    </format>
    <format dxfId="156">
      <pivotArea dataOnly="0" labelOnly="1" outline="0" axis="axisValues" fieldPosition="0"/>
    </format>
  </formats>
  <pivotTableStyleInfo name="PivotStyleMedium13"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D00-000000000000}" name="Program Area" cacheId="1" applyNumberFormats="0" applyBorderFormats="0" applyFontFormats="0" applyPatternFormats="0" applyAlignmentFormats="0" applyWidthHeightFormats="1" dataCaption="Values" updatedVersion="5" minRefreshableVersion="3" showCalcMbrs="0" useAutoFormatting="1" itemPrintTitles="1" createdVersion="3" indent="0" compact="0" compactData="0" multipleFieldFilters="0">
  <location ref="B6:G41" firstHeaderRow="1" firstDataRow="1" firstDataCol="5" rowPageCount="1" colPageCount="1"/>
  <pivotFields count="18">
    <pivotField compact="0" outline="0" subtotalTop="0" showAll="0" defaultSubtotal="0"/>
    <pivotField compact="0" outline="0" showAll="0" defaultSubtotal="0"/>
    <pivotField compact="0" outline="0" showAll="0" defaultSubtotal="0"/>
    <pivotField compact="0" outline="0" showAll="0" defaultSubtotal="0"/>
    <pivotField axis="axisRow" compact="0" outline="0" showAll="0" defaultSubtotal="0">
      <items count="34">
        <item sd="0" m="1" x="26"/>
        <item x="7"/>
        <item sd="0" m="1" x="32"/>
        <item sd="0" x="3"/>
        <item sd="0" x="13"/>
        <item sd="0" m="1" x="31"/>
        <item sd="0" m="1" x="30"/>
        <item sd="0" x="14"/>
        <item sd="0" x="15"/>
        <item sd="0" x="8"/>
        <item sd="0" m="1" x="28"/>
        <item sd="0" x="10"/>
        <item sd="0" x="12"/>
        <item sd="0" m="1" x="22"/>
        <item sd="0" m="1" x="25"/>
        <item sd="0" m="1" x="29"/>
        <item sd="0" m="1" x="18"/>
        <item sd="0" m="1" x="20"/>
        <item sd="0" m="1" x="21"/>
        <item sd="0" x="0"/>
        <item sd="0" m="1" x="24"/>
        <item sd="0" m="1" x="23"/>
        <item sd="0" m="1" x="27"/>
        <item sd="0" x="4"/>
        <item sd="0" x="5"/>
        <item sd="0" x="6"/>
        <item sd="0" m="1" x="33"/>
        <item sd="0" m="1" x="19"/>
        <item sd="0" x="16"/>
        <item sd="0" x="17"/>
        <item x="1"/>
        <item x="2"/>
        <item x="9"/>
        <item x="11"/>
      </items>
    </pivotField>
    <pivotField axis="axisPage" compact="0" outline="0" subtotalTop="0" multipleItemSelectionAllowed="1" showAll="0" defaultSubtotal="0">
      <items count="3">
        <item x="2"/>
        <item x="1"/>
        <item x="0"/>
      </items>
    </pivotField>
    <pivotField axis="axisRow" compact="0" outline="0" subtotalTop="0" showAll="0" defaultSubtotal="0">
      <items count="107">
        <item sd="0" x="0"/>
        <item sd="0" x="1"/>
        <item sd="0" x="2"/>
        <item sd="0" x="3"/>
        <item sd="0" x="4"/>
        <item sd="0" x="5"/>
        <item sd="0" x="6"/>
        <item sd="0" x="7"/>
        <item sd="0" x="8"/>
        <item sd="0" x="9"/>
        <item sd="0" x="10"/>
        <item sd="0" x="11"/>
        <item sd="0" x="12"/>
        <item sd="0" x="13"/>
        <item sd="0" x="14"/>
        <item sd="0" x="15"/>
        <item sd="0" x="16"/>
        <item sd="0" x="17"/>
        <item sd="0" x="18"/>
        <item sd="0" x="19"/>
        <item sd="0" x="20"/>
        <item x="21"/>
        <item sd="0" x="22"/>
        <item sd="0" x="23"/>
        <item sd="0" x="24"/>
        <item sd="0" m="1" x="103"/>
        <item sd="0" m="1" x="98"/>
        <item sd="0" m="1" x="90"/>
        <item sd="0" m="1" x="85"/>
        <item sd="0" m="1" x="81"/>
        <item sd="0" x="25"/>
        <item sd="0" x="27"/>
        <item sd="0" x="28"/>
        <item sd="0" x="29"/>
        <item sd="0" m="1" x="92"/>
        <item sd="0" m="1" x="87"/>
        <item sd="0" m="1" x="82"/>
        <item sd="0" m="1" x="105"/>
        <item sd="0" m="1" x="101"/>
        <item sd="0" x="30"/>
        <item sd="0" x="31"/>
        <item sd="0" x="32"/>
        <item sd="0" x="33"/>
        <item sd="0" x="34"/>
        <item sd="0" x="35"/>
        <item sd="0" x="36"/>
        <item sd="0" x="43"/>
        <item sd="0" x="44"/>
        <item sd="0" x="45"/>
        <item sd="0" x="46"/>
        <item sd="0" x="47"/>
        <item sd="0" x="48"/>
        <item sd="0" x="49"/>
        <item sd="0" x="50"/>
        <item sd="0" x="51"/>
        <item sd="0" x="52"/>
        <item x="53"/>
        <item x="54"/>
        <item sd="0" x="55"/>
        <item sd="0" x="56"/>
        <item sd="0" m="1" x="104"/>
        <item sd="0" x="57"/>
        <item sd="0" x="58"/>
        <item sd="0" x="59"/>
        <item sd="0" x="60"/>
        <item sd="0" m="1" x="96"/>
        <item sd="0" m="1" x="89"/>
        <item sd="0" m="1" x="84"/>
        <item sd="0" m="1" x="80"/>
        <item sd="0" x="61"/>
        <item sd="0" x="62"/>
        <item sd="0" x="65"/>
        <item sd="0" x="66"/>
        <item sd="0" x="71"/>
        <item sd="0" m="1" x="93"/>
        <item sd="0" m="1" x="88"/>
        <item sd="0" m="1" x="83"/>
        <item sd="0" m="1" x="106"/>
        <item sd="0" m="1" x="102"/>
        <item sd="0" m="1" x="94"/>
        <item sd="0" x="72"/>
        <item sd="0" x="73"/>
        <item sd="0" x="74"/>
        <item sd="0" x="75"/>
        <item sd="0" x="77"/>
        <item sd="0" m="1" x="86"/>
        <item sd="0" x="78"/>
        <item sd="0" x="79"/>
        <item sd="0" m="1" x="100"/>
        <item sd="0" m="1" x="91"/>
        <item sd="0" m="1" x="97"/>
        <item sd="0" m="1" x="95"/>
        <item sd="0" m="1" x="99"/>
        <item x="26"/>
        <item x="37"/>
        <item x="38"/>
        <item x="39"/>
        <item x="40"/>
        <item x="41"/>
        <item x="42"/>
        <item x="63"/>
        <item x="64"/>
        <item x="67"/>
        <item x="68"/>
        <item x="69"/>
        <item x="70"/>
        <item x="76"/>
      </items>
    </pivotField>
    <pivotField compact="0" outline="0" subtotalTop="0" showAll="0" defaultSubtotal="0">
      <items count="19">
        <item x="0"/>
        <item x="1"/>
        <item x="2"/>
        <item x="3"/>
        <item x="4"/>
        <item x="5"/>
        <item x="6"/>
        <item x="7"/>
        <item x="8"/>
        <item x="9"/>
        <item x="10"/>
        <item x="11"/>
        <item x="12"/>
        <item x="13"/>
        <item x="14"/>
        <item x="15"/>
        <item x="16"/>
        <item x="17"/>
        <item m="1" x="18"/>
      </items>
    </pivotField>
    <pivotField compact="0" outline="0" showAll="0" defaultSubtotal="0"/>
    <pivotField compact="0" outline="0" showAll="0" defaultSubtotal="0"/>
    <pivotField axis="axisRow" compact="0" outline="0" showAll="0" defaultSubtotal="0">
      <items count="2">
        <item x="0"/>
        <item x="1"/>
      </items>
    </pivotField>
    <pivotField axis="axisRow" compact="0" outline="0" subtotalTop="0" showAll="0" defaultSubtotal="0">
      <items count="59">
        <item m="1" x="37"/>
        <item m="1" x="4"/>
        <item m="1" x="30"/>
        <item m="1" x="46"/>
        <item m="1" x="13"/>
        <item m="1" x="36"/>
        <item m="1" x="3"/>
        <item m="1" x="29"/>
        <item m="1" x="53"/>
        <item m="1" x="20"/>
        <item m="1" x="44"/>
        <item m="1" x="9"/>
        <item m="1" x="34"/>
        <item m="1" x="58"/>
        <item m="1" x="25"/>
        <item m="1" x="49"/>
        <item m="1" x="16"/>
        <item m="1" x="40"/>
        <item m="1" x="5"/>
        <item m="1" x="27"/>
        <item m="1" x="51"/>
        <item m="1" x="18"/>
        <item m="1" x="42"/>
        <item m="1" x="7"/>
        <item m="1" x="32"/>
        <item m="1" x="56"/>
        <item m="1" x="22"/>
        <item m="1" x="48"/>
        <item m="1" x="15"/>
        <item m="1" x="39"/>
        <item m="1" x="10"/>
        <item m="1" x="35"/>
        <item m="1" x="1"/>
        <item m="1" x="26"/>
        <item m="1" x="50"/>
        <item m="1" x="17"/>
        <item m="1" x="41"/>
        <item m="1" x="6"/>
        <item m="1" x="31"/>
        <item m="1" x="55"/>
        <item m="1" x="21"/>
        <item m="1" x="47"/>
        <item m="1" x="14"/>
        <item m="1" x="38"/>
        <item m="1" x="45"/>
        <item m="1" x="11"/>
        <item m="1" x="2"/>
        <item m="1" x="28"/>
        <item m="1" x="52"/>
        <item m="1" x="19"/>
        <item m="1" x="43"/>
        <item m="1" x="8"/>
        <item m="1" x="33"/>
        <item m="1" x="57"/>
        <item m="1" x="23"/>
        <item m="1" x="24"/>
        <item m="1" x="54"/>
        <item m="1" x="12"/>
        <item x="0"/>
      </items>
    </pivotField>
    <pivotField axis="axisRow" dataField="1" compact="0" outline="0" subtotalTop="0" showAll="0" defaultSubtotal="0">
      <items count="5">
        <item x="0"/>
        <item sd="0" m="1" x="4"/>
        <item sd="0" m="1" x="2"/>
        <item sd="0" m="1" x="3"/>
        <item sd="0" m="1" x="1"/>
      </items>
    </pivotField>
    <pivotField compact="0" outline="0" showAll="0" defaultSubtotal="0"/>
    <pivotField compact="0" outline="0" subtotalTop="0" showAll="0" defaultSubtotal="0">
      <items count="5">
        <item x="1"/>
        <item m="1" x="4"/>
        <item m="1" x="3"/>
        <item x="0"/>
        <item m="1" x="2"/>
      </items>
    </pivotField>
    <pivotField compact="0" outline="0" showAll="0" defaultSubtotal="0"/>
    <pivotField compact="0" outline="0" showAll="0" defaultSubtotal="0"/>
    <pivotField compact="0" outline="0" showAll="0" defaultSubtotal="0"/>
  </pivotFields>
  <rowFields count="5">
    <field x="4"/>
    <field x="12"/>
    <field x="6"/>
    <field x="11"/>
    <field x="10"/>
  </rowFields>
  <rowItems count="35">
    <i>
      <x v="1"/>
      <x/>
      <x v="56"/>
      <x v="58"/>
      <x v="1"/>
    </i>
    <i r="2">
      <x v="57"/>
      <x v="58"/>
      <x v="1"/>
    </i>
    <i>
      <x v="3"/>
    </i>
    <i>
      <x v="4"/>
    </i>
    <i>
      <x v="7"/>
    </i>
    <i>
      <x v="8"/>
    </i>
    <i>
      <x v="9"/>
    </i>
    <i>
      <x v="11"/>
    </i>
    <i>
      <x v="12"/>
    </i>
    <i>
      <x v="19"/>
    </i>
    <i>
      <x v="23"/>
    </i>
    <i>
      <x v="24"/>
    </i>
    <i>
      <x v="25"/>
    </i>
    <i>
      <x v="28"/>
    </i>
    <i>
      <x v="29"/>
    </i>
    <i>
      <x v="30"/>
      <x/>
      <x v="21"/>
      <x v="58"/>
      <x v="1"/>
    </i>
    <i r="2">
      <x v="22"/>
    </i>
    <i r="2">
      <x v="23"/>
    </i>
    <i r="2">
      <x v="24"/>
    </i>
    <i r="2">
      <x v="30"/>
    </i>
    <i r="2">
      <x v="93"/>
      <x v="58"/>
      <x v="1"/>
    </i>
    <i>
      <x v="31"/>
      <x/>
      <x v="31"/>
    </i>
    <i r="2">
      <x v="32"/>
    </i>
    <i r="2">
      <x v="33"/>
    </i>
    <i r="2">
      <x v="39"/>
    </i>
    <i>
      <x v="32"/>
      <x/>
      <x v="63"/>
    </i>
    <i r="2">
      <x v="64"/>
    </i>
    <i>
      <x v="33"/>
      <x/>
      <x v="71"/>
    </i>
    <i r="2">
      <x v="72"/>
    </i>
    <i r="2">
      <x v="73"/>
    </i>
    <i r="2">
      <x v="102"/>
      <x v="58"/>
      <x v="1"/>
    </i>
    <i r="2">
      <x v="103"/>
      <x v="58"/>
      <x v="1"/>
    </i>
    <i r="2">
      <x v="104"/>
      <x v="58"/>
      <x v="1"/>
    </i>
    <i r="2">
      <x v="105"/>
      <x v="58"/>
      <x v="1"/>
    </i>
    <i t="grand">
      <x/>
    </i>
  </rowItems>
  <colItems count="1">
    <i/>
  </colItems>
  <pageFields count="1">
    <pageField fld="5" hier="-1"/>
  </pageFields>
  <dataFields count="1">
    <dataField name="Count of Status" fld="12" subtotal="count" baseField="0" baseItem="0"/>
  </dataFields>
  <formats count="20">
    <format dxfId="155">
      <pivotArea field="14" type="button" dataOnly="0" labelOnly="1" outline="0"/>
    </format>
    <format dxfId="154">
      <pivotArea field="14" type="button" dataOnly="0" labelOnly="1" outline="0"/>
    </format>
    <format dxfId="153">
      <pivotArea field="14" type="button" dataOnly="0" labelOnly="1" outline="0"/>
    </format>
    <format dxfId="152">
      <pivotArea field="5" type="button" dataOnly="0" labelOnly="1" outline="0" axis="axisPage" fieldPosition="0"/>
    </format>
    <format dxfId="151">
      <pivotArea field="7" type="button" dataOnly="0" labelOnly="1" outline="0"/>
    </format>
    <format dxfId="150">
      <pivotArea dataOnly="0" labelOnly="1" grandRow="1" outline="0" fieldPosition="0"/>
    </format>
    <format dxfId="149">
      <pivotArea dataOnly="0" labelOnly="1" outline="0" fieldPosition="0">
        <references count="1">
          <reference field="5" count="0"/>
        </references>
      </pivotArea>
    </format>
    <format dxfId="148">
      <pivotArea dataOnly="0" labelOnly="1" outline="0" fieldPosition="0">
        <references count="1">
          <reference field="5" count="1">
            <x v="0"/>
          </reference>
        </references>
      </pivotArea>
    </format>
    <format dxfId="147">
      <pivotArea dataOnly="0" labelOnly="1" outline="0" fieldPosition="0">
        <references count="1">
          <reference field="5" count="1">
            <x v="0"/>
          </reference>
        </references>
      </pivotArea>
    </format>
    <format dxfId="146">
      <pivotArea field="7" type="button" dataOnly="0" labelOnly="1" outline="0"/>
    </format>
    <format dxfId="145">
      <pivotArea dataOnly="0" labelOnly="1" outline="0" axis="axisValues" fieldPosition="0"/>
    </format>
    <format dxfId="144">
      <pivotArea dataOnly="0" labelOnly="1" outline="0" fieldPosition="0">
        <references count="1">
          <reference field="6" count="0"/>
        </references>
      </pivotArea>
    </format>
    <format dxfId="143">
      <pivotArea dataOnly="0" labelOnly="1" outline="0" fieldPosition="0">
        <references count="1">
          <reference field="5" count="0"/>
        </references>
      </pivotArea>
    </format>
    <format dxfId="142">
      <pivotArea field="12" type="button" dataOnly="0" labelOnly="1" outline="0" axis="axisRow" fieldPosition="1"/>
    </format>
    <format dxfId="141">
      <pivotArea field="12" type="button" dataOnly="0" labelOnly="1" outline="0" axis="axisRow" fieldPosition="1"/>
    </format>
    <format dxfId="140">
      <pivotArea field="6" type="button" dataOnly="0" labelOnly="1" outline="0" axis="axisRow" fieldPosition="2"/>
    </format>
    <format dxfId="139">
      <pivotArea field="11" type="button" dataOnly="0" labelOnly="1" outline="0" axis="axisRow" fieldPosition="3"/>
    </format>
    <format dxfId="138">
      <pivotArea dataOnly="0" labelOnly="1" outline="0" axis="axisValues" fieldPosition="0"/>
    </format>
    <format dxfId="137">
      <pivotArea field="5" type="button" dataOnly="0" labelOnly="1" outline="0" axis="axisPage" fieldPosition="0"/>
    </format>
    <format dxfId="136">
      <pivotArea dataOnly="0" labelOnly="1" grandRow="1" outline="0" fieldPosition="0"/>
    </format>
  </formats>
  <pivotTableStyleInfo name="PivotStyleMedium13"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C8:F30" firstHeaderRow="1" firstDataRow="1" firstDataCol="3" rowPageCount="1" colPageCount="1"/>
  <pivotFields count="18">
    <pivotField compact="0" outline="0" subtotalTop="0" showAll="0" defaultSubtotal="0"/>
    <pivotField compact="0" outline="0" showAll="0" defaultSubtotal="0"/>
    <pivotField compact="0" outline="0" showAll="0" defaultSubtotal="0"/>
    <pivotField compact="0" outline="0" showAll="0" defaultSubtotal="0"/>
    <pivotField axis="axisRow" compact="0" subtotalTop="0" showAll="0" defaultSubtotal="0">
      <items count="34">
        <item m="1" x="26"/>
        <item x="7"/>
        <item m="1" x="32"/>
        <item x="3"/>
        <item x="13"/>
        <item m="1" x="31"/>
        <item m="1" x="30"/>
        <item x="14"/>
        <item x="15"/>
        <item x="8"/>
        <item m="1" x="28"/>
        <item x="10"/>
        <item x="12"/>
        <item m="1" x="22"/>
        <item m="1" x="25"/>
        <item m="1" x="29"/>
        <item m="1" x="18"/>
        <item m="1" x="20"/>
        <item m="1" x="21"/>
        <item x="0"/>
        <item m="1" x="24"/>
        <item m="1" x="23"/>
        <item m="1" x="27"/>
        <item x="4"/>
        <item x="5"/>
        <item x="6"/>
        <item m="1" x="33"/>
        <item m="1" x="19"/>
        <item x="16"/>
        <item x="17"/>
        <item x="1"/>
        <item x="2"/>
        <item x="9"/>
        <item x="11"/>
      </items>
    </pivotField>
    <pivotField axis="axisPage" compact="0" outline="0" subtotalTop="0" multipleItemSelectionAllowed="1" showAll="0" defaultSubtotal="0">
      <items count="3">
        <item x="2"/>
        <item x="1"/>
        <item x="0"/>
      </items>
    </pivotField>
    <pivotField compact="0" outline="0" subtotalTop="0" showAll="0" defaultSubtotal="0"/>
    <pivotField axis="axisRow" compact="0" outline="0" subtotalTop="0" showAll="0" defaultSubtotal="0">
      <items count="19">
        <item x="0"/>
        <item x="1"/>
        <item x="2"/>
        <item x="3"/>
        <item x="4"/>
        <item x="5"/>
        <item x="6"/>
        <item x="7"/>
        <item x="8"/>
        <item x="9"/>
        <item x="10"/>
        <item x="11"/>
        <item x="12"/>
        <item x="13"/>
        <item x="14"/>
        <item x="15"/>
        <item x="16"/>
        <item x="17"/>
        <item m="1" x="18"/>
      </items>
    </pivotField>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howAll="0" defaultSubtotal="0"/>
    <pivotField axis="axisRow" dataField="1" compact="0" outline="0" subtotalTop="0" showAll="0" defaultSubtotal="0">
      <items count="5">
        <item m="1" x="4"/>
        <item x="1"/>
        <item m="1" x="3"/>
        <item x="0"/>
        <item m="1" x="2"/>
      </items>
    </pivotField>
    <pivotField compact="0" outline="0" subtotalTop="0" showAll="0" defaultSubtotal="0"/>
    <pivotField compact="0" outline="0" showAll="0" defaultSubtotal="0"/>
    <pivotField compact="0" outline="0" showAll="0" defaultSubtotal="0"/>
  </pivotFields>
  <rowFields count="3">
    <field x="14"/>
    <field x="7"/>
    <field x="4"/>
  </rowFields>
  <rowItems count="22">
    <i>
      <x v="1"/>
      <x v="1"/>
      <x v="30"/>
    </i>
    <i r="1">
      <x v="10"/>
      <x v="11"/>
    </i>
    <i r="1">
      <x v="16"/>
      <x v="28"/>
    </i>
    <i>
      <x v="3"/>
      <x/>
      <x v="19"/>
    </i>
    <i r="1">
      <x v="1"/>
      <x v="30"/>
    </i>
    <i r="1">
      <x v="2"/>
      <x v="31"/>
    </i>
    <i r="1">
      <x v="3"/>
      <x v="3"/>
    </i>
    <i r="1">
      <x v="4"/>
      <x v="23"/>
    </i>
    <i r="1">
      <x v="5"/>
      <x v="24"/>
    </i>
    <i r="1">
      <x v="6"/>
      <x v="25"/>
    </i>
    <i r="1">
      <x v="7"/>
      <x v="1"/>
    </i>
    <i r="1">
      <x v="8"/>
      <x v="9"/>
    </i>
    <i r="1">
      <x v="9"/>
      <x v="32"/>
    </i>
    <i r="1">
      <x v="10"/>
      <x v="11"/>
    </i>
    <i r="1">
      <x v="11"/>
      <x v="33"/>
    </i>
    <i r="1">
      <x v="12"/>
      <x v="12"/>
    </i>
    <i r="1">
      <x v="13"/>
      <x v="4"/>
    </i>
    <i r="1">
      <x v="14"/>
      <x v="7"/>
    </i>
    <i r="1">
      <x v="15"/>
      <x v="8"/>
    </i>
    <i r="1">
      <x v="16"/>
      <x v="28"/>
    </i>
    <i r="1">
      <x v="17"/>
      <x v="29"/>
    </i>
    <i t="grand">
      <x/>
    </i>
  </rowItems>
  <colItems count="1">
    <i/>
  </colItems>
  <pageFields count="1">
    <pageField fld="5" hier="-1"/>
  </pageFields>
  <dataFields count="1">
    <dataField name="Count of Significant Issues/ Innovations" fld="14" subtotal="count" baseField="0" baseItem="0"/>
  </dataFields>
  <formats count="39">
    <format dxfId="135">
      <pivotArea dataOnly="0" labelOnly="1" grandRow="1" outline="0" fieldPosition="0"/>
    </format>
    <format dxfId="134">
      <pivotArea dataOnly="0" labelOnly="1" grandRow="1" outline="0" fieldPosition="0"/>
    </format>
    <format dxfId="133">
      <pivotArea field="14" type="button" dataOnly="0" labelOnly="1" outline="0" axis="axisRow" fieldPosition="0"/>
    </format>
    <format dxfId="132">
      <pivotArea field="7" type="button" dataOnly="0" labelOnly="1" outline="0" axis="axisRow" fieldPosition="1"/>
    </format>
    <format dxfId="131">
      <pivotArea field="4" type="button" dataOnly="0" labelOnly="1" outline="0" axis="axisRow" fieldPosition="2"/>
    </format>
    <format dxfId="130">
      <pivotArea field="14" type="button" dataOnly="0" labelOnly="1" outline="0" axis="axisRow" fieldPosition="0"/>
    </format>
    <format dxfId="129">
      <pivotArea field="7" type="button" dataOnly="0" labelOnly="1" outline="0" axis="axisRow" fieldPosition="1"/>
    </format>
    <format dxfId="128">
      <pivotArea field="4" type="button" dataOnly="0" labelOnly="1" outline="0" axis="axisRow" fieldPosition="2"/>
    </format>
    <format dxfId="127">
      <pivotArea dataOnly="0" labelOnly="1" outline="0" fieldPosition="0">
        <references count="1">
          <reference field="14" count="0"/>
        </references>
      </pivotArea>
    </format>
    <format dxfId="126">
      <pivotArea field="14" type="button" dataOnly="0" labelOnly="1" outline="0" axis="axisRow" fieldPosition="0"/>
    </format>
    <format dxfId="125">
      <pivotArea field="7" type="button" dataOnly="0" labelOnly="1" outline="0" axis="axisRow" fieldPosition="1"/>
    </format>
    <format dxfId="124">
      <pivotArea dataOnly="0" labelOnly="1" outline="0" axis="axisValues" fieldPosition="0"/>
    </format>
    <format dxfId="123">
      <pivotArea dataOnly="0" labelOnly="1" outline="0" fieldPosition="0">
        <references count="1">
          <reference field="14" count="1">
            <x v="2"/>
          </reference>
        </references>
      </pivotArea>
    </format>
    <format dxfId="122">
      <pivotArea dataOnly="0" labelOnly="1" grandRow="1" outline="0" fieldPosition="0"/>
    </format>
    <format dxfId="121">
      <pivotArea field="4" type="button" dataOnly="0" labelOnly="1" outline="0" axis="axisRow" fieldPosition="2"/>
    </format>
    <format dxfId="120">
      <pivotArea dataOnly="0" labelOnly="1" grandRow="1" outline="0" fieldPosition="0"/>
    </format>
    <format dxfId="119">
      <pivotArea dataOnly="0" labelOnly="1" outline="0" fieldPosition="0">
        <references count="3">
          <reference field="4" count="1">
            <x v="19"/>
          </reference>
          <reference field="7" count="1" selected="0">
            <x v="0"/>
          </reference>
          <reference field="14" count="0" selected="0"/>
        </references>
      </pivotArea>
    </format>
    <format dxfId="118">
      <pivotArea dataOnly="0" labelOnly="1" outline="0" fieldPosition="0">
        <references count="3">
          <reference field="4" count="1">
            <x v="20"/>
          </reference>
          <reference field="7" count="1" selected="0">
            <x v="1"/>
          </reference>
          <reference field="14" count="0" selected="0"/>
        </references>
      </pivotArea>
    </format>
    <format dxfId="117">
      <pivotArea dataOnly="0" labelOnly="1" outline="0" fieldPosition="0">
        <references count="3">
          <reference field="4" count="1">
            <x v="21"/>
          </reference>
          <reference field="7" count="1" selected="0">
            <x v="2"/>
          </reference>
          <reference field="14" count="0" selected="0"/>
        </references>
      </pivotArea>
    </format>
    <format dxfId="116">
      <pivotArea dataOnly="0" labelOnly="1" outline="0" fieldPosition="0">
        <references count="3">
          <reference field="4" count="1">
            <x v="22"/>
          </reference>
          <reference field="7" count="1" selected="0">
            <x v="3"/>
          </reference>
          <reference field="14" count="0" selected="0"/>
        </references>
      </pivotArea>
    </format>
    <format dxfId="115">
      <pivotArea dataOnly="0" labelOnly="1" outline="0" fieldPosition="0">
        <references count="3">
          <reference field="4" count="1">
            <x v="23"/>
          </reference>
          <reference field="7" count="1" selected="0">
            <x v="4"/>
          </reference>
          <reference field="14" count="0" selected="0"/>
        </references>
      </pivotArea>
    </format>
    <format dxfId="114">
      <pivotArea dataOnly="0" labelOnly="1" outline="0" fieldPosition="0">
        <references count="3">
          <reference field="4" count="1">
            <x v="24"/>
          </reference>
          <reference field="7" count="1" selected="0">
            <x v="5"/>
          </reference>
          <reference field="14" count="0" selected="0"/>
        </references>
      </pivotArea>
    </format>
    <format dxfId="113">
      <pivotArea dataOnly="0" labelOnly="1" outline="0" fieldPosition="0">
        <references count="3">
          <reference field="4" count="1">
            <x v="25"/>
          </reference>
          <reference field="7" count="1" selected="0">
            <x v="6"/>
          </reference>
          <reference field="14" count="0" selected="0"/>
        </references>
      </pivotArea>
    </format>
    <format dxfId="112">
      <pivotArea dataOnly="0" labelOnly="1" outline="0" fieldPosition="0">
        <references count="3">
          <reference field="4" count="1">
            <x v="26"/>
          </reference>
          <reference field="7" count="1" selected="0">
            <x v="7"/>
          </reference>
          <reference field="14" count="0" selected="0"/>
        </references>
      </pivotArea>
    </format>
    <format dxfId="111">
      <pivotArea dataOnly="0" labelOnly="1" outline="0" fieldPosition="0">
        <references count="3">
          <reference field="4" count="1">
            <x v="9"/>
          </reference>
          <reference field="7" count="1" selected="0">
            <x v="8"/>
          </reference>
          <reference field="14" count="0" selected="0"/>
        </references>
      </pivotArea>
    </format>
    <format dxfId="110">
      <pivotArea dataOnly="0" labelOnly="1" outline="0" fieldPosition="0">
        <references count="3">
          <reference field="4" count="1">
            <x v="24"/>
          </reference>
          <reference field="7" count="1" selected="0">
            <x v="9"/>
          </reference>
          <reference field="14" count="0" selected="0"/>
        </references>
      </pivotArea>
    </format>
    <format dxfId="109">
      <pivotArea dataOnly="0" labelOnly="1" outline="0" fieldPosition="0">
        <references count="3">
          <reference field="4" count="1">
            <x v="27"/>
          </reference>
          <reference field="7" count="1" selected="0">
            <x v="10"/>
          </reference>
          <reference field="14" count="0" selected="0"/>
        </references>
      </pivotArea>
    </format>
    <format dxfId="108">
      <pivotArea dataOnly="0" labelOnly="1" outline="0" fieldPosition="0">
        <references count="3">
          <reference field="4" count="1">
            <x v="11"/>
          </reference>
          <reference field="7" count="1" selected="0">
            <x v="11"/>
          </reference>
          <reference field="14" count="0" selected="0"/>
        </references>
      </pivotArea>
    </format>
    <format dxfId="107">
      <pivotArea dataOnly="0" labelOnly="1" outline="0" fieldPosition="0">
        <references count="3">
          <reference field="4" count="1">
            <x v="13"/>
          </reference>
          <reference field="7" count="1" selected="0">
            <x v="12"/>
          </reference>
          <reference field="14" count="0" selected="0"/>
        </references>
      </pivotArea>
    </format>
    <format dxfId="106">
      <pivotArea dataOnly="0" labelOnly="1" outline="0" fieldPosition="0">
        <references count="3">
          <reference field="4" count="1">
            <x v="12"/>
          </reference>
          <reference field="7" count="1" selected="0">
            <x v="13"/>
          </reference>
          <reference field="14" count="0" selected="0"/>
        </references>
      </pivotArea>
    </format>
    <format dxfId="105">
      <pivotArea dataOnly="0" labelOnly="1" outline="0" fieldPosition="0">
        <references count="3">
          <reference field="4" count="1">
            <x v="4"/>
          </reference>
          <reference field="7" count="1" selected="0">
            <x v="14"/>
          </reference>
          <reference field="14" count="0" selected="0"/>
        </references>
      </pivotArea>
    </format>
    <format dxfId="104">
      <pivotArea dataOnly="0" labelOnly="1" outline="0" fieldPosition="0">
        <references count="3">
          <reference field="4" count="1">
            <x v="7"/>
          </reference>
          <reference field="7" count="1" selected="0">
            <x v="15"/>
          </reference>
          <reference field="14" count="0" selected="0"/>
        </references>
      </pivotArea>
    </format>
    <format dxfId="103">
      <pivotArea dataOnly="0" labelOnly="1" outline="0" fieldPosition="0">
        <references count="3">
          <reference field="4" count="1">
            <x v="8"/>
          </reference>
          <reference field="7" count="1" selected="0">
            <x v="16"/>
          </reference>
          <reference field="14" count="0" selected="0"/>
        </references>
      </pivotArea>
    </format>
    <format dxfId="102">
      <pivotArea dataOnly="0" labelOnly="1" outline="0" fieldPosition="0">
        <references count="3">
          <reference field="4" count="1">
            <x v="28"/>
          </reference>
          <reference field="7" count="1" selected="0">
            <x v="17"/>
          </reference>
          <reference field="14" count="0" selected="0"/>
        </references>
      </pivotArea>
    </format>
    <format dxfId="101">
      <pivotArea dataOnly="0" labelOnly="1" outline="0" fieldPosition="0">
        <references count="3">
          <reference field="4" count="1">
            <x v="29"/>
          </reference>
          <reference field="7" count="1" selected="0">
            <x v="18"/>
          </reference>
          <reference field="14" count="0" selected="0"/>
        </references>
      </pivotArea>
    </format>
    <format dxfId="100">
      <pivotArea outline="0" collapsedLevelsAreSubtotals="1" fieldPosition="0"/>
    </format>
    <format dxfId="99">
      <pivotArea dataOnly="0" labelOnly="1" outline="0" axis="axisValues" fieldPosition="0"/>
    </format>
    <format dxfId="98">
      <pivotArea outline="0" collapsedLevelsAreSubtotals="1" fieldPosition="0"/>
    </format>
    <format dxfId="97">
      <pivotArea dataOnly="0" labelOnly="1" outline="0" axis="axisValues" fieldPosition="0"/>
    </format>
  </formats>
  <pivotTableStyleInfo name="PivotStyleMedium13"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PivotTable2" cacheId="1"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B7:H61" firstHeaderRow="1" firstDataRow="1" firstDataCol="6" rowPageCount="1" colPageCount="1"/>
  <pivotFields count="18">
    <pivotField compact="0" outline="0" showAll="0" defaultSubtotal="0"/>
    <pivotField compact="0" outline="0" showAll="0" defaultSubtotal="0"/>
    <pivotField compact="0" outline="0" showAll="0" defaultSubtotal="0"/>
    <pivotField compact="0" outline="0" showAll="0" defaultSubtotal="0"/>
    <pivotField axis="axisRow" compact="0" showAll="0" defaultSubtotal="0">
      <items count="34">
        <item m="1" x="26"/>
        <item x="7"/>
        <item m="1" x="32"/>
        <item x="3"/>
        <item x="13"/>
        <item m="1" x="31"/>
        <item m="1" x="30"/>
        <item x="14"/>
        <item x="15"/>
        <item x="8"/>
        <item m="1" x="28"/>
        <item x="10"/>
        <item x="12"/>
        <item m="1" x="22"/>
        <item m="1" x="25"/>
        <item m="1" x="29"/>
        <item m="1" x="18"/>
        <item m="1" x="20"/>
        <item m="1" x="21"/>
        <item x="0"/>
        <item m="1" x="24"/>
        <item m="1" x="23"/>
        <item m="1" x="27"/>
        <item x="4"/>
        <item x="5"/>
        <item x="6"/>
        <item m="1" x="33"/>
        <item m="1" x="19"/>
        <item x="16"/>
        <item x="17"/>
        <item x="1"/>
        <item x="2"/>
        <item x="9"/>
        <item x="11"/>
      </items>
    </pivotField>
    <pivotField axis="axisPage" compact="0" outline="0" showAll="0" defaultSubtotal="0">
      <items count="3">
        <item x="2"/>
        <item sd="0" x="1"/>
        <item sd="0" x="0"/>
      </items>
    </pivotField>
    <pivotField axis="axisRow" compact="0" outline="0" showAll="0" defaultSubtotal="0">
      <items count="107">
        <item x="0"/>
        <item x="1"/>
        <item x="2"/>
        <item x="3"/>
        <item x="4"/>
        <item x="5"/>
        <item x="6"/>
        <item x="7"/>
        <item x="8"/>
        <item x="9"/>
        <item x="10"/>
        <item x="11"/>
        <item x="12"/>
        <item x="13"/>
        <item x="14"/>
        <item x="15"/>
        <item x="16"/>
        <item x="17"/>
        <item x="18"/>
        <item x="19"/>
        <item x="20"/>
        <item x="21"/>
        <item x="22"/>
        <item x="23"/>
        <item x="24"/>
        <item m="1" x="103"/>
        <item m="1" x="98"/>
        <item m="1" x="90"/>
        <item m="1" x="85"/>
        <item m="1" x="81"/>
        <item x="25"/>
        <item x="27"/>
        <item x="28"/>
        <item x="29"/>
        <item m="1" x="92"/>
        <item m="1" x="87"/>
        <item m="1" x="82"/>
        <item m="1" x="105"/>
        <item m="1" x="101"/>
        <item x="30"/>
        <item x="31"/>
        <item x="32"/>
        <item x="33"/>
        <item x="34"/>
        <item x="35"/>
        <item x="36"/>
        <item x="43"/>
        <item x="44"/>
        <item x="45"/>
        <item x="46"/>
        <item x="47"/>
        <item x="48"/>
        <item x="49"/>
        <item x="50"/>
        <item x="51"/>
        <item x="52"/>
        <item x="53"/>
        <item x="54"/>
        <item x="55"/>
        <item x="56"/>
        <item m="1" x="104"/>
        <item x="57"/>
        <item x="58"/>
        <item x="59"/>
        <item x="60"/>
        <item m="1" x="96"/>
        <item m="1" x="89"/>
        <item m="1" x="84"/>
        <item m="1" x="80"/>
        <item x="61"/>
        <item x="62"/>
        <item x="65"/>
        <item x="66"/>
        <item x="71"/>
        <item m="1" x="93"/>
        <item m="1" x="88"/>
        <item m="1" x="83"/>
        <item m="1" x="106"/>
        <item m="1" x="102"/>
        <item m="1" x="94"/>
        <item x="72"/>
        <item x="73"/>
        <item x="74"/>
        <item x="75"/>
        <item x="77"/>
        <item m="1" x="86"/>
        <item x="78"/>
        <item x="79"/>
        <item m="1" x="100"/>
        <item m="1" x="91"/>
        <item m="1" x="97"/>
        <item m="1" x="95"/>
        <item m="1" x="99"/>
        <item x="26"/>
        <item x="37"/>
        <item x="38"/>
        <item x="39"/>
        <item x="40"/>
        <item x="41"/>
        <item x="42"/>
        <item x="63"/>
        <item x="64"/>
        <item x="67"/>
        <item x="68"/>
        <item x="69"/>
        <item x="70"/>
        <item x="76"/>
      </items>
    </pivotField>
    <pivotField axis="axisRow" compact="0" outline="0" showAll="0" defaultSubtotal="0">
      <items count="19">
        <item x="0"/>
        <item x="1"/>
        <item x="2"/>
        <item x="3"/>
        <item x="4"/>
        <item x="5"/>
        <item x="6"/>
        <item x="7"/>
        <item x="8"/>
        <item x="9"/>
        <item x="10"/>
        <item x="11"/>
        <item x="12"/>
        <item x="13"/>
        <item x="14"/>
        <item x="15"/>
        <item x="16"/>
        <item x="17"/>
        <item m="1" x="18"/>
      </items>
    </pivotField>
    <pivotField compact="0" outline="0" showAll="0" defaultSubtotal="0"/>
    <pivotField axis="axisRow" dataField="1" compact="0" outline="0" multipleItemSelectionAllowed="1" showAll="0" defaultSubtotal="0">
      <items count="7">
        <item sd="0" m="1" x="5"/>
        <item sd="0" x="2"/>
        <item sd="0" m="1" x="6"/>
        <item x="0"/>
        <item sd="0" m="1" x="4"/>
        <item sd="0" x="3"/>
        <item sd="0" x="1"/>
      </items>
    </pivotField>
    <pivotField axis="axisRow" compact="0" outline="0" showAll="0" defaultSubtotal="0">
      <items count="2">
        <item x="0"/>
        <item x="1"/>
      </items>
    </pivotField>
    <pivotField compact="0" outline="0" showAll="0" defaultSubtotal="0"/>
    <pivotField axis="axisRow" compact="0" outline="0" showAll="0" defaultSubtotal="0">
      <items count="5">
        <item m="1" x="2"/>
        <item m="1" x="3"/>
        <item m="1" x="1"/>
        <item m="1" x="4"/>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6">
    <field x="9"/>
    <field x="7"/>
    <field x="4"/>
    <field x="6"/>
    <field x="12"/>
    <field x="10"/>
  </rowFields>
  <rowItems count="54">
    <i>
      <x v="1"/>
    </i>
    <i>
      <x v="3"/>
      <x/>
      <x v="19"/>
    </i>
    <i r="3">
      <x/>
      <x v="4"/>
      <x/>
    </i>
    <i r="3">
      <x v="1"/>
      <x v="4"/>
      <x v="1"/>
    </i>
    <i r="3">
      <x v="2"/>
      <x v="4"/>
      <x v="1"/>
    </i>
    <i r="3">
      <x v="3"/>
      <x v="4"/>
      <x v="1"/>
    </i>
    <i r="3">
      <x v="4"/>
      <x v="4"/>
      <x v="1"/>
    </i>
    <i r="3">
      <x v="5"/>
      <x v="4"/>
      <x v="1"/>
    </i>
    <i r="3">
      <x v="6"/>
      <x v="4"/>
      <x v="1"/>
    </i>
    <i r="3">
      <x v="7"/>
      <x v="4"/>
      <x v="1"/>
    </i>
    <i r="3">
      <x v="8"/>
      <x v="4"/>
      <x v="1"/>
    </i>
    <i r="3">
      <x v="9"/>
      <x v="4"/>
      <x v="1"/>
    </i>
    <i r="3">
      <x v="10"/>
      <x v="4"/>
      <x v="1"/>
    </i>
    <i r="3">
      <x v="11"/>
      <x v="4"/>
      <x v="1"/>
    </i>
    <i r="3">
      <x v="12"/>
      <x v="4"/>
      <x v="1"/>
    </i>
    <i r="3">
      <x v="13"/>
      <x v="4"/>
      <x v="1"/>
    </i>
    <i r="3">
      <x v="14"/>
      <x v="4"/>
      <x v="1"/>
    </i>
    <i r="3">
      <x v="15"/>
      <x v="4"/>
      <x v="1"/>
    </i>
    <i r="3">
      <x v="16"/>
      <x v="4"/>
      <x v="1"/>
    </i>
    <i r="3">
      <x v="17"/>
      <x v="4"/>
      <x v="1"/>
    </i>
    <i r="3">
      <x v="18"/>
      <x v="4"/>
      <x v="1"/>
    </i>
    <i r="3">
      <x v="19"/>
      <x v="4"/>
      <x v="1"/>
    </i>
    <i r="3">
      <x v="20"/>
      <x v="4"/>
      <x v="1"/>
    </i>
    <i r="1">
      <x v="1"/>
      <x v="30"/>
    </i>
    <i r="3">
      <x v="21"/>
      <x v="4"/>
      <x v="1"/>
    </i>
    <i r="3">
      <x v="22"/>
      <x v="4"/>
      <x v="1"/>
    </i>
    <i r="3">
      <x v="23"/>
      <x v="4"/>
      <x v="1"/>
    </i>
    <i r="3">
      <x v="24"/>
      <x v="4"/>
      <x v="1"/>
    </i>
    <i r="3">
      <x v="30"/>
      <x v="4"/>
      <x v="1"/>
    </i>
    <i r="3">
      <x v="93"/>
      <x v="4"/>
      <x v="1"/>
    </i>
    <i r="1">
      <x v="2"/>
      <x v="31"/>
    </i>
    <i r="3">
      <x v="31"/>
      <x v="4"/>
      <x v="1"/>
    </i>
    <i r="3">
      <x v="32"/>
      <x v="4"/>
      <x v="1"/>
    </i>
    <i r="3">
      <x v="33"/>
      <x v="4"/>
      <x v="1"/>
    </i>
    <i r="3">
      <x v="39"/>
      <x v="4"/>
      <x v="1"/>
    </i>
    <i r="1">
      <x v="3"/>
      <x v="3"/>
    </i>
    <i r="3">
      <x v="40"/>
      <x v="4"/>
      <x v="1"/>
    </i>
    <i r="3">
      <x v="41"/>
      <x v="4"/>
      <x v="1"/>
    </i>
    <i r="3">
      <x v="42"/>
      <x v="4"/>
      <x v="1"/>
    </i>
    <i r="1">
      <x v="4"/>
      <x v="23"/>
    </i>
    <i r="3">
      <x v="43"/>
      <x v="4"/>
      <x v="1"/>
    </i>
    <i r="3">
      <x v="44"/>
      <x v="4"/>
      <x v="1"/>
    </i>
    <i r="1">
      <x v="5"/>
      <x v="24"/>
    </i>
    <i r="3">
      <x v="45"/>
      <x v="4"/>
      <x v="1"/>
    </i>
    <i r="3">
      <x v="46"/>
      <x v="4"/>
      <x v="1"/>
    </i>
    <i r="3">
      <x v="94"/>
      <x v="4"/>
      <x v="1"/>
    </i>
    <i r="3">
      <x v="95"/>
      <x v="4"/>
      <x v="1"/>
    </i>
    <i r="3">
      <x v="96"/>
      <x v="4"/>
      <x v="1"/>
    </i>
    <i r="3">
      <x v="97"/>
      <x v="4"/>
      <x v="1"/>
    </i>
    <i r="3">
      <x v="98"/>
      <x v="4"/>
      <x v="1"/>
    </i>
    <i r="3">
      <x v="99"/>
      <x v="4"/>
      <x v="1"/>
    </i>
    <i>
      <x v="5"/>
    </i>
    <i>
      <x v="6"/>
    </i>
    <i t="grand">
      <x/>
    </i>
  </rowItems>
  <colItems count="1">
    <i/>
  </colItems>
  <pageFields count="1">
    <pageField fld="5" hier="-1"/>
  </pageFields>
  <dataFields count="1">
    <dataField name="Count of Activity Type" fld="9" subtotal="count" baseField="0" baseItem="0"/>
  </dataFields>
  <formats count="31">
    <format dxfId="96">
      <pivotArea dataOnly="0" labelOnly="1" grandRow="1" outline="0" fieldPosition="0"/>
    </format>
    <format dxfId="95">
      <pivotArea field="5" type="button" dataOnly="0" labelOnly="1" outline="0" axis="axisPage" fieldPosition="0"/>
    </format>
    <format dxfId="94">
      <pivotArea dataOnly="0" labelOnly="1" grandCol="1" outline="0" fieldPosition="0"/>
    </format>
    <format dxfId="93">
      <pivotArea field="5" type="button" dataOnly="0" labelOnly="1" outline="0" axis="axisPage" fieldPosition="0"/>
    </format>
    <format dxfId="92">
      <pivotArea field="7" type="button" dataOnly="0" labelOnly="1" outline="0" axis="axisRow" fieldPosition="1"/>
    </format>
    <format dxfId="91">
      <pivotArea field="4" type="button" dataOnly="0" labelOnly="1" outline="0" axis="axisRow" fieldPosition="2"/>
    </format>
    <format dxfId="90">
      <pivotArea field="6" type="button" dataOnly="0" labelOnly="1" outline="0" axis="axisRow" fieldPosition="3"/>
    </format>
    <format dxfId="89">
      <pivotArea field="12" type="button" dataOnly="0" labelOnly="1" outline="0" axis="axisRow" fieldPosition="4"/>
    </format>
    <format dxfId="88">
      <pivotArea dataOnly="0" labelOnly="1" grandCol="1" outline="0" fieldPosition="0"/>
    </format>
    <format dxfId="87">
      <pivotArea field="9" type="button" dataOnly="0" labelOnly="1" outline="0" axis="axisRow" fieldPosition="0"/>
    </format>
    <format dxfId="86">
      <pivotArea field="7" type="button" dataOnly="0" labelOnly="1" outline="0" axis="axisRow" fieldPosition="1"/>
    </format>
    <format dxfId="85">
      <pivotArea field="4" type="button" dataOnly="0" labelOnly="1" outline="0" axis="axisRow" fieldPosition="2"/>
    </format>
    <format dxfId="84">
      <pivotArea field="6" type="button" dataOnly="0" labelOnly="1" outline="0" axis="axisRow" fieldPosition="3"/>
    </format>
    <format dxfId="83">
      <pivotArea field="12" type="button" dataOnly="0" labelOnly="1" outline="0" axis="axisRow" fieldPosition="4"/>
    </format>
    <format dxfId="82">
      <pivotArea dataOnly="0" labelOnly="1" outline="0" axis="axisValues" fieldPosition="0"/>
    </format>
    <format dxfId="81">
      <pivotArea field="7" type="button" dataOnly="0" labelOnly="1" outline="0" axis="axisRow" fieldPosition="1"/>
    </format>
    <format dxfId="80">
      <pivotArea dataOnly="0" labelOnly="1" outline="0" fieldPosition="0">
        <references count="1">
          <reference field="9" count="1">
            <x v="0"/>
          </reference>
        </references>
      </pivotArea>
    </format>
    <format dxfId="79">
      <pivotArea dataOnly="0" labelOnly="1" outline="0" fieldPosition="0">
        <references count="1">
          <reference field="9" count="1">
            <x v="1"/>
          </reference>
        </references>
      </pivotArea>
    </format>
    <format dxfId="78">
      <pivotArea dataOnly="0" labelOnly="1" outline="0" fieldPosition="0">
        <references count="1">
          <reference field="9" count="1">
            <x v="2"/>
          </reference>
        </references>
      </pivotArea>
    </format>
    <format dxfId="77">
      <pivotArea dataOnly="0" labelOnly="1" grandRow="1" outline="0" fieldPosition="0"/>
    </format>
    <format dxfId="76">
      <pivotArea dataOnly="0" labelOnly="1" outline="0" fieldPosition="0">
        <references count="3">
          <reference field="4" count="1">
            <x v="19"/>
          </reference>
          <reference field="7" count="1" selected="0">
            <x v="0"/>
          </reference>
          <reference field="9" count="1" selected="0">
            <x v="3"/>
          </reference>
        </references>
      </pivotArea>
    </format>
    <format dxfId="75">
      <pivotArea dataOnly="0" labelOnly="1" outline="0" fieldPosition="0">
        <references count="3">
          <reference field="4" count="1">
            <x v="20"/>
          </reference>
          <reference field="7" count="1" selected="0">
            <x v="1"/>
          </reference>
          <reference field="9" count="1" selected="0">
            <x v="3"/>
          </reference>
        </references>
      </pivotArea>
    </format>
    <format dxfId="74">
      <pivotArea dataOnly="0" labelOnly="1" outline="0" fieldPosition="0">
        <references count="3">
          <reference field="4" count="1">
            <x v="21"/>
          </reference>
          <reference field="7" count="1" selected="0">
            <x v="2"/>
          </reference>
          <reference field="9" count="1" selected="0">
            <x v="3"/>
          </reference>
        </references>
      </pivotArea>
    </format>
    <format dxfId="73">
      <pivotArea dataOnly="0" labelOnly="1" outline="0" fieldPosition="0">
        <references count="3">
          <reference field="4" count="1">
            <x v="22"/>
          </reference>
          <reference field="7" count="1" selected="0">
            <x v="3"/>
          </reference>
          <reference field="9" count="1" selected="0">
            <x v="3"/>
          </reference>
        </references>
      </pivotArea>
    </format>
    <format dxfId="72">
      <pivotArea dataOnly="0" labelOnly="1" outline="0" fieldPosition="0">
        <references count="3">
          <reference field="4" count="1">
            <x v="23"/>
          </reference>
          <reference field="7" count="1" selected="0">
            <x v="4"/>
          </reference>
          <reference field="9" count="1" selected="0">
            <x v="3"/>
          </reference>
        </references>
      </pivotArea>
    </format>
    <format dxfId="71">
      <pivotArea dataOnly="0" labelOnly="1" outline="0" fieldPosition="0">
        <references count="3">
          <reference field="4" count="1">
            <x v="24"/>
          </reference>
          <reference field="7" count="1" selected="0">
            <x v="5"/>
          </reference>
          <reference field="9" count="1" selected="0">
            <x v="3"/>
          </reference>
        </references>
      </pivotArea>
    </format>
    <format dxfId="70">
      <pivotArea dataOnly="0" labelOnly="1" outline="0" fieldPosition="0">
        <references count="3">
          <reference field="4" count="1">
            <x v="20"/>
          </reference>
          <reference field="7" count="1" selected="0">
            <x v="1"/>
          </reference>
          <reference field="9" count="1" selected="0">
            <x v="4"/>
          </reference>
        </references>
      </pivotArea>
    </format>
    <format dxfId="69">
      <pivotArea dataOnly="0" labelOnly="1" outline="0" fieldPosition="0">
        <references count="3">
          <reference field="4" count="1">
            <x v="25"/>
          </reference>
          <reference field="7" count="1" selected="0">
            <x v="6"/>
          </reference>
          <reference field="9" count="1" selected="0">
            <x v="4"/>
          </reference>
        </references>
      </pivotArea>
    </format>
    <format dxfId="68">
      <pivotArea dataOnly="0" labelOnly="1" outline="0" fieldPosition="0">
        <references count="3">
          <reference field="4" count="1">
            <x v="26"/>
          </reference>
          <reference field="7" count="1" selected="0">
            <x v="7"/>
          </reference>
          <reference field="9" count="1" selected="0">
            <x v="4"/>
          </reference>
        </references>
      </pivotArea>
    </format>
    <format dxfId="67">
      <pivotArea dataOnly="0" labelOnly="1" outline="0" fieldPosition="0">
        <references count="3">
          <reference field="4" count="1">
            <x v="11"/>
          </reference>
          <reference field="7" count="1" selected="0">
            <x v="11"/>
          </reference>
          <reference field="9" count="1" selected="0">
            <x v="4"/>
          </reference>
        </references>
      </pivotArea>
    </format>
    <format dxfId="66">
      <pivotArea dataOnly="0" labelOnly="1" outline="0" fieldPosition="0">
        <references count="3">
          <reference field="4" count="1">
            <x v="8"/>
          </reference>
          <reference field="7" count="1" selected="0">
            <x v="16"/>
          </reference>
          <reference field="9" count="1" selected="0">
            <x v="4"/>
          </reference>
        </references>
      </pivotArea>
    </format>
  </formats>
  <pivotTableStyleInfo name="PivotStyleMedium13"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B9:D29" firstHeaderRow="1" firstDataRow="1" firstDataCol="3" rowPageCount="1" colPageCount="1"/>
  <pivotFields count="18">
    <pivotField compact="0" outline="0" subtotalTop="0" showAll="0" defaultSubtotal="0"/>
    <pivotField compact="0" outline="0" showAll="0" defaultSubtotal="0"/>
    <pivotField compact="0" outline="0" showAll="0" defaultSubtotal="0"/>
    <pivotField compact="0" outline="0" showAll="0" defaultSubtotal="0"/>
    <pivotField axis="axisRow" compact="0" outline="0" showAll="0" defaultSubtotal="0">
      <items count="34">
        <item m="1" x="26"/>
        <item x="7"/>
        <item m="1" x="32"/>
        <item x="3"/>
        <item x="13"/>
        <item m="1" x="31"/>
        <item m="1" x="30"/>
        <item x="14"/>
        <item x="15"/>
        <item x="8"/>
        <item m="1" x="28"/>
        <item x="10"/>
        <item x="12"/>
        <item m="1" x="22"/>
        <item m="1" x="25"/>
        <item sd="0" m="1" x="29"/>
        <item m="1" x="18"/>
        <item m="1" x="20"/>
        <item m="1" x="21"/>
        <item x="0"/>
        <item m="1" x="24"/>
        <item m="1" x="23"/>
        <item m="1" x="27"/>
        <item x="4"/>
        <item x="5"/>
        <item x="6"/>
        <item m="1" x="33"/>
        <item m="1" x="19"/>
        <item x="16"/>
        <item x="17"/>
        <item x="1"/>
        <item x="2"/>
        <item x="9"/>
        <item x="11"/>
      </items>
    </pivotField>
    <pivotField axis="axisPage" compact="0" outline="0" subtotalTop="0" multipleItemSelectionAllowed="1" showAll="0" defaultSubtotal="0">
      <items count="3">
        <item x="2"/>
        <item x="1"/>
        <item x="0"/>
      </items>
    </pivotField>
    <pivotField compact="0" outline="0" subtotalTop="0" showAll="0" defaultSubtotal="0">
      <items count="107">
        <item x="0"/>
        <item x="1"/>
        <item x="2"/>
        <item sd="0" x="3"/>
        <item x="4"/>
        <item x="5"/>
        <item x="6"/>
        <item x="7"/>
        <item x="8"/>
        <item x="9"/>
        <item x="10"/>
        <item x="11"/>
        <item x="12"/>
        <item x="13"/>
        <item x="14"/>
        <item x="15"/>
        <item x="16"/>
        <item x="17"/>
        <item x="18"/>
        <item x="19"/>
        <item x="20"/>
        <item x="21"/>
        <item x="22"/>
        <item x="23"/>
        <item x="24"/>
        <item m="1" x="103"/>
        <item m="1" x="98"/>
        <item m="1" x="90"/>
        <item m="1" x="85"/>
        <item m="1" x="81"/>
        <item x="25"/>
        <item x="27"/>
        <item x="28"/>
        <item x="29"/>
        <item m="1" x="92"/>
        <item m="1" x="87"/>
        <item m="1" x="82"/>
        <item m="1" x="105"/>
        <item m="1" x="101"/>
        <item x="30"/>
        <item x="31"/>
        <item x="32"/>
        <item x="33"/>
        <item x="34"/>
        <item x="35"/>
        <item x="36"/>
        <item x="43"/>
        <item x="44"/>
        <item x="45"/>
        <item x="46"/>
        <item x="47"/>
        <item x="48"/>
        <item x="49"/>
        <item x="50"/>
        <item x="51"/>
        <item x="52"/>
        <item x="53"/>
        <item x="54"/>
        <item x="55"/>
        <item x="56"/>
        <item m="1" x="104"/>
        <item x="57"/>
        <item x="58"/>
        <item x="59"/>
        <item x="60"/>
        <item m="1" x="96"/>
        <item m="1" x="89"/>
        <item m="1" x="84"/>
        <item m="1" x="80"/>
        <item x="61"/>
        <item x="62"/>
        <item x="65"/>
        <item x="66"/>
        <item x="71"/>
        <item m="1" x="93"/>
        <item m="1" x="88"/>
        <item m="1" x="83"/>
        <item m="1" x="106"/>
        <item m="1" x="102"/>
        <item m="1" x="94"/>
        <item x="72"/>
        <item x="73"/>
        <item x="74"/>
        <item x="75"/>
        <item x="77"/>
        <item m="1" x="86"/>
        <item x="78"/>
        <item x="79"/>
        <item m="1" x="100"/>
        <item m="1" x="91"/>
        <item m="1" x="97"/>
        <item m="1" x="95"/>
        <item m="1" x="99"/>
        <item x="26"/>
        <item x="37"/>
        <item x="38"/>
        <item x="39"/>
        <item x="40"/>
        <item x="41"/>
        <item x="42"/>
        <item x="63"/>
        <item x="64"/>
        <item x="67"/>
        <item x="68"/>
        <item x="69"/>
        <item x="70"/>
        <item x="76"/>
      </items>
    </pivotField>
    <pivotField compact="0" outline="0" subtotalTop="0" showAll="0" defaultSubtotal="0">
      <items count="19">
        <item x="0"/>
        <item x="1"/>
        <item x="2"/>
        <item x="3"/>
        <item x="4"/>
        <item x="5"/>
        <item x="6"/>
        <item x="7"/>
        <item x="8"/>
        <item x="9"/>
        <item x="10"/>
        <item x="11"/>
        <item x="12"/>
        <item x="13"/>
        <item x="14"/>
        <item x="15"/>
        <item x="16"/>
        <item x="17"/>
        <item m="1" x="18"/>
      </items>
    </pivotField>
    <pivotField compact="0" outline="0" showAll="0" defaultSubtotal="0"/>
    <pivotField compact="0" outline="0" showAll="0" defaultSubtotal="0"/>
    <pivotField axis="axisRow" compact="0" outline="0" showAll="0" defaultSubtotal="0">
      <items count="2">
        <item sd="0" x="1"/>
        <item sd="0" x="0"/>
      </items>
    </pivotField>
    <pivotField compact="0" outline="0" subtotalTop="0" showAll="0" defaultSubtotal="0"/>
    <pivotField compact="0" outline="0" subtotalTop="0" showAll="0" defaultSubtotal="0"/>
    <pivotField compact="0" outline="0" showAll="0" defaultSubtotal="0"/>
    <pivotField compact="0" outline="0" subtotalTop="0" showAll="0" defaultSubtotal="0"/>
    <pivotField compact="0" outline="0" showAll="0" defaultSubtotal="0"/>
    <pivotField compact="0" outline="0" showAll="0" defaultSubtotal="0"/>
    <pivotField axis="axisRow" compact="0" outline="0" showAll="0" defaultSubtotal="0">
      <items count="1">
        <item x="0"/>
      </items>
    </pivotField>
  </pivotFields>
  <rowFields count="3">
    <field x="4"/>
    <field x="10"/>
    <field x="17"/>
  </rowFields>
  <rowItems count="20">
    <i>
      <x v="1"/>
      <x/>
    </i>
    <i>
      <x v="3"/>
      <x/>
    </i>
    <i>
      <x v="4"/>
      <x/>
    </i>
    <i>
      <x v="7"/>
      <x/>
    </i>
    <i>
      <x v="8"/>
      <x/>
    </i>
    <i>
      <x v="9"/>
      <x/>
    </i>
    <i>
      <x v="11"/>
      <x/>
    </i>
    <i>
      <x v="12"/>
      <x/>
    </i>
    <i>
      <x v="19"/>
      <x/>
    </i>
    <i r="1">
      <x v="1"/>
    </i>
    <i>
      <x v="23"/>
      <x/>
    </i>
    <i>
      <x v="24"/>
      <x/>
    </i>
    <i>
      <x v="25"/>
      <x/>
    </i>
    <i>
      <x v="28"/>
      <x/>
    </i>
    <i>
      <x v="29"/>
      <x/>
    </i>
    <i>
      <x v="30"/>
      <x/>
    </i>
    <i>
      <x v="31"/>
      <x/>
    </i>
    <i>
      <x v="32"/>
      <x/>
    </i>
    <i>
      <x v="33"/>
      <x/>
    </i>
    <i t="grand">
      <x/>
    </i>
  </rowItems>
  <colItems count="1">
    <i/>
  </colItems>
  <pageFields count="1">
    <pageField fld="5" hier="-1"/>
  </pageFields>
  <formats count="33">
    <format dxfId="65">
      <pivotArea field="7" type="button" dataOnly="0" labelOnly="1" outline="0"/>
    </format>
    <format dxfId="64">
      <pivotArea field="6" type="button" dataOnly="0" labelOnly="1" outline="0"/>
    </format>
    <format dxfId="63">
      <pivotArea field="6" type="button" dataOnly="0" labelOnly="1" outline="0"/>
    </format>
    <format dxfId="62">
      <pivotArea field="6" type="button" dataOnly="0" labelOnly="1" outline="0"/>
    </format>
    <format dxfId="61">
      <pivotArea outline="0" collapsedLevelsAreSubtotals="1" fieldPosition="0"/>
    </format>
    <format dxfId="60">
      <pivotArea dataOnly="0" labelOnly="1" outline="0" axis="axisValues" fieldPosition="0"/>
    </format>
    <format dxfId="59">
      <pivotArea outline="0" collapsedLevelsAreSubtotals="1" fieldPosition="0"/>
    </format>
    <format dxfId="58">
      <pivotArea dataOnly="0" labelOnly="1" outline="0" axis="axisValues" fieldPosition="0"/>
    </format>
    <format dxfId="57">
      <pivotArea field="7" type="button" dataOnly="0" labelOnly="1" outline="0"/>
    </format>
    <format dxfId="56">
      <pivotArea field="5" type="button" dataOnly="0" labelOnly="1" outline="0" axis="axisPage" fieldPosition="0"/>
    </format>
    <format dxfId="55">
      <pivotArea field="7" type="button" dataOnly="0" labelOnly="1" outline="0"/>
    </format>
    <format dxfId="54">
      <pivotArea dataOnly="0" labelOnly="1" grandRow="1" outline="0" fieldPosition="0"/>
    </format>
    <format dxfId="53">
      <pivotArea field="7" type="button" dataOnly="0" labelOnly="1" outline="0"/>
    </format>
    <format dxfId="52">
      <pivotArea field="6" type="button" dataOnly="0" labelOnly="1" outline="0"/>
    </format>
    <format dxfId="51">
      <pivotArea dataOnly="0" labelOnly="1" outline="0" axis="axisValues" fieldPosition="0"/>
    </format>
    <format dxfId="50">
      <pivotArea field="7" type="button" dataOnly="0" labelOnly="1" outline="0"/>
    </format>
    <format dxfId="49">
      <pivotArea field="6" type="button" dataOnly="0" labelOnly="1" outline="0"/>
    </format>
    <format dxfId="48">
      <pivotArea dataOnly="0" labelOnly="1" outline="0" axis="axisValues" fieldPosition="0"/>
    </format>
    <format dxfId="47">
      <pivotArea dataOnly="0" labelOnly="1" outline="0" axis="axisValues" fieldPosition="0"/>
    </format>
    <format dxfId="46">
      <pivotArea field="7" type="button" dataOnly="0" labelOnly="1" outline="0"/>
    </format>
    <format dxfId="45">
      <pivotArea field="6" type="button" dataOnly="0" labelOnly="1" outline="0"/>
    </format>
    <format dxfId="44">
      <pivotArea dataOnly="0" labelOnly="1" outline="0" axis="axisValues" fieldPosition="0"/>
    </format>
    <format dxfId="43">
      <pivotArea dataOnly="0" labelOnly="1" outline="0" fieldPosition="0">
        <references count="1">
          <reference field="5" count="0"/>
        </references>
      </pivotArea>
    </format>
    <format dxfId="42">
      <pivotArea field="5" type="button" dataOnly="0" labelOnly="1" outline="0" axis="axisPage" fieldPosition="0"/>
    </format>
    <format dxfId="41">
      <pivotArea field="4" type="button" dataOnly="0" labelOnly="1" outline="0" axis="axisRow" fieldPosition="0"/>
    </format>
    <format dxfId="40">
      <pivotArea dataOnly="0" labelOnly="1" outline="0" fieldPosition="0">
        <references count="1">
          <reference field="4" count="3">
            <x v="19"/>
            <x v="20"/>
            <x v="25"/>
          </reference>
        </references>
      </pivotArea>
    </format>
    <format dxfId="39">
      <pivotArea dataOnly="0" labelOnly="1" grandRow="1" outline="0" fieldPosition="0"/>
    </format>
    <format dxfId="38">
      <pivotArea field="5" type="button" dataOnly="0" labelOnly="1" outline="0" axis="axisPage" fieldPosition="0"/>
    </format>
    <format dxfId="37">
      <pivotArea field="4" type="button" dataOnly="0" labelOnly="1" outline="0" axis="axisRow" fieldPosition="0"/>
    </format>
    <format dxfId="36">
      <pivotArea dataOnly="0" labelOnly="1" outline="0" fieldPosition="0">
        <references count="1">
          <reference field="4" count="3">
            <x v="19"/>
            <x v="20"/>
            <x v="25"/>
          </reference>
        </references>
      </pivotArea>
    </format>
    <format dxfId="35">
      <pivotArea dataOnly="0" labelOnly="1" grandRow="1" outline="0" fieldPosition="0"/>
    </format>
    <format dxfId="34">
      <pivotArea dataOnly="0" labelOnly="1" outline="0" fieldPosition="0">
        <references count="1">
          <reference field="5" count="0"/>
        </references>
      </pivotArea>
    </format>
    <format dxfId="33">
      <pivotArea field="6" type="button" dataOnly="0" labelOnly="1" outline="0"/>
    </format>
  </formats>
  <pivotTableStyleInfo name="PivotStyleMedium13" showRowHeaders="1" showColHeaders="1" showRowStripes="1" showColStripes="1"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B3:H16" firstHeaderRow="1" firstDataRow="2" firstDataCol="1"/>
  <pivotFields count="23">
    <pivotField showAll="0"/>
    <pivotField axis="axisRow" showAll="0">
      <items count="17">
        <item m="1" x="13"/>
        <item m="1" x="11"/>
        <item x="9"/>
        <item x="4"/>
        <item x="8"/>
        <item x="7"/>
        <item m="1" x="15"/>
        <item m="1" x="14"/>
        <item m="1" x="12"/>
        <item x="5"/>
        <item x="10"/>
        <item x="0"/>
        <item x="1"/>
        <item x="2"/>
        <item x="3"/>
        <item x="6"/>
        <item t="default"/>
      </items>
    </pivotField>
    <pivotField dataField="1" numFmtId="1" showAll="0"/>
    <pivotField numFmtId="1" showAll="0"/>
    <pivotField dataField="1" numFmtId="1" showAll="0"/>
    <pivotField numFmtId="1" showAll="0"/>
    <pivotField numFmtId="1" showAll="0"/>
    <pivotField dataField="1" showAll="0"/>
    <pivotField dataField="1" numFmtId="168" showAll="0"/>
    <pivotField numFmtId="1" showAll="0"/>
    <pivotField numFmtId="1" showAll="0"/>
    <pivotField numFmtId="1" showAll="0"/>
    <pivotField numFmtId="1" showAll="0"/>
    <pivotField numFmtId="1" showAll="0"/>
    <pivotField numFmtId="1" showAll="0"/>
    <pivotField numFmtId="1" showAll="0"/>
    <pivotField numFmtId="1" showAll="0"/>
    <pivotField numFmtId="1" showAll="0"/>
    <pivotField numFmtId="1" showAll="0"/>
    <pivotField dataField="1" numFmtId="1" showAll="0"/>
    <pivotField numFmtId="14" showAll="0"/>
    <pivotField numFmtId="14" showAll="0"/>
    <pivotField dataField="1" showAll="0" defaultSubtotal="0"/>
  </pivotFields>
  <rowFields count="1">
    <field x="1"/>
  </rowFields>
  <rowItems count="12">
    <i>
      <x v="2"/>
    </i>
    <i>
      <x v="3"/>
    </i>
    <i>
      <x v="4"/>
    </i>
    <i>
      <x v="5"/>
    </i>
    <i>
      <x v="9"/>
    </i>
    <i>
      <x v="10"/>
    </i>
    <i>
      <x v="11"/>
    </i>
    <i>
      <x v="12"/>
    </i>
    <i>
      <x v="13"/>
    </i>
    <i>
      <x v="14"/>
    </i>
    <i>
      <x v="15"/>
    </i>
    <i t="grand">
      <x/>
    </i>
  </rowItems>
  <colFields count="1">
    <field x="-2"/>
  </colFields>
  <colItems count="6">
    <i>
      <x/>
    </i>
    <i i="1">
      <x v="1"/>
    </i>
    <i i="2">
      <x v="2"/>
    </i>
    <i i="3">
      <x v="3"/>
    </i>
    <i i="4">
      <x v="4"/>
    </i>
    <i i="5">
      <x v="5"/>
    </i>
  </colItems>
  <dataFields count="6">
    <dataField name="Projected" fld="2" baseField="0" baseItem="0"/>
    <dataField name="Conducted" fld="7" baseField="2" baseItem="1048828"/>
    <dataField name="Accomp - Proj" fld="22" baseField="0" baseItem="0"/>
    <dataField name="Samples" fld="4" baseField="0" baseItem="0"/>
    <dataField name="Actions" fld="8" baseField="0" baseItem="0"/>
    <dataField name="Fines" fld="19" baseField="0" baseItem="0"/>
  </dataFields>
  <formats count="15">
    <format dxfId="32">
      <pivotArea field="1" type="button" dataOnly="0" labelOnly="1" outline="0" axis="axisRow" fieldPosition="0"/>
    </format>
    <format dxfId="31">
      <pivotArea dataOnly="0" labelOnly="1" outline="0" fieldPosition="0">
        <references count="1">
          <reference field="4294967294" count="2">
            <x v="0"/>
            <x v="1"/>
          </reference>
        </references>
      </pivotArea>
    </format>
    <format dxfId="30">
      <pivotArea outline="0" collapsedLevelsAreSubtotals="1" fieldPosition="0"/>
    </format>
    <format dxfId="29">
      <pivotArea field="-2" type="button" dataOnly="0" labelOnly="1" outline="0" axis="axisCol" fieldPosition="0"/>
    </format>
    <format dxfId="28">
      <pivotArea type="topRight" dataOnly="0" labelOnly="1" outline="0" fieldPosition="0"/>
    </format>
    <format dxfId="27">
      <pivotArea dataOnly="0" labelOnly="1" outline="0" fieldPosition="0">
        <references count="1">
          <reference field="4294967294" count="2">
            <x v="0"/>
            <x v="1"/>
          </reference>
        </references>
      </pivotArea>
    </format>
    <format dxfId="26">
      <pivotArea outline="0" collapsedLevelsAreSubtotals="1" fieldPosition="0"/>
    </format>
    <format dxfId="25">
      <pivotArea field="-2" type="button" dataOnly="0" labelOnly="1" outline="0" axis="axisCol" fieldPosition="0"/>
    </format>
    <format dxfId="24">
      <pivotArea type="topRight" dataOnly="0" labelOnly="1" outline="0" fieldPosition="0"/>
    </format>
    <format dxfId="23">
      <pivotArea dataOnly="0" labelOnly="1" outline="0" fieldPosition="0">
        <references count="1">
          <reference field="4294967294" count="2">
            <x v="0"/>
            <x v="1"/>
          </reference>
        </references>
      </pivotArea>
    </format>
    <format dxfId="22">
      <pivotArea outline="0" fieldPosition="0">
        <references count="1">
          <reference field="4294967294" count="1">
            <x v="1"/>
          </reference>
        </references>
      </pivotArea>
    </format>
    <format dxfId="21">
      <pivotArea dataOnly="0" labelOnly="1" outline="0" fieldPosition="0">
        <references count="1">
          <reference field="4294967294" count="1">
            <x v="2"/>
          </reference>
        </references>
      </pivotArea>
    </format>
    <format dxfId="20">
      <pivotArea dataOnly="0" labelOnly="1" outline="0" fieldPosition="0">
        <references count="1">
          <reference field="4294967294" count="1">
            <x v="4"/>
          </reference>
        </references>
      </pivotArea>
    </format>
    <format dxfId="19">
      <pivotArea dataOnly="0" labelOnly="1" outline="0" fieldPosition="0">
        <references count="1">
          <reference field="4294967294" count="3">
            <x v="3"/>
            <x v="4"/>
            <x v="5"/>
          </reference>
        </references>
      </pivotArea>
    </format>
    <format dxfId="18">
      <pivotArea dataOnly="0" labelOnly="1" outline="0" fieldPosition="0">
        <references count="1">
          <reference field="4294967294" count="3">
            <x v="3"/>
            <x v="4"/>
            <x v="5"/>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1200-000000000000}" name="PivotTable2" cacheId="2"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A6:C23" firstHeaderRow="1" firstDataRow="1" firstDataCol="0"/>
  <pivotFields count="14">
    <pivotField compact="0" outline="0" showAll="0">
      <items count="19">
        <item x="0"/>
        <item x="7"/>
        <item x="3"/>
        <item x="13"/>
        <item x="6"/>
        <item x="14"/>
        <item x="15"/>
        <item x="5"/>
        <item x="8"/>
        <item x="17"/>
        <item x="9"/>
        <item x="4"/>
        <item x="10"/>
        <item x="11"/>
        <item x="12"/>
        <item x="16"/>
        <item x="2"/>
        <item x="1"/>
        <item t="default"/>
      </items>
    </pivotField>
    <pivotField compact="0" outline="0" multipleItemSelectionAllowed="1" showAll="0">
      <items count="4">
        <item x="2"/>
        <item h="1" x="1"/>
        <item h="1" x="0"/>
        <item t="default"/>
      </items>
    </pivotField>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items count="2">
        <item x="0"/>
        <item t="default"/>
      </items>
    </pivotField>
    <pivotField compact="0" outline="0" showAll="0" defaultSubtotal="0"/>
    <pivotField compact="0" outline="0" showAll="0"/>
    <pivotField compact="0" outline="0" showAll="0"/>
    <pivotField compact="0" outline="0" showAll="0">
      <items count="2">
        <item x="0"/>
        <item t="default"/>
      </items>
    </pivotField>
    <pivotField compact="0" outline="0" showAll="0"/>
  </pivot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1400-000000000000}" name="PivotTable1" cacheId="1" dataPosition="0" applyNumberFormats="0" applyBorderFormats="0" applyFontFormats="0" applyPatternFormats="0" applyAlignmentFormats="0" applyWidthHeightFormats="1" dataCaption="Values" updatedVersion="3" minRefreshableVersion="3" showCalcMbrs="0" useAutoFormatting="1" itemPrintTitles="1" createdVersion="3" indent="0" compact="0" compactData="0" multipleFieldFilters="0">
  <location ref="B3:L24" firstHeaderRow="1" firstDataRow="3" firstDataCol="2"/>
  <pivotFields count="18">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34">
        <item m="1" x="26"/>
        <item sd="0" x="7"/>
        <item m="1" x="32"/>
        <item sd="0" x="3"/>
        <item sd="0" x="13"/>
        <item sd="0" m="1" x="31"/>
        <item sd="0" m="1" x="30"/>
        <item sd="0" x="14"/>
        <item sd="0" x="15"/>
        <item sd="0" x="8"/>
        <item sd="0" m="1" x="28"/>
        <item sd="0" x="10"/>
        <item sd="0" x="12"/>
        <item sd="0" m="1" x="22"/>
        <item sd="0" m="1" x="25"/>
        <item sd="0" m="1" x="29"/>
        <item sd="0" m="1" x="18"/>
        <item m="1" x="20"/>
        <item m="1" x="21"/>
        <item x="0"/>
        <item m="1" x="24"/>
        <item m="1" x="23"/>
        <item m="1" x="27"/>
        <item x="4"/>
        <item x="5"/>
        <item x="6"/>
        <item m="1" x="33"/>
        <item m="1" x="19"/>
        <item x="16"/>
        <item x="17"/>
        <item x="1"/>
        <item x="2"/>
        <item x="9"/>
        <item x="11"/>
      </items>
    </pivotField>
    <pivotField axis="axisCol" compact="0" outline="0" showAll="0" defaultSubtotal="0">
      <items count="3">
        <item x="2"/>
        <item x="1"/>
        <item x="0"/>
      </items>
    </pivotField>
    <pivotField compact="0" outline="0" showAll="0" defaultSubtotal="0"/>
    <pivotField axis="axisRow" compact="0" outline="0" showAll="0" defaultSubtotal="0">
      <items count="19">
        <item x="0"/>
        <item x="1"/>
        <item x="2"/>
        <item x="3"/>
        <item x="4"/>
        <item x="5"/>
        <item x="6"/>
        <item x="7"/>
        <item x="8"/>
        <item x="9"/>
        <item x="10"/>
        <item x="11"/>
        <item x="12"/>
        <item x="13"/>
        <item x="14"/>
        <item x="15"/>
        <item x="16"/>
        <item x="17"/>
        <item m="1" x="18"/>
      </items>
    </pivotField>
    <pivotField compact="0" outline="0" showAll="0" defaultSubtotal="0"/>
    <pivotField axis="axisCol" dataField="1" compact="0" outline="0" showAll="0" defaultSubtotal="0">
      <items count="7">
        <item m="1" x="5"/>
        <item x="2"/>
        <item m="1" x="6"/>
        <item x="0"/>
        <item m="1" x="4"/>
        <item x="3"/>
        <item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7"/>
    <field x="4"/>
  </rowFields>
  <rowItems count="19">
    <i>
      <x/>
      <x v="19"/>
    </i>
    <i>
      <x v="1"/>
      <x v="30"/>
    </i>
    <i>
      <x v="2"/>
      <x v="31"/>
    </i>
    <i>
      <x v="3"/>
      <x v="3"/>
    </i>
    <i>
      <x v="4"/>
      <x v="23"/>
    </i>
    <i>
      <x v="5"/>
      <x v="24"/>
    </i>
    <i>
      <x v="6"/>
      <x v="25"/>
    </i>
    <i>
      <x v="7"/>
      <x v="1"/>
    </i>
    <i>
      <x v="8"/>
      <x v="9"/>
    </i>
    <i>
      <x v="9"/>
      <x v="32"/>
    </i>
    <i>
      <x v="10"/>
      <x v="11"/>
    </i>
    <i>
      <x v="11"/>
      <x v="33"/>
    </i>
    <i>
      <x v="12"/>
      <x v="12"/>
    </i>
    <i>
      <x v="13"/>
      <x v="4"/>
    </i>
    <i>
      <x v="14"/>
      <x v="7"/>
    </i>
    <i>
      <x v="15"/>
      <x v="8"/>
    </i>
    <i>
      <x v="16"/>
      <x v="28"/>
    </i>
    <i>
      <x v="17"/>
      <x v="29"/>
    </i>
    <i t="grand">
      <x/>
    </i>
  </rowItems>
  <colFields count="2">
    <field x="5"/>
    <field x="9"/>
  </colFields>
  <colItems count="9">
    <i>
      <x/>
      <x v="1"/>
    </i>
    <i r="1">
      <x v="3"/>
    </i>
    <i r="1">
      <x v="5"/>
    </i>
    <i r="1">
      <x v="6"/>
    </i>
    <i>
      <x v="1"/>
      <x v="1"/>
    </i>
    <i r="1">
      <x v="3"/>
    </i>
    <i r="1">
      <x v="6"/>
    </i>
    <i>
      <x v="2"/>
      <x v="3"/>
    </i>
    <i t="grand">
      <x/>
    </i>
  </colItems>
  <dataFields count="1">
    <dataField name="Count of Activity Type" fld="9" subtotal="count" baseField="0" baseItem="0"/>
  </dataFields>
  <formats count="18">
    <format dxfId="17">
      <pivotArea field="-2" type="button" dataOnly="0" labelOnly="1" outline="0" axis="axisValues" fieldPosition="0"/>
    </format>
    <format dxfId="16">
      <pivotArea field="-2" type="button" dataOnly="0" labelOnly="1" outline="0" axis="axisValues" fieldPosition="0"/>
    </format>
    <format dxfId="15">
      <pivotArea outline="0" collapsedLevelsAreSubtotals="1" fieldPosition="0"/>
    </format>
    <format dxfId="14">
      <pivotArea dataOnly="0" labelOnly="1" grandCol="1" outline="0" fieldPosition="0"/>
    </format>
    <format dxfId="13">
      <pivotArea outline="0" collapsedLevelsAreSubtotals="1" fieldPosition="0"/>
    </format>
    <format dxfId="12">
      <pivotArea type="topRight" dataOnly="0" labelOnly="1" outline="0" fieldPosition="0"/>
    </format>
    <format dxfId="11">
      <pivotArea dataOnly="0" labelOnly="1" grandCol="1" outline="0" fieldPosition="0"/>
    </format>
    <format dxfId="10">
      <pivotArea field="7" type="button" dataOnly="0" labelOnly="1" outline="0" axis="axisRow" fieldPosition="0"/>
    </format>
    <format dxfId="9">
      <pivotArea field="4" type="button" dataOnly="0" labelOnly="1" outline="0" axis="axisRow" fieldPosition="1"/>
    </format>
    <format dxfId="8">
      <pivotArea dataOnly="0" labelOnly="1" grandCol="1" outline="0" fieldPosition="0"/>
    </format>
    <format dxfId="7">
      <pivotArea type="origin" dataOnly="0" labelOnly="1" outline="0" fieldPosition="0"/>
    </format>
    <format dxfId="6">
      <pivotArea field="5" type="button" dataOnly="0" labelOnly="1" outline="0" axis="axisCol" fieldPosition="0"/>
    </format>
    <format dxfId="5">
      <pivotArea field="9" type="button" dataOnly="0" labelOnly="1" outline="0" axis="axisCol" fieldPosition="1"/>
    </format>
    <format dxfId="4">
      <pivotArea type="topRight" dataOnly="0" labelOnly="1" outline="0" fieldPosition="0"/>
    </format>
    <format dxfId="3">
      <pivotArea type="origin" dataOnly="0" labelOnly="1" outline="0" fieldPosition="0"/>
    </format>
    <format dxfId="2">
      <pivotArea field="5" type="button" dataOnly="0" labelOnly="1" outline="0" axis="axisCol" fieldPosition="0"/>
    </format>
    <format dxfId="1">
      <pivotArea field="9" type="button" dataOnly="0" labelOnly="1" outline="0" axis="axisCol" fieldPosition="1"/>
    </format>
    <format dxfId="0">
      <pivotArea type="topRight" dataOnly="0" labelOnly="1" outline="0" fieldPosition="0"/>
    </format>
  </formats>
  <pivotTableStyleInfo name="PivotStyleLight16" showRowHeaders="1" showColHeaders="1" showRowStripes="1" showColStripes="1"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9:D164" totalsRowShown="0" headerRowDxfId="363" headerRowBorderDxfId="362">
  <autoFilter ref="A79:D164" xr:uid="{00000000-0009-0000-0100-000001000000}">
    <filterColumn colId="2">
      <filters>
        <filter val="2"/>
        <filter val="3"/>
      </filters>
    </filterColumn>
  </autoFilter>
  <sortState xmlns:xlrd2="http://schemas.microsoft.com/office/spreadsheetml/2017/richdata2" ref="A80:D165">
    <sortCondition ref="A79:A165"/>
  </sortState>
  <tableColumns count="4">
    <tableColumn id="1" xr3:uid="{00000000-0010-0000-0000-000001000000}" name="Recipient"/>
    <tableColumn id="2" xr3:uid="{00000000-0010-0000-0000-000002000000}" name="Abbr" dataDxfId="361"/>
    <tableColumn id="3" xr3:uid="{00000000-0010-0000-0000-000003000000}" name="EPA Region" dataDxfId="360"/>
    <tableColumn id="4" xr3:uid="{00000000-0010-0000-0000-000004000000}" name="Column1" dataDxfId="35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orkPlan" displayName="WorkPlan" ref="A1:R81" headerRowDxfId="346" dataDxfId="345" totalsRowDxfId="344">
  <autoFilter ref="A1:R81" xr:uid="{00000000-0009-0000-0100-000002000000}"/>
  <sortState xmlns:xlrd2="http://schemas.microsoft.com/office/spreadsheetml/2017/richdata2" ref="A2:T59">
    <sortCondition ref="G1:G59"/>
  </sortState>
  <tableColumns count="18">
    <tableColumn id="1" xr3:uid="{00000000-0010-0000-0100-000001000000}" name="Entity" totalsRowLabel="Total" dataDxfId="343">
      <calculatedColumnFormula>Start!$U$12</calculatedColumnFormula>
    </tableColumn>
    <tableColumn id="13" xr3:uid="{00000000-0010-0000-0100-00000D000000}" name="WPStart " dataDxfId="342">
      <calculatedColumnFormula>IF(Start!$AB$19=Start!$Z$14,Start!$AB$14,IF(Start!$AB$19=Start!$Z$15,Start!$AB$15, IF(Start!$AB$19=Start!$Z$16,Start!$AB$16, IF(Start!$AB$19=Start!$Z$17,Start!$AB$17,""))))</calculatedColumnFormula>
    </tableColumn>
    <tableColumn id="3" xr3:uid="{00000000-0010-0000-0100-000003000000}" name="WPEnd" dataDxfId="341">
      <calculatedColumnFormula>IF(Start!$AB$19=Start!$Z$14,Start!$AE$14,IF(Start!$AB$19=Start!$Z$15,Start!$AE$15, IF(Start!$AB$19=Start!$Z$16,Start!$AE$16, IF(Start!$AB$19=Start!$Z$17,Start!$AE$17,""))))</calculatedColumnFormula>
    </tableColumn>
    <tableColumn id="5" xr3:uid="{00000000-0010-0000-0100-000005000000}" name="WPExtnd" dataDxfId="340"/>
    <tableColumn id="9" xr3:uid="{00000000-0010-0000-0100-000009000000}" name="Program Area" dataDxfId="339">
      <calculatedColumnFormula>IF(WorkPlan[[#This Row],[Activity '#]]="","",LOOKUP(H:H,Outcomes!B:B,Outcomes!C:C))</calculatedColumnFormula>
    </tableColumn>
    <tableColumn id="11" xr3:uid="{00000000-0010-0000-0100-00000B000000}" name="NPM" dataDxfId="338">
      <calculatedColumnFormula>IF(MID(WorkPlan[[#This Row],[Activity '#]],5,1)="1","OPP",IF(MID(WorkPlan[[#This Row],[Activity '#]],5,1)="2","OECA","OPP &amp; OECA"))</calculatedColumnFormula>
    </tableColumn>
    <tableColumn id="19" xr3:uid="{00000000-0010-0000-0100-000013000000}" name="Activity #" dataDxfId="337"/>
    <tableColumn id="2" xr3:uid="{00000000-0010-0000-0100-000002000000}" name="Prog #" dataDxfId="336">
      <calculatedColumnFormula>VALUE(LEFT(WorkPlan[[#This Row],[Activity '#]],2))</calculatedColumnFormula>
    </tableColumn>
    <tableColumn id="17" xr3:uid="{00000000-0010-0000-0100-000011000000}" name=" '15 - '17 Grant Guidance Activity " dataDxfId="335"/>
    <tableColumn id="12" xr3:uid="{00000000-0010-0000-0100-00000C000000}" name="Activity Type" dataDxfId="334"/>
    <tableColumn id="16" xr3:uid="{00000000-0010-0000-0100-000010000000}" name="Work Plan Activity Description (Outputs)" dataDxfId="333"/>
    <tableColumn id="10" xr3:uid="{00000000-0010-0000-0100-00000A000000}" name="Due Date" dataDxfId="332">
      <calculatedColumnFormula>Start!$AG$22</calculatedColumnFormula>
    </tableColumn>
    <tableColumn id="18" xr3:uid="{00000000-0010-0000-0100-000012000000}" name="Status" dataDxfId="331"/>
    <tableColumn id="4" xr3:uid="{00000000-0010-0000-0100-000004000000}" name="Describe Work Plan Activity Accomplishment                                           (include any issues or innovations, ifappropriate)" dataDxfId="330"/>
    <tableColumn id="8" xr3:uid="{00000000-0010-0000-0100-000008000000}" name="Significant Issues/ Innovations" dataDxfId="329"/>
    <tableColumn id="6" xr3:uid="{00000000-0010-0000-0100-000006000000}" name="EPA Review of Status" dataDxfId="328"/>
    <tableColumn id="7" xr3:uid="{00000000-0010-0000-0100-000007000000}" name="EPA Comment(s)" dataDxfId="327"/>
    <tableColumn id="14" xr3:uid="{00000000-0010-0000-0100-00000E000000}" name="EPA Recommendation (s)" dataDxfId="326"/>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Outcomes" displayName="Outcomes" ref="B2:G20" headerRowDxfId="325" dataDxfId="324" totalsRowDxfId="322" tableBorderDxfId="323">
  <autoFilter ref="B2:G20" xr:uid="{00000000-0009-0000-0100-000005000000}"/>
  <tableColumns count="6">
    <tableColumn id="3" xr3:uid="{00000000-0010-0000-0200-000003000000}" name="RPA#" totalsRowLabel="Total" dataDxfId="321" totalsRowDxfId="320"/>
    <tableColumn id="1" xr3:uid="{00000000-0010-0000-0200-000001000000}" name="Required Program Areas" dataDxfId="319" totalsRowDxfId="318"/>
    <tableColumn id="2" xr3:uid="{00000000-0010-0000-0200-000002000000}" name="Required Type" dataDxfId="317" totalsRowDxfId="316"/>
    <tableColumn id="4" xr3:uid="{00000000-0010-0000-0200-000004000000}" name="EPA Program Outcome" dataDxfId="315" totalsRowDxfId="314"/>
    <tableColumn id="5" xr3:uid="{00000000-0010-0000-0200-000005000000}" name="Grantee Outcome" dataDxfId="313" totalsRowDxfId="312"/>
    <tableColumn id="6" xr3:uid="{00000000-0010-0000-0200-000006000000}" name="EPA Goal" dataDxfId="311" totalsRowDxfId="310"/>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Exp5700Main" displayName="Exp5700Main" ref="C118:AA129" totalsRowShown="0" headerRowDxfId="308" dataDxfId="307">
  <autoFilter ref="C118:AA129" xr:uid="{00000000-0009-0000-0100-000003000000}"/>
  <tableColumns count="25">
    <tableColumn id="1" xr3:uid="{00000000-0010-0000-0300-000001000000}" name="Rpt" dataDxfId="306">
      <calculatedColumnFormula>IF($O$3="","",IF($O$3="Work Plan Accomplishments", "WPA", IF($O$3="Total Program Accomplishments","TPA","")))</calculatedColumnFormula>
    </tableColumn>
    <tableColumn id="24" xr3:uid="{00000000-0010-0000-0300-000018000000}" name="Recipient" dataDxfId="305">
      <calculatedColumnFormula>$E$3</calculatedColumnFormula>
    </tableColumn>
    <tableColumn id="2" xr3:uid="{00000000-0010-0000-0300-000002000000}" name="InspType" dataDxfId="304"/>
    <tableColumn id="3" xr3:uid="{00000000-0010-0000-0300-000003000000}" name="ProjInsp" dataDxfId="303"/>
    <tableColumn id="4" xr3:uid="{00000000-0010-0000-0300-000004000000}" name="ProjSamp" dataDxfId="302"/>
    <tableColumn id="5" xr3:uid="{00000000-0010-0000-0300-000005000000}" name="TotSamp" dataDxfId="301">
      <calculatedColumnFormula>SUM(I119:J119)</calculatedColumnFormula>
    </tableColumn>
    <tableColumn id="6" xr3:uid="{00000000-0010-0000-0300-000006000000}" name="SampPhy" dataDxfId="300"/>
    <tableColumn id="7" xr3:uid="{00000000-0010-0000-0300-000007000000}" name="SampDoc" dataDxfId="299"/>
    <tableColumn id="8" xr3:uid="{00000000-0010-0000-0300-000008000000}" name="TotInsp" dataDxfId="298"/>
    <tableColumn id="25" xr3:uid="{00000000-0010-0000-0300-000019000000}" name="FedFac" dataDxfId="297"/>
    <tableColumn id="9" xr3:uid="{00000000-0010-0000-0300-000009000000}" name="TotActions" dataDxfId="296">
      <calculatedColumnFormula>SUM(N119:W119)</calculatedColumnFormula>
    </tableColumn>
    <tableColumn id="10" xr3:uid="{00000000-0010-0000-0300-00000A000000}" name="CC" dataDxfId="295"/>
    <tableColumn id="11" xr3:uid="{00000000-0010-0000-0300-00000B000000}" name="CRIM" dataDxfId="294"/>
    <tableColumn id="12" xr3:uid="{00000000-0010-0000-0300-00000C000000}" name="Admin" dataDxfId="293"/>
    <tableColumn id="13" xr3:uid="{00000000-0010-0000-0300-00000D000000}" name="CertSusp" dataDxfId="292"/>
    <tableColumn id="14" xr3:uid="{00000000-0010-0000-0300-00000E000000}" name="CertRev" dataDxfId="291"/>
    <tableColumn id="15" xr3:uid="{00000000-0010-0000-0300-00000F000000}" name="CertMod" dataDxfId="290"/>
    <tableColumn id="16" xr3:uid="{00000000-0010-0000-0300-000010000000}" name="WL" dataDxfId="289"/>
    <tableColumn id="17" xr3:uid="{00000000-0010-0000-0300-000011000000}" name="SSURO" dataDxfId="288"/>
    <tableColumn id="18" xr3:uid="{00000000-0010-0000-0300-000012000000}" name="CsFwd" dataDxfId="287"/>
    <tableColumn id="19" xr3:uid="{00000000-0010-0000-0300-000013000000}" name="OthrEnf" dataDxfId="286"/>
    <tableColumn id="20" xr3:uid="{00000000-0010-0000-0300-000014000000}" name="#Fines" dataDxfId="285"/>
    <tableColumn id="21" xr3:uid="{00000000-0010-0000-0300-000015000000}" name="RptPerStart" dataDxfId="284">
      <calculatedColumnFormula>$I$3</calculatedColumnFormula>
    </tableColumn>
    <tableColumn id="22" xr3:uid="{00000000-0010-0000-0300-000016000000}" name="RptPerEnd" dataDxfId="283">
      <calculatedColumnFormula>$J$3</calculatedColumnFormula>
    </tableColumn>
    <tableColumn id="23" xr3:uid="{00000000-0010-0000-0300-000017000000}" name="Insp:Accomp-Proj" dataDxfId="282">
      <calculatedColumnFormula>Exp5700Main[[#This Row],[TotInsp]]-Exp5700Main[[#This Row],[ProjInsp]]</calculatedColumnFormula>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X2" totalsRowShown="0" headerRowDxfId="280" dataDxfId="279">
  <autoFilter ref="A1:X2" xr:uid="{00000000-0009-0000-0100-000006000000}"/>
  <tableColumns count="24">
    <tableColumn id="1" xr3:uid="{00000000-0010-0000-0400-000001000000}" name="Entity" dataDxfId="278">
      <calculatedColumnFormula>AC9</calculatedColumnFormula>
    </tableColumn>
    <tableColumn id="2" xr3:uid="{00000000-0010-0000-0400-000002000000}" name="MFY" dataDxfId="277">
      <calculatedColumnFormula>AC10</calculatedColumnFormula>
    </tableColumn>
    <tableColumn id="3" xr3:uid="{00000000-0010-0000-0400-000003000000}" name="RPStart" dataDxfId="276">
      <calculatedColumnFormula>AC11</calculatedColumnFormula>
    </tableColumn>
    <tableColumn id="4" xr3:uid="{00000000-0010-0000-0400-000004000000}" name="RPEnd" dataDxfId="275">
      <calculatedColumnFormula>AC12</calculatedColumnFormula>
    </tableColumn>
    <tableColumn id="5" xr3:uid="{00000000-0010-0000-0400-000005000000}" name="EPM1A1" dataDxfId="274">
      <calculatedColumnFormula>AC20</calculatedColumnFormula>
    </tableColumn>
    <tableColumn id="6" xr3:uid="{00000000-0010-0000-0400-000006000000}" name="EPM1A2" dataDxfId="273">
      <calculatedColumnFormula>AC22</calculatedColumnFormula>
    </tableColumn>
    <tableColumn id="7" xr3:uid="{00000000-0010-0000-0400-000007000000}" name="EPM1A3" dataDxfId="272">
      <calculatedColumnFormula>AC24</calculatedColumnFormula>
    </tableColumn>
    <tableColumn id="8" xr3:uid="{00000000-0010-0000-0400-000008000000}" name="EPM1B1" dataDxfId="271">
      <calculatedColumnFormula>AC47</calculatedColumnFormula>
    </tableColumn>
    <tableColumn id="9" xr3:uid="{00000000-0010-0000-0400-000009000000}" name="EPM1B2" dataDxfId="270">
      <calculatedColumnFormula>AC47</calculatedColumnFormula>
    </tableColumn>
    <tableColumn id="10" xr3:uid="{00000000-0010-0000-0400-00000A000000}" name="EPM1B3" dataDxfId="269">
      <calculatedColumnFormula>AC49</calculatedColumnFormula>
    </tableColumn>
    <tableColumn id="11" xr3:uid="{00000000-0010-0000-0400-00000B000000}" name="EPM2A1" dataDxfId="268">
      <calculatedColumnFormula>AC74</calculatedColumnFormula>
    </tableColumn>
    <tableColumn id="12" xr3:uid="{00000000-0010-0000-0400-00000C000000}" name="EPM2A2" dataDxfId="267">
      <calculatedColumnFormula>AC76</calculatedColumnFormula>
    </tableColumn>
    <tableColumn id="13" xr3:uid="{00000000-0010-0000-0400-00000D000000}" name="EPM3A1" dataDxfId="266">
      <calculatedColumnFormula>AC94</calculatedColumnFormula>
    </tableColumn>
    <tableColumn id="14" xr3:uid="{00000000-0010-0000-0400-00000E000000}" name="EPM3A2" dataDxfId="265">
      <calculatedColumnFormula>AC95</calculatedColumnFormula>
    </tableColumn>
    <tableColumn id="15" xr3:uid="{00000000-0010-0000-0400-00000F000000}" name="EPM3A3" dataDxfId="264">
      <calculatedColumnFormula>AC96</calculatedColumnFormula>
    </tableColumn>
    <tableColumn id="16" xr3:uid="{00000000-0010-0000-0400-000010000000}" name="EPM3B1" dataDxfId="263">
      <calculatedColumnFormula>AC99</calculatedColumnFormula>
    </tableColumn>
    <tableColumn id="17" xr3:uid="{00000000-0010-0000-0400-000011000000}" name="EPM3B2" dataDxfId="262">
      <calculatedColumnFormula>AC100</calculatedColumnFormula>
    </tableColumn>
    <tableColumn id="18" xr3:uid="{00000000-0010-0000-0400-000012000000}" name="EPM3B3" dataDxfId="261">
      <calculatedColumnFormula>AC101</calculatedColumnFormula>
    </tableColumn>
    <tableColumn id="19" xr3:uid="{00000000-0010-0000-0400-000013000000}" name="EPM3C1" dataDxfId="260">
      <calculatedColumnFormula>AC104</calculatedColumnFormula>
    </tableColumn>
    <tableColumn id="20" xr3:uid="{00000000-0010-0000-0400-000014000000}" name="EPM3C2" dataDxfId="259">
      <calculatedColumnFormula>AC105</calculatedColumnFormula>
    </tableColumn>
    <tableColumn id="21" xr3:uid="{00000000-0010-0000-0400-000015000000}" name="EPM3C3" dataDxfId="258">
      <calculatedColumnFormula>AC106</calculatedColumnFormula>
    </tableColumn>
    <tableColumn id="22" xr3:uid="{00000000-0010-0000-0400-000016000000}" name="EPM4A1" dataDxfId="257">
      <calculatedColumnFormula>AC125</calculatedColumnFormula>
    </tableColumn>
    <tableColumn id="23" xr3:uid="{00000000-0010-0000-0400-000017000000}" name="EPM4A2" dataDxfId="256">
      <calculatedColumnFormula>AC127</calculatedColumnFormula>
    </tableColumn>
    <tableColumn id="24" xr3:uid="{00000000-0010-0000-0400-000018000000}" name="EPM4A3" dataDxfId="255">
      <calculatedColumnFormula>AC129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5875">
          <a:solidFill>
            <a:schemeClr val="tx1">
              <a:lumMod val="95000"/>
              <a:lumOff val="5000"/>
              <a:alpha val="25000"/>
            </a:schemeClr>
          </a:solidFill>
        </a:ln>
        <a:effectLst>
          <a:outerShdw blurRad="44450" dist="27940" dir="5400000" algn="ctr">
            <a:schemeClr val="accent1">
              <a:alpha val="32000"/>
            </a:schemeClr>
          </a:outerShdw>
        </a:effectLst>
        <a:scene3d>
          <a:camera prst="orthographicFront">
            <a:rot lat="0" lon="0" rev="0"/>
          </a:camera>
          <a:lightRig rig="balanced" dir="t">
            <a:rot lat="0" lon="0" rev="8700000"/>
          </a:lightRig>
        </a:scene3d>
        <a:sp3d>
          <a:bevelT w="190500" h="38100"/>
        </a:sp3d>
      </a:spPr>
      <a:bodyPr vertOverflow="clip" rtlCol="0" anchor="ctr"/>
      <a:lstStyle>
        <a:defPPr algn="ctr">
          <a:defRPr sz="1800" b="1">
            <a:solidFill>
              <a:schemeClr val="tx1">
                <a:lumMod val="95000"/>
                <a:lumOff val="5000"/>
              </a:schemeClr>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pa.gov/ogd/forms/forms.htm" TargetMode="External"/><Relationship Id="rId7" Type="http://schemas.openxmlformats.org/officeDocument/2006/relationships/table" Target="../tables/table1.xml"/><Relationship Id="rId2" Type="http://schemas.openxmlformats.org/officeDocument/2006/relationships/hyperlink" Target="http://points.wsu.edu/" TargetMode="External"/><Relationship Id="rId1" Type="http://schemas.openxmlformats.org/officeDocument/2006/relationships/hyperlink" Target="http://cpard.wsu.edu/" TargetMode="External"/><Relationship Id="rId6" Type="http://schemas.openxmlformats.org/officeDocument/2006/relationships/printerSettings" Target="../printerSettings/printerSettings1.bin"/><Relationship Id="rId5" Type="http://schemas.openxmlformats.org/officeDocument/2006/relationships/hyperlink" Target="http://www2.epa.gov/compliance/fiscal-year-2015-2017-fifra-cooperative-agreement-guidance" TargetMode="External"/><Relationship Id="rId4" Type="http://schemas.openxmlformats.org/officeDocument/2006/relationships/hyperlink" Target="http://www2.epa.gov/compliance/fiscal-year-2015-2017-fifra-cooperative-agreement-guidanc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ivotTable" Target="../pivotTables/pivotTable4.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ivotTable" Target="../pivotTables/pivotTable5.xml"/></Relationships>
</file>

<file path=xl/worksheets/_rels/sheet1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9.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ivotTable" Target="../pivotTables/pivotTable8.xml"/></Relationships>
</file>

<file path=xl/worksheets/_rels/sheet3.xml.rels><?xml version="1.0" encoding="UTF-8" standalone="yes"?>
<Relationships xmlns="http://schemas.openxmlformats.org/package/2006/relationships"><Relationship Id="rId3" Type="http://schemas.openxmlformats.org/officeDocument/2006/relationships/hyperlink" Target="http://www.gsa.gov/Portal/gsa/ep/contentView.do?contentType=GSA_BASIC&amp;contentId=17943" TargetMode="External"/><Relationship Id="rId7" Type="http://schemas.openxmlformats.org/officeDocument/2006/relationships/drawing" Target="../drawings/drawing2.xml"/><Relationship Id="rId2" Type="http://schemas.openxmlformats.org/officeDocument/2006/relationships/hyperlink" Target="http://maps.google.com/" TargetMode="External"/><Relationship Id="rId1" Type="http://schemas.openxmlformats.org/officeDocument/2006/relationships/hyperlink" Target="http://www.gsa.gov/Portal/gsa/ep/contentView.do?contentType=GSA_BASIC&amp;contentId=9646" TargetMode="External"/><Relationship Id="rId6" Type="http://schemas.openxmlformats.org/officeDocument/2006/relationships/printerSettings" Target="../printerSettings/printerSettings3.bin"/><Relationship Id="rId5" Type="http://schemas.openxmlformats.org/officeDocument/2006/relationships/hyperlink" Target="http://apps.fas.gsa.gov/citypairs/search" TargetMode="External"/><Relationship Id="rId4" Type="http://schemas.openxmlformats.org/officeDocument/2006/relationships/hyperlink" Target="http://www.gsa.gov/Portal/gsa/ep/contentView.do?contentType=GSA_BASIC&amp;contentId=1794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regulations.gov/" TargetMode="External"/><Relationship Id="rId7" Type="http://schemas.openxmlformats.org/officeDocument/2006/relationships/table" Target="../tables/table2.xml"/><Relationship Id="rId2" Type="http://schemas.openxmlformats.org/officeDocument/2006/relationships/hyperlink" Target="http://www.epa.gov/compliance/resources/policies/monitoring/fifra/bee-inspection-guide.pdf" TargetMode="External"/><Relationship Id="rId1" Type="http://schemas.openxmlformats.org/officeDocument/2006/relationships/hyperlink" Target="http://cpard.wsu.edu/" TargetMode="External"/><Relationship Id="rId6" Type="http://schemas.openxmlformats.org/officeDocument/2006/relationships/vmlDrawing" Target="../drawings/vmlDrawing2.vml"/><Relationship Id="rId5" Type="http://schemas.openxmlformats.org/officeDocument/2006/relationships/printerSettings" Target="../printerSettings/printerSettings5.bin"/><Relationship Id="rId4" Type="http://schemas.openxmlformats.org/officeDocument/2006/relationships/hyperlink" Target="http://points.wsu.edu/"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pa.gov/compliance/resources/policies/state/grants/fifra/15-17guidance.pdf" TargetMode="External"/><Relationship Id="rId2" Type="http://schemas.openxmlformats.org/officeDocument/2006/relationships/hyperlink" Target="http://www.epa.gov/compliance/resources/policies/state/grants/fifra/15-17guidance.pdf" TargetMode="External"/><Relationship Id="rId1" Type="http://schemas.openxmlformats.org/officeDocument/2006/relationships/hyperlink" Target="http://www.epa.gov/compliance/resources/policies/state/grants/fifra/15-17guidance.pdf" TargetMode="External"/><Relationship Id="rId6" Type="http://schemas.openxmlformats.org/officeDocument/2006/relationships/table" Target="../tables/table4.xml"/><Relationship Id="rId5" Type="http://schemas.openxmlformats.org/officeDocument/2006/relationships/printerSettings" Target="../printerSettings/printerSettings7.bin"/><Relationship Id="rId4" Type="http://schemas.openxmlformats.org/officeDocument/2006/relationships/hyperlink" Target="http://www.epa.gov/compliance/resources/policies/state/grants/fifra/15-17guidanc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A1:BA164"/>
  <sheetViews>
    <sheetView showGridLines="0" showRowColHeaders="0" topLeftCell="Q1" zoomScale="80" zoomScaleNormal="80" zoomScaleSheetLayoutView="100" zoomScalePageLayoutView="70" workbookViewId="0">
      <selection activeCell="R42" sqref="R42"/>
    </sheetView>
  </sheetViews>
  <sheetFormatPr defaultColWidth="9.28515625" defaultRowHeight="14.25" x14ac:dyDescent="0.25"/>
  <cols>
    <col min="1" max="1" width="44" style="858" hidden="1" customWidth="1"/>
    <col min="2" max="2" width="10.42578125" style="6" hidden="1" customWidth="1"/>
    <col min="3" max="3" width="13.28515625" style="6" hidden="1" customWidth="1"/>
    <col min="4" max="4" width="11" style="6" hidden="1" customWidth="1"/>
    <col min="5" max="5" width="9.42578125" style="6" hidden="1" customWidth="1"/>
    <col min="6" max="12" width="12.7109375" style="6" hidden="1" customWidth="1"/>
    <col min="13" max="13" width="12.28515625" style="6" hidden="1" customWidth="1"/>
    <col min="14" max="14" width="5.28515625" style="6" hidden="1" customWidth="1"/>
    <col min="15" max="15" width="4.7109375" style="6" hidden="1" customWidth="1"/>
    <col min="16" max="16" width="7.5703125" style="6" hidden="1" customWidth="1"/>
    <col min="17" max="17" width="2.7109375" style="6" customWidth="1"/>
    <col min="18" max="18" width="5.28515625" style="6" customWidth="1"/>
    <col min="19" max="19" width="2.7109375" style="6" customWidth="1"/>
    <col min="20" max="20" width="3.28515625" style="154" customWidth="1"/>
    <col min="21" max="21" width="28.7109375" style="13" customWidth="1"/>
    <col min="22" max="22" width="3" style="13" customWidth="1"/>
    <col min="23" max="23" width="1.7109375" style="6" customWidth="1"/>
    <col min="24" max="24" width="11.28515625" style="6" customWidth="1"/>
    <col min="25" max="25" width="14.28515625" style="6" customWidth="1"/>
    <col min="26" max="26" width="1.5703125" style="6" customWidth="1"/>
    <col min="27" max="27" width="2.28515625" style="6" customWidth="1"/>
    <col min="28" max="28" width="16.28515625" style="6" customWidth="1"/>
    <col min="29" max="29" width="1.7109375" style="6" customWidth="1"/>
    <col min="30" max="30" width="1.28515625" style="6" customWidth="1"/>
    <col min="31" max="31" width="10.7109375" style="6" customWidth="1"/>
    <col min="32" max="32" width="12.7109375" style="6" customWidth="1"/>
    <col min="33" max="33" width="11.28515625" style="6" hidden="1" customWidth="1"/>
    <col min="34" max="34" width="9.7109375" style="6" hidden="1" customWidth="1"/>
    <col min="35" max="35" width="2.42578125" style="6" hidden="1" customWidth="1"/>
    <col min="36" max="36" width="1.42578125" style="6" customWidth="1"/>
    <col min="37" max="37" width="28.42578125" style="6" customWidth="1"/>
    <col min="38" max="38" width="2.7109375" style="6" customWidth="1"/>
    <col min="39" max="39" width="12.42578125" style="6" customWidth="1"/>
    <col min="40" max="40" width="3.42578125" style="6" customWidth="1"/>
    <col min="41" max="41" width="1.7109375" style="6" customWidth="1"/>
    <col min="42" max="42" width="2.28515625" style="6" customWidth="1"/>
    <col min="43" max="43" width="4.7109375" style="6" customWidth="1"/>
    <col min="44" max="44" width="1.42578125" style="5" customWidth="1"/>
    <col min="45" max="77" width="9.28515625" style="6" customWidth="1"/>
    <col min="78" max="16384" width="9.28515625" style="6"/>
  </cols>
  <sheetData>
    <row r="1" spans="1:49" ht="17.25" customHeight="1" x14ac:dyDescent="0.25">
      <c r="O1" s="5"/>
      <c r="P1" s="5"/>
      <c r="Q1" s="1094"/>
      <c r="R1" s="1094"/>
      <c r="S1" s="1095"/>
      <c r="T1" s="1096"/>
      <c r="U1" s="1097"/>
      <c r="V1" s="1097"/>
      <c r="W1" s="1098"/>
      <c r="X1" s="1098"/>
      <c r="Y1" s="1098"/>
      <c r="Z1" s="1098"/>
      <c r="AA1" s="1098"/>
      <c r="AB1" s="1117" t="s">
        <v>588</v>
      </c>
      <c r="AC1" s="1098"/>
      <c r="AD1" s="1098"/>
      <c r="AE1" s="1098"/>
      <c r="AF1" s="1098"/>
      <c r="AG1" s="1098"/>
      <c r="AH1" s="1098"/>
      <c r="AI1" s="1098"/>
      <c r="AJ1" s="1098"/>
      <c r="AK1" s="1098"/>
      <c r="AL1" s="1098"/>
      <c r="AM1" s="1095"/>
      <c r="AN1" s="1098"/>
      <c r="AO1" s="1098"/>
      <c r="AP1" s="1098"/>
      <c r="AQ1" s="1098"/>
      <c r="AR1" s="1094"/>
      <c r="AS1" s="1095"/>
      <c r="AT1" s="1095"/>
      <c r="AU1" s="1095"/>
      <c r="AV1" s="1095"/>
      <c r="AW1" s="1095"/>
    </row>
    <row r="2" spans="1:49" ht="22.5" customHeight="1" x14ac:dyDescent="0.35">
      <c r="Q2" s="1094"/>
      <c r="R2" s="1100" t="s">
        <v>878</v>
      </c>
      <c r="S2" s="1094"/>
      <c r="T2" s="1101"/>
      <c r="U2" s="1102"/>
      <c r="V2" s="1103"/>
      <c r="W2" s="1104"/>
      <c r="X2" s="1104"/>
      <c r="Y2" s="1105"/>
      <c r="Z2" s="1105"/>
      <c r="AA2" s="1105"/>
      <c r="AB2" s="1106"/>
      <c r="AC2" s="1106"/>
      <c r="AD2" s="1106"/>
      <c r="AE2" s="1095"/>
      <c r="AF2" s="1107" t="str">
        <f>IF(AK2="","","Start")</f>
        <v/>
      </c>
      <c r="AG2" s="1108"/>
      <c r="AH2" s="1105"/>
      <c r="AI2" s="1105"/>
      <c r="AJ2" s="1109"/>
      <c r="AK2" s="1110" t="str">
        <f>AG21</f>
        <v/>
      </c>
      <c r="AL2" s="1111"/>
      <c r="AM2" s="1112">
        <f ca="1">TODAY()</f>
        <v>44914</v>
      </c>
      <c r="AN2" s="1106"/>
      <c r="AO2" s="1094"/>
      <c r="AP2" s="1094"/>
      <c r="AQ2" s="1113"/>
      <c r="AR2" s="1095"/>
      <c r="AS2" s="1094"/>
      <c r="AT2" s="1095"/>
      <c r="AU2" s="1095"/>
      <c r="AV2" s="1095"/>
      <c r="AW2" s="1095"/>
    </row>
    <row r="3" spans="1:49" ht="20.25" customHeight="1" x14ac:dyDescent="0.25">
      <c r="Q3" s="1094"/>
      <c r="R3" s="1114" t="str">
        <f>IF(U10="","",U10)</f>
        <v/>
      </c>
      <c r="S3" s="1094"/>
      <c r="T3" s="1115"/>
      <c r="U3" s="1102"/>
      <c r="V3" s="1103"/>
      <c r="W3" s="1104"/>
      <c r="X3" s="1104"/>
      <c r="Y3" s="1105"/>
      <c r="Z3" s="1105"/>
      <c r="AA3" s="1105"/>
      <c r="AB3" s="1106"/>
      <c r="AC3" s="1106"/>
      <c r="AD3" s="1106"/>
      <c r="AE3" s="1095"/>
      <c r="AF3" s="1107" t="str">
        <f>IF(AK3="","", "End")</f>
        <v/>
      </c>
      <c r="AG3" s="1099"/>
      <c r="AH3" s="1116"/>
      <c r="AI3" s="1099"/>
      <c r="AJ3" s="1099"/>
      <c r="AK3" s="1110" t="str">
        <f>AG22</f>
        <v/>
      </c>
      <c r="AL3" s="1111"/>
      <c r="AM3" s="1099"/>
      <c r="AN3" s="1106"/>
      <c r="AO3" s="1094"/>
      <c r="AP3" s="1094"/>
      <c r="AQ3" s="1113"/>
      <c r="AR3" s="1095"/>
      <c r="AS3" s="1094"/>
      <c r="AT3" s="1095"/>
      <c r="AU3" s="1095"/>
      <c r="AV3" s="1095"/>
      <c r="AW3" s="1095"/>
    </row>
    <row r="4" spans="1:49" ht="18.75" customHeight="1" x14ac:dyDescent="0.25">
      <c r="O4" s="5"/>
      <c r="P4" s="122"/>
      <c r="Q4" s="1099"/>
      <c r="R4" s="238"/>
      <c r="S4" s="239"/>
      <c r="T4" s="1170" t="s">
        <v>605</v>
      </c>
      <c r="U4" s="241"/>
      <c r="V4" s="242"/>
      <c r="W4" s="239"/>
      <c r="X4" s="1092"/>
      <c r="Y4" s="239"/>
      <c r="Z4" s="239"/>
      <c r="AA4" s="239"/>
      <c r="AB4" s="239"/>
      <c r="AC4" s="239"/>
      <c r="AD4" s="239"/>
      <c r="AE4" s="239"/>
      <c r="AF4" s="239"/>
      <c r="AG4" s="239"/>
      <c r="AH4" s="239"/>
      <c r="AI4" s="239"/>
      <c r="AJ4" s="239"/>
      <c r="AK4" s="243"/>
      <c r="AL4" s="243"/>
      <c r="AM4" s="239"/>
      <c r="AN4" s="244"/>
      <c r="AO4" s="1095"/>
      <c r="AP4" s="1095"/>
      <c r="AQ4" s="1095"/>
      <c r="AR4" s="1095"/>
      <c r="AS4" s="1095"/>
      <c r="AT4" s="1095"/>
      <c r="AU4" s="1095"/>
      <c r="AV4" s="1095"/>
      <c r="AW4" s="1095"/>
    </row>
    <row r="5" spans="1:49" ht="14.25" customHeight="1" x14ac:dyDescent="0.25">
      <c r="O5" s="5"/>
      <c r="P5" s="122"/>
      <c r="Q5" s="1099"/>
      <c r="R5" s="1164"/>
      <c r="S5" s="1165"/>
      <c r="T5" s="253"/>
      <c r="U5" s="1166"/>
      <c r="V5" s="1167"/>
      <c r="W5" s="1165"/>
      <c r="X5" s="1168"/>
      <c r="Y5" s="1165"/>
      <c r="Z5" s="1165"/>
      <c r="AA5" s="1165"/>
      <c r="AB5" s="1165"/>
      <c r="AC5" s="1165"/>
      <c r="AD5" s="1165"/>
      <c r="AE5" s="1165"/>
      <c r="AF5" s="1165"/>
      <c r="AG5" s="1165"/>
      <c r="AH5" s="1165"/>
      <c r="AI5" s="1165"/>
      <c r="AJ5" s="1165"/>
      <c r="AK5" s="248"/>
      <c r="AL5" s="248"/>
      <c r="AM5" s="1165"/>
      <c r="AN5" s="1169"/>
      <c r="AO5" s="1095"/>
      <c r="AP5" s="1095"/>
      <c r="AQ5" s="1095"/>
      <c r="AR5" s="1095"/>
      <c r="AS5" s="1095"/>
      <c r="AT5" s="1095"/>
      <c r="AU5" s="1095"/>
      <c r="AV5" s="1095"/>
      <c r="AW5" s="1095"/>
    </row>
    <row r="6" spans="1:49" ht="17.25" customHeight="1" x14ac:dyDescent="0.25">
      <c r="O6" s="5"/>
      <c r="P6" s="119"/>
      <c r="Q6" s="1099"/>
      <c r="R6" s="245"/>
      <c r="S6" s="246"/>
      <c r="T6" s="1411" t="s">
        <v>598</v>
      </c>
      <c r="U6" s="1412"/>
      <c r="V6" s="1412"/>
      <c r="W6" s="246"/>
      <c r="X6" s="1093" t="s">
        <v>599</v>
      </c>
      <c r="Y6" s="247"/>
      <c r="Z6" s="866"/>
      <c r="AA6" s="866"/>
      <c r="AB6" s="247"/>
      <c r="AC6" s="247"/>
      <c r="AD6" s="247"/>
      <c r="AE6" s="247"/>
      <c r="AF6" s="248"/>
      <c r="AG6" s="248"/>
      <c r="AH6" s="248"/>
      <c r="AI6" s="248"/>
      <c r="AJ6" s="864"/>
      <c r="AK6" s="1209" t="s">
        <v>299</v>
      </c>
      <c r="AL6" s="248"/>
      <c r="AM6" s="1127" t="s">
        <v>600</v>
      </c>
      <c r="AN6" s="250"/>
      <c r="AO6" s="1095"/>
      <c r="AP6" s="1095"/>
      <c r="AQ6" s="1095"/>
      <c r="AR6" s="1095"/>
      <c r="AS6" s="1095"/>
      <c r="AT6" s="1095"/>
      <c r="AU6" s="1095"/>
      <c r="AV6" s="1095"/>
      <c r="AW6" s="1095"/>
    </row>
    <row r="7" spans="1:49" ht="6.75" customHeight="1" x14ac:dyDescent="0.25">
      <c r="O7" s="5"/>
      <c r="P7" s="123"/>
      <c r="Q7" s="1099"/>
      <c r="R7" s="251"/>
      <c r="S7" s="252"/>
      <c r="T7" s="253"/>
      <c r="U7" s="249"/>
      <c r="V7" s="249"/>
      <c r="W7" s="254"/>
      <c r="X7" s="248"/>
      <c r="Y7" s="248"/>
      <c r="Z7" s="248"/>
      <c r="AA7" s="248"/>
      <c r="AB7" s="248"/>
      <c r="AC7" s="248"/>
      <c r="AD7" s="248"/>
      <c r="AE7" s="248"/>
      <c r="AF7" s="248"/>
      <c r="AG7" s="248"/>
      <c r="AH7" s="254"/>
      <c r="AI7" s="254"/>
      <c r="AJ7" s="255"/>
      <c r="AK7" s="248"/>
      <c r="AL7" s="255"/>
      <c r="AM7" s="256"/>
      <c r="AN7" s="250"/>
      <c r="AO7" s="1095"/>
      <c r="AP7" s="1095"/>
      <c r="AQ7" s="1095"/>
      <c r="AR7" s="1095"/>
      <c r="AS7" s="1095"/>
      <c r="AT7" s="1095"/>
      <c r="AU7" s="1095"/>
      <c r="AV7" s="1095"/>
      <c r="AW7" s="1095"/>
    </row>
    <row r="8" spans="1:49" s="15" customFormat="1" ht="14.25" customHeight="1" x14ac:dyDescent="0.3">
      <c r="A8" s="859"/>
      <c r="O8" s="14"/>
      <c r="P8" s="124"/>
      <c r="Q8" s="1099"/>
      <c r="R8" s="257"/>
      <c r="S8" s="258"/>
      <c r="T8" s="1118" t="s">
        <v>591</v>
      </c>
      <c r="U8" s="178"/>
      <c r="V8" s="1171" t="s">
        <v>606</v>
      </c>
      <c r="W8" s="260"/>
      <c r="X8" s="261"/>
      <c r="Y8" s="906"/>
      <c r="Z8" s="1118" t="s">
        <v>593</v>
      </c>
      <c r="AA8" s="259"/>
      <c r="AB8" s="179"/>
      <c r="AC8" s="1172" t="s">
        <v>608</v>
      </c>
      <c r="AD8" s="262"/>
      <c r="AE8" s="261"/>
      <c r="AF8" s="261"/>
      <c r="AG8" s="263"/>
      <c r="AH8" s="261"/>
      <c r="AI8" s="261"/>
      <c r="AJ8" s="248"/>
      <c r="AK8" s="182"/>
      <c r="AL8" s="1251" t="s">
        <v>661</v>
      </c>
      <c r="AM8" s="183"/>
      <c r="AN8" s="1252" t="s">
        <v>662</v>
      </c>
      <c r="AO8" s="1095"/>
      <c r="AP8" s="1095"/>
      <c r="AQ8" s="1095"/>
      <c r="AR8" s="1095"/>
      <c r="AS8" s="1095"/>
      <c r="AT8" s="1095"/>
      <c r="AU8" s="1095"/>
      <c r="AV8" s="1095"/>
      <c r="AW8" s="1095"/>
    </row>
    <row r="9" spans="1:49" ht="15" customHeight="1" x14ac:dyDescent="0.25">
      <c r="O9" s="5"/>
      <c r="P9" s="120"/>
      <c r="Q9" s="1099"/>
      <c r="R9" s="265"/>
      <c r="S9" s="266"/>
      <c r="T9" s="253"/>
      <c r="U9" s="248"/>
      <c r="V9" s="248"/>
      <c r="W9" s="248"/>
      <c r="X9" s="248"/>
      <c r="Y9" s="267"/>
      <c r="Z9" s="267"/>
      <c r="AA9" s="267"/>
      <c r="AB9" s="267"/>
      <c r="AC9" s="267"/>
      <c r="AD9" s="267"/>
      <c r="AE9" s="267"/>
      <c r="AF9" s="267"/>
      <c r="AG9" s="267"/>
      <c r="AH9" s="268"/>
      <c r="AI9" s="268"/>
      <c r="AJ9" s="248"/>
      <c r="AK9" s="178"/>
      <c r="AL9" s="248"/>
      <c r="AM9" s="183"/>
      <c r="AN9" s="250"/>
      <c r="AO9" s="1095"/>
      <c r="AP9" s="1095"/>
      <c r="AQ9" s="1095"/>
      <c r="AR9" s="1095"/>
      <c r="AS9" s="1095"/>
      <c r="AT9" s="1095"/>
      <c r="AU9" s="1095"/>
      <c r="AV9" s="1095"/>
      <c r="AW9" s="1095"/>
    </row>
    <row r="10" spans="1:49" ht="18.75" customHeight="1" x14ac:dyDescent="0.3">
      <c r="O10" s="5"/>
      <c r="P10" s="125"/>
      <c r="Q10" s="1099"/>
      <c r="R10" s="265"/>
      <c r="S10" s="266"/>
      <c r="T10" s="1119" t="s">
        <v>592</v>
      </c>
      <c r="U10" s="1413"/>
      <c r="V10" s="270" t="s">
        <v>607</v>
      </c>
      <c r="W10" s="248"/>
      <c r="X10" s="248"/>
      <c r="Y10" s="864"/>
      <c r="Z10" s="1118" t="s">
        <v>594</v>
      </c>
      <c r="AA10" s="259"/>
      <c r="AB10" s="180"/>
      <c r="AC10" s="263" t="s">
        <v>609</v>
      </c>
      <c r="AD10" s="263"/>
      <c r="AE10" s="248"/>
      <c r="AF10" s="248"/>
      <c r="AG10" s="267"/>
      <c r="AH10" s="268"/>
      <c r="AI10" s="268"/>
      <c r="AJ10" s="248"/>
      <c r="AK10" s="178"/>
      <c r="AL10" s="248"/>
      <c r="AM10" s="183"/>
      <c r="AN10" s="250"/>
      <c r="AO10" s="1095"/>
      <c r="AP10" s="1095"/>
      <c r="AQ10" s="1095"/>
      <c r="AR10" s="1095"/>
      <c r="AS10" s="1095"/>
      <c r="AT10" s="1095"/>
      <c r="AU10" s="1095"/>
      <c r="AV10" s="1095"/>
      <c r="AW10" s="1095"/>
    </row>
    <row r="11" spans="1:49" s="15" customFormat="1" ht="21.75" customHeight="1" thickBot="1" x14ac:dyDescent="0.3">
      <c r="A11" s="859"/>
      <c r="O11" s="14"/>
      <c r="P11" s="124"/>
      <c r="Q11" s="1099"/>
      <c r="R11" s="257"/>
      <c r="S11" s="258"/>
      <c r="T11" s="271"/>
      <c r="U11" s="1414"/>
      <c r="V11" s="261"/>
      <c r="W11" s="261"/>
      <c r="X11" s="272"/>
      <c r="Y11" s="263"/>
      <c r="Z11" s="263"/>
      <c r="AA11" s="263"/>
      <c r="AB11" s="261"/>
      <c r="AC11" s="261"/>
      <c r="AD11" s="261"/>
      <c r="AE11" s="273"/>
      <c r="AF11" s="274"/>
      <c r="AG11" s="275"/>
      <c r="AH11" s="276"/>
      <c r="AI11" s="276"/>
      <c r="AJ11" s="261"/>
      <c r="AK11" s="178"/>
      <c r="AL11" s="261"/>
      <c r="AM11" s="183"/>
      <c r="AN11" s="264"/>
      <c r="AO11" s="1095"/>
      <c r="AP11" s="1095"/>
      <c r="AQ11" s="1095"/>
      <c r="AR11" s="1095"/>
      <c r="AS11" s="1095"/>
      <c r="AT11" s="1095"/>
      <c r="AU11" s="1095"/>
      <c r="AV11" s="1095"/>
      <c r="AW11" s="1095"/>
    </row>
    <row r="12" spans="1:49" ht="16.5" customHeight="1" x14ac:dyDescent="0.3">
      <c r="O12" s="5"/>
      <c r="P12" s="125"/>
      <c r="Q12" s="1099"/>
      <c r="R12" s="265"/>
      <c r="S12" s="266"/>
      <c r="T12" s="253"/>
      <c r="U12" s="277" t="str">
        <f>IF(U10="", "",VLOOKUP(U10,A79:C164,2))</f>
        <v/>
      </c>
      <c r="V12" s="249"/>
      <c r="W12" s="248"/>
      <c r="X12" s="272"/>
      <c r="Y12" s="278"/>
      <c r="Z12" s="278"/>
      <c r="AA12" s="278"/>
      <c r="AB12" s="1120" t="s">
        <v>48</v>
      </c>
      <c r="AC12" s="279"/>
      <c r="AD12" s="279"/>
      <c r="AE12" s="1120" t="str">
        <f>IF(AB14="","","End")</f>
        <v/>
      </c>
      <c r="AF12" s="1121" t="s">
        <v>528</v>
      </c>
      <c r="AG12" s="888" t="s">
        <v>254</v>
      </c>
      <c r="AH12" s="889" t="s">
        <v>255</v>
      </c>
      <c r="AI12" s="280"/>
      <c r="AJ12" s="248"/>
      <c r="AK12" s="178"/>
      <c r="AL12" s="248"/>
      <c r="AM12" s="183"/>
      <c r="AN12" s="250"/>
      <c r="AO12" s="1095"/>
      <c r="AP12" s="1095"/>
      <c r="AQ12" s="1095"/>
      <c r="AR12" s="1095"/>
      <c r="AS12" s="1095"/>
      <c r="AT12" s="1095"/>
      <c r="AU12" s="1095"/>
      <c r="AV12" s="1095"/>
      <c r="AW12" s="1095"/>
    </row>
    <row r="13" spans="1:49" ht="17.25" customHeight="1" x14ac:dyDescent="0.25">
      <c r="O13" s="5"/>
      <c r="P13" s="125"/>
      <c r="Q13" s="1099"/>
      <c r="R13" s="265"/>
      <c r="S13" s="266"/>
      <c r="T13" s="253"/>
      <c r="U13" s="281" t="str">
        <f>IF(U10="","","(EPA Region "&amp;VLOOKUP(U10,A79:C164,3)&amp;")")</f>
        <v/>
      </c>
      <c r="V13" s="248"/>
      <c r="W13" s="248"/>
      <c r="X13" s="248"/>
      <c r="Y13" s="864"/>
      <c r="Z13" s="1119" t="s">
        <v>595</v>
      </c>
      <c r="AA13" s="269"/>
      <c r="AB13" s="181"/>
      <c r="AC13" s="1173" t="s">
        <v>610</v>
      </c>
      <c r="AD13" s="282"/>
      <c r="AE13" s="912" t="str">
        <f>IF(AB10="","",IF(AB13="","",DATE(YEAR(AB13)+AB10,MONTH(AB13-1),DAY(AB13-1))))</f>
        <v/>
      </c>
      <c r="AF13" s="1066"/>
      <c r="AG13" s="863"/>
      <c r="AH13" s="890"/>
      <c r="AI13" s="283"/>
      <c r="AJ13" s="248"/>
      <c r="AK13" s="178"/>
      <c r="AL13" s="248"/>
      <c r="AM13" s="183"/>
      <c r="AN13" s="250"/>
      <c r="AO13" s="1095"/>
      <c r="AP13" s="1095"/>
      <c r="AQ13" s="1095"/>
      <c r="AR13" s="1095"/>
      <c r="AS13" s="1095"/>
      <c r="AT13" s="1095"/>
      <c r="AU13" s="1095"/>
      <c r="AV13" s="1095"/>
      <c r="AW13" s="1095"/>
    </row>
    <row r="14" spans="1:49" ht="15" customHeight="1" x14ac:dyDescent="0.25">
      <c r="O14" s="5"/>
      <c r="P14" s="120"/>
      <c r="Q14" s="1099"/>
      <c r="R14" s="265"/>
      <c r="S14" s="266"/>
      <c r="T14" s="253"/>
      <c r="U14" s="249"/>
      <c r="V14" s="249"/>
      <c r="W14" s="248"/>
      <c r="X14" s="284"/>
      <c r="Y14" s="864"/>
      <c r="Z14" s="285" t="str">
        <f>IF($AB$10&gt;=1,"Budget Period #1 ","")</f>
        <v/>
      </c>
      <c r="AA14" s="285"/>
      <c r="AB14" s="165" t="str">
        <f>IF(AB10="","",IF(AB13="","", AB13))</f>
        <v/>
      </c>
      <c r="AC14" s="165"/>
      <c r="AD14" s="165"/>
      <c r="AE14" s="913" t="str">
        <f>IF(AB14="","",IF($AB$10&gt;=1,DATE(YEAR($AB$13)+1,MONTH($AB$13-1),DAY($AB$13-1))," "))</f>
        <v/>
      </c>
      <c r="AF14" s="864"/>
      <c r="AG14" s="891" t="e">
        <f>IF(MONTH(AE14)&lt;7, RIGHT(YEAR(AE14)-1,2),RIGHT( YEAR(AE14),2))&amp;"-"&amp;IF( MONTH(AE14)&lt;7, RIGHT(YEAR(AE14),2), RIGHT(YEAR(AE14)+1,2))</f>
        <v>#VALUE!</v>
      </c>
      <c r="AH14" s="892" t="e">
        <f>IF(MONTH(AE14)&lt;10, RIGHT(YEAR(AE14),2),RIGHT( YEAR(AE14)+1,2))</f>
        <v>#VALUE!</v>
      </c>
      <c r="AI14" s="286"/>
      <c r="AJ14" s="248"/>
      <c r="AK14" s="178"/>
      <c r="AL14" s="248"/>
      <c r="AM14" s="183"/>
      <c r="AN14" s="250"/>
      <c r="AO14" s="1095"/>
      <c r="AP14" s="1095"/>
      <c r="AQ14" s="1095"/>
      <c r="AR14" s="1095"/>
      <c r="AS14" s="1095"/>
      <c r="AT14" s="1095"/>
      <c r="AU14" s="1095"/>
      <c r="AV14" s="1095"/>
      <c r="AW14" s="1095"/>
    </row>
    <row r="15" spans="1:49" ht="14.25" customHeight="1" x14ac:dyDescent="0.25">
      <c r="O15" s="5"/>
      <c r="P15" s="120"/>
      <c r="Q15" s="1099"/>
      <c r="R15" s="265"/>
      <c r="S15" s="266"/>
      <c r="T15" s="253"/>
      <c r="U15" s="323"/>
      <c r="V15" s="249"/>
      <c r="W15" s="287"/>
      <c r="X15" s="284"/>
      <c r="Y15" s="864"/>
      <c r="Z15" s="285" t="str">
        <f>IF($AB$10&gt;1,"Budget Period #2 ","")</f>
        <v/>
      </c>
      <c r="AA15" s="285"/>
      <c r="AB15" s="165" t="str">
        <f>IF(AB13="","", IF($AB$10&gt;1,DATE(YEAR($AB$13)+1,MONTH($AB$13),DAY($AB$13)),""))</f>
        <v/>
      </c>
      <c r="AC15" s="165"/>
      <c r="AD15" s="165"/>
      <c r="AE15" s="913" t="str">
        <f>IF(AB13="","", IF($AB$10&gt;1,DATE(YEAR($AB$13)+2,MONTH($AB$13-1),DAY($AB$13-1))," "))</f>
        <v/>
      </c>
      <c r="AF15" s="864"/>
      <c r="AG15" s="891" t="e">
        <f>IF(MONTH(AE15)&lt;7, RIGHT(YEAR(AE15)-1,2),RIGHT( YEAR(AE15),2))&amp;"-"&amp;IF( MONTH(AE15)&lt;7, RIGHT(YEAR(AE15),2), RIGHT(YEAR(AE15)+1,2))</f>
        <v>#VALUE!</v>
      </c>
      <c r="AH15" s="892" t="e">
        <f>IF(MONTH(AE15)&lt;10, RIGHT(YEAR(AE15),2),RIGHT( YEAR(AE15)+1,2))</f>
        <v>#VALUE!</v>
      </c>
      <c r="AI15" s="286"/>
      <c r="AJ15" s="248"/>
      <c r="AK15" s="178"/>
      <c r="AL15" s="248"/>
      <c r="AM15" s="183"/>
      <c r="AN15" s="250"/>
      <c r="AO15" s="1095"/>
      <c r="AP15" s="1095"/>
      <c r="AQ15" s="1095"/>
      <c r="AR15" s="1095"/>
      <c r="AS15" s="1095"/>
      <c r="AT15" s="1095"/>
      <c r="AU15" s="1095"/>
      <c r="AV15" s="1095"/>
      <c r="AW15" s="1095"/>
    </row>
    <row r="16" spans="1:49" ht="14.25" customHeight="1" x14ac:dyDescent="0.25">
      <c r="O16" s="5"/>
      <c r="P16" s="120"/>
      <c r="Q16" s="1099"/>
      <c r="R16" s="265"/>
      <c r="S16" s="266"/>
      <c r="T16" s="253"/>
      <c r="U16" s="249"/>
      <c r="V16" s="249"/>
      <c r="W16" s="248"/>
      <c r="X16" s="288"/>
      <c r="Y16" s="864"/>
      <c r="Z16" s="285" t="str">
        <f>IF($AB$10&gt;2,"Budget Period #3 ","")</f>
        <v/>
      </c>
      <c r="AA16" s="285"/>
      <c r="AB16" s="165" t="str">
        <f>IF(AB13="", "", IF($AB$10&gt;2,DATE(YEAR($AB$13)+2,MONTH($AB$13),DAY($AB$13)),""))</f>
        <v/>
      </c>
      <c r="AC16" s="165"/>
      <c r="AD16" s="165"/>
      <c r="AE16" s="913" t="str">
        <f>IF(AB13="","",IF($AB$10&gt;2,DATE(YEAR($AB$13)+3,MONTH($AB$13-1),DAY($AB$13-1))," "))</f>
        <v/>
      </c>
      <c r="AF16" s="864"/>
      <c r="AG16" s="891" t="e">
        <f>IF(MONTH(AE16)&lt;7, RIGHT(YEAR(AE16)-1,2),RIGHT( YEAR(AE16),2))&amp;"-"&amp;IF( MONTH(AE16)&lt;7, RIGHT(YEAR(AE16),2), RIGHT(YEAR(AE16)+1,2))</f>
        <v>#VALUE!</v>
      </c>
      <c r="AH16" s="892" t="e">
        <f>IF(MONTH(AE16)&lt;10, RIGHT(YEAR(AE16),2),RIGHT( YEAR(AE16)+1,2))</f>
        <v>#VALUE!</v>
      </c>
      <c r="AI16" s="286"/>
      <c r="AJ16" s="289"/>
      <c r="AK16" s="178"/>
      <c r="AL16" s="248"/>
      <c r="AM16" s="183"/>
      <c r="AN16" s="250"/>
      <c r="AO16" s="1095"/>
      <c r="AP16" s="1095"/>
      <c r="AQ16" s="1095"/>
      <c r="AR16" s="1095"/>
      <c r="AS16" s="1095"/>
      <c r="AT16" s="1095"/>
      <c r="AU16" s="1095"/>
      <c r="AV16" s="1095"/>
      <c r="AW16" s="1095"/>
    </row>
    <row r="17" spans="15:49" ht="16.5" customHeight="1" x14ac:dyDescent="0.25">
      <c r="O17" s="5"/>
      <c r="P17" s="120"/>
      <c r="Q17" s="1099"/>
      <c r="R17" s="265"/>
      <c r="S17" s="266"/>
      <c r="T17" s="253"/>
      <c r="U17" s="249"/>
      <c r="V17" s="249"/>
      <c r="W17" s="266"/>
      <c r="X17" s="288"/>
      <c r="Y17" s="864"/>
      <c r="Z17" s="285" t="str">
        <f>IF($AB$10&gt;3,"Budget Period #4","")</f>
        <v/>
      </c>
      <c r="AA17" s="285"/>
      <c r="AB17" s="165" t="str">
        <f>IF(AB13="","", IF($AB$10&gt;3,DATE(YEAR($AB$13)+3,MONTH($AB$13),DAY($AB$13)),""))</f>
        <v/>
      </c>
      <c r="AC17" s="165"/>
      <c r="AD17" s="165"/>
      <c r="AE17" s="913" t="str">
        <f>IF(AB13="","",IF($AB$10&gt;3,DATE(YEAR($AB$13)+4,MONTH($AB$13-1),DAY($AB$13-1))," "))</f>
        <v/>
      </c>
      <c r="AF17" s="864"/>
      <c r="AG17" s="891" t="e">
        <f>IF(MONTH(AE17)&lt;7, RIGHT(YEAR(AE17)-1,2),RIGHT( YEAR(AE17),2))&amp;"-"&amp;IF( MONTH(AE17)&lt;7, RIGHT(YEAR(AE17),2), RIGHT(YEAR(AE17)+1,2))</f>
        <v>#VALUE!</v>
      </c>
      <c r="AH17" s="892" t="e">
        <f>IF(MONTH(AE17)&lt;10, RIGHT(YEAR(AE17),2),RIGHT( YEAR(AE17)+1,2))</f>
        <v>#VALUE!</v>
      </c>
      <c r="AI17" s="286"/>
      <c r="AJ17" s="289"/>
      <c r="AK17" s="178"/>
      <c r="AL17" s="248"/>
      <c r="AM17" s="183"/>
      <c r="AN17" s="290"/>
      <c r="AO17" s="1095"/>
      <c r="AP17" s="1095"/>
      <c r="AQ17" s="1095"/>
      <c r="AR17" s="1095"/>
      <c r="AS17" s="1095"/>
      <c r="AT17" s="1095"/>
      <c r="AU17" s="1095"/>
      <c r="AV17" s="1095"/>
      <c r="AW17" s="1095"/>
    </row>
    <row r="18" spans="15:49" ht="11.25" customHeight="1" x14ac:dyDescent="0.25">
      <c r="O18" s="5"/>
      <c r="P18" s="125"/>
      <c r="Q18" s="1099"/>
      <c r="R18" s="265"/>
      <c r="S18" s="266"/>
      <c r="T18" s="253"/>
      <c r="U18" s="249"/>
      <c r="V18" s="249"/>
      <c r="W18" s="266"/>
      <c r="X18" s="288"/>
      <c r="Y18" s="864"/>
      <c r="Z18" s="285"/>
      <c r="AA18" s="285"/>
      <c r="AB18" s="165"/>
      <c r="AC18" s="165"/>
      <c r="AD18" s="165"/>
      <c r="AE18" s="165"/>
      <c r="AF18" s="864"/>
      <c r="AG18" s="891"/>
      <c r="AH18" s="892"/>
      <c r="AI18" s="286"/>
      <c r="AJ18" s="289"/>
      <c r="AK18" s="248"/>
      <c r="AL18" s="248"/>
      <c r="AM18" s="248"/>
      <c r="AN18" s="290"/>
      <c r="AO18" s="1095"/>
      <c r="AP18" s="1095"/>
      <c r="AQ18" s="1095"/>
      <c r="AR18" s="1095"/>
      <c r="AS18" s="1095"/>
      <c r="AT18" s="1095"/>
      <c r="AU18" s="1095"/>
      <c r="AV18" s="1095"/>
      <c r="AW18" s="1095"/>
    </row>
    <row r="19" spans="15:49" ht="13.5" customHeight="1" x14ac:dyDescent="0.3">
      <c r="O19" s="5"/>
      <c r="P19" s="120"/>
      <c r="Q19" s="1099"/>
      <c r="R19" s="265"/>
      <c r="S19" s="266"/>
      <c r="T19" s="253"/>
      <c r="U19" s="249"/>
      <c r="V19" s="249"/>
      <c r="W19" s="287"/>
      <c r="X19" s="291"/>
      <c r="Y19" s="864"/>
      <c r="Z19" s="1118" t="s">
        <v>596</v>
      </c>
      <c r="AA19" s="259"/>
      <c r="AB19" s="1128"/>
      <c r="AC19" s="169" t="s">
        <v>611</v>
      </c>
      <c r="AD19" s="249"/>
      <c r="AE19" s="864"/>
      <c r="AF19" s="864"/>
      <c r="AG19" s="893" t="str">
        <f>IF(AB13="","",IF(AB10="","",IF(AB19="","",IF(MONTH(AG21)=10,"FFY",IF(MONTH(AG21)=7,"SFY","")))))</f>
        <v/>
      </c>
      <c r="AH19" s="890"/>
      <c r="AI19" s="248"/>
      <c r="AJ19" s="248"/>
      <c r="AK19" s="864"/>
      <c r="AL19" s="292"/>
      <c r="AM19" s="248"/>
      <c r="AN19" s="250"/>
      <c r="AO19" s="1095"/>
      <c r="AP19" s="1095"/>
      <c r="AQ19" s="1095"/>
      <c r="AR19" s="1095"/>
      <c r="AS19" s="1095"/>
      <c r="AT19" s="1095"/>
      <c r="AU19" s="1095"/>
      <c r="AV19" s="1095"/>
      <c r="AW19" s="1095"/>
    </row>
    <row r="20" spans="15:49" ht="10.5" customHeight="1" x14ac:dyDescent="0.25">
      <c r="O20" s="5"/>
      <c r="P20" s="120"/>
      <c r="Q20" s="1099"/>
      <c r="R20" s="265"/>
      <c r="S20" s="266"/>
      <c r="T20" s="253"/>
      <c r="U20" s="249"/>
      <c r="V20" s="249"/>
      <c r="W20" s="287"/>
      <c r="X20" s="291"/>
      <c r="Y20" s="864"/>
      <c r="Z20" s="248"/>
      <c r="AA20" s="248"/>
      <c r="AB20" s="248"/>
      <c r="AC20" s="248"/>
      <c r="AD20" s="248"/>
      <c r="AE20" s="864"/>
      <c r="AF20" s="864"/>
      <c r="AG20" s="893" t="str">
        <f>IF(AND(AG19="FFY",AB10=1),AH14,IF(AND(AG19="SFY",AB10=1),AG14,IF(AG19="SFY",LOOKUP(AB19,Z14:Z17,AG14:AG17),IF(AG19="FFY",LOOKUP(AB19,Z14:Z17,AH14:AH17),""))))</f>
        <v/>
      </c>
      <c r="AH20" s="890"/>
      <c r="AI20" s="248"/>
      <c r="AJ20" s="248"/>
      <c r="AK20" s="248"/>
      <c r="AL20" s="248"/>
      <c r="AM20" s="248"/>
      <c r="AN20" s="250"/>
      <c r="AO20" s="1095"/>
      <c r="AP20" s="1095"/>
      <c r="AQ20" s="1095"/>
      <c r="AR20" s="1095"/>
      <c r="AS20" s="1095"/>
      <c r="AT20" s="1095"/>
      <c r="AU20" s="1095"/>
      <c r="AV20" s="1095"/>
      <c r="AW20" s="1095"/>
    </row>
    <row r="21" spans="15:49" ht="8.25" customHeight="1" x14ac:dyDescent="0.25">
      <c r="O21" s="5"/>
      <c r="P21" s="125"/>
      <c r="Q21" s="1099"/>
      <c r="R21" s="265"/>
      <c r="S21" s="266"/>
      <c r="T21" s="253"/>
      <c r="U21" s="249"/>
      <c r="V21" s="249"/>
      <c r="W21" s="287"/>
      <c r="X21" s="291"/>
      <c r="Y21" s="864"/>
      <c r="Z21" s="293"/>
      <c r="AA21" s="293"/>
      <c r="AB21" s="1028"/>
      <c r="AC21" s="248"/>
      <c r="AD21" s="248"/>
      <c r="AE21" s="864"/>
      <c r="AF21" s="864"/>
      <c r="AG21" s="894" t="str">
        <f>IF(AB19=Z14,AB14,IF(AB19=Z15,AB15, IF(AB19=Z16,AB16, IF(AB19=Z17,AB17,""))))</f>
        <v/>
      </c>
      <c r="AH21" s="892"/>
      <c r="AI21" s="289"/>
      <c r="AJ21" s="248"/>
      <c r="AK21" s="248"/>
      <c r="AL21" s="248"/>
      <c r="AM21" s="248"/>
      <c r="AN21" s="250"/>
      <c r="AO21" s="1095"/>
      <c r="AP21" s="1095"/>
      <c r="AQ21" s="1095"/>
      <c r="AR21" s="1095"/>
      <c r="AS21" s="1095"/>
      <c r="AT21" s="1095"/>
      <c r="AU21" s="1095"/>
      <c r="AV21" s="1095"/>
      <c r="AW21" s="1095"/>
    </row>
    <row r="22" spans="15:49" ht="9.75" customHeight="1" thickBot="1" x14ac:dyDescent="0.3">
      <c r="O22" s="5"/>
      <c r="P22" s="125"/>
      <c r="Q22" s="1099"/>
      <c r="R22" s="295"/>
      <c r="S22" s="296"/>
      <c r="T22" s="297"/>
      <c r="U22" s="298"/>
      <c r="V22" s="298"/>
      <c r="W22" s="299"/>
      <c r="X22" s="300"/>
      <c r="Y22" s="300"/>
      <c r="Z22" s="300"/>
      <c r="AA22" s="300"/>
      <c r="AB22" s="300"/>
      <c r="AC22" s="300"/>
      <c r="AD22" s="300"/>
      <c r="AE22" s="865"/>
      <c r="AF22" s="865"/>
      <c r="AG22" s="904" t="str">
        <f>IF(AB19=Z14,AE14,IF(AB19=Z15,AE15, IF(AB19=Z16,AE16, IF(AB19=Z17,AE17,""))))</f>
        <v/>
      </c>
      <c r="AH22" s="895"/>
      <c r="AI22" s="302"/>
      <c r="AJ22" s="300"/>
      <c r="AK22" s="300"/>
      <c r="AL22" s="300"/>
      <c r="AM22" s="300"/>
      <c r="AN22" s="303"/>
      <c r="AO22" s="1095"/>
      <c r="AP22" s="1095"/>
      <c r="AQ22" s="1095"/>
      <c r="AR22" s="1095"/>
      <c r="AS22" s="1095"/>
      <c r="AT22" s="1095"/>
      <c r="AU22" s="1095"/>
      <c r="AV22" s="1095"/>
      <c r="AW22" s="1095"/>
    </row>
    <row r="23" spans="15:49" ht="16.5" customHeight="1" x14ac:dyDescent="0.25">
      <c r="O23" s="5"/>
      <c r="P23" s="125"/>
      <c r="Q23" s="1099"/>
      <c r="R23" s="304"/>
      <c r="S23" s="305"/>
      <c r="T23" s="240"/>
      <c r="U23" s="306"/>
      <c r="V23" s="306"/>
      <c r="W23" s="307"/>
      <c r="X23" s="243"/>
      <c r="Y23" s="308"/>
      <c r="Z23" s="309"/>
      <c r="AA23" s="243"/>
      <c r="AB23" s="243"/>
      <c r="AC23" s="243"/>
      <c r="AD23" s="243"/>
      <c r="AE23" s="243"/>
      <c r="AF23" s="243"/>
      <c r="AG23" s="243"/>
      <c r="AH23" s="243"/>
      <c r="AI23" s="243"/>
      <c r="AJ23" s="243"/>
      <c r="AK23" s="243"/>
      <c r="AL23" s="243"/>
      <c r="AM23" s="243"/>
      <c r="AN23" s="308"/>
      <c r="AO23" s="1095"/>
      <c r="AP23" s="1095"/>
      <c r="AQ23" s="1095"/>
      <c r="AR23" s="1095"/>
      <c r="AS23" s="1095"/>
      <c r="AT23" s="1095"/>
      <c r="AU23" s="1095"/>
      <c r="AV23" s="1095"/>
      <c r="AW23" s="1095"/>
    </row>
    <row r="24" spans="15:49" ht="17.25" customHeight="1" x14ac:dyDescent="0.25">
      <c r="O24" s="5"/>
      <c r="P24" s="125"/>
      <c r="Q24" s="1099"/>
      <c r="R24" s="310"/>
      <c r="S24" s="1417" t="s">
        <v>866</v>
      </c>
      <c r="T24" s="1418"/>
      <c r="U24" s="1418"/>
      <c r="V24" s="1418"/>
      <c r="W24" s="1418"/>
      <c r="X24" s="1418"/>
      <c r="Y24" s="1419"/>
      <c r="Z24" s="310"/>
      <c r="AA24" s="248"/>
      <c r="AB24" s="1131" t="s">
        <v>603</v>
      </c>
      <c r="AC24" s="248"/>
      <c r="AD24" s="864"/>
      <c r="AE24" s="864"/>
      <c r="AF24" s="294"/>
      <c r="AG24" s="294"/>
      <c r="AH24" s="289"/>
      <c r="AI24" s="289"/>
      <c r="AJ24" s="248"/>
      <c r="AK24" s="1129" t="s">
        <v>332</v>
      </c>
      <c r="AL24" s="864"/>
      <c r="AM24" s="248"/>
      <c r="AN24" s="250"/>
      <c r="AO24" s="1095"/>
      <c r="AP24" s="1095"/>
      <c r="AQ24" s="1095"/>
      <c r="AR24" s="1095"/>
      <c r="AS24" s="1095"/>
      <c r="AT24" s="1095"/>
      <c r="AU24" s="1095"/>
      <c r="AV24" s="1095"/>
      <c r="AW24" s="1095"/>
    </row>
    <row r="25" spans="15:49" ht="12" customHeight="1" x14ac:dyDescent="0.25">
      <c r="O25" s="5"/>
      <c r="P25" s="125"/>
      <c r="Q25" s="1099"/>
      <c r="R25" s="251"/>
      <c r="S25" s="248"/>
      <c r="T25" s="248"/>
      <c r="U25" s="249"/>
      <c r="V25" s="248"/>
      <c r="W25" s="311"/>
      <c r="X25" s="248"/>
      <c r="Y25" s="250"/>
      <c r="Z25" s="310"/>
      <c r="AA25" s="248"/>
      <c r="AB25" s="248"/>
      <c r="AC25" s="1069"/>
      <c r="AD25" s="864"/>
      <c r="AE25" s="864"/>
      <c r="AF25" s="312"/>
      <c r="AG25" s="312"/>
      <c r="AH25" s="313"/>
      <c r="AI25" s="313"/>
      <c r="AJ25" s="1069"/>
      <c r="AK25" s="1069"/>
      <c r="AL25" s="1069"/>
      <c r="AM25" s="1069"/>
      <c r="AN25" s="250"/>
      <c r="AO25" s="1095"/>
      <c r="AP25" s="1095"/>
      <c r="AQ25" s="1095"/>
      <c r="AR25" s="1095"/>
      <c r="AS25" s="1095"/>
      <c r="AT25" s="1095"/>
      <c r="AU25" s="1095"/>
      <c r="AV25" s="1095"/>
      <c r="AW25" s="1095"/>
    </row>
    <row r="26" spans="15:49" ht="13.5" customHeight="1" x14ac:dyDescent="0.25">
      <c r="O26" s="5"/>
      <c r="P26" s="125"/>
      <c r="Q26" s="1099"/>
      <c r="R26" s="251"/>
      <c r="S26" s="1125"/>
      <c r="T26" s="1420" t="s">
        <v>315</v>
      </c>
      <c r="U26" s="1420"/>
      <c r="V26" s="1416"/>
      <c r="W26" s="1409" t="s">
        <v>875</v>
      </c>
      <c r="X26" s="1409"/>
      <c r="Y26" s="1410"/>
      <c r="Z26" s="907"/>
      <c r="AA26" s="1122"/>
      <c r="AB26" s="1159" t="s">
        <v>403</v>
      </c>
      <c r="AC26" s="1306"/>
      <c r="AD26" s="1306"/>
      <c r="AE26" s="1306"/>
      <c r="AF26" s="905"/>
      <c r="AG26" s="905"/>
      <c r="AH26" s="905"/>
      <c r="AI26" s="905"/>
      <c r="AJ26" s="1124"/>
      <c r="AK26" s="1309" t="s">
        <v>334</v>
      </c>
      <c r="AL26" s="864"/>
      <c r="AM26" s="864"/>
      <c r="AN26" s="250"/>
      <c r="AO26" s="1095"/>
      <c r="AP26" s="1095"/>
      <c r="AQ26" s="1095"/>
      <c r="AR26" s="1095"/>
      <c r="AS26" s="1095"/>
      <c r="AT26" s="1095"/>
      <c r="AU26" s="1095"/>
      <c r="AV26" s="1095"/>
      <c r="AW26" s="1095"/>
    </row>
    <row r="27" spans="15:49" ht="15" customHeight="1" x14ac:dyDescent="0.25">
      <c r="O27" s="5"/>
      <c r="P27" s="125"/>
      <c r="Q27" s="1099"/>
      <c r="R27" s="251"/>
      <c r="S27" s="1126"/>
      <c r="T27" s="1420" t="s">
        <v>597</v>
      </c>
      <c r="U27" s="1420"/>
      <c r="V27" s="1416"/>
      <c r="W27" s="1409" t="s">
        <v>876</v>
      </c>
      <c r="X27" s="1409"/>
      <c r="Y27" s="1410"/>
      <c r="Z27" s="310"/>
      <c r="AA27" s="1122"/>
      <c r="AB27" s="1159" t="s">
        <v>316</v>
      </c>
      <c r="AC27" s="1306"/>
      <c r="AD27" s="1306"/>
      <c r="AE27" s="1306"/>
      <c r="AF27" s="867"/>
      <c r="AG27" s="867"/>
      <c r="AH27" s="867"/>
      <c r="AI27" s="867"/>
      <c r="AJ27" s="1124"/>
      <c r="AK27" s="867"/>
      <c r="AL27" s="864"/>
      <c r="AM27" s="326"/>
      <c r="AN27" s="250"/>
      <c r="AO27" s="1095"/>
      <c r="AP27" s="1095"/>
      <c r="AQ27" s="1095"/>
      <c r="AR27" s="1095"/>
      <c r="AS27" s="1095"/>
      <c r="AT27" s="1095"/>
      <c r="AU27" s="1095"/>
      <c r="AV27" s="1095"/>
      <c r="AW27" s="1095"/>
    </row>
    <row r="28" spans="15:49" ht="15.75" customHeight="1" x14ac:dyDescent="0.25">
      <c r="O28" s="5"/>
      <c r="P28" s="125"/>
      <c r="Q28" s="1099"/>
      <c r="R28" s="251"/>
      <c r="S28" s="314"/>
      <c r="T28" s="1420" t="s">
        <v>314</v>
      </c>
      <c r="U28" s="1420"/>
      <c r="V28" s="1416"/>
      <c r="W28" s="1409" t="s">
        <v>877</v>
      </c>
      <c r="X28" s="1409"/>
      <c r="Y28" s="1410"/>
      <c r="Z28" s="310"/>
      <c r="AA28" s="1122"/>
      <c r="AB28" s="1159" t="s">
        <v>317</v>
      </c>
      <c r="AC28" s="1306"/>
      <c r="AD28" s="1306"/>
      <c r="AE28" s="1306"/>
      <c r="AF28" s="867"/>
      <c r="AG28" s="867"/>
      <c r="AH28" s="867"/>
      <c r="AI28" s="867"/>
      <c r="AJ28" s="1124"/>
      <c r="AK28" s="867"/>
      <c r="AL28" s="864"/>
      <c r="AM28" s="324"/>
      <c r="AN28" s="250"/>
      <c r="AO28" s="1095"/>
      <c r="AP28" s="1095"/>
      <c r="AQ28" s="1095"/>
      <c r="AR28" s="1095"/>
      <c r="AS28" s="1095"/>
      <c r="AT28" s="1095"/>
      <c r="AU28" s="1095"/>
      <c r="AV28" s="1095"/>
      <c r="AW28" s="1095"/>
    </row>
    <row r="29" spans="15:49" ht="13.5" customHeight="1" x14ac:dyDescent="0.25">
      <c r="O29" s="5"/>
      <c r="P29" s="125"/>
      <c r="Q29" s="1099"/>
      <c r="R29" s="251"/>
      <c r="S29" s="915"/>
      <c r="T29" s="1415" t="s">
        <v>406</v>
      </c>
      <c r="U29" s="1415"/>
      <c r="V29" s="1416"/>
      <c r="W29" s="1421" t="s">
        <v>724</v>
      </c>
      <c r="X29" s="1421"/>
      <c r="Y29" s="1422"/>
      <c r="Z29" s="310"/>
      <c r="AA29" s="1122"/>
      <c r="AB29" s="1308" t="s">
        <v>390</v>
      </c>
      <c r="AC29" s="1307"/>
      <c r="AD29" s="1307"/>
      <c r="AE29" s="1307"/>
      <c r="AF29" s="347"/>
      <c r="AG29" s="867"/>
      <c r="AH29" s="867"/>
      <c r="AI29" s="347"/>
      <c r="AJ29" s="1160"/>
      <c r="AK29" s="347"/>
      <c r="AL29" s="864"/>
      <c r="AM29" s="324"/>
      <c r="AN29" s="250"/>
      <c r="AO29" s="1095"/>
      <c r="AP29" s="1095"/>
      <c r="AQ29" s="1095"/>
      <c r="AR29" s="1095"/>
      <c r="AS29" s="1095"/>
      <c r="AT29" s="1095"/>
      <c r="AU29" s="1095"/>
      <c r="AV29" s="1095"/>
      <c r="AW29" s="1095"/>
    </row>
    <row r="30" spans="15:49" ht="14.25" customHeight="1" x14ac:dyDescent="0.25">
      <c r="O30" s="5"/>
      <c r="P30" s="125"/>
      <c r="Q30" s="1099"/>
      <c r="R30" s="251"/>
      <c r="S30" s="1305"/>
      <c r="T30" s="248"/>
      <c r="U30" s="248"/>
      <c r="V30" s="1416"/>
      <c r="W30" s="1409" t="s">
        <v>546</v>
      </c>
      <c r="X30" s="1409"/>
      <c r="Y30" s="1410"/>
      <c r="Z30" s="310"/>
      <c r="AA30" s="1122"/>
      <c r="AB30" s="1159" t="s">
        <v>318</v>
      </c>
      <c r="AC30" s="1306"/>
      <c r="AD30" s="1306"/>
      <c r="AE30" s="1306"/>
      <c r="AF30" s="867"/>
      <c r="AG30" s="867"/>
      <c r="AH30" s="867"/>
      <c r="AI30" s="867"/>
      <c r="AJ30" s="1124"/>
      <c r="AK30" s="867"/>
      <c r="AL30" s="864"/>
      <c r="AM30" s="324"/>
      <c r="AN30" s="250"/>
      <c r="AO30" s="1095"/>
      <c r="AP30" s="1095"/>
      <c r="AQ30" s="1095"/>
      <c r="AR30" s="1095"/>
      <c r="AS30" s="1095"/>
      <c r="AT30" s="1095"/>
      <c r="AU30" s="1095"/>
      <c r="AV30" s="1095"/>
      <c r="AW30" s="1095"/>
    </row>
    <row r="31" spans="15:49" ht="19.5" customHeight="1" x14ac:dyDescent="0.25">
      <c r="O31" s="5"/>
      <c r="P31" s="125"/>
      <c r="Q31" s="1099"/>
      <c r="R31" s="251"/>
      <c r="S31" s="864"/>
      <c r="T31" s="1161"/>
      <c r="U31" s="1162"/>
      <c r="V31" s="916"/>
      <c r="W31" s="864"/>
      <c r="X31" s="864"/>
      <c r="Y31" s="864"/>
      <c r="Z31" s="908"/>
      <c r="AA31" s="909"/>
      <c r="AB31" s="300"/>
      <c r="AC31" s="300"/>
      <c r="AD31" s="300"/>
      <c r="AE31" s="300"/>
      <c r="AF31" s="301"/>
      <c r="AG31" s="301"/>
      <c r="AH31" s="316"/>
      <c r="AI31" s="300"/>
      <c r="AJ31" s="300"/>
      <c r="AK31" s="300"/>
      <c r="AL31" s="300"/>
      <c r="AM31" s="300"/>
      <c r="AN31" s="303"/>
      <c r="AO31" s="1095"/>
      <c r="AP31" s="1095"/>
      <c r="AQ31" s="1095"/>
      <c r="AR31" s="1095"/>
      <c r="AS31" s="1095"/>
      <c r="AT31" s="1095"/>
      <c r="AU31" s="1095"/>
      <c r="AV31" s="1095"/>
      <c r="AW31" s="1095"/>
    </row>
    <row r="32" spans="15:49" ht="13.5" customHeight="1" x14ac:dyDescent="0.25">
      <c r="O32" s="5"/>
      <c r="P32" s="125"/>
      <c r="Q32" s="1099"/>
      <c r="R32" s="251"/>
      <c r="S32" s="864"/>
      <c r="T32" s="1163" t="s">
        <v>604</v>
      </c>
      <c r="U32" s="1162"/>
      <c r="V32" s="916"/>
      <c r="W32" s="864"/>
      <c r="X32" s="864"/>
      <c r="Y32" s="917"/>
      <c r="Z32" s="1070"/>
      <c r="AA32" s="1070"/>
      <c r="AB32" s="248"/>
      <c r="AC32" s="248"/>
      <c r="AD32" s="248"/>
      <c r="AE32" s="248"/>
      <c r="AF32" s="294"/>
      <c r="AG32" s="294"/>
      <c r="AH32" s="317"/>
      <c r="AI32" s="248"/>
      <c r="AJ32" s="248"/>
      <c r="AK32" s="248"/>
      <c r="AL32" s="248"/>
      <c r="AM32" s="248"/>
      <c r="AN32" s="308"/>
      <c r="AO32" s="1095"/>
      <c r="AP32" s="1095"/>
      <c r="AQ32" s="1095"/>
      <c r="AR32" s="1095"/>
      <c r="AS32" s="1095"/>
      <c r="AT32" s="1095"/>
      <c r="AU32" s="1095"/>
      <c r="AV32" s="1095"/>
      <c r="AW32" s="1095"/>
    </row>
    <row r="33" spans="1:53" ht="18" customHeight="1" x14ac:dyDescent="0.25">
      <c r="O33" s="5"/>
      <c r="P33" s="125"/>
      <c r="Q33" s="1099"/>
      <c r="R33" s="251"/>
      <c r="S33" s="1425"/>
      <c r="T33" s="1426" t="s">
        <v>854</v>
      </c>
      <c r="U33" s="1426"/>
      <c r="V33" s="248"/>
      <c r="W33" s="864"/>
      <c r="X33" s="864"/>
      <c r="Y33" s="864"/>
      <c r="Z33" s="910"/>
      <c r="AA33" s="864"/>
      <c r="AB33" s="1130" t="s">
        <v>323</v>
      </c>
      <c r="AC33" s="248"/>
      <c r="AD33" s="911"/>
      <c r="AE33" s="911"/>
      <c r="AF33" s="294"/>
      <c r="AG33" s="294"/>
      <c r="AH33" s="317"/>
      <c r="AI33" s="248"/>
      <c r="AJ33" s="248"/>
      <c r="AK33" s="1093" t="s">
        <v>333</v>
      </c>
      <c r="AL33" s="864"/>
      <c r="AM33" s="248"/>
      <c r="AN33" s="250"/>
      <c r="AO33" s="1095"/>
      <c r="AP33" s="1095"/>
      <c r="AQ33" s="1095"/>
      <c r="AR33" s="1095"/>
      <c r="AS33" s="1095"/>
      <c r="AT33" s="1095"/>
      <c r="AU33" s="1095"/>
      <c r="AV33" s="1095"/>
      <c r="AW33" s="1095"/>
    </row>
    <row r="34" spans="1:53" ht="13.5" customHeight="1" x14ac:dyDescent="0.25">
      <c r="O34" s="5"/>
      <c r="P34" s="125"/>
      <c r="Q34" s="1099"/>
      <c r="R34" s="251"/>
      <c r="S34" s="1425"/>
      <c r="T34" s="1427" t="s">
        <v>855</v>
      </c>
      <c r="U34" s="1427"/>
      <c r="V34" s="248"/>
      <c r="W34" s="311"/>
      <c r="X34" s="248"/>
      <c r="Y34" s="250"/>
      <c r="Z34" s="248"/>
      <c r="AA34" s="248"/>
      <c r="AB34" s="1303" t="s">
        <v>324</v>
      </c>
      <c r="AC34" s="320"/>
      <c r="AD34" s="1306"/>
      <c r="AE34" s="1306"/>
      <c r="AF34" s="318"/>
      <c r="AG34" s="318"/>
      <c r="AH34" s="319"/>
      <c r="AI34" s="319"/>
      <c r="AJ34" s="248"/>
      <c r="AK34" s="320"/>
      <c r="AL34" s="864"/>
      <c r="AM34" s="325"/>
      <c r="AN34" s="250"/>
      <c r="AO34" s="1095"/>
      <c r="AP34" s="1095"/>
      <c r="AQ34" s="1095"/>
      <c r="AR34" s="1095"/>
      <c r="AS34" s="1095"/>
      <c r="AT34" s="1095"/>
      <c r="AU34" s="1095"/>
      <c r="AV34" s="1095"/>
      <c r="AW34" s="1095"/>
    </row>
    <row r="35" spans="1:53" ht="13.5" customHeight="1" x14ac:dyDescent="0.25">
      <c r="O35" s="5"/>
      <c r="P35" s="125"/>
      <c r="Q35" s="1099"/>
      <c r="R35" s="321"/>
      <c r="S35" s="252"/>
      <c r="T35" s="322"/>
      <c r="U35" s="313"/>
      <c r="V35" s="249"/>
      <c r="W35" s="311"/>
      <c r="X35" s="248"/>
      <c r="Y35" s="250"/>
      <c r="Z35" s="248"/>
      <c r="AA35" s="248"/>
      <c r="AB35" s="1423" t="s">
        <v>709</v>
      </c>
      <c r="AC35" s="1424"/>
      <c r="AD35" s="1424"/>
      <c r="AE35" s="1424"/>
      <c r="AF35" s="318"/>
      <c r="AG35" s="318"/>
      <c r="AH35" s="319"/>
      <c r="AI35" s="319"/>
      <c r="AJ35" s="248"/>
      <c r="AK35" s="320"/>
      <c r="AL35" s="864"/>
      <c r="AM35" s="325"/>
      <c r="AN35" s="250"/>
      <c r="AO35" s="1095"/>
      <c r="AP35" s="1095"/>
      <c r="AQ35" s="1095"/>
      <c r="AR35" s="1095"/>
      <c r="AS35" s="1095"/>
      <c r="AT35" s="1095"/>
      <c r="AU35" s="1095"/>
      <c r="AV35" s="1095"/>
      <c r="AW35" s="1095"/>
    </row>
    <row r="36" spans="1:53" ht="13.5" customHeight="1" x14ac:dyDescent="0.25">
      <c r="O36" s="5"/>
      <c r="P36" s="125"/>
      <c r="Q36" s="1099"/>
      <c r="R36" s="321"/>
      <c r="S36" s="252"/>
      <c r="T36" s="322"/>
      <c r="U36" s="313"/>
      <c r="V36" s="249"/>
      <c r="W36" s="311"/>
      <c r="X36" s="248"/>
      <c r="Y36" s="250"/>
      <c r="Z36" s="248"/>
      <c r="AA36" s="248"/>
      <c r="AB36" s="1423" t="s">
        <v>873</v>
      </c>
      <c r="AC36" s="1424"/>
      <c r="AD36" s="1424"/>
      <c r="AE36" s="1424"/>
      <c r="AF36" s="905"/>
      <c r="AG36" s="905"/>
      <c r="AH36" s="905"/>
      <c r="AI36" s="905"/>
      <c r="AJ36" s="248"/>
      <c r="AK36" s="320"/>
      <c r="AL36" s="864"/>
      <c r="AM36" s="325"/>
      <c r="AN36" s="250"/>
      <c r="AO36" s="1095"/>
      <c r="AP36" s="1095"/>
      <c r="AQ36" s="1095"/>
      <c r="AR36" s="1095"/>
      <c r="AS36" s="1095"/>
      <c r="AT36" s="1095"/>
      <c r="AU36" s="1095"/>
      <c r="AV36" s="1095"/>
      <c r="AW36" s="1095"/>
    </row>
    <row r="37" spans="1:53" ht="13.5" customHeight="1" x14ac:dyDescent="0.25">
      <c r="O37" s="5"/>
      <c r="P37" s="125"/>
      <c r="Q37" s="1099"/>
      <c r="R37" s="321"/>
      <c r="S37" s="252"/>
      <c r="T37" s="322"/>
      <c r="U37" s="313"/>
      <c r="V37" s="249"/>
      <c r="W37" s="311"/>
      <c r="X37" s="248"/>
      <c r="Y37" s="250"/>
      <c r="Z37" s="248"/>
      <c r="AA37" s="248"/>
      <c r="AB37" s="1071"/>
      <c r="AC37" s="248"/>
      <c r="AD37" s="864"/>
      <c r="AE37" s="864"/>
      <c r="AF37" s="318"/>
      <c r="AG37" s="318"/>
      <c r="AH37" s="319"/>
      <c r="AI37" s="319"/>
      <c r="AJ37" s="248"/>
      <c r="AK37" s="320"/>
      <c r="AL37" s="864"/>
      <c r="AM37" s="325"/>
      <c r="AN37" s="250"/>
      <c r="AO37" s="1095"/>
      <c r="AP37" s="1095"/>
      <c r="AQ37" s="1095"/>
      <c r="AR37" s="1095"/>
      <c r="AS37" s="1095"/>
      <c r="AT37" s="1095"/>
      <c r="AU37" s="1095"/>
      <c r="AV37" s="1095"/>
      <c r="AW37" s="1095"/>
    </row>
    <row r="38" spans="1:53" ht="10.5" customHeight="1" x14ac:dyDescent="0.25">
      <c r="O38" s="5"/>
      <c r="P38" s="125"/>
      <c r="Q38" s="1099"/>
      <c r="R38" s="295"/>
      <c r="S38" s="296"/>
      <c r="T38" s="300"/>
      <c r="U38" s="300"/>
      <c r="V38" s="300"/>
      <c r="W38" s="299"/>
      <c r="X38" s="300"/>
      <c r="Y38" s="303"/>
      <c r="Z38" s="315"/>
      <c r="AA38" s="300"/>
      <c r="AB38" s="300"/>
      <c r="AC38" s="300"/>
      <c r="AD38" s="300"/>
      <c r="AE38" s="300"/>
      <c r="AF38" s="301"/>
      <c r="AG38" s="301"/>
      <c r="AH38" s="302"/>
      <c r="AI38" s="302"/>
      <c r="AJ38" s="300"/>
      <c r="AK38" s="300"/>
      <c r="AL38" s="300"/>
      <c r="AM38" s="300"/>
      <c r="AN38" s="303"/>
      <c r="AO38" s="1095"/>
      <c r="AP38" s="1095"/>
      <c r="AQ38" s="1095"/>
      <c r="AR38" s="1095"/>
      <c r="AS38" s="1095"/>
      <c r="AT38" s="1095"/>
      <c r="AU38" s="1095"/>
      <c r="AV38" s="1095"/>
      <c r="AW38" s="1095"/>
    </row>
    <row r="39" spans="1:53" ht="13.5" customHeight="1" x14ac:dyDescent="0.25">
      <c r="O39" s="5"/>
      <c r="P39" s="125"/>
      <c r="Q39" s="1095"/>
      <c r="R39" s="1095"/>
      <c r="S39" s="1095"/>
      <c r="T39" s="1095"/>
      <c r="U39" s="1095"/>
      <c r="V39" s="1095"/>
      <c r="W39" s="1095"/>
      <c r="X39" s="1095"/>
      <c r="Y39" s="1095"/>
      <c r="Z39" s="1095"/>
      <c r="AA39" s="1095"/>
      <c r="AB39" s="1095"/>
      <c r="AC39" s="1095"/>
      <c r="AD39" s="1095"/>
      <c r="AE39" s="1095"/>
      <c r="AF39" s="1095"/>
      <c r="AG39" s="1095"/>
      <c r="AH39" s="1095"/>
      <c r="AI39" s="1095"/>
      <c r="AJ39" s="1095"/>
      <c r="AK39" s="1095"/>
      <c r="AL39" s="1095"/>
      <c r="AM39" s="1123" t="s">
        <v>853</v>
      </c>
      <c r="AN39" s="1095"/>
      <c r="AO39" s="1095"/>
      <c r="AP39" s="1095"/>
      <c r="AQ39" s="1095"/>
      <c r="AR39" s="1095"/>
      <c r="AS39" s="1095"/>
      <c r="AT39" s="1095"/>
      <c r="AU39" s="1095"/>
      <c r="AV39" s="1095"/>
      <c r="AW39" s="1095"/>
    </row>
    <row r="40" spans="1:53" ht="15" customHeight="1" x14ac:dyDescent="0.25">
      <c r="O40" s="5"/>
      <c r="P40" s="121"/>
      <c r="Q40" s="1095"/>
      <c r="R40" s="1095"/>
      <c r="S40" s="1095"/>
      <c r="T40" s="1095"/>
      <c r="U40" s="1095"/>
      <c r="V40" s="1095"/>
      <c r="W40" s="1095"/>
      <c r="X40" s="1095"/>
      <c r="Y40" s="1095"/>
      <c r="Z40" s="1095"/>
      <c r="AA40" s="1095"/>
      <c r="AB40" s="1095"/>
      <c r="AC40" s="1095"/>
      <c r="AD40" s="1095"/>
      <c r="AE40" s="1095"/>
      <c r="AF40" s="1095"/>
      <c r="AG40" s="1095"/>
      <c r="AH40" s="1095"/>
      <c r="AI40" s="1095"/>
      <c r="AJ40" s="1095"/>
      <c r="AK40" s="1095"/>
      <c r="AL40" s="1095"/>
      <c r="AM40" s="1095"/>
      <c r="AN40" s="1095"/>
      <c r="AO40" s="1095"/>
      <c r="AP40" s="1095"/>
      <c r="AQ40" s="1095"/>
      <c r="AR40" s="1095"/>
      <c r="AS40" s="1095"/>
      <c r="AT40" s="1095"/>
      <c r="AU40" s="1095"/>
      <c r="AV40" s="1095"/>
      <c r="AW40" s="1095"/>
      <c r="AX40" s="7"/>
      <c r="AY40" s="7"/>
      <c r="AZ40" s="158"/>
      <c r="BA40" s="127"/>
    </row>
    <row r="41" spans="1:53" ht="19.5" customHeight="1" x14ac:dyDescent="0.25">
      <c r="O41" s="5"/>
      <c r="P41" s="7"/>
      <c r="Q41" s="1095"/>
      <c r="R41" s="1095"/>
      <c r="S41" s="1095"/>
      <c r="T41" s="1095"/>
      <c r="U41" s="1095"/>
      <c r="V41" s="1095"/>
      <c r="W41" s="1095"/>
      <c r="X41" s="1095"/>
      <c r="Y41" s="1095"/>
      <c r="Z41" s="1095"/>
      <c r="AA41" s="1095"/>
      <c r="AB41" s="1095"/>
      <c r="AC41" s="1095"/>
      <c r="AD41" s="1095"/>
      <c r="AE41" s="1095"/>
      <c r="AF41" s="1095"/>
      <c r="AG41" s="1095"/>
      <c r="AH41" s="1095"/>
      <c r="AI41" s="1095"/>
      <c r="AJ41" s="1095"/>
      <c r="AK41" s="1095"/>
      <c r="AL41" s="1095"/>
      <c r="AM41" s="1095"/>
      <c r="AN41" s="1095"/>
      <c r="AO41" s="1095"/>
      <c r="AP41" s="1095"/>
      <c r="AQ41" s="1095"/>
      <c r="AR41" s="1095"/>
      <c r="AS41" s="1095"/>
      <c r="AT41" s="1095"/>
      <c r="AU41" s="1095"/>
      <c r="AV41" s="1095"/>
      <c r="AW41" s="1095"/>
    </row>
    <row r="42" spans="1:53" s="127" customFormat="1" ht="19.5" customHeight="1" x14ac:dyDescent="0.25">
      <c r="A42" s="860"/>
      <c r="O42" s="7"/>
      <c r="P42" s="7"/>
      <c r="Q42" s="7"/>
      <c r="R42" s="7"/>
      <c r="S42" s="7"/>
      <c r="T42" s="156"/>
      <c r="V42" s="10"/>
      <c r="W42" s="7"/>
      <c r="X42" s="7"/>
      <c r="Y42" s="7"/>
      <c r="Z42" s="7"/>
      <c r="AA42" s="7"/>
      <c r="AB42" s="7"/>
      <c r="AC42" s="7"/>
      <c r="AD42" s="7"/>
      <c r="AE42" s="7"/>
      <c r="AF42" s="7"/>
      <c r="AG42" s="7"/>
      <c r="AH42" s="7"/>
      <c r="AI42" s="7"/>
      <c r="AJ42" s="7"/>
      <c r="AK42" s="7"/>
      <c r="AL42" s="7"/>
      <c r="AM42" s="7"/>
      <c r="AN42" s="7"/>
      <c r="AO42" s="7"/>
      <c r="AP42" s="7"/>
      <c r="AQ42" s="7"/>
      <c r="AR42" s="7"/>
      <c r="AS42" s="7"/>
    </row>
    <row r="43" spans="1:53" s="7" customFormat="1" ht="29.25" customHeight="1" x14ac:dyDescent="0.25">
      <c r="A43" s="1210" t="s">
        <v>259</v>
      </c>
      <c r="B43" s="1211" t="s">
        <v>254</v>
      </c>
      <c r="C43" s="1211" t="s">
        <v>260</v>
      </c>
      <c r="D43" s="1212" t="s">
        <v>255</v>
      </c>
      <c r="E43" s="1211" t="s">
        <v>261</v>
      </c>
      <c r="F43" s="1211" t="s">
        <v>48</v>
      </c>
      <c r="G43" s="1211" t="s">
        <v>362</v>
      </c>
      <c r="H43" s="1211" t="s">
        <v>361</v>
      </c>
      <c r="I43" s="1211" t="s">
        <v>360</v>
      </c>
      <c r="J43" s="1211" t="s">
        <v>363</v>
      </c>
      <c r="K43" s="1211" t="s">
        <v>364</v>
      </c>
      <c r="L43" s="1211" t="s">
        <v>365</v>
      </c>
      <c r="M43" s="1211" t="s">
        <v>49</v>
      </c>
      <c r="N43" s="1212" t="s">
        <v>262</v>
      </c>
      <c r="O43" s="1212" t="s">
        <v>263</v>
      </c>
      <c r="P43" s="1213" t="s">
        <v>264</v>
      </c>
      <c r="Q43" s="106"/>
      <c r="T43" s="155"/>
      <c r="V43" s="16"/>
      <c r="W43" s="152"/>
      <c r="X43" s="152"/>
      <c r="Y43" s="152"/>
      <c r="Z43" s="152"/>
      <c r="AA43" s="152"/>
      <c r="AB43" s="132"/>
      <c r="AC43" s="132"/>
      <c r="AD43" s="132"/>
      <c r="AE43" s="127"/>
      <c r="AJ43" s="126"/>
    </row>
    <row r="44" spans="1:53" ht="15" x14ac:dyDescent="0.25">
      <c r="A44" s="1214">
        <v>2014</v>
      </c>
      <c r="B44" s="1215" t="s">
        <v>367</v>
      </c>
      <c r="C44" s="1215" t="s">
        <v>55</v>
      </c>
      <c r="D44" s="1216">
        <v>2014</v>
      </c>
      <c r="E44" s="1215" t="s">
        <v>54</v>
      </c>
      <c r="F44" s="1217">
        <v>41821</v>
      </c>
      <c r="G44" s="1218">
        <v>41912</v>
      </c>
      <c r="H44" s="1217">
        <v>41913</v>
      </c>
      <c r="I44" s="1218">
        <v>42004</v>
      </c>
      <c r="J44" s="1218">
        <v>42005</v>
      </c>
      <c r="K44" s="1218">
        <v>42094</v>
      </c>
      <c r="L44" s="1218">
        <v>42095</v>
      </c>
      <c r="M44" s="1218">
        <v>42185</v>
      </c>
      <c r="N44" s="1219"/>
      <c r="O44" s="1220"/>
      <c r="P44" s="1221"/>
      <c r="Q44" s="106"/>
      <c r="U44" s="6"/>
      <c r="V44" s="11"/>
      <c r="W44" s="133"/>
      <c r="X44" s="133"/>
      <c r="Y44" s="133"/>
      <c r="Z44" s="133"/>
      <c r="AA44" s="133"/>
      <c r="AB44" s="134"/>
      <c r="AC44" s="134"/>
      <c r="AD44" s="134"/>
      <c r="AE44" s="135"/>
      <c r="AF44" s="5"/>
      <c r="AG44" s="5"/>
      <c r="AH44" s="5"/>
      <c r="AI44" s="5"/>
      <c r="AJ44" s="5"/>
      <c r="AK44" s="5"/>
      <c r="AL44" s="5"/>
      <c r="AM44" s="5"/>
      <c r="AN44" s="5"/>
      <c r="AO44" s="5"/>
      <c r="AP44" s="5"/>
      <c r="AQ44" s="5"/>
    </row>
    <row r="45" spans="1:53" ht="15" x14ac:dyDescent="0.25">
      <c r="A45" s="1222">
        <v>2014</v>
      </c>
      <c r="B45" s="1223" t="s">
        <v>265</v>
      </c>
      <c r="C45" s="1223" t="s">
        <v>58</v>
      </c>
      <c r="D45" s="1224">
        <v>2015</v>
      </c>
      <c r="E45" s="1223" t="s">
        <v>55</v>
      </c>
      <c r="F45" s="1217">
        <v>41913</v>
      </c>
      <c r="G45" s="1225">
        <v>42004</v>
      </c>
      <c r="H45" s="1225">
        <v>42005</v>
      </c>
      <c r="I45" s="1225">
        <v>42094</v>
      </c>
      <c r="J45" s="1225">
        <v>42095</v>
      </c>
      <c r="K45" s="1225">
        <v>42185</v>
      </c>
      <c r="L45" s="1226">
        <v>42186</v>
      </c>
      <c r="M45" s="1225">
        <v>42277</v>
      </c>
      <c r="N45" s="1227"/>
      <c r="O45" s="1224"/>
      <c r="P45" s="1228"/>
      <c r="Q45" s="4"/>
      <c r="U45" s="6"/>
      <c r="V45" s="11"/>
      <c r="W45" s="133"/>
      <c r="X45" s="133"/>
      <c r="Y45" s="133"/>
      <c r="Z45" s="133"/>
      <c r="AA45" s="133"/>
      <c r="AB45" s="7"/>
      <c r="AC45" s="7"/>
      <c r="AD45" s="7"/>
      <c r="AE45" s="7"/>
      <c r="AF45" s="5"/>
      <c r="AG45" s="5"/>
      <c r="AH45" s="5"/>
      <c r="AI45" s="5"/>
      <c r="AJ45" s="5"/>
      <c r="AK45" s="5"/>
      <c r="AL45" s="5"/>
      <c r="AM45" s="5"/>
      <c r="AN45" s="5"/>
      <c r="AO45" s="5"/>
      <c r="AP45" s="5"/>
      <c r="AQ45" s="5"/>
    </row>
    <row r="46" spans="1:53" ht="15" x14ac:dyDescent="0.25">
      <c r="A46" s="1229">
        <v>2015</v>
      </c>
      <c r="B46" s="1215" t="s">
        <v>266</v>
      </c>
      <c r="C46" s="1215" t="s">
        <v>55</v>
      </c>
      <c r="D46" s="1216">
        <v>2015</v>
      </c>
      <c r="E46" s="1215" t="s">
        <v>54</v>
      </c>
      <c r="F46" s="1217">
        <v>42186</v>
      </c>
      <c r="G46" s="1218">
        <v>42277</v>
      </c>
      <c r="H46" s="1217">
        <v>42278</v>
      </c>
      <c r="I46" s="1218">
        <v>42369</v>
      </c>
      <c r="J46" s="1218">
        <v>42370</v>
      </c>
      <c r="K46" s="1218">
        <v>42460</v>
      </c>
      <c r="L46" s="1218">
        <v>42461</v>
      </c>
      <c r="M46" s="1218">
        <v>42551</v>
      </c>
      <c r="N46" s="1219"/>
      <c r="O46" s="1216"/>
      <c r="P46" s="1230"/>
      <c r="Q46" s="4"/>
      <c r="U46" s="6"/>
      <c r="V46" s="11"/>
      <c r="W46" s="133"/>
      <c r="X46" s="133"/>
      <c r="Y46" s="133"/>
      <c r="Z46" s="133"/>
      <c r="AA46" s="133"/>
      <c r="AB46" s="7"/>
      <c r="AC46" s="7"/>
      <c r="AD46" s="7"/>
      <c r="AE46" s="7"/>
      <c r="AF46" s="7"/>
      <c r="AG46" s="7"/>
      <c r="AH46" s="127"/>
      <c r="AI46" s="127"/>
      <c r="AJ46" s="127"/>
      <c r="AK46" s="128"/>
      <c r="AL46" s="128"/>
      <c r="AM46" s="128"/>
      <c r="AN46" s="128"/>
      <c r="AO46" s="128"/>
      <c r="AP46" s="128"/>
      <c r="AQ46" s="5"/>
      <c r="AY46" s="6">
        <v>0</v>
      </c>
    </row>
    <row r="47" spans="1:53" ht="15" x14ac:dyDescent="0.25">
      <c r="A47" s="1231">
        <v>2015</v>
      </c>
      <c r="B47" s="1223" t="s">
        <v>266</v>
      </c>
      <c r="C47" s="1223" t="s">
        <v>58</v>
      </c>
      <c r="D47" s="1224">
        <v>2016</v>
      </c>
      <c r="E47" s="1223" t="s">
        <v>55</v>
      </c>
      <c r="F47" s="1217">
        <v>42278</v>
      </c>
      <c r="G47" s="1225">
        <v>42369</v>
      </c>
      <c r="H47" s="1225">
        <v>42370</v>
      </c>
      <c r="I47" s="1225">
        <v>42460</v>
      </c>
      <c r="J47" s="1225">
        <v>42461</v>
      </c>
      <c r="K47" s="1225">
        <v>42551</v>
      </c>
      <c r="L47" s="1226">
        <v>42552</v>
      </c>
      <c r="M47" s="1225">
        <v>42643</v>
      </c>
      <c r="N47" s="1227"/>
      <c r="O47" s="1224"/>
      <c r="P47" s="1228"/>
      <c r="Q47" s="4"/>
      <c r="U47" s="6"/>
      <c r="V47" s="11"/>
      <c r="W47" s="136"/>
      <c r="X47" s="136"/>
      <c r="Y47" s="137"/>
      <c r="Z47" s="137"/>
      <c r="AA47" s="137"/>
      <c r="AB47" s="128"/>
      <c r="AC47" s="128"/>
      <c r="AD47" s="128"/>
      <c r="AE47" s="7"/>
      <c r="AF47" s="7"/>
      <c r="AG47" s="7"/>
      <c r="AH47" s="7"/>
      <c r="AI47" s="7"/>
      <c r="AJ47" s="7"/>
      <c r="AK47" s="128"/>
      <c r="AL47" s="128"/>
      <c r="AM47" s="128"/>
      <c r="AN47" s="128"/>
      <c r="AO47" s="128"/>
      <c r="AP47" s="128"/>
      <c r="AQ47" s="5"/>
    </row>
    <row r="48" spans="1:53" ht="15" x14ac:dyDescent="0.25">
      <c r="A48" s="1214">
        <v>2016</v>
      </c>
      <c r="B48" s="1215" t="s">
        <v>267</v>
      </c>
      <c r="C48" s="1215" t="s">
        <v>55</v>
      </c>
      <c r="D48" s="1216">
        <v>2016</v>
      </c>
      <c r="E48" s="1215" t="s">
        <v>54</v>
      </c>
      <c r="F48" s="1217">
        <v>42552</v>
      </c>
      <c r="G48" s="1218">
        <v>42643</v>
      </c>
      <c r="H48" s="1217">
        <v>42644</v>
      </c>
      <c r="I48" s="1218">
        <v>42735</v>
      </c>
      <c r="J48" s="1218">
        <v>42736</v>
      </c>
      <c r="K48" s="1218">
        <v>42825</v>
      </c>
      <c r="L48" s="1218">
        <v>42826</v>
      </c>
      <c r="M48" s="1218">
        <v>42916</v>
      </c>
      <c r="N48" s="1219"/>
      <c r="O48" s="1216"/>
      <c r="P48" s="1230"/>
      <c r="Q48" s="4"/>
      <c r="U48" s="6"/>
      <c r="V48" s="11"/>
      <c r="W48" s="5"/>
      <c r="X48" s="5"/>
      <c r="Y48" s="5"/>
      <c r="Z48" s="5"/>
      <c r="AA48" s="5"/>
      <c r="AB48" s="101"/>
      <c r="AC48" s="101"/>
      <c r="AD48" s="101"/>
      <c r="AE48" s="7"/>
      <c r="AF48" s="7"/>
      <c r="AG48" s="7"/>
      <c r="AH48" s="7"/>
      <c r="AI48" s="7"/>
      <c r="AJ48" s="7"/>
      <c r="AK48" s="7"/>
      <c r="AL48" s="7"/>
      <c r="AM48" s="7"/>
      <c r="AN48" s="7"/>
      <c r="AO48" s="7"/>
      <c r="AP48" s="7"/>
      <c r="AQ48" s="5"/>
    </row>
    <row r="49" spans="1:43" ht="15" x14ac:dyDescent="0.25">
      <c r="A49" s="1222">
        <v>2016</v>
      </c>
      <c r="B49" s="1223" t="s">
        <v>267</v>
      </c>
      <c r="C49" s="1223" t="s">
        <v>58</v>
      </c>
      <c r="D49" s="1224">
        <v>2017</v>
      </c>
      <c r="E49" s="1223" t="s">
        <v>55</v>
      </c>
      <c r="F49" s="1217">
        <v>42644</v>
      </c>
      <c r="G49" s="1225">
        <v>42735</v>
      </c>
      <c r="H49" s="1225">
        <v>42736</v>
      </c>
      <c r="I49" s="1225">
        <v>42825</v>
      </c>
      <c r="J49" s="1225">
        <v>42826</v>
      </c>
      <c r="K49" s="1225">
        <v>42916</v>
      </c>
      <c r="L49" s="1226">
        <v>42917</v>
      </c>
      <c r="M49" s="1225">
        <v>43008</v>
      </c>
      <c r="N49" s="1227"/>
      <c r="O49" s="1224"/>
      <c r="P49" s="1228"/>
      <c r="Q49" s="4"/>
      <c r="U49" s="6"/>
      <c r="V49" s="11"/>
      <c r="W49" s="5"/>
      <c r="X49" s="5"/>
      <c r="Y49" s="5"/>
      <c r="Z49" s="5"/>
      <c r="AA49" s="5"/>
      <c r="AB49" s="101"/>
      <c r="AC49" s="101"/>
      <c r="AD49" s="101"/>
      <c r="AE49" s="7"/>
      <c r="AF49" s="7"/>
      <c r="AG49" s="7"/>
      <c r="AH49" s="7"/>
      <c r="AI49" s="7"/>
      <c r="AJ49" s="7"/>
      <c r="AK49" s="7"/>
      <c r="AL49" s="7"/>
      <c r="AM49" s="7"/>
      <c r="AN49" s="7"/>
      <c r="AO49" s="7"/>
      <c r="AP49" s="7"/>
      <c r="AQ49" s="5"/>
    </row>
    <row r="50" spans="1:43" ht="15" x14ac:dyDescent="0.25">
      <c r="A50" s="1214">
        <v>2017</v>
      </c>
      <c r="B50" s="1215" t="s">
        <v>268</v>
      </c>
      <c r="C50" s="1215" t="s">
        <v>55</v>
      </c>
      <c r="D50" s="1216">
        <v>2017</v>
      </c>
      <c r="E50" s="1215" t="s">
        <v>54</v>
      </c>
      <c r="F50" s="1217">
        <v>42917</v>
      </c>
      <c r="G50" s="1218">
        <v>43008</v>
      </c>
      <c r="H50" s="1218">
        <v>43009</v>
      </c>
      <c r="I50" s="1218">
        <v>43100</v>
      </c>
      <c r="J50" s="1218">
        <v>43101</v>
      </c>
      <c r="K50" s="1218">
        <v>43190</v>
      </c>
      <c r="L50" s="1218">
        <v>43191</v>
      </c>
      <c r="M50" s="1218">
        <v>43281</v>
      </c>
      <c r="N50" s="1219"/>
      <c r="O50" s="1216"/>
      <c r="P50" s="1230"/>
      <c r="Q50" s="4"/>
      <c r="U50" s="6"/>
      <c r="V50" s="12"/>
      <c r="W50" s="8"/>
      <c r="X50" s="8"/>
      <c r="Y50" s="5"/>
      <c r="Z50" s="5"/>
      <c r="AA50" s="5"/>
      <c r="AB50" s="101"/>
      <c r="AC50" s="101"/>
      <c r="AD50" s="101"/>
      <c r="AE50" s="5"/>
      <c r="AF50" s="5"/>
      <c r="AG50" s="5"/>
      <c r="AH50" s="5"/>
      <c r="AI50" s="5"/>
      <c r="AJ50" s="5"/>
      <c r="AK50" s="5"/>
      <c r="AL50" s="5"/>
      <c r="AM50" s="5"/>
      <c r="AN50" s="5"/>
      <c r="AO50" s="5"/>
      <c r="AP50" s="5"/>
      <c r="AQ50" s="5"/>
    </row>
    <row r="51" spans="1:43" ht="15" x14ac:dyDescent="0.25">
      <c r="A51" s="1222">
        <v>2017</v>
      </c>
      <c r="B51" s="1223" t="s">
        <v>268</v>
      </c>
      <c r="C51" s="1223" t="s">
        <v>58</v>
      </c>
      <c r="D51" s="1232">
        <v>2018</v>
      </c>
      <c r="E51" s="1223" t="s">
        <v>55</v>
      </c>
      <c r="F51" s="1217">
        <v>43009</v>
      </c>
      <c r="G51" s="1225">
        <v>43100</v>
      </c>
      <c r="H51" s="1226">
        <f>Start!$F51+92</f>
        <v>43101</v>
      </c>
      <c r="I51" s="1225">
        <v>43190</v>
      </c>
      <c r="J51" s="1225">
        <v>43191</v>
      </c>
      <c r="K51" s="1225">
        <v>43281</v>
      </c>
      <c r="L51" s="1226">
        <v>43282</v>
      </c>
      <c r="M51" s="1225">
        <v>43373</v>
      </c>
      <c r="N51" s="1227"/>
      <c r="O51" s="1224"/>
      <c r="P51" s="1228"/>
      <c r="Q51" s="4"/>
      <c r="U51" s="6"/>
      <c r="V51" s="12"/>
      <c r="W51" s="8"/>
      <c r="X51" s="8"/>
      <c r="Y51" s="5"/>
      <c r="Z51" s="5"/>
      <c r="AA51" s="5"/>
      <c r="AB51" s="101"/>
      <c r="AC51" s="101"/>
      <c r="AD51" s="101"/>
      <c r="AE51" s="5"/>
      <c r="AF51" s="5"/>
      <c r="AG51" s="5"/>
      <c r="AH51" s="5"/>
      <c r="AI51" s="5"/>
      <c r="AJ51" s="5"/>
      <c r="AK51" s="5"/>
      <c r="AL51" s="5"/>
      <c r="AM51" s="5"/>
      <c r="AN51" s="5"/>
      <c r="AO51" s="5"/>
      <c r="AP51" s="5"/>
      <c r="AQ51" s="5"/>
    </row>
    <row r="52" spans="1:43" ht="15" x14ac:dyDescent="0.25">
      <c r="A52" s="1214">
        <v>2018</v>
      </c>
      <c r="B52" s="1215" t="s">
        <v>555</v>
      </c>
      <c r="C52" s="1215" t="s">
        <v>55</v>
      </c>
      <c r="D52" s="1233">
        <v>2018</v>
      </c>
      <c r="E52" s="1215" t="s">
        <v>54</v>
      </c>
      <c r="F52" s="1217">
        <v>43282</v>
      </c>
      <c r="G52" s="1218">
        <v>43373</v>
      </c>
      <c r="H52" s="1218">
        <f>Start!$F52+92</f>
        <v>43374</v>
      </c>
      <c r="I52" s="1218">
        <v>43465</v>
      </c>
      <c r="J52" s="1218">
        <v>43466</v>
      </c>
      <c r="K52" s="1218">
        <v>43555</v>
      </c>
      <c r="L52" s="1218">
        <v>43556</v>
      </c>
      <c r="M52" s="1218">
        <v>43646</v>
      </c>
      <c r="N52" s="1219"/>
      <c r="O52" s="1216"/>
      <c r="P52" s="1230"/>
      <c r="Q52" s="4"/>
      <c r="U52" s="6"/>
      <c r="V52" s="12"/>
      <c r="W52" s="8"/>
      <c r="X52" s="8"/>
      <c r="Y52" s="5"/>
      <c r="Z52" s="5"/>
      <c r="AA52" s="5"/>
      <c r="AB52" s="101"/>
      <c r="AC52" s="101"/>
      <c r="AD52" s="101"/>
      <c r="AE52" s="5"/>
      <c r="AF52" s="5"/>
      <c r="AG52" s="5"/>
      <c r="AH52" s="5"/>
      <c r="AI52" s="5"/>
      <c r="AJ52" s="5"/>
      <c r="AK52" s="5"/>
      <c r="AL52" s="5"/>
      <c r="AM52" s="5"/>
      <c r="AN52" s="5"/>
      <c r="AO52" s="5"/>
      <c r="AP52" s="5"/>
      <c r="AQ52" s="5"/>
    </row>
    <row r="53" spans="1:43" ht="15" x14ac:dyDescent="0.25">
      <c r="A53" s="1222">
        <v>2018</v>
      </c>
      <c r="B53" s="1223" t="s">
        <v>555</v>
      </c>
      <c r="C53" s="1223" t="s">
        <v>58</v>
      </c>
      <c r="D53" s="1232">
        <v>2019</v>
      </c>
      <c r="E53" s="1223" t="s">
        <v>55</v>
      </c>
      <c r="F53" s="1217">
        <v>43374</v>
      </c>
      <c r="G53" s="1225">
        <v>43465</v>
      </c>
      <c r="H53" s="1226">
        <f>Start!$F53+92</f>
        <v>43466</v>
      </c>
      <c r="I53" s="1225">
        <v>43555</v>
      </c>
      <c r="J53" s="1225">
        <v>43556</v>
      </c>
      <c r="K53" s="1225">
        <v>43646</v>
      </c>
      <c r="L53" s="1226">
        <v>43647</v>
      </c>
      <c r="M53" s="1225">
        <v>43738</v>
      </c>
      <c r="N53" s="1227"/>
      <c r="O53" s="1224"/>
      <c r="P53" s="1228"/>
      <c r="Q53" s="4"/>
      <c r="U53" s="6"/>
      <c r="V53" s="12"/>
      <c r="W53" s="8"/>
      <c r="X53" s="8"/>
      <c r="Y53" s="5"/>
      <c r="Z53" s="5"/>
      <c r="AA53" s="5"/>
      <c r="AB53" s="101"/>
      <c r="AC53" s="101"/>
      <c r="AD53" s="101"/>
      <c r="AE53" s="5"/>
      <c r="AF53" s="5"/>
      <c r="AG53" s="5"/>
      <c r="AH53" s="5"/>
      <c r="AI53" s="5"/>
      <c r="AJ53" s="5"/>
      <c r="AK53" s="5"/>
      <c r="AL53" s="5"/>
      <c r="AM53" s="5"/>
      <c r="AN53" s="5"/>
      <c r="AO53" s="5"/>
      <c r="AP53" s="5"/>
      <c r="AQ53" s="5"/>
    </row>
    <row r="54" spans="1:43" ht="15" x14ac:dyDescent="0.25">
      <c r="A54" s="1214">
        <v>2019</v>
      </c>
      <c r="B54" s="1215" t="s">
        <v>556</v>
      </c>
      <c r="C54" s="1215" t="s">
        <v>55</v>
      </c>
      <c r="D54" s="1233">
        <v>2019</v>
      </c>
      <c r="E54" s="1215" t="s">
        <v>54</v>
      </c>
      <c r="F54" s="1217">
        <v>43647</v>
      </c>
      <c r="G54" s="1218">
        <v>43738</v>
      </c>
      <c r="H54" s="1218">
        <f>Start!$F54+92</f>
        <v>43739</v>
      </c>
      <c r="I54" s="1218">
        <v>43830</v>
      </c>
      <c r="J54" s="1218">
        <v>43831</v>
      </c>
      <c r="K54" s="1218">
        <v>43921</v>
      </c>
      <c r="L54" s="1218">
        <v>43922</v>
      </c>
      <c r="M54" s="1218">
        <v>44012</v>
      </c>
      <c r="N54" s="1219"/>
      <c r="O54" s="1216"/>
      <c r="P54" s="1230"/>
      <c r="Q54" s="4"/>
      <c r="U54" s="6"/>
      <c r="V54" s="12"/>
      <c r="W54" s="8"/>
      <c r="X54" s="8"/>
      <c r="Y54" s="5"/>
      <c r="Z54" s="5"/>
      <c r="AA54" s="5"/>
      <c r="AB54" s="101"/>
      <c r="AC54" s="101"/>
      <c r="AD54" s="101"/>
      <c r="AE54" s="5"/>
      <c r="AF54" s="5"/>
      <c r="AG54" s="5"/>
      <c r="AH54" s="5"/>
      <c r="AI54" s="5"/>
      <c r="AJ54" s="5"/>
      <c r="AK54" s="5"/>
      <c r="AL54" s="5"/>
      <c r="AM54" s="5"/>
      <c r="AN54" s="5"/>
      <c r="AO54" s="5"/>
      <c r="AP54" s="5"/>
      <c r="AQ54" s="5"/>
    </row>
    <row r="55" spans="1:43" ht="15" x14ac:dyDescent="0.25">
      <c r="A55" s="1222">
        <v>2019</v>
      </c>
      <c r="B55" s="1223" t="s">
        <v>556</v>
      </c>
      <c r="C55" s="1223" t="s">
        <v>58</v>
      </c>
      <c r="D55" s="1232">
        <v>2020</v>
      </c>
      <c r="E55" s="1223" t="s">
        <v>55</v>
      </c>
      <c r="F55" s="1217">
        <v>43739</v>
      </c>
      <c r="G55" s="1225">
        <v>43830</v>
      </c>
      <c r="H55" s="1226">
        <f>Start!$F55+92</f>
        <v>43831</v>
      </c>
      <c r="I55" s="1225">
        <v>43921</v>
      </c>
      <c r="J55" s="1225">
        <v>43922</v>
      </c>
      <c r="K55" s="1225">
        <v>44012</v>
      </c>
      <c r="L55" s="1226">
        <v>44013</v>
      </c>
      <c r="M55" s="1225">
        <v>44104</v>
      </c>
      <c r="N55" s="1227"/>
      <c r="O55" s="1224"/>
      <c r="P55" s="1228"/>
      <c r="Q55" s="4"/>
      <c r="U55" s="6"/>
      <c r="V55" s="12"/>
      <c r="W55" s="8"/>
      <c r="X55" s="8"/>
      <c r="Y55" s="5"/>
      <c r="Z55" s="5"/>
      <c r="AA55" s="5"/>
      <c r="AB55" s="101"/>
      <c r="AC55" s="101"/>
      <c r="AD55" s="101"/>
      <c r="AE55" s="5"/>
      <c r="AF55" s="5"/>
      <c r="AG55" s="5"/>
      <c r="AH55" s="5"/>
      <c r="AI55" s="5"/>
      <c r="AJ55" s="5"/>
      <c r="AK55" s="5"/>
      <c r="AL55" s="5"/>
      <c r="AM55" s="5"/>
      <c r="AN55" s="5"/>
      <c r="AO55" s="5"/>
      <c r="AP55" s="5"/>
      <c r="AQ55" s="5"/>
    </row>
    <row r="56" spans="1:43" ht="15" x14ac:dyDescent="0.25">
      <c r="A56" s="1214">
        <v>2020</v>
      </c>
      <c r="B56" s="1215" t="s">
        <v>557</v>
      </c>
      <c r="C56" s="1215" t="s">
        <v>55</v>
      </c>
      <c r="D56" s="1233">
        <v>2020</v>
      </c>
      <c r="E56" s="1215" t="s">
        <v>54</v>
      </c>
      <c r="F56" s="1217">
        <v>44013</v>
      </c>
      <c r="G56" s="1218">
        <v>44104</v>
      </c>
      <c r="H56" s="1218">
        <f>Start!$F56+92</f>
        <v>44105</v>
      </c>
      <c r="I56" s="1218">
        <v>44196</v>
      </c>
      <c r="J56" s="1218">
        <v>44197</v>
      </c>
      <c r="K56" s="1218">
        <v>44286</v>
      </c>
      <c r="L56" s="1218">
        <v>44287</v>
      </c>
      <c r="M56" s="1218">
        <v>44377</v>
      </c>
      <c r="N56" s="1219"/>
      <c r="O56" s="1216"/>
      <c r="P56" s="1230"/>
      <c r="Q56" s="4"/>
      <c r="U56" s="6" t="s">
        <v>0</v>
      </c>
      <c r="V56" s="12"/>
      <c r="W56" s="8"/>
      <c r="X56" s="8"/>
      <c r="Y56" s="5"/>
      <c r="Z56" s="5"/>
      <c r="AA56" s="5"/>
      <c r="AB56" s="101"/>
      <c r="AC56" s="101"/>
      <c r="AD56" s="101"/>
      <c r="AE56" s="5"/>
      <c r="AF56" s="5"/>
      <c r="AG56" s="5"/>
      <c r="AH56" s="5"/>
      <c r="AI56" s="5"/>
      <c r="AJ56" s="5"/>
      <c r="AK56" s="5"/>
      <c r="AL56" s="5"/>
      <c r="AM56" s="5"/>
      <c r="AN56" s="5"/>
      <c r="AO56" s="5"/>
      <c r="AP56" s="5"/>
      <c r="AQ56" s="5"/>
    </row>
    <row r="57" spans="1:43" ht="15" x14ac:dyDescent="0.25">
      <c r="A57" s="1222">
        <v>2020</v>
      </c>
      <c r="B57" s="1223" t="s">
        <v>557</v>
      </c>
      <c r="C57" s="1223" t="s">
        <v>58</v>
      </c>
      <c r="D57" s="1232">
        <v>2021</v>
      </c>
      <c r="E57" s="1223" t="s">
        <v>55</v>
      </c>
      <c r="F57" s="1217">
        <v>44105</v>
      </c>
      <c r="G57" s="1225">
        <v>44196</v>
      </c>
      <c r="H57" s="1226">
        <f>Start!$F57+92</f>
        <v>44197</v>
      </c>
      <c r="I57" s="1225">
        <v>44286</v>
      </c>
      <c r="J57" s="1225">
        <v>44287</v>
      </c>
      <c r="K57" s="1225">
        <v>44377</v>
      </c>
      <c r="L57" s="1226">
        <v>44378</v>
      </c>
      <c r="M57" s="1225">
        <v>44469</v>
      </c>
      <c r="N57" s="1227"/>
      <c r="O57" s="1224"/>
      <c r="P57" s="1228"/>
      <c r="Q57" s="4"/>
      <c r="U57" s="6"/>
      <c r="V57" s="12"/>
      <c r="W57" s="8"/>
      <c r="X57" s="8"/>
      <c r="Y57" s="5"/>
      <c r="Z57" s="5"/>
      <c r="AA57" s="5"/>
      <c r="AB57" s="101"/>
      <c r="AC57" s="101"/>
      <c r="AD57" s="101"/>
      <c r="AE57" s="5"/>
      <c r="AF57" s="5"/>
      <c r="AG57" s="5"/>
      <c r="AH57" s="5"/>
      <c r="AI57" s="5"/>
      <c r="AJ57" s="5"/>
      <c r="AK57" s="5"/>
      <c r="AL57" s="5"/>
      <c r="AM57" s="5"/>
      <c r="AN57" s="5"/>
      <c r="AO57" s="5"/>
      <c r="AP57" s="5"/>
      <c r="AQ57" s="5"/>
    </row>
    <row r="58" spans="1:43" ht="15" x14ac:dyDescent="0.25">
      <c r="A58" s="1214">
        <v>2021</v>
      </c>
      <c r="B58" s="1215" t="s">
        <v>558</v>
      </c>
      <c r="C58" s="1215" t="s">
        <v>55</v>
      </c>
      <c r="D58" s="1233">
        <v>2021</v>
      </c>
      <c r="E58" s="1215" t="s">
        <v>54</v>
      </c>
      <c r="F58" s="1217">
        <v>44378</v>
      </c>
      <c r="G58" s="1218">
        <v>44469</v>
      </c>
      <c r="H58" s="1218">
        <f>Start!$F58+92</f>
        <v>44470</v>
      </c>
      <c r="I58" s="1218">
        <v>44561</v>
      </c>
      <c r="J58" s="1218">
        <v>44562</v>
      </c>
      <c r="K58" s="1218">
        <v>44651</v>
      </c>
      <c r="L58" s="1218">
        <v>44652</v>
      </c>
      <c r="M58" s="1218">
        <v>44742</v>
      </c>
      <c r="N58" s="1219"/>
      <c r="O58" s="1216"/>
      <c r="P58" s="1230"/>
      <c r="Q58" s="4"/>
      <c r="U58" s="6"/>
      <c r="V58" s="12"/>
      <c r="W58" s="8"/>
      <c r="X58" s="8"/>
      <c r="Y58" s="5"/>
      <c r="Z58" s="5"/>
      <c r="AA58" s="5"/>
      <c r="AB58" s="101"/>
      <c r="AC58" s="101"/>
      <c r="AD58" s="101"/>
      <c r="AE58" s="5"/>
      <c r="AF58" s="5"/>
      <c r="AG58" s="5"/>
      <c r="AH58" s="5"/>
      <c r="AI58" s="5"/>
      <c r="AJ58" s="5"/>
      <c r="AK58" s="5"/>
      <c r="AL58" s="5"/>
      <c r="AM58" s="5"/>
      <c r="AN58" s="5"/>
      <c r="AO58" s="5"/>
      <c r="AP58" s="5"/>
      <c r="AQ58" s="5"/>
    </row>
    <row r="59" spans="1:43" ht="15" x14ac:dyDescent="0.25">
      <c r="A59" s="1222">
        <v>2021</v>
      </c>
      <c r="B59" s="1223" t="s">
        <v>558</v>
      </c>
      <c r="C59" s="1223" t="s">
        <v>58</v>
      </c>
      <c r="D59" s="1224"/>
      <c r="E59" s="1223"/>
      <c r="F59" s="1217">
        <v>44470</v>
      </c>
      <c r="G59" s="1225">
        <v>44561</v>
      </c>
      <c r="H59" s="1226">
        <f>Start!$F59+92</f>
        <v>44562</v>
      </c>
      <c r="I59" s="1225">
        <v>44651</v>
      </c>
      <c r="J59" s="1225">
        <v>44652</v>
      </c>
      <c r="K59" s="1225">
        <v>44742</v>
      </c>
      <c r="L59" s="1226">
        <v>44743</v>
      </c>
      <c r="M59" s="1225">
        <v>44834</v>
      </c>
      <c r="N59" s="1227"/>
      <c r="O59" s="1224"/>
      <c r="P59" s="1228"/>
      <c r="Q59" s="4"/>
      <c r="U59" s="6"/>
      <c r="V59" s="12"/>
      <c r="W59" s="8"/>
      <c r="X59" s="8"/>
      <c r="Y59" s="5"/>
      <c r="Z59" s="5"/>
      <c r="AA59" s="5"/>
      <c r="AB59" s="101"/>
      <c r="AC59" s="101"/>
      <c r="AD59" s="101"/>
      <c r="AE59" s="5"/>
      <c r="AF59" s="5"/>
      <c r="AG59" s="5"/>
      <c r="AH59" s="5"/>
      <c r="AI59" s="5"/>
      <c r="AJ59" s="5"/>
      <c r="AK59" s="5"/>
      <c r="AL59" s="5"/>
      <c r="AM59" s="5"/>
      <c r="AN59" s="5"/>
      <c r="AO59" s="5"/>
      <c r="AP59" s="5"/>
      <c r="AQ59" s="5"/>
    </row>
    <row r="60" spans="1:43" ht="15" x14ac:dyDescent="0.25">
      <c r="A60" s="114"/>
      <c r="B60" s="4"/>
      <c r="C60" s="4"/>
      <c r="D60" s="950"/>
      <c r="E60" s="4"/>
      <c r="F60" s="198"/>
      <c r="G60" s="198"/>
      <c r="H60" s="198"/>
      <c r="I60" s="198"/>
      <c r="J60" s="198"/>
      <c r="K60" s="198"/>
      <c r="L60" s="198"/>
      <c r="M60" s="117"/>
      <c r="N60" s="118"/>
      <c r="O60" s="950"/>
      <c r="P60" s="4"/>
      <c r="Q60" s="4"/>
      <c r="U60" s="6"/>
      <c r="V60" s="12"/>
      <c r="W60" s="8"/>
      <c r="X60" s="8"/>
      <c r="Y60" s="5"/>
      <c r="Z60" s="5"/>
      <c r="AA60" s="5"/>
      <c r="AB60" s="101"/>
      <c r="AC60" s="101"/>
      <c r="AD60" s="101"/>
      <c r="AE60" s="5"/>
      <c r="AF60" s="5"/>
      <c r="AG60" s="5"/>
      <c r="AH60" s="5"/>
      <c r="AI60" s="5"/>
      <c r="AJ60" s="5"/>
      <c r="AK60" s="5"/>
      <c r="AL60" s="5"/>
      <c r="AM60" s="5"/>
      <c r="AN60" s="5"/>
      <c r="AO60" s="5"/>
      <c r="AP60" s="5"/>
      <c r="AQ60" s="5"/>
    </row>
    <row r="61" spans="1:43" ht="17.25" customHeight="1" x14ac:dyDescent="0.25">
      <c r="O61" s="5"/>
      <c r="U61" s="6"/>
      <c r="V61" s="12"/>
      <c r="AH61" s="5"/>
      <c r="AI61" s="5"/>
      <c r="AJ61" s="5"/>
      <c r="AK61" s="5"/>
      <c r="AL61" s="5"/>
      <c r="AM61" s="5"/>
      <c r="AN61" s="5"/>
      <c r="AO61" s="5"/>
      <c r="AP61" s="5"/>
      <c r="AQ61" s="5"/>
    </row>
    <row r="62" spans="1:43" ht="17.25" customHeight="1" x14ac:dyDescent="0.25">
      <c r="A62" s="1210" t="s">
        <v>259</v>
      </c>
      <c r="B62" s="1211" t="s">
        <v>254</v>
      </c>
      <c r="C62" s="1211" t="s">
        <v>260</v>
      </c>
      <c r="D62" s="1212" t="s">
        <v>255</v>
      </c>
      <c r="E62" s="1211" t="s">
        <v>261</v>
      </c>
      <c r="F62" s="1211" t="s">
        <v>48</v>
      </c>
      <c r="G62" s="1211" t="s">
        <v>362</v>
      </c>
      <c r="H62" s="1211" t="s">
        <v>361</v>
      </c>
      <c r="I62" s="1211" t="s">
        <v>360</v>
      </c>
      <c r="J62" s="1211" t="s">
        <v>363</v>
      </c>
      <c r="K62" s="1211" t="s">
        <v>364</v>
      </c>
      <c r="L62" s="1211" t="s">
        <v>365</v>
      </c>
      <c r="M62" s="1211" t="s">
        <v>49</v>
      </c>
      <c r="N62" s="1212" t="s">
        <v>262</v>
      </c>
      <c r="O62" s="1212" t="s">
        <v>263</v>
      </c>
      <c r="P62" s="1213" t="s">
        <v>264</v>
      </c>
      <c r="U62" s="6"/>
      <c r="V62" s="12"/>
      <c r="AH62" s="5"/>
      <c r="AI62" s="5"/>
      <c r="AJ62" s="5"/>
      <c r="AK62" s="5"/>
      <c r="AL62" s="5"/>
      <c r="AM62" s="5"/>
      <c r="AN62" s="5"/>
      <c r="AO62" s="5"/>
      <c r="AP62" s="5"/>
      <c r="AQ62" s="5"/>
    </row>
    <row r="63" spans="1:43" ht="17.25" customHeight="1" x14ac:dyDescent="0.25">
      <c r="A63" s="1214">
        <v>2014</v>
      </c>
      <c r="B63" s="1215" t="s">
        <v>367</v>
      </c>
      <c r="C63" s="1215" t="s">
        <v>55</v>
      </c>
      <c r="D63" s="1216">
        <v>2014</v>
      </c>
      <c r="E63" s="1215" t="s">
        <v>54</v>
      </c>
      <c r="F63" s="1217">
        <v>41821</v>
      </c>
      <c r="G63" s="1218">
        <v>41912</v>
      </c>
      <c r="H63" s="1217">
        <v>41913</v>
      </c>
      <c r="I63" s="1218">
        <v>42004</v>
      </c>
      <c r="J63" s="1218">
        <v>42005</v>
      </c>
      <c r="K63" s="1218">
        <v>42094</v>
      </c>
      <c r="L63" s="1218">
        <v>42095</v>
      </c>
      <c r="M63" s="1218">
        <v>42185</v>
      </c>
      <c r="N63" s="1219"/>
      <c r="O63" s="1220"/>
      <c r="P63" s="1221"/>
      <c r="U63" s="6"/>
      <c r="V63" s="12"/>
      <c r="AH63" s="5"/>
      <c r="AI63" s="5"/>
      <c r="AJ63" s="5"/>
      <c r="AK63" s="5"/>
      <c r="AL63" s="5"/>
      <c r="AM63" s="5"/>
      <c r="AN63" s="5"/>
      <c r="AO63" s="5"/>
      <c r="AP63" s="5"/>
      <c r="AQ63" s="5"/>
    </row>
    <row r="64" spans="1:43" ht="17.25" customHeight="1" x14ac:dyDescent="0.25">
      <c r="A64" s="1222">
        <v>2014</v>
      </c>
      <c r="B64" s="1223" t="s">
        <v>265</v>
      </c>
      <c r="C64" s="1223" t="s">
        <v>58</v>
      </c>
      <c r="D64" s="1224">
        <v>2015</v>
      </c>
      <c r="E64" s="1223" t="s">
        <v>55</v>
      </c>
      <c r="F64" s="1217">
        <v>41913</v>
      </c>
      <c r="G64" s="1225">
        <v>42004</v>
      </c>
      <c r="H64" s="1225">
        <v>42005</v>
      </c>
      <c r="I64" s="1225">
        <v>42094</v>
      </c>
      <c r="J64" s="1225">
        <v>42095</v>
      </c>
      <c r="K64" s="1225">
        <v>42185</v>
      </c>
      <c r="L64" s="1217">
        <v>42186</v>
      </c>
      <c r="M64" s="1225">
        <v>42277</v>
      </c>
      <c r="N64" s="1227"/>
      <c r="O64" s="1224"/>
      <c r="P64" s="1228"/>
      <c r="U64" s="6"/>
      <c r="V64" s="12"/>
      <c r="AH64" s="5"/>
      <c r="AI64" s="5"/>
      <c r="AJ64" s="5"/>
      <c r="AK64" s="5"/>
      <c r="AL64" s="5"/>
      <c r="AM64" s="5"/>
      <c r="AN64" s="5"/>
      <c r="AO64" s="5"/>
      <c r="AP64" s="5"/>
      <c r="AQ64" s="5"/>
    </row>
    <row r="65" spans="1:43" ht="17.25" customHeight="1" x14ac:dyDescent="0.25">
      <c r="A65" s="1229">
        <v>2015</v>
      </c>
      <c r="B65" s="1215" t="s">
        <v>265</v>
      </c>
      <c r="C65" s="1215" t="s">
        <v>256</v>
      </c>
      <c r="D65" s="1216">
        <v>2015</v>
      </c>
      <c r="E65" s="1215" t="s">
        <v>58</v>
      </c>
      <c r="F65" s="1218">
        <v>42005</v>
      </c>
      <c r="G65" s="1218">
        <v>42094</v>
      </c>
      <c r="H65" s="1218">
        <v>42095</v>
      </c>
      <c r="I65" s="1218">
        <v>42185</v>
      </c>
      <c r="J65" s="1217">
        <v>42186</v>
      </c>
      <c r="K65" s="1218">
        <v>42277</v>
      </c>
      <c r="L65" s="1217">
        <v>42278</v>
      </c>
      <c r="M65" s="1218">
        <v>42735</v>
      </c>
      <c r="N65" s="1219"/>
      <c r="O65" s="1216"/>
      <c r="P65" s="1230"/>
      <c r="U65" s="6"/>
      <c r="V65" s="12"/>
      <c r="AH65" s="5"/>
      <c r="AI65" s="5"/>
      <c r="AJ65" s="5"/>
      <c r="AK65" s="5"/>
      <c r="AL65" s="5"/>
      <c r="AM65" s="5"/>
      <c r="AN65" s="5"/>
      <c r="AO65" s="5"/>
      <c r="AP65" s="5"/>
      <c r="AQ65" s="5"/>
    </row>
    <row r="66" spans="1:43" ht="17.25" customHeight="1" x14ac:dyDescent="0.25">
      <c r="A66" s="1231">
        <v>2015</v>
      </c>
      <c r="B66" s="1223" t="s">
        <v>265</v>
      </c>
      <c r="C66" s="1223" t="s">
        <v>54</v>
      </c>
      <c r="D66" s="1224">
        <v>2015</v>
      </c>
      <c r="E66" s="1223" t="s">
        <v>256</v>
      </c>
      <c r="F66" s="1225">
        <v>42095</v>
      </c>
      <c r="G66" s="1225">
        <v>42185</v>
      </c>
      <c r="H66" s="1217">
        <v>42186</v>
      </c>
      <c r="I66" s="1225">
        <v>42277</v>
      </c>
      <c r="J66" s="1217">
        <v>42278</v>
      </c>
      <c r="K66" s="1225">
        <v>42369</v>
      </c>
      <c r="L66" s="1225">
        <v>42370</v>
      </c>
      <c r="M66" s="1225">
        <v>42460</v>
      </c>
      <c r="N66" s="1227"/>
      <c r="O66" s="1224"/>
      <c r="P66" s="1228"/>
      <c r="U66" s="6"/>
      <c r="V66" s="12"/>
      <c r="AH66" s="5"/>
      <c r="AI66" s="5"/>
      <c r="AJ66" s="5"/>
      <c r="AK66" s="5"/>
      <c r="AL66" s="5"/>
      <c r="AM66" s="5"/>
      <c r="AN66" s="5"/>
      <c r="AO66" s="5"/>
      <c r="AP66" s="5"/>
      <c r="AQ66" s="5"/>
    </row>
    <row r="67" spans="1:43" ht="17.25" customHeight="1" x14ac:dyDescent="0.25">
      <c r="A67" s="1229">
        <v>2015</v>
      </c>
      <c r="B67" s="1215" t="s">
        <v>266</v>
      </c>
      <c r="C67" s="1215" t="s">
        <v>55</v>
      </c>
      <c r="D67" s="1216">
        <v>2015</v>
      </c>
      <c r="E67" s="1215" t="s">
        <v>54</v>
      </c>
      <c r="F67" s="1217">
        <v>42186</v>
      </c>
      <c r="G67" s="1218">
        <v>42277</v>
      </c>
      <c r="H67" s="1217">
        <v>42278</v>
      </c>
      <c r="I67" s="1218">
        <v>42369</v>
      </c>
      <c r="J67" s="1218">
        <v>42370</v>
      </c>
      <c r="K67" s="1218">
        <v>42460</v>
      </c>
      <c r="L67" s="1218">
        <v>42461</v>
      </c>
      <c r="M67" s="1218">
        <v>42551</v>
      </c>
      <c r="N67" s="1219"/>
      <c r="O67" s="1216"/>
      <c r="P67" s="1230"/>
      <c r="U67" s="6"/>
      <c r="V67" s="12"/>
      <c r="AH67" s="5"/>
      <c r="AI67" s="5"/>
      <c r="AJ67" s="5"/>
      <c r="AK67" s="5"/>
      <c r="AL67" s="5"/>
      <c r="AM67" s="5"/>
      <c r="AN67" s="5"/>
      <c r="AO67" s="5"/>
      <c r="AP67" s="5"/>
      <c r="AQ67" s="5"/>
    </row>
    <row r="68" spans="1:43" ht="17.25" customHeight="1" x14ac:dyDescent="0.25">
      <c r="A68" s="1231">
        <v>2015</v>
      </c>
      <c r="B68" s="1223" t="s">
        <v>266</v>
      </c>
      <c r="C68" s="1223" t="s">
        <v>58</v>
      </c>
      <c r="D68" s="1224">
        <v>2016</v>
      </c>
      <c r="E68" s="1223" t="s">
        <v>55</v>
      </c>
      <c r="F68" s="1217">
        <v>42278</v>
      </c>
      <c r="G68" s="1225">
        <v>42369</v>
      </c>
      <c r="H68" s="1225">
        <v>42370</v>
      </c>
      <c r="I68" s="1225">
        <v>42460</v>
      </c>
      <c r="J68" s="1225">
        <v>42461</v>
      </c>
      <c r="K68" s="1225">
        <v>42551</v>
      </c>
      <c r="L68" s="1217">
        <v>42552</v>
      </c>
      <c r="M68" s="1225">
        <v>42643</v>
      </c>
      <c r="N68" s="1227"/>
      <c r="O68" s="1224"/>
      <c r="P68" s="1228"/>
      <c r="U68" s="6"/>
      <c r="V68" s="12"/>
      <c r="AH68" s="5"/>
      <c r="AI68" s="5"/>
      <c r="AJ68" s="5"/>
      <c r="AK68" s="5"/>
      <c r="AL68" s="5"/>
      <c r="AM68" s="5"/>
      <c r="AN68" s="5"/>
      <c r="AO68" s="5"/>
      <c r="AP68" s="5"/>
      <c r="AQ68" s="5"/>
    </row>
    <row r="69" spans="1:43" ht="17.25" customHeight="1" x14ac:dyDescent="0.25">
      <c r="A69" s="1214">
        <v>2016</v>
      </c>
      <c r="B69" s="1215" t="s">
        <v>266</v>
      </c>
      <c r="C69" s="1215" t="s">
        <v>256</v>
      </c>
      <c r="D69" s="1216">
        <v>2016</v>
      </c>
      <c r="E69" s="1215" t="s">
        <v>58</v>
      </c>
      <c r="F69" s="1218">
        <v>42370</v>
      </c>
      <c r="G69" s="1218">
        <v>42460</v>
      </c>
      <c r="H69" s="1218">
        <v>42461</v>
      </c>
      <c r="I69" s="1218">
        <v>42551</v>
      </c>
      <c r="J69" s="1217">
        <v>42552</v>
      </c>
      <c r="K69" s="1218">
        <v>42643</v>
      </c>
      <c r="L69" s="1217">
        <v>42644</v>
      </c>
      <c r="M69" s="1218">
        <v>43100</v>
      </c>
      <c r="N69" s="1219"/>
      <c r="O69" s="1216"/>
      <c r="P69" s="1230"/>
      <c r="U69" s="6"/>
      <c r="V69" s="12"/>
      <c r="AH69" s="5"/>
      <c r="AI69" s="5"/>
      <c r="AJ69" s="5"/>
      <c r="AK69" s="5"/>
      <c r="AL69" s="5"/>
      <c r="AM69" s="5"/>
      <c r="AN69" s="5"/>
      <c r="AO69" s="5"/>
      <c r="AP69" s="5"/>
      <c r="AQ69" s="5"/>
    </row>
    <row r="70" spans="1:43" ht="17.25" customHeight="1" x14ac:dyDescent="0.25">
      <c r="A70" s="1222">
        <v>2016</v>
      </c>
      <c r="B70" s="1223" t="s">
        <v>266</v>
      </c>
      <c r="C70" s="1223" t="s">
        <v>54</v>
      </c>
      <c r="D70" s="1224">
        <v>2016</v>
      </c>
      <c r="E70" s="1223" t="s">
        <v>256</v>
      </c>
      <c r="F70" s="1225">
        <v>42461</v>
      </c>
      <c r="G70" s="1225">
        <v>42551</v>
      </c>
      <c r="H70" s="1217">
        <v>42552</v>
      </c>
      <c r="I70" s="1225">
        <v>42643</v>
      </c>
      <c r="J70" s="1217">
        <v>42644</v>
      </c>
      <c r="K70" s="1225">
        <v>42735</v>
      </c>
      <c r="L70" s="1225">
        <v>42736</v>
      </c>
      <c r="M70" s="1225">
        <v>42825</v>
      </c>
      <c r="N70" s="1227"/>
      <c r="O70" s="1224"/>
      <c r="P70" s="1228"/>
      <c r="U70" s="6"/>
      <c r="V70" s="12"/>
      <c r="AH70" s="5"/>
      <c r="AI70" s="5"/>
      <c r="AJ70" s="5"/>
      <c r="AK70" s="5"/>
      <c r="AL70" s="5"/>
      <c r="AM70" s="5"/>
      <c r="AN70" s="5"/>
      <c r="AO70" s="5"/>
      <c r="AP70" s="5"/>
      <c r="AQ70" s="5"/>
    </row>
    <row r="71" spans="1:43" ht="17.25" customHeight="1" x14ac:dyDescent="0.25">
      <c r="A71" s="1214">
        <v>2016</v>
      </c>
      <c r="B71" s="1215" t="s">
        <v>267</v>
      </c>
      <c r="C71" s="1215" t="s">
        <v>55</v>
      </c>
      <c r="D71" s="1216">
        <v>2016</v>
      </c>
      <c r="E71" s="1215" t="s">
        <v>54</v>
      </c>
      <c r="F71" s="1217">
        <v>42552</v>
      </c>
      <c r="G71" s="1218">
        <v>42643</v>
      </c>
      <c r="H71" s="1217">
        <v>42644</v>
      </c>
      <c r="I71" s="1218">
        <v>42735</v>
      </c>
      <c r="J71" s="1218">
        <v>42736</v>
      </c>
      <c r="K71" s="1218">
        <v>42825</v>
      </c>
      <c r="L71" s="1218">
        <v>42826</v>
      </c>
      <c r="M71" s="1218">
        <v>42916</v>
      </c>
      <c r="N71" s="1219"/>
      <c r="O71" s="1216"/>
      <c r="P71" s="1230"/>
      <c r="U71" s="6"/>
      <c r="V71" s="12"/>
      <c r="AH71" s="5"/>
      <c r="AI71" s="5"/>
      <c r="AJ71" s="5"/>
      <c r="AK71" s="5"/>
      <c r="AL71" s="5"/>
      <c r="AM71" s="5"/>
      <c r="AN71" s="5"/>
      <c r="AO71" s="5"/>
      <c r="AP71" s="5"/>
      <c r="AQ71" s="5"/>
    </row>
    <row r="72" spans="1:43" ht="17.25" customHeight="1" x14ac:dyDescent="0.25">
      <c r="A72" s="1222">
        <v>2016</v>
      </c>
      <c r="B72" s="1223" t="s">
        <v>267</v>
      </c>
      <c r="C72" s="1223" t="s">
        <v>58</v>
      </c>
      <c r="D72" s="1224">
        <v>2017</v>
      </c>
      <c r="E72" s="1223" t="s">
        <v>55</v>
      </c>
      <c r="F72" s="1217">
        <v>42644</v>
      </c>
      <c r="G72" s="1225">
        <v>42735</v>
      </c>
      <c r="H72" s="1225">
        <v>42736</v>
      </c>
      <c r="I72" s="1225">
        <v>42825</v>
      </c>
      <c r="J72" s="1225">
        <v>42826</v>
      </c>
      <c r="K72" s="1225">
        <v>42916</v>
      </c>
      <c r="L72" s="1217">
        <v>42917</v>
      </c>
      <c r="M72" s="1225">
        <v>43008</v>
      </c>
      <c r="N72" s="1227"/>
      <c r="O72" s="1224"/>
      <c r="P72" s="1228"/>
      <c r="U72" s="6"/>
      <c r="V72" s="12"/>
      <c r="AH72" s="5"/>
      <c r="AI72" s="5"/>
      <c r="AJ72" s="5"/>
      <c r="AK72" s="5"/>
      <c r="AL72" s="5"/>
      <c r="AM72" s="5"/>
      <c r="AN72" s="5"/>
      <c r="AO72" s="5"/>
      <c r="AP72" s="5"/>
      <c r="AQ72" s="5"/>
    </row>
    <row r="73" spans="1:43" ht="17.25" customHeight="1" x14ac:dyDescent="0.25">
      <c r="A73" s="1214">
        <v>2017</v>
      </c>
      <c r="B73" s="1215" t="s">
        <v>267</v>
      </c>
      <c r="C73" s="1215" t="s">
        <v>256</v>
      </c>
      <c r="D73" s="1216">
        <v>2017</v>
      </c>
      <c r="E73" s="1215" t="s">
        <v>58</v>
      </c>
      <c r="F73" s="1218">
        <v>42736</v>
      </c>
      <c r="G73" s="1218">
        <v>42825</v>
      </c>
      <c r="H73" s="1218">
        <v>42826</v>
      </c>
      <c r="I73" s="1218">
        <v>42916</v>
      </c>
      <c r="J73" s="1217">
        <v>42917</v>
      </c>
      <c r="K73" s="1218">
        <v>43008</v>
      </c>
      <c r="L73" s="1218">
        <v>43009</v>
      </c>
      <c r="M73" s="1218">
        <v>43465</v>
      </c>
      <c r="N73" s="1219"/>
      <c r="O73" s="1216"/>
      <c r="P73" s="1230"/>
      <c r="U73" s="6"/>
      <c r="V73" s="12"/>
      <c r="AH73" s="5"/>
      <c r="AI73" s="5"/>
      <c r="AJ73" s="5"/>
      <c r="AK73" s="5"/>
      <c r="AL73" s="5"/>
      <c r="AM73" s="5"/>
      <c r="AN73" s="5"/>
      <c r="AO73" s="5"/>
      <c r="AP73" s="5"/>
      <c r="AQ73" s="5"/>
    </row>
    <row r="74" spans="1:43" ht="17.25" customHeight="1" x14ac:dyDescent="0.25">
      <c r="A74" s="1222">
        <v>2017</v>
      </c>
      <c r="B74" s="1223" t="s">
        <v>267</v>
      </c>
      <c r="C74" s="1223" t="s">
        <v>54</v>
      </c>
      <c r="D74" s="1224">
        <v>2017</v>
      </c>
      <c r="E74" s="1223" t="s">
        <v>256</v>
      </c>
      <c r="F74" s="1225">
        <v>42826</v>
      </c>
      <c r="G74" s="1225">
        <v>42916</v>
      </c>
      <c r="H74" s="1217">
        <v>42917</v>
      </c>
      <c r="I74" s="1226">
        <v>43008</v>
      </c>
      <c r="J74" s="1226">
        <v>43009</v>
      </c>
      <c r="K74" s="1226">
        <v>43100</v>
      </c>
      <c r="L74" s="1226">
        <v>43101</v>
      </c>
      <c r="M74" s="1225">
        <v>43190</v>
      </c>
      <c r="N74" s="1227"/>
      <c r="O74" s="1224"/>
      <c r="P74" s="1228"/>
      <c r="U74" s="6"/>
      <c r="V74" s="12"/>
      <c r="AH74" s="5"/>
      <c r="AI74" s="5"/>
      <c r="AJ74" s="5"/>
      <c r="AK74" s="5"/>
      <c r="AL74" s="5"/>
      <c r="AM74" s="5"/>
      <c r="AN74" s="5"/>
      <c r="AO74" s="5"/>
      <c r="AP74" s="5"/>
      <c r="AQ74" s="5"/>
    </row>
    <row r="75" spans="1:43" ht="17.25" customHeight="1" x14ac:dyDescent="0.25">
      <c r="A75" s="1214">
        <v>2017</v>
      </c>
      <c r="B75" s="1215" t="s">
        <v>268</v>
      </c>
      <c r="C75" s="1215" t="s">
        <v>55</v>
      </c>
      <c r="D75" s="1216">
        <v>2017</v>
      </c>
      <c r="E75" s="1215" t="s">
        <v>54</v>
      </c>
      <c r="F75" s="1217">
        <v>42917</v>
      </c>
      <c r="G75" s="1218">
        <v>43008</v>
      </c>
      <c r="H75" s="1218">
        <v>43009</v>
      </c>
      <c r="I75" s="1218">
        <v>43100</v>
      </c>
      <c r="J75" s="1218">
        <v>43101</v>
      </c>
      <c r="K75" s="1218">
        <v>43190</v>
      </c>
      <c r="L75" s="1218">
        <v>43191</v>
      </c>
      <c r="M75" s="1218">
        <v>43281</v>
      </c>
      <c r="N75" s="1219"/>
      <c r="O75" s="1216"/>
      <c r="P75" s="1230"/>
      <c r="U75" s="6"/>
      <c r="V75" s="12"/>
      <c r="AH75" s="5"/>
      <c r="AI75" s="5"/>
      <c r="AJ75" s="5"/>
      <c r="AK75" s="5"/>
      <c r="AL75" s="5"/>
      <c r="AM75" s="5"/>
      <c r="AN75" s="5"/>
      <c r="AO75" s="5"/>
      <c r="AP75" s="5"/>
      <c r="AQ75" s="5"/>
    </row>
    <row r="76" spans="1:43" ht="17.25" customHeight="1" x14ac:dyDescent="0.25">
      <c r="O76" s="5"/>
      <c r="U76" s="6"/>
      <c r="V76" s="12"/>
      <c r="AH76" s="5"/>
      <c r="AI76" s="5"/>
      <c r="AJ76" s="5"/>
      <c r="AK76" s="5"/>
      <c r="AL76" s="5"/>
      <c r="AM76" s="5"/>
      <c r="AN76" s="5"/>
      <c r="AO76" s="5"/>
      <c r="AP76" s="5"/>
      <c r="AQ76" s="5"/>
    </row>
    <row r="77" spans="1:43" ht="15" customHeight="1" x14ac:dyDescent="0.25">
      <c r="O77" s="5"/>
      <c r="U77" s="6"/>
      <c r="V77" s="12"/>
      <c r="AH77" s="5"/>
      <c r="AI77" s="5"/>
      <c r="AJ77" s="5"/>
      <c r="AK77" s="5"/>
      <c r="AL77" s="5"/>
      <c r="AM77" s="5"/>
      <c r="AN77" s="5"/>
      <c r="AO77" s="5"/>
      <c r="AP77" s="5"/>
      <c r="AQ77" s="5"/>
    </row>
    <row r="78" spans="1:43" ht="15" customHeight="1" x14ac:dyDescent="0.25">
      <c r="O78" s="5"/>
      <c r="U78" s="6"/>
      <c r="V78" s="12"/>
      <c r="AH78" s="5"/>
      <c r="AI78" s="5"/>
      <c r="AJ78" s="5"/>
      <c r="AK78" s="5"/>
      <c r="AL78" s="5"/>
      <c r="AM78" s="5"/>
      <c r="AN78" s="5"/>
      <c r="AO78" s="5"/>
      <c r="AP78" s="5"/>
      <c r="AQ78" s="5"/>
    </row>
    <row r="79" spans="1:43" ht="15.75" thickBot="1" x14ac:dyDescent="0.3">
      <c r="A79" s="1234" t="s">
        <v>138</v>
      </c>
      <c r="B79" s="1234" t="s">
        <v>139</v>
      </c>
      <c r="C79" s="1234" t="s">
        <v>140</v>
      </c>
      <c r="D79" s="1235" t="s">
        <v>495</v>
      </c>
      <c r="O79" s="5"/>
      <c r="U79" s="6"/>
      <c r="V79" s="12"/>
      <c r="AH79" s="5"/>
      <c r="AI79" s="5"/>
      <c r="AJ79" s="5"/>
      <c r="AK79" s="5"/>
      <c r="AL79" s="5"/>
      <c r="AM79" s="5"/>
      <c r="AN79" s="5"/>
      <c r="AO79" s="5"/>
      <c r="AP79" s="5"/>
      <c r="AQ79" s="5"/>
    </row>
    <row r="80" spans="1:43" ht="15.75" hidden="1" thickTop="1" x14ac:dyDescent="0.25">
      <c r="A80" s="1243" t="s">
        <v>497</v>
      </c>
      <c r="B80" s="1236" t="s">
        <v>498</v>
      </c>
      <c r="C80" s="1237">
        <v>9</v>
      </c>
      <c r="D80" s="1238"/>
      <c r="O80" s="5"/>
      <c r="U80" s="6"/>
      <c r="V80" s="12"/>
      <c r="AH80" s="5"/>
      <c r="AI80" s="5"/>
      <c r="AJ80" s="5"/>
      <c r="AK80" s="5"/>
      <c r="AL80" s="5"/>
      <c r="AM80" s="5"/>
      <c r="AN80" s="5"/>
      <c r="AO80" s="5"/>
      <c r="AP80" s="5"/>
      <c r="AQ80" s="5"/>
    </row>
    <row r="81" spans="1:43" ht="30.75" hidden="1" thickTop="1" x14ac:dyDescent="0.25">
      <c r="A81" s="1239" t="s">
        <v>494</v>
      </c>
      <c r="B81" s="1240" t="s">
        <v>496</v>
      </c>
      <c r="C81" s="1241">
        <v>4</v>
      </c>
      <c r="D81" s="1242"/>
      <c r="O81" s="5"/>
      <c r="U81" s="6"/>
      <c r="V81" s="12"/>
      <c r="AH81" s="5"/>
      <c r="AI81" s="5"/>
      <c r="AJ81" s="5"/>
      <c r="AK81" s="5"/>
      <c r="AL81" s="5"/>
      <c r="AM81" s="5"/>
      <c r="AN81" s="5"/>
      <c r="AO81" s="5"/>
      <c r="AP81" s="5"/>
      <c r="AQ81" s="5"/>
    </row>
    <row r="82" spans="1:43" ht="29.25" hidden="1" thickTop="1" x14ac:dyDescent="0.25">
      <c r="A82" s="1243" t="s">
        <v>676</v>
      </c>
      <c r="B82" s="1244" t="s">
        <v>141</v>
      </c>
      <c r="C82" s="1244">
        <v>10</v>
      </c>
      <c r="D82" s="1238"/>
      <c r="O82" s="5"/>
      <c r="U82" s="6"/>
      <c r="V82" s="12"/>
      <c r="AH82" s="5"/>
      <c r="AI82" s="5"/>
      <c r="AJ82" s="5"/>
      <c r="AK82" s="5"/>
      <c r="AL82" s="5"/>
      <c r="AM82" s="5"/>
      <c r="AN82" s="5"/>
      <c r="AO82" s="5"/>
      <c r="AP82" s="5"/>
      <c r="AQ82" s="5"/>
    </row>
    <row r="83" spans="1:43" ht="15.75" hidden="1" thickTop="1" x14ac:dyDescent="0.25">
      <c r="A83" s="1245" t="s">
        <v>142</v>
      </c>
      <c r="B83" s="1246" t="s">
        <v>62</v>
      </c>
      <c r="C83" s="1246">
        <v>9</v>
      </c>
      <c r="D83" s="1247"/>
      <c r="O83" s="5"/>
      <c r="U83" s="6"/>
      <c r="V83" s="12"/>
      <c r="AH83" s="5"/>
      <c r="AI83" s="5"/>
      <c r="AJ83" s="5"/>
      <c r="AK83" s="5"/>
      <c r="AL83" s="5"/>
      <c r="AM83" s="5"/>
      <c r="AN83" s="5"/>
      <c r="AO83" s="5"/>
      <c r="AP83" s="5"/>
      <c r="AQ83" s="5"/>
    </row>
    <row r="84" spans="1:43" ht="15.75" hidden="1" thickTop="1" x14ac:dyDescent="0.25">
      <c r="A84" s="1243" t="s">
        <v>366</v>
      </c>
      <c r="B84" s="1244" t="s">
        <v>144</v>
      </c>
      <c r="C84" s="1244">
        <v>9</v>
      </c>
      <c r="D84" s="1238"/>
      <c r="O84" s="5"/>
      <c r="U84" s="6"/>
      <c r="V84" s="12"/>
      <c r="AH84" s="5"/>
      <c r="AI84" s="5"/>
      <c r="AJ84" s="5"/>
      <c r="AK84" s="5"/>
      <c r="AL84" s="5"/>
      <c r="AM84" s="5"/>
      <c r="AN84" s="5"/>
      <c r="AO84" s="5"/>
      <c r="AP84" s="5"/>
      <c r="AQ84" s="5"/>
    </row>
    <row r="85" spans="1:43" ht="15.75" hidden="1" thickTop="1" x14ac:dyDescent="0.25">
      <c r="A85" s="1245" t="s">
        <v>1</v>
      </c>
      <c r="B85" s="1246" t="s">
        <v>143</v>
      </c>
      <c r="C85" s="1246">
        <v>6</v>
      </c>
      <c r="D85" s="1247"/>
      <c r="O85" s="5"/>
      <c r="U85" s="12"/>
      <c r="V85" s="12"/>
      <c r="AH85" s="5"/>
      <c r="AI85" s="5"/>
      <c r="AJ85" s="5"/>
      <c r="AK85" s="5"/>
      <c r="AL85" s="5"/>
      <c r="AM85" s="5"/>
      <c r="AN85" s="5"/>
      <c r="AO85" s="5"/>
      <c r="AP85" s="5"/>
      <c r="AQ85" s="5"/>
    </row>
    <row r="86" spans="1:43" ht="15.75" hidden="1" thickTop="1" x14ac:dyDescent="0.25">
      <c r="A86" s="1243" t="s">
        <v>2</v>
      </c>
      <c r="B86" s="1244" t="s">
        <v>145</v>
      </c>
      <c r="C86" s="1244">
        <v>9</v>
      </c>
      <c r="D86" s="1238"/>
      <c r="O86" s="5"/>
      <c r="U86" s="12"/>
      <c r="V86" s="12"/>
      <c r="AH86" s="5"/>
      <c r="AI86" s="5"/>
      <c r="AJ86" s="5"/>
      <c r="AK86" s="5"/>
      <c r="AL86" s="5"/>
      <c r="AM86" s="5"/>
      <c r="AN86" s="5"/>
      <c r="AO86" s="5"/>
      <c r="AP86" s="5"/>
      <c r="AQ86" s="5"/>
    </row>
    <row r="87" spans="1:43" ht="15.75" hidden="1" thickTop="1" x14ac:dyDescent="0.25">
      <c r="A87" s="1243" t="s">
        <v>21</v>
      </c>
      <c r="B87" s="1244" t="s">
        <v>146</v>
      </c>
      <c r="C87" s="1244">
        <v>8</v>
      </c>
      <c r="D87" s="1238"/>
      <c r="O87" s="5"/>
      <c r="U87" s="12"/>
      <c r="V87" s="12"/>
      <c r="AH87" s="5"/>
      <c r="AI87" s="5"/>
      <c r="AJ87" s="5"/>
      <c r="AK87" s="5"/>
      <c r="AL87" s="5"/>
      <c r="AM87" s="5"/>
      <c r="AN87" s="5"/>
      <c r="AO87" s="5"/>
      <c r="AP87" s="5"/>
      <c r="AQ87" s="5"/>
    </row>
    <row r="88" spans="1:43" ht="29.25" hidden="1" thickTop="1" x14ac:dyDescent="0.25">
      <c r="A88" s="1245" t="s">
        <v>3</v>
      </c>
      <c r="B88" s="1246" t="s">
        <v>147</v>
      </c>
      <c r="C88" s="1246">
        <v>4</v>
      </c>
      <c r="D88" s="1247"/>
      <c r="O88" s="5"/>
      <c r="U88" s="12"/>
      <c r="V88" s="12"/>
      <c r="AH88" s="5"/>
      <c r="AI88" s="5"/>
      <c r="AJ88" s="5"/>
      <c r="AK88" s="5"/>
      <c r="AL88" s="5"/>
      <c r="AM88" s="5"/>
      <c r="AN88" s="5"/>
      <c r="AO88" s="5"/>
      <c r="AP88" s="5"/>
      <c r="AQ88" s="5"/>
    </row>
    <row r="89" spans="1:43" ht="15.75" hidden="1" thickTop="1" x14ac:dyDescent="0.25">
      <c r="A89" s="1243" t="s">
        <v>502</v>
      </c>
      <c r="B89" s="1244" t="s">
        <v>503</v>
      </c>
      <c r="C89" s="1244">
        <v>9</v>
      </c>
      <c r="D89" s="1238"/>
      <c r="O89" s="5"/>
      <c r="U89" s="12"/>
      <c r="V89" s="12"/>
      <c r="AH89" s="5"/>
      <c r="AI89" s="5"/>
      <c r="AJ89" s="5"/>
      <c r="AK89" s="5"/>
      <c r="AL89" s="5"/>
      <c r="AM89" s="5"/>
      <c r="AN89" s="5"/>
      <c r="AO89" s="5"/>
      <c r="AP89" s="5"/>
      <c r="AQ89" s="5"/>
    </row>
    <row r="90" spans="1:43" ht="15.75" hidden="1" thickTop="1" x14ac:dyDescent="0.25">
      <c r="A90" s="1245" t="s">
        <v>679</v>
      </c>
      <c r="B90" s="1262" t="s">
        <v>681</v>
      </c>
      <c r="C90" s="1246">
        <v>10</v>
      </c>
      <c r="D90" s="1247"/>
      <c r="O90" s="5"/>
      <c r="U90" s="12"/>
      <c r="V90" s="12"/>
      <c r="AH90" s="5"/>
      <c r="AI90" s="5"/>
      <c r="AJ90" s="5"/>
      <c r="AK90" s="5"/>
      <c r="AL90" s="5"/>
      <c r="AM90" s="5"/>
      <c r="AN90" s="5"/>
      <c r="AO90" s="5"/>
      <c r="AP90" s="5"/>
      <c r="AQ90" s="5"/>
    </row>
    <row r="91" spans="1:43" ht="15.75" hidden="1" thickTop="1" x14ac:dyDescent="0.25">
      <c r="A91" s="1243" t="s">
        <v>499</v>
      </c>
      <c r="B91" s="1263" t="s">
        <v>680</v>
      </c>
      <c r="C91" s="1244">
        <v>8</v>
      </c>
      <c r="D91" s="1238"/>
      <c r="O91" s="5"/>
      <c r="U91" s="12"/>
      <c r="V91" s="12"/>
      <c r="AH91" s="5"/>
      <c r="AI91" s="5"/>
      <c r="AJ91" s="5"/>
      <c r="AK91" s="5"/>
      <c r="AL91" s="5"/>
      <c r="AM91" s="5"/>
      <c r="AN91" s="5"/>
      <c r="AO91" s="5"/>
      <c r="AP91" s="5"/>
      <c r="AQ91" s="5"/>
    </row>
    <row r="92" spans="1:43" ht="15.75" hidden="1" thickTop="1" x14ac:dyDescent="0.25">
      <c r="A92" s="1245" t="s">
        <v>500</v>
      </c>
      <c r="B92" s="1246" t="s">
        <v>501</v>
      </c>
      <c r="C92" s="1246">
        <v>9</v>
      </c>
      <c r="D92" s="1247"/>
      <c r="O92" s="5"/>
      <c r="U92" s="12"/>
      <c r="V92" s="12"/>
      <c r="AH92" s="5"/>
      <c r="AI92" s="5"/>
      <c r="AJ92" s="5"/>
      <c r="AK92" s="5"/>
      <c r="AL92" s="5"/>
      <c r="AM92" s="5"/>
      <c r="AN92" s="5"/>
      <c r="AO92" s="5"/>
      <c r="AP92" s="5"/>
      <c r="AQ92" s="5"/>
    </row>
    <row r="93" spans="1:43" ht="29.25" hidden="1" thickTop="1" x14ac:dyDescent="0.25">
      <c r="A93" s="1243" t="s">
        <v>148</v>
      </c>
      <c r="B93" s="1244" t="s">
        <v>149</v>
      </c>
      <c r="C93" s="1244">
        <v>9</v>
      </c>
      <c r="D93" s="1238"/>
      <c r="O93" s="5"/>
      <c r="U93" s="12"/>
      <c r="V93" s="12"/>
      <c r="AH93" s="5"/>
      <c r="AI93" s="5"/>
      <c r="AJ93" s="5"/>
      <c r="AK93" s="5"/>
      <c r="AL93" s="5"/>
      <c r="AM93" s="5"/>
      <c r="AN93" s="5"/>
      <c r="AO93" s="5"/>
      <c r="AP93" s="5"/>
      <c r="AQ93" s="5"/>
    </row>
    <row r="94" spans="1:43" ht="15.75" hidden="1" thickTop="1" x14ac:dyDescent="0.25">
      <c r="A94" s="1245" t="s">
        <v>29</v>
      </c>
      <c r="B94" s="1246" t="s">
        <v>150</v>
      </c>
      <c r="C94" s="1246">
        <v>8</v>
      </c>
      <c r="D94" s="1247"/>
      <c r="O94" s="5"/>
      <c r="U94" s="12"/>
      <c r="V94" s="12"/>
      <c r="W94" s="8"/>
      <c r="X94" s="8"/>
      <c r="Y94" s="5"/>
      <c r="Z94" s="5"/>
      <c r="AA94" s="5"/>
      <c r="AB94" s="5"/>
      <c r="AC94" s="5"/>
      <c r="AD94" s="5"/>
      <c r="AE94" s="5"/>
      <c r="AF94" s="5"/>
      <c r="AG94" s="5"/>
      <c r="AH94" s="5"/>
      <c r="AI94" s="5"/>
      <c r="AJ94" s="5"/>
      <c r="AK94" s="5"/>
      <c r="AL94" s="5"/>
      <c r="AM94" s="5"/>
      <c r="AN94" s="5"/>
      <c r="AO94" s="5"/>
      <c r="AP94" s="5"/>
      <c r="AQ94" s="5"/>
    </row>
    <row r="95" spans="1:43" ht="29.25" hidden="1" thickTop="1" x14ac:dyDescent="0.25">
      <c r="A95" s="1243" t="s">
        <v>30</v>
      </c>
      <c r="B95" s="1244" t="s">
        <v>151</v>
      </c>
      <c r="C95" s="1244">
        <v>1</v>
      </c>
      <c r="D95" s="1238"/>
      <c r="O95" s="5"/>
      <c r="U95" s="12"/>
      <c r="V95" s="12"/>
      <c r="W95" s="8"/>
      <c r="X95" s="8"/>
      <c r="Y95" s="5"/>
      <c r="Z95" s="5"/>
      <c r="AA95" s="5"/>
      <c r="AB95" s="5"/>
      <c r="AC95" s="5"/>
      <c r="AD95" s="5"/>
      <c r="AE95" s="5"/>
      <c r="AF95" s="5"/>
      <c r="AG95" s="5"/>
      <c r="AH95" s="5"/>
      <c r="AI95" s="5"/>
      <c r="AJ95" s="5"/>
      <c r="AK95" s="5"/>
      <c r="AL95" s="5"/>
      <c r="AM95" s="5"/>
      <c r="AN95" s="5"/>
      <c r="AO95" s="5"/>
      <c r="AP95" s="5"/>
      <c r="AQ95" s="5"/>
    </row>
    <row r="96" spans="1:43" ht="15.75" thickTop="1" x14ac:dyDescent="0.25">
      <c r="A96" s="1245" t="s">
        <v>31</v>
      </c>
      <c r="B96" s="1246" t="s">
        <v>152</v>
      </c>
      <c r="C96" s="1246">
        <v>3</v>
      </c>
      <c r="D96" s="1247"/>
      <c r="O96" s="5"/>
      <c r="U96" s="12"/>
      <c r="V96" s="12"/>
      <c r="W96" s="8"/>
      <c r="X96" s="8"/>
      <c r="Y96" s="5"/>
      <c r="Z96" s="5"/>
      <c r="AA96" s="5"/>
      <c r="AB96" s="5"/>
      <c r="AC96" s="5"/>
      <c r="AD96" s="5"/>
      <c r="AE96" s="5"/>
      <c r="AF96" s="5"/>
      <c r="AG96" s="5"/>
      <c r="AH96" s="5"/>
      <c r="AI96" s="5"/>
      <c r="AJ96" s="5"/>
      <c r="AK96" s="5"/>
      <c r="AL96" s="5"/>
      <c r="AM96" s="5"/>
      <c r="AN96" s="5"/>
      <c r="AO96" s="5"/>
      <c r="AP96" s="5"/>
      <c r="AQ96" s="5"/>
    </row>
    <row r="97" spans="1:43" ht="15" x14ac:dyDescent="0.25">
      <c r="A97" s="1243" t="s">
        <v>682</v>
      </c>
      <c r="B97" s="1263" t="s">
        <v>683</v>
      </c>
      <c r="C97" s="1244">
        <v>3</v>
      </c>
      <c r="D97" s="1238"/>
      <c r="O97" s="5"/>
      <c r="U97" s="12"/>
      <c r="V97" s="12"/>
      <c r="W97" s="8"/>
      <c r="X97" s="8"/>
      <c r="Y97" s="5"/>
      <c r="Z97" s="5"/>
      <c r="AA97" s="5"/>
      <c r="AB97" s="5"/>
      <c r="AC97" s="5"/>
      <c r="AD97" s="5"/>
      <c r="AE97" s="5"/>
      <c r="AF97" s="5"/>
      <c r="AG97" s="5"/>
      <c r="AH97" s="5"/>
      <c r="AI97" s="5"/>
      <c r="AJ97" s="5"/>
      <c r="AK97" s="5"/>
      <c r="AL97" s="5"/>
      <c r="AM97" s="5"/>
      <c r="AN97" s="5"/>
      <c r="AO97" s="5"/>
      <c r="AP97" s="5"/>
      <c r="AQ97" s="5"/>
    </row>
    <row r="98" spans="1:43" ht="15" hidden="1" x14ac:dyDescent="0.25">
      <c r="A98" s="1245" t="s">
        <v>32</v>
      </c>
      <c r="B98" s="1262" t="s">
        <v>684</v>
      </c>
      <c r="C98" s="1246">
        <v>6</v>
      </c>
      <c r="D98" s="1247"/>
      <c r="O98" s="5"/>
      <c r="U98" s="12"/>
      <c r="V98" s="12"/>
      <c r="W98" s="8"/>
      <c r="X98" s="8"/>
      <c r="Y98" s="5"/>
      <c r="Z98" s="5"/>
      <c r="AA98" s="5"/>
      <c r="AB98" s="5"/>
      <c r="AC98" s="5"/>
      <c r="AD98" s="5"/>
      <c r="AE98" s="5"/>
      <c r="AF98" s="5"/>
      <c r="AG98" s="5"/>
      <c r="AH98" s="5"/>
      <c r="AI98" s="5"/>
      <c r="AJ98" s="5"/>
      <c r="AK98" s="5"/>
      <c r="AL98" s="5"/>
      <c r="AM98" s="5"/>
      <c r="AN98" s="5"/>
      <c r="AO98" s="5"/>
      <c r="AP98" s="5"/>
      <c r="AQ98" s="5"/>
    </row>
    <row r="99" spans="1:43" ht="28.5" hidden="1" x14ac:dyDescent="0.25">
      <c r="A99" s="1243" t="s">
        <v>33</v>
      </c>
      <c r="B99" s="1244" t="s">
        <v>153</v>
      </c>
      <c r="C99" s="1244">
        <v>4</v>
      </c>
      <c r="D99" s="1238"/>
      <c r="O99" s="5"/>
      <c r="U99" s="12"/>
      <c r="V99" s="12"/>
      <c r="W99" s="8"/>
      <c r="X99" s="8"/>
      <c r="Y99" s="5"/>
      <c r="Z99" s="5"/>
      <c r="AA99" s="5"/>
      <c r="AB99" s="5"/>
      <c r="AC99" s="5"/>
      <c r="AD99" s="5"/>
      <c r="AE99" s="5"/>
      <c r="AF99" s="5"/>
      <c r="AG99" s="5"/>
      <c r="AH99" s="5"/>
      <c r="AI99" s="5"/>
      <c r="AJ99" s="5"/>
      <c r="AK99" s="5"/>
      <c r="AL99" s="5"/>
      <c r="AM99" s="5"/>
      <c r="AN99" s="5"/>
      <c r="AO99" s="5"/>
      <c r="AP99" s="5"/>
      <c r="AQ99" s="5"/>
    </row>
    <row r="100" spans="1:43" ht="15" hidden="1" x14ac:dyDescent="0.25">
      <c r="A100" s="1245" t="s">
        <v>507</v>
      </c>
      <c r="B100" s="1246" t="s">
        <v>508</v>
      </c>
      <c r="C100" s="1246">
        <v>9</v>
      </c>
      <c r="D100" s="1247"/>
      <c r="O100" s="5"/>
      <c r="U100" s="12"/>
      <c r="V100" s="12"/>
      <c r="W100" s="8"/>
      <c r="X100" s="8"/>
      <c r="Y100" s="5"/>
      <c r="Z100" s="5"/>
      <c r="AA100" s="5"/>
      <c r="AB100" s="5"/>
      <c r="AC100" s="5"/>
      <c r="AD100" s="5"/>
      <c r="AE100" s="5"/>
      <c r="AF100" s="5"/>
      <c r="AG100" s="5"/>
      <c r="AH100" s="5"/>
      <c r="AI100" s="5"/>
      <c r="AJ100" s="5"/>
      <c r="AK100" s="5"/>
      <c r="AL100" s="5"/>
      <c r="AM100" s="5"/>
      <c r="AN100" s="5"/>
      <c r="AO100" s="5"/>
      <c r="AP100" s="5"/>
      <c r="AQ100" s="5"/>
    </row>
    <row r="101" spans="1:43" ht="15" hidden="1" x14ac:dyDescent="0.25">
      <c r="A101" s="1243" t="s">
        <v>34</v>
      </c>
      <c r="B101" s="1244" t="s">
        <v>154</v>
      </c>
      <c r="C101" s="1244">
        <v>8</v>
      </c>
      <c r="D101" s="1238"/>
      <c r="O101" s="5"/>
      <c r="U101" s="12"/>
      <c r="V101" s="12"/>
      <c r="W101" s="8"/>
      <c r="X101" s="8"/>
      <c r="Y101" s="5"/>
      <c r="Z101" s="5"/>
      <c r="AA101" s="5"/>
      <c r="AB101" s="5"/>
      <c r="AC101" s="5"/>
      <c r="AD101" s="5"/>
      <c r="AE101" s="5"/>
      <c r="AF101" s="5"/>
      <c r="AG101" s="5"/>
      <c r="AH101" s="5"/>
      <c r="AI101" s="5"/>
      <c r="AJ101" s="5"/>
      <c r="AK101" s="5"/>
      <c r="AL101" s="5"/>
      <c r="AM101" s="5"/>
      <c r="AN101" s="5"/>
      <c r="AO101" s="5"/>
      <c r="AP101" s="5"/>
      <c r="AQ101" s="5"/>
    </row>
    <row r="102" spans="1:43" ht="15" hidden="1" x14ac:dyDescent="0.25">
      <c r="A102" s="1245" t="s">
        <v>35</v>
      </c>
      <c r="B102" s="1246" t="s">
        <v>155</v>
      </c>
      <c r="C102" s="1246">
        <v>4</v>
      </c>
      <c r="D102" s="1247"/>
      <c r="O102" s="5"/>
      <c r="U102" s="12"/>
      <c r="V102" s="12"/>
      <c r="W102" s="8"/>
      <c r="X102" s="8"/>
      <c r="Y102" s="5"/>
      <c r="Z102" s="5"/>
      <c r="AA102" s="5"/>
      <c r="AB102" s="5"/>
      <c r="AC102" s="5"/>
      <c r="AD102" s="5"/>
      <c r="AE102" s="5"/>
      <c r="AF102" s="5"/>
      <c r="AG102" s="5"/>
      <c r="AH102" s="5"/>
      <c r="AI102" s="5"/>
      <c r="AJ102" s="5"/>
      <c r="AK102" s="5"/>
      <c r="AL102" s="5"/>
      <c r="AM102" s="5"/>
      <c r="AN102" s="5"/>
      <c r="AO102" s="5"/>
      <c r="AP102" s="5"/>
      <c r="AQ102" s="5"/>
    </row>
    <row r="103" spans="1:43" ht="15" hidden="1" x14ac:dyDescent="0.25">
      <c r="A103" s="1243" t="s">
        <v>511</v>
      </c>
      <c r="B103" s="1244" t="s">
        <v>512</v>
      </c>
      <c r="C103" s="1244">
        <v>9</v>
      </c>
      <c r="D103" s="1238"/>
      <c r="O103" s="5"/>
      <c r="U103" s="12"/>
      <c r="V103" s="12"/>
      <c r="W103" s="8"/>
      <c r="X103" s="8"/>
      <c r="Y103" s="5"/>
      <c r="Z103" s="5"/>
      <c r="AA103" s="5"/>
      <c r="AB103" s="5"/>
      <c r="AC103" s="5"/>
      <c r="AD103" s="5"/>
      <c r="AE103" s="5"/>
      <c r="AF103" s="5"/>
      <c r="AG103" s="5"/>
      <c r="AH103" s="5"/>
      <c r="AI103" s="5"/>
      <c r="AJ103" s="5"/>
      <c r="AK103" s="5"/>
      <c r="AL103" s="5"/>
      <c r="AM103" s="5"/>
      <c r="AN103" s="5"/>
      <c r="AO103" s="5"/>
      <c r="AP103" s="5"/>
      <c r="AQ103" s="5"/>
    </row>
    <row r="104" spans="1:43" ht="15" hidden="1" x14ac:dyDescent="0.25">
      <c r="A104" s="1245" t="s">
        <v>156</v>
      </c>
      <c r="B104" s="1246" t="s">
        <v>61</v>
      </c>
      <c r="C104" s="1246">
        <v>9</v>
      </c>
      <c r="D104" s="1247"/>
      <c r="O104" s="5"/>
      <c r="U104" s="12"/>
      <c r="V104" s="12"/>
      <c r="W104" s="8"/>
      <c r="X104" s="8"/>
      <c r="Y104" s="5"/>
      <c r="Z104" s="5"/>
      <c r="AA104" s="5"/>
      <c r="AB104" s="5"/>
      <c r="AC104" s="5"/>
      <c r="AD104" s="5"/>
      <c r="AE104" s="5"/>
      <c r="AF104" s="5"/>
      <c r="AG104" s="5"/>
      <c r="AH104" s="5"/>
      <c r="AI104" s="5"/>
      <c r="AJ104" s="5"/>
      <c r="AK104" s="5"/>
      <c r="AL104" s="5"/>
      <c r="AM104" s="5"/>
      <c r="AN104" s="5"/>
      <c r="AO104" s="5"/>
      <c r="AP104" s="5"/>
      <c r="AQ104" s="5"/>
    </row>
    <row r="105" spans="1:43" ht="15" hidden="1" x14ac:dyDescent="0.25">
      <c r="A105" s="1243" t="s">
        <v>36</v>
      </c>
      <c r="B105" s="1263" t="s">
        <v>685</v>
      </c>
      <c r="C105" s="1244">
        <v>9</v>
      </c>
      <c r="D105" s="1238"/>
      <c r="O105" s="5"/>
      <c r="U105" s="12"/>
      <c r="V105" s="12"/>
      <c r="W105" s="8"/>
      <c r="X105" s="8"/>
      <c r="Y105" s="5"/>
      <c r="Z105" s="5"/>
      <c r="AA105" s="5"/>
      <c r="AB105" s="5"/>
      <c r="AC105" s="5"/>
      <c r="AD105" s="5"/>
      <c r="AE105" s="5"/>
      <c r="AF105" s="5"/>
      <c r="AG105" s="5"/>
      <c r="AH105" s="5"/>
      <c r="AI105" s="5"/>
      <c r="AJ105" s="5"/>
      <c r="AK105" s="5"/>
      <c r="AL105" s="5"/>
      <c r="AM105" s="5"/>
      <c r="AN105" s="5"/>
      <c r="AO105" s="5"/>
      <c r="AP105" s="5"/>
      <c r="AQ105" s="5"/>
    </row>
    <row r="106" spans="1:43" ht="15" hidden="1" x14ac:dyDescent="0.25">
      <c r="A106" s="1245" t="s">
        <v>504</v>
      </c>
      <c r="B106" s="1246" t="s">
        <v>614</v>
      </c>
      <c r="C106" s="1246">
        <v>9</v>
      </c>
      <c r="D106" s="1247"/>
      <c r="O106" s="5"/>
      <c r="U106" s="12"/>
      <c r="V106" s="12"/>
      <c r="W106" s="8"/>
      <c r="X106" s="8"/>
      <c r="Y106" s="5"/>
      <c r="Z106" s="5"/>
      <c r="AA106" s="5"/>
      <c r="AB106" s="5"/>
      <c r="AC106" s="5"/>
      <c r="AD106" s="5"/>
      <c r="AE106" s="5"/>
      <c r="AF106" s="5"/>
      <c r="AG106" s="5"/>
      <c r="AH106" s="5"/>
      <c r="AI106" s="5"/>
      <c r="AJ106" s="5"/>
      <c r="AK106" s="5"/>
      <c r="AL106" s="5"/>
      <c r="AM106" s="5"/>
      <c r="AN106" s="5"/>
      <c r="AO106" s="5"/>
      <c r="AP106" s="5"/>
      <c r="AQ106" s="5"/>
    </row>
    <row r="107" spans="1:43" ht="15" hidden="1" x14ac:dyDescent="0.25">
      <c r="A107" s="1243" t="s">
        <v>720</v>
      </c>
      <c r="B107" s="1244" t="s">
        <v>519</v>
      </c>
      <c r="C107" s="1244">
        <v>10</v>
      </c>
      <c r="D107" s="1238"/>
      <c r="O107" s="5"/>
      <c r="U107" s="12"/>
      <c r="V107" s="12"/>
      <c r="W107" s="8"/>
      <c r="X107" s="8"/>
      <c r="Y107" s="5"/>
      <c r="Z107" s="5"/>
      <c r="AA107" s="5"/>
      <c r="AB107" s="5"/>
      <c r="AC107" s="5"/>
      <c r="AD107" s="5"/>
      <c r="AE107" s="5"/>
      <c r="AF107" s="5"/>
      <c r="AG107" s="5"/>
      <c r="AH107" s="5"/>
      <c r="AI107" s="5"/>
      <c r="AJ107" s="5"/>
      <c r="AK107" s="5"/>
      <c r="AL107" s="5"/>
      <c r="AM107" s="5"/>
      <c r="AN107" s="5"/>
      <c r="AO107" s="5"/>
      <c r="AP107" s="5"/>
      <c r="AQ107" s="5"/>
    </row>
    <row r="108" spans="1:43" ht="15" hidden="1" x14ac:dyDescent="0.25">
      <c r="A108" s="1245" t="s">
        <v>51</v>
      </c>
      <c r="B108" s="1262" t="s">
        <v>686</v>
      </c>
      <c r="C108" s="1246">
        <v>5</v>
      </c>
      <c r="D108" s="1247"/>
      <c r="O108" s="5"/>
      <c r="U108" s="12"/>
      <c r="V108" s="12"/>
      <c r="W108" s="8"/>
      <c r="X108" s="8"/>
      <c r="Y108" s="5"/>
      <c r="Z108" s="5"/>
      <c r="AA108" s="5"/>
      <c r="AB108" s="5"/>
      <c r="AC108" s="5"/>
      <c r="AD108" s="5"/>
      <c r="AE108" s="5"/>
      <c r="AF108" s="5"/>
      <c r="AG108" s="5"/>
      <c r="AH108" s="5"/>
      <c r="AI108" s="5"/>
      <c r="AJ108" s="5"/>
      <c r="AK108" s="5"/>
      <c r="AL108" s="5"/>
      <c r="AM108" s="5"/>
      <c r="AN108" s="5"/>
      <c r="AO108" s="5"/>
      <c r="AP108" s="5"/>
      <c r="AQ108" s="5"/>
    </row>
    <row r="109" spans="1:43" ht="15" hidden="1" x14ac:dyDescent="0.25">
      <c r="A109" s="1243" t="s">
        <v>37</v>
      </c>
      <c r="B109" s="1244" t="s">
        <v>518</v>
      </c>
      <c r="C109" s="1244">
        <v>5</v>
      </c>
      <c r="D109" s="1238"/>
      <c r="O109" s="5"/>
      <c r="U109" s="12"/>
      <c r="V109" s="12"/>
      <c r="W109" s="8"/>
      <c r="X109" s="8"/>
      <c r="Y109" s="5"/>
      <c r="Z109" s="5"/>
      <c r="AA109" s="5"/>
      <c r="AB109" s="5"/>
      <c r="AC109" s="5"/>
      <c r="AD109" s="5"/>
      <c r="AE109" s="5"/>
      <c r="AF109" s="5"/>
      <c r="AG109" s="5"/>
      <c r="AH109" s="5"/>
      <c r="AI109" s="5"/>
      <c r="AJ109" s="5"/>
      <c r="AK109" s="5"/>
      <c r="AL109" s="5"/>
      <c r="AM109" s="5"/>
      <c r="AN109" s="5"/>
      <c r="AO109" s="5"/>
      <c r="AP109" s="5"/>
      <c r="AQ109" s="5"/>
    </row>
    <row r="110" spans="1:43" ht="15" hidden="1" x14ac:dyDescent="0.25">
      <c r="A110" s="1245" t="s">
        <v>159</v>
      </c>
      <c r="B110" s="1246" t="s">
        <v>160</v>
      </c>
      <c r="C110" s="1246">
        <v>9</v>
      </c>
      <c r="D110" s="1247"/>
      <c r="O110" s="5"/>
      <c r="U110" s="12"/>
      <c r="V110" s="12"/>
      <c r="W110" s="8"/>
      <c r="X110" s="8"/>
      <c r="Y110" s="5"/>
      <c r="Z110" s="5"/>
      <c r="AA110" s="5"/>
      <c r="AB110" s="5"/>
      <c r="AC110" s="5"/>
      <c r="AD110" s="5"/>
      <c r="AE110" s="5"/>
      <c r="AF110" s="5"/>
      <c r="AG110" s="5"/>
      <c r="AH110" s="5"/>
      <c r="AI110" s="5"/>
      <c r="AJ110" s="5"/>
      <c r="AK110" s="5"/>
      <c r="AL110" s="5"/>
      <c r="AM110" s="5"/>
      <c r="AN110" s="5"/>
      <c r="AO110" s="5"/>
      <c r="AP110" s="5"/>
      <c r="AQ110" s="5"/>
    </row>
    <row r="111" spans="1:43" ht="15" hidden="1" x14ac:dyDescent="0.25">
      <c r="A111" s="1245" t="s">
        <v>677</v>
      </c>
      <c r="B111" s="1262" t="s">
        <v>678</v>
      </c>
      <c r="C111" s="1246">
        <v>6</v>
      </c>
      <c r="D111" s="1247"/>
      <c r="O111" s="5"/>
      <c r="U111" s="12"/>
      <c r="V111" s="12"/>
      <c r="W111" s="8"/>
      <c r="X111" s="8"/>
      <c r="Y111" s="5"/>
      <c r="Z111" s="5"/>
      <c r="AA111" s="5"/>
      <c r="AB111" s="5"/>
      <c r="AC111" s="5"/>
      <c r="AD111" s="5"/>
      <c r="AE111" s="5"/>
      <c r="AF111" s="5"/>
      <c r="AG111" s="5"/>
      <c r="AH111" s="5"/>
      <c r="AI111" s="5"/>
      <c r="AJ111" s="5"/>
      <c r="AK111" s="5"/>
      <c r="AL111" s="5"/>
      <c r="AM111" s="5"/>
      <c r="AN111" s="5"/>
      <c r="AO111" s="5"/>
      <c r="AP111" s="5"/>
      <c r="AQ111" s="5"/>
    </row>
    <row r="112" spans="1:43" ht="28.5" hidden="1" x14ac:dyDescent="0.25">
      <c r="A112" s="1243" t="s">
        <v>38</v>
      </c>
      <c r="B112" s="1244" t="s">
        <v>158</v>
      </c>
      <c r="C112" s="1244">
        <v>7</v>
      </c>
      <c r="D112" s="1238"/>
      <c r="O112" s="5"/>
      <c r="U112" s="12"/>
      <c r="V112" s="12"/>
      <c r="W112" s="8"/>
      <c r="X112" s="8"/>
      <c r="Y112" s="5"/>
      <c r="Z112" s="5"/>
      <c r="AA112" s="5"/>
      <c r="AB112" s="5"/>
      <c r="AC112" s="5"/>
      <c r="AD112" s="5"/>
      <c r="AE112" s="5"/>
      <c r="AF112" s="5"/>
      <c r="AG112" s="5"/>
      <c r="AH112" s="5"/>
      <c r="AI112" s="5"/>
      <c r="AJ112" s="5"/>
      <c r="AK112" s="5"/>
      <c r="AL112" s="5"/>
      <c r="AM112" s="5"/>
      <c r="AN112" s="5"/>
      <c r="AO112" s="5"/>
      <c r="AP112" s="5"/>
      <c r="AQ112" s="5"/>
    </row>
    <row r="113" spans="1:43" ht="15" hidden="1" x14ac:dyDescent="0.25">
      <c r="A113" s="1245" t="s">
        <v>39</v>
      </c>
      <c r="B113" s="1246" t="s">
        <v>520</v>
      </c>
      <c r="C113" s="1246">
        <v>7</v>
      </c>
      <c r="D113" s="1247"/>
      <c r="O113" s="5"/>
      <c r="U113" s="12"/>
      <c r="V113" s="12"/>
      <c r="W113" s="8"/>
      <c r="X113" s="8"/>
      <c r="Y113" s="5"/>
      <c r="Z113" s="5"/>
      <c r="AA113" s="5"/>
      <c r="AB113" s="5"/>
      <c r="AC113" s="5"/>
      <c r="AD113" s="5"/>
      <c r="AE113" s="5"/>
      <c r="AF113" s="5"/>
      <c r="AG113" s="5"/>
      <c r="AH113" s="5"/>
      <c r="AI113" s="5"/>
      <c r="AJ113" s="5"/>
      <c r="AK113" s="5"/>
      <c r="AL113" s="5"/>
      <c r="AM113" s="5"/>
      <c r="AN113" s="5"/>
      <c r="AO113" s="5"/>
      <c r="AP113" s="5"/>
      <c r="AQ113" s="5"/>
    </row>
    <row r="114" spans="1:43" ht="15" hidden="1" x14ac:dyDescent="0.25">
      <c r="A114" s="1243" t="s">
        <v>40</v>
      </c>
      <c r="B114" s="1244" t="s">
        <v>521</v>
      </c>
      <c r="C114" s="1244">
        <v>4</v>
      </c>
      <c r="D114" s="1238"/>
      <c r="O114" s="5"/>
      <c r="U114" s="12"/>
      <c r="V114" s="12"/>
      <c r="W114" s="8"/>
      <c r="X114" s="8"/>
      <c r="Y114" s="5"/>
      <c r="Z114" s="5"/>
      <c r="AA114" s="5"/>
      <c r="AB114" s="5"/>
      <c r="AC114" s="5"/>
      <c r="AD114" s="5"/>
      <c r="AE114" s="5"/>
      <c r="AF114" s="5"/>
      <c r="AG114" s="5"/>
      <c r="AH114" s="5"/>
      <c r="AI114" s="5"/>
      <c r="AJ114" s="5"/>
      <c r="AK114" s="5"/>
      <c r="AL114" s="5"/>
      <c r="AM114" s="5"/>
      <c r="AN114" s="5"/>
      <c r="AO114" s="5"/>
      <c r="AP114" s="5"/>
      <c r="AQ114" s="5"/>
    </row>
    <row r="115" spans="1:43" ht="28.5" hidden="1" x14ac:dyDescent="0.25">
      <c r="A115" s="1245" t="s">
        <v>41</v>
      </c>
      <c r="B115" s="1262" t="s">
        <v>687</v>
      </c>
      <c r="C115" s="1246">
        <v>6</v>
      </c>
      <c r="D115" s="1247"/>
      <c r="O115" s="5"/>
      <c r="U115" s="12"/>
      <c r="V115" s="12"/>
      <c r="W115" s="8"/>
      <c r="X115" s="8"/>
      <c r="Y115" s="5"/>
      <c r="Z115" s="5"/>
      <c r="AA115" s="5"/>
      <c r="AB115" s="5"/>
      <c r="AC115" s="5"/>
      <c r="AD115" s="5"/>
      <c r="AE115" s="5"/>
      <c r="AF115" s="5"/>
      <c r="AG115" s="5"/>
      <c r="AH115" s="5"/>
      <c r="AI115" s="5"/>
      <c r="AJ115" s="5"/>
      <c r="AK115" s="5"/>
      <c r="AL115" s="5"/>
      <c r="AM115" s="5"/>
      <c r="AN115" s="5"/>
      <c r="AO115" s="5"/>
      <c r="AP115" s="5"/>
      <c r="AQ115" s="5"/>
    </row>
    <row r="116" spans="1:43" ht="28.5" hidden="1" x14ac:dyDescent="0.25">
      <c r="A116" s="1243" t="s">
        <v>688</v>
      </c>
      <c r="B116" s="1263" t="s">
        <v>689</v>
      </c>
      <c r="C116" s="1244">
        <v>1</v>
      </c>
      <c r="D116" s="1238"/>
      <c r="O116" s="5"/>
      <c r="U116" s="12"/>
      <c r="V116" s="12"/>
      <c r="W116" s="8"/>
      <c r="X116" s="8"/>
      <c r="Y116" s="5"/>
      <c r="Z116" s="5"/>
      <c r="AA116" s="5"/>
      <c r="AB116" s="5"/>
      <c r="AC116" s="5"/>
      <c r="AD116" s="5"/>
      <c r="AE116" s="5"/>
      <c r="AF116" s="5"/>
      <c r="AG116" s="5"/>
      <c r="AH116" s="5"/>
      <c r="AI116" s="5"/>
      <c r="AJ116" s="5"/>
      <c r="AK116" s="5"/>
      <c r="AL116" s="5"/>
      <c r="AM116" s="5"/>
      <c r="AN116" s="5"/>
      <c r="AO116" s="5"/>
      <c r="AP116" s="5"/>
      <c r="AQ116" s="5"/>
    </row>
    <row r="117" spans="1:43" ht="15" x14ac:dyDescent="0.25">
      <c r="A117" s="1245" t="s">
        <v>43</v>
      </c>
      <c r="B117" s="1246" t="s">
        <v>522</v>
      </c>
      <c r="C117" s="1246">
        <v>3</v>
      </c>
      <c r="D117" s="1247"/>
      <c r="O117" s="5"/>
      <c r="U117" s="12"/>
      <c r="V117" s="12"/>
      <c r="W117" s="8"/>
      <c r="X117" s="8"/>
      <c r="Y117" s="5"/>
      <c r="Z117" s="5"/>
      <c r="AA117" s="5"/>
      <c r="AB117" s="5"/>
      <c r="AC117" s="5"/>
      <c r="AD117" s="5"/>
      <c r="AE117" s="5"/>
      <c r="AF117" s="5"/>
      <c r="AG117" s="5"/>
      <c r="AH117" s="5"/>
      <c r="AI117" s="5"/>
      <c r="AJ117" s="5"/>
      <c r="AK117" s="5"/>
      <c r="AL117" s="5"/>
      <c r="AM117" s="5"/>
      <c r="AN117" s="5"/>
      <c r="AO117" s="5"/>
      <c r="AP117" s="5"/>
      <c r="AQ117" s="5"/>
    </row>
    <row r="118" spans="1:43" ht="28.5" hidden="1" x14ac:dyDescent="0.25">
      <c r="A118" s="1243" t="s">
        <v>42</v>
      </c>
      <c r="B118" s="1263" t="s">
        <v>690</v>
      </c>
      <c r="C118" s="1244">
        <v>1</v>
      </c>
      <c r="D118" s="1238"/>
      <c r="O118" s="5"/>
      <c r="U118" s="11"/>
      <c r="V118" s="11"/>
      <c r="W118" s="5"/>
      <c r="X118" s="5"/>
      <c r="Y118" s="5"/>
      <c r="Z118" s="5"/>
      <c r="AA118" s="5"/>
      <c r="AB118" s="5"/>
      <c r="AC118" s="5"/>
      <c r="AD118" s="5"/>
      <c r="AE118" s="5"/>
      <c r="AF118" s="5"/>
      <c r="AG118" s="5"/>
      <c r="AH118" s="5"/>
      <c r="AI118" s="5"/>
      <c r="AJ118" s="5"/>
      <c r="AK118" s="5"/>
      <c r="AL118" s="5"/>
      <c r="AM118" s="5"/>
      <c r="AN118" s="5"/>
      <c r="AO118" s="5"/>
      <c r="AP118" s="5"/>
      <c r="AQ118" s="5"/>
    </row>
    <row r="119" spans="1:43" ht="28.5" hidden="1" x14ac:dyDescent="0.25">
      <c r="A119" s="1245" t="s">
        <v>44</v>
      </c>
      <c r="B119" s="1246" t="s">
        <v>549</v>
      </c>
      <c r="C119" s="1246">
        <v>5</v>
      </c>
      <c r="D119" s="1247"/>
      <c r="O119" s="5"/>
      <c r="U119" s="11"/>
      <c r="V119" s="11"/>
      <c r="W119" s="5"/>
      <c r="X119" s="5"/>
      <c r="Y119" s="5"/>
      <c r="Z119" s="5"/>
      <c r="AA119" s="5"/>
      <c r="AB119" s="5"/>
      <c r="AC119" s="5"/>
      <c r="AD119" s="5"/>
      <c r="AE119" s="5"/>
      <c r="AF119" s="5"/>
      <c r="AG119" s="5"/>
      <c r="AH119" s="5"/>
      <c r="AI119" s="5"/>
      <c r="AJ119" s="5"/>
      <c r="AK119" s="5"/>
      <c r="AL119" s="5"/>
      <c r="AM119" s="5"/>
      <c r="AN119" s="5"/>
      <c r="AO119" s="5"/>
      <c r="AP119" s="5"/>
      <c r="AQ119" s="5"/>
    </row>
    <row r="120" spans="1:43" ht="15" hidden="1" x14ac:dyDescent="0.25">
      <c r="A120" s="1243" t="s">
        <v>45</v>
      </c>
      <c r="B120" s="1244" t="s">
        <v>523</v>
      </c>
      <c r="C120" s="1244">
        <v>5</v>
      </c>
      <c r="D120" s="1238"/>
      <c r="O120" s="5"/>
      <c r="U120" s="11"/>
      <c r="V120" s="11"/>
      <c r="W120" s="5"/>
      <c r="X120" s="5"/>
      <c r="Y120" s="5"/>
      <c r="Z120" s="5"/>
      <c r="AA120" s="5"/>
      <c r="AB120" s="5"/>
      <c r="AC120" s="5"/>
      <c r="AD120" s="5"/>
      <c r="AE120" s="5"/>
      <c r="AF120" s="5"/>
      <c r="AG120" s="5"/>
      <c r="AH120" s="5"/>
      <c r="AI120" s="5"/>
      <c r="AJ120" s="5"/>
      <c r="AK120" s="5"/>
      <c r="AL120" s="5"/>
      <c r="AM120" s="5"/>
      <c r="AN120" s="5"/>
      <c r="AO120" s="5"/>
      <c r="AP120" s="5"/>
      <c r="AQ120" s="5"/>
    </row>
    <row r="121" spans="1:43" ht="28.5" hidden="1" x14ac:dyDescent="0.25">
      <c r="A121" s="1245" t="s">
        <v>46</v>
      </c>
      <c r="B121" s="1262" t="s">
        <v>691</v>
      </c>
      <c r="C121" s="1246">
        <v>4</v>
      </c>
      <c r="D121" s="1247"/>
      <c r="O121" s="5"/>
      <c r="U121" s="11"/>
      <c r="V121" s="11"/>
      <c r="W121" s="5"/>
      <c r="X121" s="5"/>
      <c r="Y121" s="5"/>
      <c r="Z121" s="5"/>
      <c r="AA121" s="5"/>
      <c r="AB121" s="5"/>
      <c r="AC121" s="5"/>
      <c r="AD121" s="5"/>
      <c r="AE121" s="5"/>
      <c r="AF121" s="5"/>
      <c r="AG121" s="5"/>
      <c r="AH121" s="5"/>
      <c r="AI121" s="5"/>
      <c r="AJ121" s="5"/>
      <c r="AK121" s="5"/>
      <c r="AL121" s="5"/>
      <c r="AM121" s="5"/>
      <c r="AN121" s="5"/>
      <c r="AO121" s="5"/>
      <c r="AP121" s="5"/>
      <c r="AQ121" s="5"/>
    </row>
    <row r="122" spans="1:43" ht="15" hidden="1" x14ac:dyDescent="0.25">
      <c r="A122" s="1243" t="s">
        <v>47</v>
      </c>
      <c r="B122" s="1244" t="s">
        <v>524</v>
      </c>
      <c r="C122" s="1244">
        <v>7</v>
      </c>
      <c r="D122" s="1238"/>
      <c r="O122" s="5"/>
      <c r="U122" s="11"/>
      <c r="V122" s="11"/>
      <c r="W122" s="5"/>
      <c r="X122" s="5"/>
      <c r="Y122" s="5"/>
      <c r="Z122" s="5"/>
      <c r="AA122" s="5"/>
      <c r="AB122" s="5"/>
      <c r="AC122" s="5"/>
      <c r="AD122" s="5"/>
      <c r="AE122" s="5"/>
      <c r="AF122" s="5"/>
      <c r="AG122" s="5"/>
      <c r="AH122" s="5"/>
      <c r="AI122" s="5"/>
      <c r="AJ122" s="5"/>
      <c r="AK122" s="5"/>
      <c r="AL122" s="5"/>
      <c r="AM122" s="5"/>
      <c r="AN122" s="5"/>
      <c r="AO122" s="5"/>
      <c r="AP122" s="5"/>
      <c r="AQ122" s="5"/>
    </row>
    <row r="123" spans="1:43" ht="15" hidden="1" x14ac:dyDescent="0.25">
      <c r="A123" s="1245" t="s">
        <v>692</v>
      </c>
      <c r="B123" s="1246" t="s">
        <v>161</v>
      </c>
      <c r="C123" s="1246">
        <v>8</v>
      </c>
      <c r="D123" s="1247"/>
      <c r="O123" s="5"/>
      <c r="U123" s="11"/>
      <c r="V123" s="11"/>
      <c r="W123" s="5"/>
      <c r="X123" s="5"/>
      <c r="Y123" s="5"/>
      <c r="Z123" s="5"/>
      <c r="AA123" s="5"/>
      <c r="AB123" s="5"/>
      <c r="AC123" s="5"/>
      <c r="AD123" s="5"/>
      <c r="AE123" s="5"/>
      <c r="AF123" s="5"/>
      <c r="AG123" s="5"/>
      <c r="AH123" s="5"/>
      <c r="AI123" s="5"/>
      <c r="AJ123" s="5"/>
      <c r="AK123" s="5"/>
      <c r="AL123" s="5"/>
      <c r="AM123" s="5"/>
      <c r="AN123" s="5"/>
      <c r="AO123" s="5"/>
      <c r="AP123" s="5"/>
      <c r="AQ123" s="5"/>
    </row>
    <row r="124" spans="1:43" ht="15" hidden="1" x14ac:dyDescent="0.25">
      <c r="A124" s="1243" t="s">
        <v>162</v>
      </c>
      <c r="B124" s="1244" t="s">
        <v>163</v>
      </c>
      <c r="C124" s="1244">
        <v>9</v>
      </c>
      <c r="D124" s="1238"/>
      <c r="O124" s="5"/>
      <c r="U124" s="11"/>
      <c r="V124" s="11"/>
      <c r="W124" s="5"/>
      <c r="X124" s="5"/>
      <c r="Y124" s="5"/>
      <c r="Z124" s="5"/>
      <c r="AA124" s="5"/>
      <c r="AB124" s="5"/>
      <c r="AC124" s="5"/>
      <c r="AD124" s="5"/>
      <c r="AE124" s="5"/>
      <c r="AF124" s="5"/>
      <c r="AG124" s="5"/>
      <c r="AH124" s="5"/>
      <c r="AI124" s="5"/>
      <c r="AJ124" s="5"/>
      <c r="AK124" s="5"/>
      <c r="AL124" s="5"/>
      <c r="AM124" s="5"/>
      <c r="AN124" s="5"/>
      <c r="AO124" s="5"/>
      <c r="AP124" s="5"/>
      <c r="AQ124" s="5"/>
    </row>
    <row r="125" spans="1:43" ht="15" hidden="1" x14ac:dyDescent="0.25">
      <c r="A125" s="1245" t="s">
        <v>5</v>
      </c>
      <c r="B125" s="1262" t="s">
        <v>694</v>
      </c>
      <c r="C125" s="1246">
        <v>7</v>
      </c>
      <c r="D125" s="1247"/>
      <c r="O125" s="5"/>
      <c r="U125" s="11"/>
      <c r="V125" s="11"/>
      <c r="W125" s="5"/>
      <c r="X125" s="5"/>
      <c r="Y125" s="5"/>
      <c r="Z125" s="5"/>
      <c r="AA125" s="5"/>
      <c r="AB125" s="5"/>
      <c r="AC125" s="5"/>
      <c r="AD125" s="5"/>
      <c r="AE125" s="5"/>
      <c r="AF125" s="5"/>
      <c r="AG125" s="5"/>
      <c r="AH125" s="5"/>
      <c r="AI125" s="5"/>
      <c r="AJ125" s="5"/>
      <c r="AK125" s="5"/>
      <c r="AL125" s="5"/>
      <c r="AM125" s="5"/>
      <c r="AN125" s="5"/>
      <c r="AO125" s="5"/>
      <c r="AP125" s="5"/>
      <c r="AQ125" s="5"/>
    </row>
    <row r="126" spans="1:43" ht="15" hidden="1" x14ac:dyDescent="0.25">
      <c r="A126" s="1243" t="s">
        <v>8</v>
      </c>
      <c r="B126" s="1263" t="s">
        <v>693</v>
      </c>
      <c r="C126" s="1244">
        <v>9</v>
      </c>
      <c r="D126" s="1238"/>
      <c r="O126" s="5"/>
      <c r="U126" s="11"/>
      <c r="V126" s="11"/>
      <c r="W126" s="5"/>
      <c r="X126" s="5"/>
      <c r="Y126" s="5"/>
      <c r="Z126" s="5"/>
      <c r="AA126" s="5"/>
      <c r="AB126" s="5"/>
      <c r="AC126" s="5"/>
      <c r="AD126" s="5"/>
      <c r="AE126" s="5"/>
      <c r="AF126" s="5"/>
      <c r="AG126" s="5"/>
      <c r="AH126" s="5"/>
      <c r="AI126" s="5"/>
      <c r="AJ126" s="5"/>
      <c r="AK126" s="5"/>
      <c r="AL126" s="5"/>
      <c r="AM126" s="5"/>
      <c r="AN126" s="5"/>
      <c r="AO126" s="5"/>
      <c r="AP126" s="5"/>
      <c r="AQ126" s="5"/>
    </row>
    <row r="127" spans="1:43" ht="28.5" hidden="1" x14ac:dyDescent="0.25">
      <c r="A127" s="1245" t="s">
        <v>6</v>
      </c>
      <c r="B127" s="1246" t="s">
        <v>167</v>
      </c>
      <c r="C127" s="1246">
        <v>1</v>
      </c>
      <c r="D127" s="1247"/>
      <c r="O127" s="5"/>
      <c r="U127" s="11"/>
      <c r="V127" s="11"/>
      <c r="W127" s="5"/>
      <c r="X127" s="5"/>
      <c r="Y127" s="5"/>
      <c r="Z127" s="5"/>
      <c r="AA127" s="5"/>
      <c r="AB127" s="5"/>
      <c r="AC127" s="5"/>
      <c r="AD127" s="5"/>
      <c r="AE127" s="5"/>
      <c r="AF127" s="5"/>
      <c r="AG127" s="5"/>
      <c r="AH127" s="5"/>
      <c r="AI127" s="5"/>
      <c r="AJ127" s="5"/>
      <c r="AK127" s="5"/>
      <c r="AL127" s="5"/>
      <c r="AM127" s="5"/>
      <c r="AN127" s="5"/>
      <c r="AO127" s="5"/>
      <c r="AP127" s="5"/>
      <c r="AQ127" s="5"/>
    </row>
    <row r="128" spans="1:43" ht="28.5" x14ac:dyDescent="0.25">
      <c r="A128" s="1245" t="s">
        <v>695</v>
      </c>
      <c r="B128" s="1262" t="s">
        <v>696</v>
      </c>
      <c r="C128" s="1246">
        <v>2</v>
      </c>
      <c r="D128" s="1247"/>
      <c r="O128" s="5"/>
      <c r="U128" s="11"/>
      <c r="V128" s="11"/>
      <c r="W128" s="5"/>
      <c r="X128" s="5"/>
      <c r="Y128" s="5"/>
      <c r="Z128" s="5"/>
      <c r="AA128" s="5"/>
      <c r="AB128" s="5"/>
      <c r="AC128" s="5"/>
      <c r="AD128" s="5"/>
      <c r="AE128" s="5"/>
      <c r="AF128" s="5"/>
      <c r="AG128" s="5"/>
      <c r="AH128" s="5"/>
      <c r="AI128" s="5"/>
      <c r="AJ128" s="5"/>
      <c r="AK128" s="5"/>
      <c r="AL128" s="5"/>
      <c r="AM128" s="5"/>
      <c r="AN128" s="5"/>
      <c r="AO128" s="5"/>
      <c r="AP128" s="5"/>
      <c r="AQ128" s="5"/>
    </row>
    <row r="129" spans="1:43" ht="15" hidden="1" x14ac:dyDescent="0.25">
      <c r="A129" s="1243" t="s">
        <v>7</v>
      </c>
      <c r="B129" s="1244" t="s">
        <v>168</v>
      </c>
      <c r="C129" s="1244">
        <v>6</v>
      </c>
      <c r="D129" s="1238"/>
      <c r="O129" s="5"/>
      <c r="U129" s="11"/>
      <c r="V129" s="11"/>
      <c r="W129" s="5"/>
      <c r="X129" s="5"/>
      <c r="Y129" s="5"/>
      <c r="Z129" s="5"/>
      <c r="AA129" s="5"/>
      <c r="AB129" s="5"/>
      <c r="AC129" s="5"/>
      <c r="AD129" s="5"/>
      <c r="AE129" s="5"/>
      <c r="AF129" s="5"/>
      <c r="AG129" s="5"/>
      <c r="AH129" s="5"/>
      <c r="AI129" s="5"/>
      <c r="AJ129" s="5"/>
      <c r="AK129" s="5"/>
      <c r="AL129" s="5"/>
      <c r="AM129" s="5"/>
      <c r="AN129" s="5"/>
      <c r="AO129" s="5"/>
      <c r="AP129" s="5"/>
      <c r="AQ129" s="5"/>
    </row>
    <row r="130" spans="1:43" ht="28.5" x14ac:dyDescent="0.25">
      <c r="A130" s="1245" t="s">
        <v>698</v>
      </c>
      <c r="B130" s="1262" t="s">
        <v>699</v>
      </c>
      <c r="C130" s="1246">
        <v>2</v>
      </c>
      <c r="D130" s="1247"/>
      <c r="O130" s="5"/>
      <c r="U130" s="11"/>
      <c r="V130" s="11"/>
      <c r="W130" s="5"/>
      <c r="X130" s="5"/>
      <c r="Y130" s="5"/>
      <c r="Z130" s="5"/>
      <c r="AA130" s="5"/>
      <c r="AB130" s="5"/>
      <c r="AC130" s="5"/>
      <c r="AD130" s="5"/>
      <c r="AE130" s="5"/>
      <c r="AF130" s="5"/>
      <c r="AG130" s="5"/>
      <c r="AH130" s="5"/>
      <c r="AI130" s="5"/>
      <c r="AJ130" s="5"/>
      <c r="AK130" s="5"/>
      <c r="AL130" s="5"/>
      <c r="AM130" s="5"/>
      <c r="AN130" s="5"/>
      <c r="AO130" s="5"/>
      <c r="AP130" s="5"/>
      <c r="AQ130" s="5"/>
    </row>
    <row r="131" spans="1:43" ht="28.5" hidden="1" x14ac:dyDescent="0.25">
      <c r="A131" s="1243" t="s">
        <v>4</v>
      </c>
      <c r="B131" s="1244" t="s">
        <v>164</v>
      </c>
      <c r="C131" s="1244">
        <v>4</v>
      </c>
      <c r="D131" s="1238"/>
      <c r="O131" s="5"/>
      <c r="U131" s="11"/>
      <c r="V131" s="11"/>
      <c r="W131" s="5"/>
      <c r="X131" s="5"/>
      <c r="Y131" s="5"/>
      <c r="Z131" s="5"/>
      <c r="AA131" s="5"/>
      <c r="AB131" s="5"/>
      <c r="AC131" s="5"/>
      <c r="AD131" s="5"/>
      <c r="AE131" s="5"/>
      <c r="AF131" s="5"/>
      <c r="AG131" s="5"/>
      <c r="AH131" s="5"/>
      <c r="AI131" s="5"/>
      <c r="AJ131" s="5"/>
      <c r="AK131" s="5"/>
      <c r="AL131" s="5"/>
      <c r="AM131" s="5"/>
      <c r="AN131" s="5"/>
      <c r="AO131" s="5"/>
      <c r="AP131" s="5"/>
      <c r="AQ131" s="5"/>
    </row>
    <row r="132" spans="1:43" ht="15" hidden="1" x14ac:dyDescent="0.25">
      <c r="A132" s="1245" t="s">
        <v>697</v>
      </c>
      <c r="B132" s="1246" t="s">
        <v>165</v>
      </c>
      <c r="C132" s="1246">
        <v>8</v>
      </c>
      <c r="D132" s="1247"/>
      <c r="O132" s="5"/>
      <c r="U132" s="11"/>
      <c r="V132" s="11"/>
      <c r="W132" s="5"/>
      <c r="X132" s="5"/>
      <c r="Y132" s="5"/>
      <c r="Z132" s="5"/>
      <c r="AA132" s="5"/>
      <c r="AB132" s="5"/>
      <c r="AC132" s="5"/>
      <c r="AD132" s="5"/>
      <c r="AE132" s="5"/>
      <c r="AF132" s="5"/>
      <c r="AG132" s="5"/>
      <c r="AH132" s="5"/>
      <c r="AI132" s="5"/>
      <c r="AJ132" s="5"/>
      <c r="AK132" s="5"/>
      <c r="AL132" s="5"/>
      <c r="AM132" s="5"/>
      <c r="AN132" s="5"/>
      <c r="AO132" s="5"/>
      <c r="AP132" s="5"/>
      <c r="AQ132" s="5"/>
    </row>
    <row r="133" spans="1:43" ht="28.5" hidden="1" x14ac:dyDescent="0.25">
      <c r="A133" s="1243" t="s">
        <v>22</v>
      </c>
      <c r="B133" s="1244" t="s">
        <v>166</v>
      </c>
      <c r="C133" s="1244">
        <v>8</v>
      </c>
      <c r="D133" s="1238"/>
      <c r="O133" s="5"/>
      <c r="U133" s="11"/>
      <c r="V133" s="11"/>
      <c r="W133" s="5"/>
      <c r="X133" s="5"/>
      <c r="Y133" s="5"/>
      <c r="Z133" s="5"/>
      <c r="AA133" s="5"/>
      <c r="AB133" s="5"/>
      <c r="AC133" s="5"/>
      <c r="AD133" s="5"/>
      <c r="AE133" s="5"/>
      <c r="AF133" s="5"/>
      <c r="AG133" s="5"/>
      <c r="AH133" s="5"/>
      <c r="AI133" s="5"/>
      <c r="AJ133" s="5"/>
      <c r="AK133" s="5"/>
      <c r="AL133" s="5"/>
      <c r="AM133" s="5"/>
      <c r="AN133" s="5"/>
      <c r="AO133" s="5"/>
      <c r="AP133" s="5"/>
      <c r="AQ133" s="5"/>
    </row>
    <row r="134" spans="1:43" ht="15" hidden="1" x14ac:dyDescent="0.25">
      <c r="A134" s="1243" t="s">
        <v>700</v>
      </c>
      <c r="B134" s="1244" t="s">
        <v>157</v>
      </c>
      <c r="C134" s="1244">
        <v>5</v>
      </c>
      <c r="D134" s="1238"/>
      <c r="O134" s="5"/>
      <c r="U134" s="11"/>
      <c r="V134" s="11"/>
      <c r="W134" s="5"/>
      <c r="X134" s="5"/>
      <c r="Y134" s="5"/>
      <c r="Z134" s="5"/>
      <c r="AA134" s="5"/>
      <c r="AB134" s="5"/>
      <c r="AC134" s="5"/>
      <c r="AD134" s="5"/>
      <c r="AE134" s="5"/>
      <c r="AF134" s="5"/>
      <c r="AG134" s="5"/>
      <c r="AH134" s="5"/>
      <c r="AI134" s="5"/>
      <c r="AJ134" s="5"/>
      <c r="AK134" s="5"/>
      <c r="AL134" s="5"/>
      <c r="AM134" s="5"/>
      <c r="AN134" s="5"/>
      <c r="AO134" s="5"/>
      <c r="AP134" s="5"/>
      <c r="AQ134" s="5"/>
    </row>
    <row r="135" spans="1:43" ht="15" hidden="1" x14ac:dyDescent="0.25">
      <c r="A135" s="1245" t="s">
        <v>23</v>
      </c>
      <c r="B135" s="1246" t="s">
        <v>169</v>
      </c>
      <c r="C135" s="1246">
        <v>8</v>
      </c>
      <c r="D135" s="1247"/>
      <c r="O135" s="5"/>
      <c r="U135" s="11"/>
      <c r="V135" s="11"/>
      <c r="W135" s="5"/>
      <c r="X135" s="5"/>
      <c r="Y135" s="5"/>
      <c r="Z135" s="5"/>
      <c r="AA135" s="5"/>
      <c r="AB135" s="5"/>
      <c r="AC135" s="5"/>
      <c r="AD135" s="5"/>
      <c r="AE135" s="5"/>
      <c r="AF135" s="5"/>
      <c r="AG135" s="5"/>
      <c r="AH135" s="5"/>
      <c r="AI135" s="5"/>
      <c r="AJ135" s="5"/>
      <c r="AK135" s="5"/>
      <c r="AL135" s="5"/>
      <c r="AM135" s="5"/>
      <c r="AN135" s="5"/>
      <c r="AO135" s="5"/>
      <c r="AP135" s="5"/>
      <c r="AQ135" s="5"/>
    </row>
    <row r="136" spans="1:43" ht="15" hidden="1" x14ac:dyDescent="0.25">
      <c r="A136" s="1243" t="s">
        <v>9</v>
      </c>
      <c r="B136" s="1244" t="s">
        <v>517</v>
      </c>
      <c r="C136" s="1244">
        <v>5</v>
      </c>
      <c r="D136" s="1238"/>
      <c r="O136" s="5"/>
      <c r="U136" s="11"/>
      <c r="V136" s="11"/>
      <c r="W136" s="5"/>
      <c r="X136" s="5"/>
      <c r="Y136" s="5"/>
      <c r="Z136" s="5"/>
      <c r="AA136" s="5"/>
      <c r="AB136" s="5"/>
      <c r="AC136" s="5"/>
      <c r="AD136" s="5"/>
      <c r="AE136" s="5"/>
      <c r="AF136" s="5"/>
      <c r="AG136" s="5"/>
      <c r="AH136" s="5"/>
      <c r="AI136" s="5"/>
      <c r="AJ136" s="5"/>
      <c r="AK136" s="5"/>
      <c r="AL136" s="5"/>
      <c r="AM136" s="5"/>
      <c r="AN136" s="5"/>
      <c r="AO136" s="5"/>
      <c r="AP136" s="5"/>
      <c r="AQ136" s="5"/>
    </row>
    <row r="137" spans="1:43" ht="28.5" hidden="1" x14ac:dyDescent="0.25">
      <c r="A137" s="1245" t="s">
        <v>10</v>
      </c>
      <c r="B137" s="1262" t="s">
        <v>701</v>
      </c>
      <c r="C137" s="1246">
        <v>6</v>
      </c>
      <c r="D137" s="1247"/>
      <c r="O137" s="5"/>
      <c r="U137" s="11"/>
      <c r="V137" s="11"/>
      <c r="W137" s="5"/>
      <c r="X137" s="5"/>
      <c r="Y137" s="5"/>
      <c r="Z137" s="5"/>
      <c r="AA137" s="5"/>
      <c r="AB137" s="5"/>
      <c r="AC137" s="5"/>
      <c r="AD137" s="5"/>
      <c r="AE137" s="5"/>
      <c r="AF137" s="5"/>
      <c r="AG137" s="5"/>
      <c r="AH137" s="5"/>
      <c r="AI137" s="5"/>
      <c r="AJ137" s="5"/>
      <c r="AK137" s="5"/>
      <c r="AL137" s="5"/>
      <c r="AM137" s="5"/>
      <c r="AN137" s="5"/>
      <c r="AO137" s="5"/>
      <c r="AP137" s="5"/>
      <c r="AQ137" s="5"/>
    </row>
    <row r="138" spans="1:43" ht="15" hidden="1" x14ac:dyDescent="0.25">
      <c r="A138" s="1243" t="s">
        <v>515</v>
      </c>
      <c r="B138" s="1244" t="s">
        <v>516</v>
      </c>
      <c r="C138" s="1244">
        <v>10</v>
      </c>
      <c r="D138" s="1238"/>
      <c r="O138" s="5"/>
      <c r="U138" s="11"/>
      <c r="V138" s="11"/>
      <c r="W138" s="5"/>
      <c r="X138" s="5"/>
      <c r="Y138" s="5"/>
      <c r="Z138" s="5"/>
      <c r="AA138" s="5"/>
      <c r="AB138" s="5"/>
      <c r="AC138" s="5"/>
      <c r="AD138" s="5"/>
      <c r="AE138" s="5"/>
      <c r="AF138" s="5"/>
      <c r="AG138" s="5"/>
      <c r="AH138" s="5"/>
      <c r="AI138" s="5"/>
      <c r="AJ138" s="5"/>
      <c r="AK138" s="5"/>
      <c r="AL138" s="5"/>
      <c r="AM138" s="5"/>
      <c r="AN138" s="5"/>
      <c r="AO138" s="5"/>
      <c r="AP138" s="5"/>
      <c r="AQ138" s="5"/>
    </row>
    <row r="139" spans="1:43" ht="15" hidden="1" x14ac:dyDescent="0.25">
      <c r="A139" s="1245" t="s">
        <v>703</v>
      </c>
      <c r="B139" s="1262" t="s">
        <v>702</v>
      </c>
      <c r="C139" s="1246">
        <v>10</v>
      </c>
      <c r="D139" s="1247"/>
      <c r="O139" s="5"/>
      <c r="U139" s="11"/>
      <c r="V139" s="11"/>
      <c r="W139" s="5"/>
      <c r="X139" s="5"/>
      <c r="Y139" s="5"/>
      <c r="Z139" s="5"/>
      <c r="AA139" s="5"/>
      <c r="AB139" s="5"/>
      <c r="AC139" s="5"/>
      <c r="AD139" s="5"/>
      <c r="AE139" s="5"/>
      <c r="AF139" s="5"/>
      <c r="AG139" s="5"/>
      <c r="AH139" s="5"/>
      <c r="AI139" s="5"/>
      <c r="AJ139" s="5"/>
      <c r="AK139" s="5"/>
      <c r="AL139" s="5"/>
      <c r="AM139" s="5"/>
      <c r="AN139" s="5"/>
      <c r="AO139" s="5"/>
      <c r="AP139" s="5"/>
      <c r="AQ139" s="5"/>
    </row>
    <row r="140" spans="1:43" ht="15" x14ac:dyDescent="0.25">
      <c r="A140" s="1243" t="s">
        <v>11</v>
      </c>
      <c r="B140" s="1244" t="s">
        <v>170</v>
      </c>
      <c r="C140" s="1244">
        <v>3</v>
      </c>
      <c r="D140" s="1238"/>
      <c r="O140" s="5"/>
      <c r="U140" s="11"/>
      <c r="V140" s="11"/>
      <c r="W140" s="5"/>
      <c r="X140" s="5"/>
      <c r="Y140" s="5"/>
      <c r="Z140" s="5"/>
      <c r="AA140" s="5"/>
      <c r="AB140" s="5"/>
      <c r="AC140" s="5"/>
      <c r="AD140" s="5"/>
      <c r="AE140" s="5"/>
      <c r="AF140" s="5"/>
      <c r="AG140" s="5"/>
      <c r="AH140" s="5"/>
      <c r="AI140" s="5"/>
      <c r="AJ140" s="5"/>
      <c r="AK140" s="5"/>
      <c r="AL140" s="5"/>
      <c r="AM140" s="5"/>
      <c r="AN140" s="5"/>
      <c r="AO140" s="5"/>
      <c r="AP140" s="5"/>
      <c r="AQ140" s="5"/>
    </row>
    <row r="141" spans="1:43" ht="15" x14ac:dyDescent="0.25">
      <c r="A141" s="1245" t="s">
        <v>12</v>
      </c>
      <c r="B141" s="1262" t="s">
        <v>710</v>
      </c>
      <c r="C141" s="1246">
        <v>2</v>
      </c>
      <c r="D141" s="1247"/>
      <c r="O141" s="5"/>
      <c r="U141" s="11"/>
      <c r="V141" s="11"/>
      <c r="W141" s="5"/>
      <c r="X141" s="5"/>
      <c r="Y141" s="5"/>
      <c r="Z141" s="5"/>
      <c r="AA141" s="5"/>
      <c r="AB141" s="5"/>
      <c r="AC141" s="5"/>
      <c r="AD141" s="5"/>
      <c r="AE141" s="5"/>
      <c r="AF141" s="5"/>
      <c r="AG141" s="5"/>
      <c r="AH141" s="5"/>
      <c r="AI141" s="5"/>
      <c r="AJ141" s="5"/>
      <c r="AK141" s="5"/>
      <c r="AL141" s="5"/>
      <c r="AM141" s="5"/>
      <c r="AN141" s="5"/>
      <c r="AO141" s="5"/>
      <c r="AP141" s="5"/>
      <c r="AQ141" s="5"/>
    </row>
    <row r="142" spans="1:43" ht="15" hidden="1" x14ac:dyDescent="0.25">
      <c r="A142" s="1243" t="s">
        <v>509</v>
      </c>
      <c r="B142" s="1244" t="s">
        <v>510</v>
      </c>
      <c r="C142" s="1244">
        <v>9</v>
      </c>
      <c r="D142" s="1238"/>
      <c r="O142" s="5"/>
      <c r="U142" s="11"/>
      <c r="V142" s="11"/>
      <c r="W142" s="5"/>
      <c r="X142" s="5"/>
      <c r="Y142" s="5"/>
      <c r="Z142" s="5"/>
      <c r="AA142" s="5"/>
      <c r="AB142" s="5"/>
      <c r="AC142" s="5"/>
      <c r="AD142" s="5"/>
      <c r="AE142" s="5"/>
      <c r="AF142" s="5"/>
      <c r="AG142" s="5"/>
      <c r="AH142" s="5"/>
      <c r="AI142" s="5"/>
      <c r="AJ142" s="5"/>
      <c r="AK142" s="5"/>
      <c r="AL142" s="5"/>
      <c r="AM142" s="5"/>
      <c r="AN142" s="5"/>
      <c r="AO142" s="5"/>
      <c r="AP142" s="5"/>
      <c r="AQ142" s="5"/>
    </row>
    <row r="143" spans="1:43" ht="28.5" hidden="1" x14ac:dyDescent="0.25">
      <c r="A143" s="1245" t="s">
        <v>13</v>
      </c>
      <c r="B143" s="1246" t="s">
        <v>171</v>
      </c>
      <c r="C143" s="1246">
        <v>1</v>
      </c>
      <c r="D143" s="1247"/>
      <c r="O143" s="5"/>
      <c r="U143" s="11"/>
      <c r="V143" s="11"/>
      <c r="W143" s="5"/>
      <c r="X143" s="5"/>
      <c r="Y143" s="5"/>
      <c r="Z143" s="5"/>
      <c r="AA143" s="5"/>
      <c r="AB143" s="5"/>
      <c r="AC143" s="5"/>
      <c r="AD143" s="5"/>
      <c r="AE143" s="5"/>
      <c r="AF143" s="5"/>
      <c r="AG143" s="5"/>
      <c r="AH143" s="5"/>
      <c r="AI143" s="5"/>
      <c r="AJ143" s="5"/>
      <c r="AK143" s="5"/>
      <c r="AL143" s="5"/>
      <c r="AM143" s="5"/>
      <c r="AN143" s="5"/>
      <c r="AO143" s="5"/>
      <c r="AP143" s="5"/>
      <c r="AQ143" s="5"/>
    </row>
    <row r="144" spans="1:43" ht="15" x14ac:dyDescent="0.25">
      <c r="A144" s="1243" t="s">
        <v>723</v>
      </c>
      <c r="B144" s="1244" t="s">
        <v>173</v>
      </c>
      <c r="C144" s="1244">
        <v>2</v>
      </c>
      <c r="D144" s="1238"/>
      <c r="O144" s="5"/>
      <c r="U144" s="11"/>
      <c r="V144" s="11"/>
      <c r="W144" s="5"/>
      <c r="X144" s="5"/>
      <c r="Y144" s="5"/>
      <c r="Z144" s="5"/>
      <c r="AA144" s="5"/>
      <c r="AB144" s="5"/>
      <c r="AC144" s="5"/>
      <c r="AD144" s="5"/>
      <c r="AE144" s="5"/>
      <c r="AF144" s="5"/>
      <c r="AG144" s="5"/>
      <c r="AH144" s="5"/>
      <c r="AI144" s="5"/>
      <c r="AJ144" s="5"/>
      <c r="AK144" s="5"/>
      <c r="AL144" s="5"/>
      <c r="AM144" s="5"/>
      <c r="AN144" s="5"/>
      <c r="AO144" s="5"/>
      <c r="AP144" s="5"/>
      <c r="AQ144" s="5"/>
    </row>
    <row r="145" spans="1:43" ht="15" hidden="1" x14ac:dyDescent="0.25">
      <c r="A145" s="1265" t="s">
        <v>505</v>
      </c>
      <c r="B145" s="1244" t="s">
        <v>506</v>
      </c>
      <c r="C145" s="1244">
        <v>9</v>
      </c>
      <c r="D145" s="1238"/>
      <c r="O145" s="5"/>
      <c r="U145" s="11"/>
      <c r="V145" s="11"/>
      <c r="W145" s="5"/>
      <c r="X145" s="5"/>
      <c r="Y145" s="5"/>
      <c r="Z145" s="5"/>
      <c r="AA145" s="5"/>
      <c r="AB145" s="5"/>
      <c r="AC145" s="5"/>
      <c r="AD145" s="5"/>
      <c r="AE145" s="5"/>
      <c r="AF145" s="5"/>
      <c r="AG145" s="5"/>
      <c r="AH145" s="5"/>
      <c r="AI145" s="5"/>
      <c r="AJ145" s="5"/>
      <c r="AK145" s="5"/>
      <c r="AL145" s="5"/>
      <c r="AM145" s="5"/>
      <c r="AN145" s="5"/>
      <c r="AO145" s="5"/>
      <c r="AP145" s="5"/>
      <c r="AQ145" s="5"/>
    </row>
    <row r="146" spans="1:43" ht="17.25" hidden="1" x14ac:dyDescent="0.3">
      <c r="A146" s="1266" t="s">
        <v>704</v>
      </c>
      <c r="B146" s="1262" t="s">
        <v>705</v>
      </c>
      <c r="C146" s="1246">
        <v>5</v>
      </c>
      <c r="D146" s="1247"/>
      <c r="O146" s="5"/>
      <c r="U146" s="11"/>
      <c r="V146" s="11"/>
      <c r="W146" s="5"/>
      <c r="X146" s="5"/>
      <c r="Y146" s="5"/>
      <c r="Z146" s="5"/>
      <c r="AA146" s="5"/>
      <c r="AB146" s="5"/>
      <c r="AC146" s="5"/>
      <c r="AD146" s="5"/>
      <c r="AE146" s="5"/>
      <c r="AF146" s="5"/>
      <c r="AG146" s="5"/>
      <c r="AH146" s="5"/>
      <c r="AI146" s="5"/>
      <c r="AJ146" s="5"/>
      <c r="AK146" s="5"/>
      <c r="AL146" s="5"/>
      <c r="AM146" s="5"/>
      <c r="AN146" s="5"/>
      <c r="AO146" s="5"/>
      <c r="AP146" s="5"/>
      <c r="AQ146" s="5"/>
    </row>
    <row r="147" spans="1:43" ht="28.5" hidden="1" x14ac:dyDescent="0.25">
      <c r="A147" s="1243" t="s">
        <v>513</v>
      </c>
      <c r="B147" s="1244" t="s">
        <v>514</v>
      </c>
      <c r="C147" s="1244">
        <v>9</v>
      </c>
      <c r="D147" s="1238"/>
      <c r="O147" s="5"/>
      <c r="U147" s="11"/>
      <c r="V147" s="11"/>
      <c r="W147" s="5"/>
      <c r="X147" s="5"/>
      <c r="Y147" s="5"/>
      <c r="Z147" s="5"/>
      <c r="AA147" s="5"/>
      <c r="AB147" s="5"/>
      <c r="AC147" s="5"/>
      <c r="AD147" s="5"/>
      <c r="AE147" s="5"/>
      <c r="AF147" s="5"/>
      <c r="AG147" s="5"/>
      <c r="AH147" s="5"/>
      <c r="AI147" s="5"/>
      <c r="AJ147" s="5"/>
      <c r="AK147" s="5"/>
      <c r="AL147" s="5"/>
      <c r="AM147" s="5"/>
      <c r="AN147" s="5"/>
      <c r="AO147" s="5"/>
      <c r="AP147" s="5"/>
      <c r="AQ147" s="5"/>
    </row>
    <row r="148" spans="1:43" ht="15" hidden="1" x14ac:dyDescent="0.25">
      <c r="A148" s="1245" t="s">
        <v>711</v>
      </c>
      <c r="B148" s="1246" t="s">
        <v>172</v>
      </c>
      <c r="C148" s="1246">
        <v>8</v>
      </c>
      <c r="D148" s="1247"/>
      <c r="O148" s="5"/>
      <c r="U148" s="11"/>
      <c r="V148" s="11"/>
      <c r="W148" s="5"/>
      <c r="X148" s="5"/>
      <c r="Y148" s="5"/>
      <c r="Z148" s="5"/>
      <c r="AA148" s="5"/>
      <c r="AB148" s="5"/>
      <c r="AC148" s="5"/>
      <c r="AD148" s="5"/>
      <c r="AE148" s="5"/>
      <c r="AF148" s="5"/>
      <c r="AG148" s="5"/>
      <c r="AH148" s="5"/>
      <c r="AI148" s="5"/>
      <c r="AJ148" s="5"/>
      <c r="AK148" s="5"/>
      <c r="AL148" s="5"/>
      <c r="AM148" s="5"/>
      <c r="AN148" s="5"/>
      <c r="AO148" s="5"/>
      <c r="AP148" s="5"/>
      <c r="AQ148" s="5"/>
    </row>
    <row r="149" spans="1:43" ht="15" hidden="1" x14ac:dyDescent="0.25">
      <c r="A149" s="1245" t="s">
        <v>24</v>
      </c>
      <c r="B149" s="1246" t="s">
        <v>174</v>
      </c>
      <c r="C149" s="1246">
        <v>8</v>
      </c>
      <c r="D149" s="1247"/>
      <c r="O149" s="5"/>
      <c r="U149" s="11"/>
      <c r="V149" s="11"/>
      <c r="W149" s="5"/>
      <c r="X149" s="5"/>
      <c r="Y149" s="5"/>
      <c r="Z149" s="5"/>
      <c r="AA149" s="5"/>
      <c r="AB149" s="5"/>
      <c r="AC149" s="5"/>
      <c r="AD149" s="5"/>
      <c r="AE149" s="5"/>
      <c r="AF149" s="5"/>
      <c r="AG149" s="5"/>
      <c r="AH149" s="5"/>
      <c r="AI149" s="5"/>
      <c r="AJ149" s="5"/>
      <c r="AK149" s="5"/>
      <c r="AL149" s="5"/>
      <c r="AM149" s="5"/>
      <c r="AN149" s="5"/>
      <c r="AO149" s="5"/>
      <c r="AP149" s="5"/>
      <c r="AQ149" s="5"/>
    </row>
    <row r="150" spans="1:43" ht="15" hidden="1" x14ac:dyDescent="0.25">
      <c r="A150" s="1243" t="s">
        <v>14</v>
      </c>
      <c r="B150" s="1244" t="s">
        <v>175</v>
      </c>
      <c r="C150" s="1244">
        <v>4</v>
      </c>
      <c r="D150" s="1238"/>
      <c r="O150" s="5"/>
      <c r="U150" s="11"/>
      <c r="V150" s="11"/>
      <c r="W150" s="5"/>
      <c r="X150" s="5"/>
      <c r="Y150" s="5"/>
      <c r="Z150" s="5"/>
      <c r="AA150" s="5"/>
      <c r="AB150" s="5"/>
      <c r="AC150" s="5"/>
      <c r="AD150" s="5"/>
      <c r="AE150" s="5"/>
      <c r="AF150" s="5"/>
      <c r="AG150" s="5"/>
      <c r="AH150" s="5"/>
      <c r="AI150" s="5"/>
      <c r="AJ150" s="5"/>
      <c r="AK150" s="5"/>
      <c r="AL150" s="5"/>
      <c r="AM150" s="5"/>
      <c r="AN150" s="5"/>
      <c r="AO150" s="5"/>
      <c r="AP150" s="5"/>
      <c r="AQ150" s="5"/>
    </row>
    <row r="151" spans="1:43" ht="15" hidden="1" x14ac:dyDescent="0.25">
      <c r="A151" s="1245" t="s">
        <v>16</v>
      </c>
      <c r="B151" s="1262" t="s">
        <v>712</v>
      </c>
      <c r="C151" s="1246">
        <v>6</v>
      </c>
      <c r="D151" s="1247"/>
      <c r="O151" s="5"/>
      <c r="U151" s="11"/>
      <c r="V151" s="11"/>
      <c r="W151" s="5"/>
      <c r="X151" s="5"/>
      <c r="Y151" s="5"/>
      <c r="Z151" s="5"/>
      <c r="AA151" s="5"/>
      <c r="AB151" s="5"/>
      <c r="AC151" s="5"/>
      <c r="AD151" s="5"/>
      <c r="AE151" s="5"/>
      <c r="AF151" s="5"/>
      <c r="AG151" s="5"/>
      <c r="AH151" s="5"/>
      <c r="AI151" s="5"/>
      <c r="AJ151" s="5"/>
      <c r="AK151" s="5"/>
      <c r="AL151" s="5"/>
      <c r="AM151" s="5"/>
      <c r="AN151" s="5"/>
      <c r="AO151" s="5"/>
      <c r="AP151" s="5"/>
      <c r="AQ151" s="5"/>
    </row>
    <row r="152" spans="1:43" ht="15" hidden="1" x14ac:dyDescent="0.25">
      <c r="A152" s="1243" t="s">
        <v>15</v>
      </c>
      <c r="B152" s="1263" t="s">
        <v>713</v>
      </c>
      <c r="C152" s="1244">
        <v>6</v>
      </c>
      <c r="D152" s="1238"/>
      <c r="O152" s="5"/>
      <c r="U152" s="11"/>
      <c r="V152" s="11"/>
      <c r="W152" s="5"/>
      <c r="X152" s="5"/>
      <c r="Y152" s="5"/>
      <c r="Z152" s="5"/>
      <c r="AA152" s="5"/>
      <c r="AB152" s="5"/>
      <c r="AC152" s="5"/>
      <c r="AD152" s="5"/>
      <c r="AE152" s="5"/>
      <c r="AF152" s="5"/>
      <c r="AG152" s="5"/>
      <c r="AH152" s="5"/>
      <c r="AI152" s="5"/>
      <c r="AJ152" s="5"/>
      <c r="AK152" s="5"/>
      <c r="AL152" s="5"/>
      <c r="AM152" s="5"/>
      <c r="AN152" s="5"/>
      <c r="AO152" s="5"/>
      <c r="AP152" s="5"/>
      <c r="AQ152" s="5"/>
    </row>
    <row r="153" spans="1:43" s="5" customFormat="1" ht="14.25" hidden="1" customHeight="1" x14ac:dyDescent="0.25">
      <c r="A153" s="1245" t="s">
        <v>25</v>
      </c>
      <c r="B153" s="1262" t="s">
        <v>714</v>
      </c>
      <c r="C153" s="1246">
        <v>8</v>
      </c>
      <c r="D153" s="1247"/>
      <c r="T153" s="157"/>
      <c r="U153" s="11"/>
      <c r="V153" s="11"/>
    </row>
    <row r="154" spans="1:43" s="5" customFormat="1" ht="15" hidden="1" x14ac:dyDescent="0.25">
      <c r="A154" s="1243" t="s">
        <v>26</v>
      </c>
      <c r="B154" s="1244" t="s">
        <v>176</v>
      </c>
      <c r="C154" s="1244">
        <v>8</v>
      </c>
      <c r="D154" s="1238"/>
      <c r="T154" s="157"/>
      <c r="U154" s="11"/>
      <c r="V154" s="11"/>
    </row>
    <row r="155" spans="1:43" ht="15" hidden="1" x14ac:dyDescent="0.25">
      <c r="A155" s="1245" t="s">
        <v>19</v>
      </c>
      <c r="B155" s="1246" t="s">
        <v>179</v>
      </c>
      <c r="C155" s="1246">
        <v>1</v>
      </c>
      <c r="D155" s="1247"/>
    </row>
    <row r="156" spans="1:43" ht="32.65" customHeight="1" x14ac:dyDescent="0.25">
      <c r="A156" s="1243" t="s">
        <v>17</v>
      </c>
      <c r="B156" s="1244" t="s">
        <v>177</v>
      </c>
      <c r="C156" s="1244">
        <v>2</v>
      </c>
      <c r="D156" s="1238"/>
    </row>
    <row r="157" spans="1:43" ht="28.5" x14ac:dyDescent="0.25">
      <c r="A157" s="1245" t="s">
        <v>18</v>
      </c>
      <c r="B157" s="1246" t="s">
        <v>178</v>
      </c>
      <c r="C157" s="1246">
        <v>3</v>
      </c>
      <c r="D157" s="1247"/>
    </row>
    <row r="158" spans="1:43" ht="15" hidden="1" x14ac:dyDescent="0.25">
      <c r="A158" s="1243" t="s">
        <v>715</v>
      </c>
      <c r="B158" s="1244" t="s">
        <v>180</v>
      </c>
      <c r="C158" s="1244">
        <v>10</v>
      </c>
      <c r="D158" s="1238"/>
    </row>
    <row r="159" spans="1:43" ht="15" x14ac:dyDescent="0.25">
      <c r="A159" s="1245" t="s">
        <v>20</v>
      </c>
      <c r="B159" s="1246" t="s">
        <v>182</v>
      </c>
      <c r="C159" s="1246">
        <v>3</v>
      </c>
      <c r="D159" s="1247"/>
    </row>
    <row r="160" spans="1:43" ht="15" hidden="1" x14ac:dyDescent="0.25">
      <c r="A160" s="1243" t="s">
        <v>716</v>
      </c>
      <c r="B160" s="1263" t="s">
        <v>717</v>
      </c>
      <c r="C160" s="1244">
        <v>5</v>
      </c>
      <c r="D160" s="1238"/>
    </row>
    <row r="161" spans="1:4" ht="17.25" hidden="1" x14ac:dyDescent="0.3">
      <c r="A161" s="1268" t="s">
        <v>706</v>
      </c>
      <c r="B161" s="1262" t="s">
        <v>707</v>
      </c>
      <c r="C161" s="1246">
        <v>7</v>
      </c>
      <c r="D161" s="1247"/>
    </row>
    <row r="162" spans="1:4" ht="28.5" hidden="1" x14ac:dyDescent="0.25">
      <c r="A162" s="1267" t="s">
        <v>718</v>
      </c>
      <c r="B162" s="1262" t="s">
        <v>719</v>
      </c>
      <c r="C162" s="1246">
        <v>5</v>
      </c>
      <c r="D162" s="1247"/>
    </row>
    <row r="163" spans="1:4" ht="15" hidden="1" x14ac:dyDescent="0.25">
      <c r="A163" s="1243" t="s">
        <v>27</v>
      </c>
      <c r="B163" s="1244" t="s">
        <v>181</v>
      </c>
      <c r="C163" s="1244">
        <v>8</v>
      </c>
      <c r="D163" s="1238"/>
    </row>
    <row r="164" spans="1:4" ht="15" hidden="1" x14ac:dyDescent="0.25">
      <c r="A164" s="1248" t="s">
        <v>721</v>
      </c>
      <c r="B164" s="1264" t="s">
        <v>722</v>
      </c>
      <c r="C164" s="1249">
        <v>10</v>
      </c>
      <c r="D164" s="1250"/>
    </row>
  </sheetData>
  <sheetProtection insertHyperlinks="0"/>
  <mergeCells count="18">
    <mergeCell ref="AB35:AE35"/>
    <mergeCell ref="AB36:AE36"/>
    <mergeCell ref="S33:S34"/>
    <mergeCell ref="W27:Y27"/>
    <mergeCell ref="W28:Y28"/>
    <mergeCell ref="T33:U33"/>
    <mergeCell ref="T34:U34"/>
    <mergeCell ref="W26:Y26"/>
    <mergeCell ref="T6:V6"/>
    <mergeCell ref="U10:U11"/>
    <mergeCell ref="T29:U29"/>
    <mergeCell ref="W30:Y30"/>
    <mergeCell ref="V26:V30"/>
    <mergeCell ref="S24:Y24"/>
    <mergeCell ref="T27:U27"/>
    <mergeCell ref="T26:U26"/>
    <mergeCell ref="W29:Y29"/>
    <mergeCell ref="T28:U28"/>
  </mergeCells>
  <phoneticPr fontId="142" type="noConversion"/>
  <conditionalFormatting sqref="AB14:AD14">
    <cfRule type="expression" dxfId="368" priority="15">
      <formula>"IF($B$6&gt;1,DATE(YEAR($B$5),MONTH($B$5),DAY($B$5)),"""")"</formula>
    </cfRule>
  </conditionalFormatting>
  <conditionalFormatting sqref="AB15 AE15">
    <cfRule type="expression" dxfId="367" priority="5">
      <formula>"$S$14=$T$18"</formula>
    </cfRule>
  </conditionalFormatting>
  <conditionalFormatting sqref="AB14 AE14">
    <cfRule type="expression" dxfId="366" priority="4">
      <formula>"$S$13=$T$18"</formula>
    </cfRule>
  </conditionalFormatting>
  <conditionalFormatting sqref="AB16 AE16">
    <cfRule type="expression" dxfId="365" priority="3">
      <formula>"$S$15=$T$18"</formula>
    </cfRule>
  </conditionalFormatting>
  <conditionalFormatting sqref="Z14:AA14">
    <cfRule type="expression" dxfId="364" priority="1">
      <formula>"($S$13=$T$18)&amp;($T$18&lt;&gt;"""")"</formula>
    </cfRule>
  </conditionalFormatting>
  <dataValidations count="7">
    <dataValidation type="list" allowBlank="1" showInputMessage="1" showErrorMessage="1" sqref="AB19" xr:uid="{00000000-0002-0000-0000-000000000000}">
      <formula1>$Z$14:$Z$17</formula1>
    </dataValidation>
    <dataValidation type="list" allowBlank="1" showInputMessage="1" showErrorMessage="1" sqref="AB13" xr:uid="{00000000-0002-0000-0000-000001000000}">
      <formula1>$F$44:$F$51</formula1>
    </dataValidation>
    <dataValidation type="list" allowBlank="1" showInputMessage="1" showErrorMessage="1" sqref="AB10" xr:uid="{00000000-0002-0000-0000-000002000000}">
      <formula1>"1,2,3,4"</formula1>
    </dataValidation>
    <dataValidation type="list" allowBlank="1" showInputMessage="1" showErrorMessage="1" sqref="AB8" xr:uid="{00000000-0002-0000-0000-000003000000}">
      <formula1>"Consolidated, PPG"</formula1>
    </dataValidation>
    <dataValidation type="list" showInputMessage="1" showErrorMessage="1" sqref="U10:U11" xr:uid="{00000000-0002-0000-0000-000004000000}">
      <formula1>$A$80:$A$164</formula1>
    </dataValidation>
    <dataValidation showInputMessage="1" showErrorMessage="1" sqref="V10" xr:uid="{00000000-0002-0000-0000-000005000000}"/>
    <dataValidation type="list" allowBlank="1" showInputMessage="1" showErrorMessage="1" sqref="AK8:AK17" xr:uid="{00000000-0002-0000-0000-000006000000}">
      <formula1>"Work Plan Draft, Work Plan Final, Work Plan Final (Amdmt), Grantee Report Draft, Grantee Report Final, Grantee Report Final (Amdmt), EPA Report Draft, EPA Report Final, EPA Report Final (Amdmt)"</formula1>
    </dataValidation>
  </dataValidations>
  <hyperlinks>
    <hyperlink ref="T33" r:id="rId1" display="Certification and Training - CPARD" xr:uid="{00000000-0004-0000-0000-000000000000}"/>
    <hyperlink ref="T34" r:id="rId2" display="POINTS" xr:uid="{00000000-0004-0000-0000-000001000000}"/>
    <hyperlink ref="AB26" location="Status!A1" display="Midyear/End of year Status" xr:uid="{00000000-0004-0000-0000-000002000000}"/>
    <hyperlink ref="T28" location="'Wrk Pln'!A1" display="Work Plan/Report" xr:uid="{00000000-0004-0000-0000-000003000000}"/>
    <hyperlink ref="T26" location="Narr!A1" display="Narrative" xr:uid="{00000000-0004-0000-0000-000004000000}"/>
    <hyperlink ref="T27" location="Bdgt!A1" display="Budget" xr:uid="{00000000-0004-0000-0000-000005000000}"/>
    <hyperlink ref="W26" location="'5700 Proj &amp; Sum'!A1" display="5700 Projections &amp; Summary" xr:uid="{00000000-0004-0000-0000-000006000000}"/>
    <hyperlink ref="W27" location="'5700 WP'!A1" display="5700 Worker Protection" xr:uid="{00000000-0004-0000-0000-000007000000}"/>
    <hyperlink ref="W28" location="'5700 C2'!A1" display="5700 Container Containment" xr:uid="{00000000-0004-0000-0000-000008000000}"/>
    <hyperlink ref="AK26" location="'My1'!A1" display="Report 1" xr:uid="{00000000-0004-0000-0000-000009000000}"/>
    <hyperlink ref="AB34" r:id="rId3" display="OGD Forms List" xr:uid="{00000000-0004-0000-0000-00000A000000}"/>
    <hyperlink ref="AB27" location="'Prog Area'!A1" display="Program Area Report" xr:uid="{00000000-0004-0000-0000-00000B000000}"/>
    <hyperlink ref="AB28" location="Sig!A1" display="Significant Issue/Innovative Activities" xr:uid="{00000000-0004-0000-0000-00000C000000}"/>
    <hyperlink ref="AB30" location="Rec!A1" display="EPA Recommendations " xr:uid="{00000000-0004-0000-0000-00000D000000}"/>
    <hyperlink ref="T29:U29" location="Outcomes!A1" display="Outcomes" xr:uid="{00000000-0004-0000-0000-00000E000000}"/>
    <hyperlink ref="T28:U28" location="'Work Plan'!A1" display="Work Plan/Report" xr:uid="{00000000-0004-0000-0000-00000F000000}"/>
    <hyperlink ref="W26:Y26" location="'5700 Main'!A1" display="5700 Main" xr:uid="{00000000-0004-0000-0000-000010000000}"/>
    <hyperlink ref="W30:Y30" location="ES!A1" display="Endangered Species" xr:uid="{00000000-0004-0000-0000-000011000000}"/>
    <hyperlink ref="AB29" location="'Act Type'!A1" display="Activity Type Report" xr:uid="{00000000-0004-0000-0000-000012000000}"/>
    <hyperlink ref="T27:U27" location="Budget!A1" display="Budget " xr:uid="{00000000-0004-0000-0000-000013000000}"/>
    <hyperlink ref="W29:Y29" location="'Perf Meas'!A1" display="Performance Measures             " xr:uid="{00000000-0004-0000-0000-000014000000}"/>
    <hyperlink ref="T26:U26" location="Narrative!A1" display="Narrative" xr:uid="{00000000-0004-0000-0000-000015000000}"/>
    <hyperlink ref="W27:Y27" location="'5700 WPS'!A1" display="5700 Worker Protection" xr:uid="{00000000-0004-0000-0000-000016000000}"/>
    <hyperlink ref="W28:Y28" location="'5700 CC'!A1" display="5700 Container Containment" xr:uid="{00000000-0004-0000-0000-000017000000}"/>
    <hyperlink ref="AB35:AE35" r:id="rId4" display="Template Instructions/Help " xr:uid="{00000000-0004-0000-0000-000018000000}"/>
    <hyperlink ref="AB36:AE36" r:id="rId5" display="Grant Guidance" xr:uid="{00000000-0004-0000-0000-000019000000}"/>
  </hyperlinks>
  <pageMargins left="0.7" right="0.7" top="0.75" bottom="0.75" header="0.3" footer="0.3"/>
  <pageSetup scale="50" orientation="landscape" r:id="rId6"/>
  <tableParts count="1">
    <tablePart r:id="rId7"/>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K38"/>
  <sheetViews>
    <sheetView showGridLines="0" showRowColHeaders="0" zoomScaleNormal="100" workbookViewId="0">
      <selection activeCell="G3" sqref="G3"/>
    </sheetView>
  </sheetViews>
  <sheetFormatPr defaultRowHeight="18.75" x14ac:dyDescent="0.3"/>
  <cols>
    <col min="1" max="1" width="3.7109375" style="4" customWidth="1"/>
    <col min="2" max="3" width="2.7109375" style="4" customWidth="1"/>
    <col min="4" max="4" width="34.28515625" style="869" customWidth="1"/>
    <col min="5" max="5" width="14" customWidth="1"/>
    <col min="6" max="6" width="12.7109375" style="2" customWidth="1"/>
    <col min="7" max="7" width="5.7109375" customWidth="1"/>
    <col min="8" max="8" width="3.5703125" customWidth="1"/>
    <col min="11" max="11" width="59.5703125" customWidth="1"/>
  </cols>
  <sheetData>
    <row r="1" spans="1:10" s="4" customFormat="1" ht="9" customHeight="1" x14ac:dyDescent="0.25">
      <c r="A1" s="1099"/>
      <c r="B1" s="1099"/>
      <c r="C1" s="1099"/>
      <c r="D1" s="1099"/>
      <c r="E1" s="1099"/>
      <c r="F1" s="1099"/>
      <c r="G1" s="1099"/>
      <c r="H1" s="1099"/>
      <c r="I1" s="1099"/>
    </row>
    <row r="2" spans="1:10" s="4" customFormat="1" x14ac:dyDescent="0.3">
      <c r="A2" s="1099"/>
      <c r="B2" s="870"/>
      <c r="C2" s="870"/>
      <c r="D2" s="871"/>
      <c r="E2" s="870"/>
      <c r="F2" s="880"/>
      <c r="G2" s="870"/>
      <c r="H2" s="870"/>
      <c r="I2" s="1099"/>
    </row>
    <row r="3" spans="1:10" s="4" customFormat="1" ht="20.25" x14ac:dyDescent="0.3">
      <c r="A3" s="1099"/>
      <c r="B3" s="870"/>
      <c r="C3" s="872" t="s">
        <v>548</v>
      </c>
      <c r="D3" s="871"/>
      <c r="E3" s="870"/>
      <c r="F3" s="880"/>
      <c r="G3" s="914" t="s">
        <v>302</v>
      </c>
      <c r="H3" s="870"/>
      <c r="I3" s="1099"/>
    </row>
    <row r="4" spans="1:10" ht="3.75" customHeight="1" x14ac:dyDescent="0.3">
      <c r="A4" s="1099"/>
      <c r="B4" s="870"/>
      <c r="C4" s="870"/>
      <c r="D4" s="871"/>
      <c r="E4" s="870"/>
      <c r="F4" s="880"/>
      <c r="G4" s="870"/>
      <c r="H4" s="870"/>
      <c r="I4" s="1099"/>
    </row>
    <row r="5" spans="1:10" ht="18.75" customHeight="1" x14ac:dyDescent="0.3">
      <c r="A5" s="1099"/>
      <c r="B5" s="870"/>
      <c r="C5" s="949" t="str">
        <f>IF(Start!U10="", "",Start!U10)</f>
        <v/>
      </c>
      <c r="D5" s="871"/>
      <c r="E5" s="870"/>
      <c r="F5" s="881"/>
      <c r="G5" s="870"/>
      <c r="H5" s="870"/>
      <c r="I5" s="1099"/>
    </row>
    <row r="6" spans="1:10" s="4" customFormat="1" x14ac:dyDescent="0.3">
      <c r="A6" s="1099"/>
      <c r="B6" s="870"/>
      <c r="C6" s="897" t="str">
        <f>"Fiscal Year:  "&amp;Start!AG19&amp;Start!AG20</f>
        <v xml:space="preserve">Fiscal Year:  </v>
      </c>
      <c r="D6" s="871"/>
      <c r="E6" s="870"/>
      <c r="F6" s="880"/>
      <c r="G6" s="870"/>
      <c r="H6" s="870"/>
      <c r="I6" s="1099"/>
    </row>
    <row r="7" spans="1:10" s="4" customFormat="1" ht="10.5" customHeight="1" x14ac:dyDescent="0.3">
      <c r="A7" s="1099"/>
      <c r="B7" s="870"/>
      <c r="C7" s="870"/>
      <c r="D7" s="871"/>
      <c r="E7" s="870"/>
      <c r="F7" s="880"/>
      <c r="G7" s="870"/>
      <c r="H7" s="870"/>
      <c r="I7" s="1099"/>
    </row>
    <row r="8" spans="1:10" x14ac:dyDescent="0.3">
      <c r="A8" s="1099"/>
      <c r="B8" s="870"/>
      <c r="C8" s="936" t="s">
        <v>530</v>
      </c>
      <c r="D8" s="937"/>
      <c r="E8" s="938"/>
      <c r="F8" s="939"/>
      <c r="G8" s="870"/>
      <c r="H8" s="870"/>
      <c r="I8" s="1099"/>
    </row>
    <row r="9" spans="1:10" s="4" customFormat="1" ht="8.25" customHeight="1" x14ac:dyDescent="0.3">
      <c r="A9" s="1099"/>
      <c r="B9" s="870"/>
      <c r="C9" s="870"/>
      <c r="D9" s="871"/>
      <c r="E9" s="870"/>
      <c r="F9" s="880"/>
      <c r="G9" s="870"/>
      <c r="H9" s="870"/>
      <c r="I9" s="1099"/>
    </row>
    <row r="10" spans="1:10" s="4" customFormat="1" ht="29.25" customHeight="1" x14ac:dyDescent="0.25">
      <c r="A10" s="1099"/>
      <c r="B10" s="870"/>
      <c r="C10" s="870"/>
      <c r="D10" s="1725" t="s">
        <v>535</v>
      </c>
      <c r="E10" s="1725"/>
      <c r="F10" s="884">
        <v>4</v>
      </c>
      <c r="G10" s="870"/>
      <c r="H10" s="870"/>
      <c r="I10" s="1099"/>
    </row>
    <row r="11" spans="1:10" s="4" customFormat="1" ht="8.25" customHeight="1" x14ac:dyDescent="0.3">
      <c r="A11" s="1099"/>
      <c r="B11" s="870"/>
      <c r="C11" s="870"/>
      <c r="D11" s="873"/>
      <c r="E11" s="870"/>
      <c r="F11" s="882"/>
      <c r="G11" s="870"/>
      <c r="H11" s="870"/>
      <c r="I11" s="1099"/>
    </row>
    <row r="12" spans="1:10" s="102" customFormat="1" ht="31.5" customHeight="1" x14ac:dyDescent="0.25">
      <c r="A12" s="1099"/>
      <c r="B12" s="874"/>
      <c r="C12" s="874"/>
      <c r="D12" s="1725" t="s">
        <v>543</v>
      </c>
      <c r="E12" s="1725"/>
      <c r="F12" s="944">
        <v>1</v>
      </c>
      <c r="G12" s="874"/>
      <c r="H12" s="874"/>
      <c r="I12" s="1099"/>
    </row>
    <row r="13" spans="1:10" s="102" customFormat="1" ht="11.25" customHeight="1" x14ac:dyDescent="0.3">
      <c r="A13" s="1099"/>
      <c r="B13" s="874"/>
      <c r="C13" s="874"/>
      <c r="D13" s="873"/>
      <c r="E13" s="874"/>
      <c r="F13" s="883"/>
      <c r="G13" s="874"/>
      <c r="H13" s="874"/>
      <c r="I13" s="1099"/>
    </row>
    <row r="14" spans="1:10" ht="18" x14ac:dyDescent="0.25">
      <c r="A14" s="1099"/>
      <c r="B14" s="870"/>
      <c r="C14" s="870"/>
      <c r="D14" s="875" t="s">
        <v>534</v>
      </c>
      <c r="E14" s="870"/>
      <c r="F14" s="887">
        <f>IF(F10=0,"", SUM(F12/F10))</f>
        <v>0.25</v>
      </c>
      <c r="G14" s="870"/>
      <c r="H14" s="870"/>
      <c r="I14" s="1099"/>
      <c r="J14" s="879"/>
    </row>
    <row r="15" spans="1:10" s="4" customFormat="1" ht="18" x14ac:dyDescent="0.25">
      <c r="A15" s="1099"/>
      <c r="B15" s="870"/>
      <c r="C15" s="870"/>
      <c r="D15" s="877"/>
      <c r="E15" s="870"/>
      <c r="F15" s="940"/>
      <c r="G15" s="870"/>
      <c r="H15" s="870"/>
      <c r="I15" s="1099"/>
      <c r="J15" s="879"/>
    </row>
    <row r="16" spans="1:10" x14ac:dyDescent="0.3">
      <c r="A16" s="1099"/>
      <c r="B16" s="870"/>
      <c r="C16" s="936" t="s">
        <v>531</v>
      </c>
      <c r="D16" s="937"/>
      <c r="E16" s="938"/>
      <c r="F16" s="939"/>
      <c r="G16" s="870"/>
      <c r="H16" s="870"/>
      <c r="I16" s="1099"/>
    </row>
    <row r="17" spans="1:11" ht="12" customHeight="1" x14ac:dyDescent="0.3">
      <c r="A17" s="1099"/>
      <c r="B17" s="870"/>
      <c r="C17" s="870"/>
      <c r="D17" s="871"/>
      <c r="E17" s="870"/>
      <c r="F17" s="880"/>
      <c r="G17" s="870"/>
      <c r="H17" s="870"/>
      <c r="I17" s="1099"/>
    </row>
    <row r="18" spans="1:11" ht="29.25" customHeight="1" x14ac:dyDescent="0.25">
      <c r="A18" s="1099"/>
      <c r="B18" s="870"/>
      <c r="C18" s="870"/>
      <c r="D18" s="1725" t="s">
        <v>539</v>
      </c>
      <c r="E18" s="1725"/>
      <c r="F18" s="884">
        <v>4</v>
      </c>
      <c r="G18" s="870"/>
      <c r="H18" s="870"/>
      <c r="I18" s="1099"/>
      <c r="K18" s="106"/>
    </row>
    <row r="19" spans="1:11" ht="5.25" customHeight="1" x14ac:dyDescent="0.3">
      <c r="A19" s="1099"/>
      <c r="B19" s="870"/>
      <c r="C19" s="870"/>
      <c r="D19" s="871"/>
      <c r="E19" s="870"/>
      <c r="F19" s="885"/>
      <c r="G19" s="870"/>
      <c r="H19" s="870"/>
      <c r="I19" s="1099"/>
      <c r="K19" s="106"/>
    </row>
    <row r="20" spans="1:11" ht="32.25" customHeight="1" x14ac:dyDescent="0.25">
      <c r="A20" s="1099"/>
      <c r="B20" s="870"/>
      <c r="C20" s="870"/>
      <c r="D20" s="1726" t="str">
        <f>IF('5700-33H Main'!Q29="","E. Total # of Enforcement Actions (Form 5700-33H): ","E. Total # of Enforcement Actions (Form 5700-33H = "&amp;'5700-33H Main'!Q29&amp;" )")</f>
        <v>E. Total # of Enforcement Actions (Form 5700-33H = 0 )</v>
      </c>
      <c r="E20" s="1727"/>
      <c r="F20" s="945">
        <v>2</v>
      </c>
      <c r="G20" s="943"/>
      <c r="H20" s="870"/>
      <c r="I20" s="1099"/>
      <c r="K20" s="106"/>
    </row>
    <row r="21" spans="1:11" ht="8.25" customHeight="1" x14ac:dyDescent="0.3">
      <c r="A21" s="1099"/>
      <c r="B21" s="870"/>
      <c r="C21" s="870"/>
      <c r="D21" s="871"/>
      <c r="E21" s="870"/>
      <c r="F21" s="885"/>
      <c r="G21" s="870"/>
      <c r="H21" s="870"/>
      <c r="I21" s="1099"/>
      <c r="K21" s="106"/>
    </row>
    <row r="22" spans="1:11" ht="18" x14ac:dyDescent="0.25">
      <c r="A22" s="1099"/>
      <c r="B22" s="870"/>
      <c r="C22" s="870"/>
      <c r="D22" s="876" t="s">
        <v>540</v>
      </c>
      <c r="E22" s="870"/>
      <c r="F22" s="886">
        <f>IF(F20="","",SUM(F18/F20))</f>
        <v>2</v>
      </c>
      <c r="G22" s="870"/>
      <c r="H22" s="870"/>
      <c r="I22" s="1099"/>
      <c r="K22" s="106"/>
    </row>
    <row r="23" spans="1:11" ht="12.75" customHeight="1" x14ac:dyDescent="0.3">
      <c r="A23" s="1099"/>
      <c r="B23" s="870"/>
      <c r="C23" s="870"/>
      <c r="D23" s="871"/>
      <c r="E23" s="870"/>
      <c r="F23" s="880"/>
      <c r="G23" s="870"/>
      <c r="H23" s="870"/>
      <c r="I23" s="1099"/>
    </row>
    <row r="24" spans="1:11" x14ac:dyDescent="0.3">
      <c r="A24" s="1099"/>
      <c r="B24" s="870"/>
      <c r="C24" s="936" t="s">
        <v>532</v>
      </c>
      <c r="D24" s="937"/>
      <c r="E24" s="938"/>
      <c r="F24" s="939"/>
      <c r="G24" s="870"/>
      <c r="H24" s="870"/>
      <c r="I24" s="1099"/>
    </row>
    <row r="25" spans="1:11" x14ac:dyDescent="0.3">
      <c r="A25" s="1099"/>
      <c r="B25" s="870"/>
      <c r="C25" s="870"/>
      <c r="D25" s="871"/>
      <c r="E25" s="870"/>
      <c r="F25" s="880"/>
      <c r="G25" s="870"/>
      <c r="H25" s="870"/>
      <c r="I25" s="1099"/>
    </row>
    <row r="26" spans="1:11" ht="18" x14ac:dyDescent="0.25">
      <c r="A26" s="1099"/>
      <c r="B26" s="870"/>
      <c r="C26" s="870"/>
      <c r="D26" s="1724" t="s">
        <v>541</v>
      </c>
      <c r="E26" s="1655"/>
      <c r="F26" s="946">
        <v>1200312</v>
      </c>
      <c r="G26" s="870"/>
      <c r="H26" s="870"/>
      <c r="I26" s="1099"/>
    </row>
    <row r="27" spans="1:11" ht="18" x14ac:dyDescent="0.25">
      <c r="A27" s="1099"/>
      <c r="B27" s="870"/>
      <c r="C27" s="870"/>
      <c r="D27" s="876"/>
      <c r="E27" s="870"/>
      <c r="F27" s="941"/>
      <c r="G27" s="870"/>
      <c r="H27" s="870"/>
      <c r="I27" s="1099"/>
    </row>
    <row r="28" spans="1:11" ht="18" x14ac:dyDescent="0.25">
      <c r="A28" s="1099"/>
      <c r="B28" s="870"/>
      <c r="C28" s="870"/>
      <c r="D28" s="1724" t="s">
        <v>542</v>
      </c>
      <c r="E28" s="1655"/>
      <c r="F28" s="948">
        <f>SUM(F30:F33)</f>
        <v>0</v>
      </c>
      <c r="G28" s="870"/>
      <c r="H28" s="870"/>
      <c r="I28" s="1099"/>
    </row>
    <row r="29" spans="1:11" ht="8.25" customHeight="1" x14ac:dyDescent="0.3">
      <c r="A29" s="1099"/>
      <c r="B29" s="870"/>
      <c r="C29" s="870"/>
      <c r="D29" s="871"/>
      <c r="E29" s="870"/>
      <c r="F29" s="942"/>
      <c r="G29" s="870"/>
      <c r="H29" s="870"/>
      <c r="I29" s="1099"/>
    </row>
    <row r="30" spans="1:11" ht="18" x14ac:dyDescent="0.25">
      <c r="A30" s="1099"/>
      <c r="B30" s="870"/>
      <c r="C30" s="870"/>
      <c r="D30" s="878" t="s">
        <v>533</v>
      </c>
      <c r="E30" s="870"/>
      <c r="F30" s="947"/>
      <c r="G30" s="870"/>
      <c r="H30" s="870"/>
      <c r="I30" s="1099"/>
    </row>
    <row r="31" spans="1:11" ht="18" x14ac:dyDescent="0.25">
      <c r="A31" s="1099"/>
      <c r="B31" s="870"/>
      <c r="C31" s="870"/>
      <c r="D31" s="878" t="s">
        <v>536</v>
      </c>
      <c r="E31" s="870"/>
      <c r="F31" s="947"/>
      <c r="G31" s="870"/>
      <c r="H31" s="870"/>
      <c r="I31" s="1099"/>
    </row>
    <row r="32" spans="1:11" ht="18" x14ac:dyDescent="0.25">
      <c r="A32" s="1099"/>
      <c r="B32" s="870"/>
      <c r="C32" s="870"/>
      <c r="D32" s="878" t="s">
        <v>537</v>
      </c>
      <c r="E32" s="870"/>
      <c r="F32" s="947"/>
      <c r="G32" s="870"/>
      <c r="H32" s="870"/>
      <c r="I32" s="1099"/>
    </row>
    <row r="33" spans="1:9" ht="18" x14ac:dyDescent="0.25">
      <c r="A33" s="1099"/>
      <c r="B33" s="870"/>
      <c r="C33" s="870"/>
      <c r="D33" s="878" t="s">
        <v>547</v>
      </c>
      <c r="E33" s="870"/>
      <c r="F33" s="947"/>
      <c r="G33" s="870"/>
      <c r="H33" s="870"/>
      <c r="I33" s="1099"/>
    </row>
    <row r="34" spans="1:9" ht="9" customHeight="1" x14ac:dyDescent="0.3">
      <c r="A34" s="1099"/>
      <c r="B34" s="870"/>
      <c r="C34" s="870"/>
      <c r="D34" s="871"/>
      <c r="E34" s="870"/>
      <c r="F34" s="942"/>
      <c r="G34" s="870"/>
      <c r="H34" s="870"/>
      <c r="I34" s="1099"/>
    </row>
    <row r="35" spans="1:9" ht="18" x14ac:dyDescent="0.25">
      <c r="A35" s="1099"/>
      <c r="B35" s="870"/>
      <c r="C35" s="870"/>
      <c r="D35" s="876" t="s">
        <v>538</v>
      </c>
      <c r="E35" s="870"/>
      <c r="F35" s="896" t="str">
        <f>IF(F28=0,"",SUM((F26+F28)/F20))</f>
        <v/>
      </c>
      <c r="G35" s="870"/>
      <c r="H35" s="870"/>
      <c r="I35" s="1099"/>
    </row>
    <row r="36" spans="1:9" ht="18" x14ac:dyDescent="0.25">
      <c r="A36" s="1099"/>
      <c r="B36" s="870"/>
      <c r="C36" s="870"/>
      <c r="D36" s="876"/>
      <c r="E36" s="870"/>
      <c r="F36" s="880"/>
      <c r="G36" s="870"/>
      <c r="H36" s="870"/>
      <c r="I36" s="1099"/>
    </row>
    <row r="37" spans="1:9" ht="7.5" customHeight="1" x14ac:dyDescent="0.3">
      <c r="A37" s="1099"/>
      <c r="B37" s="870"/>
      <c r="C37" s="870"/>
      <c r="D37" s="871"/>
      <c r="E37" s="870"/>
      <c r="F37" s="880"/>
      <c r="G37" s="870"/>
      <c r="H37" s="870"/>
      <c r="I37" s="1099"/>
    </row>
    <row r="38" spans="1:9" ht="18" x14ac:dyDescent="0.25">
      <c r="A38" s="1099"/>
      <c r="B38" s="1099"/>
      <c r="C38" s="1099"/>
      <c r="D38" s="1099"/>
      <c r="E38" s="1099"/>
      <c r="F38" s="1099"/>
      <c r="G38" s="1099"/>
      <c r="H38" s="1099"/>
      <c r="I38" s="1099"/>
    </row>
  </sheetData>
  <mergeCells count="6">
    <mergeCell ref="D28:E28"/>
    <mergeCell ref="D10:E10"/>
    <mergeCell ref="D12:E12"/>
    <mergeCell ref="D18:E18"/>
    <mergeCell ref="D20:E20"/>
    <mergeCell ref="D26:E26"/>
  </mergeCells>
  <conditionalFormatting sqref="F20">
    <cfRule type="cellIs" dxfId="281" priority="1" operator="equal">
      <formula>$G$20</formula>
    </cfRule>
  </conditionalFormatting>
  <hyperlinks>
    <hyperlink ref="G3" location="Start!A1" display="Back"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I18"/>
  <sheetViews>
    <sheetView showGridLines="0" showRowColHeaders="0" zoomScaleNormal="100" workbookViewId="0">
      <selection activeCell="E12" sqref="E12"/>
    </sheetView>
  </sheetViews>
  <sheetFormatPr defaultRowHeight="15" x14ac:dyDescent="0.25"/>
  <cols>
    <col min="1" max="1" width="2.5703125" style="4" customWidth="1"/>
    <col min="2" max="2" width="3.28515625" style="4" customWidth="1"/>
    <col min="3" max="3" width="44.7109375" style="110" customWidth="1"/>
    <col min="4" max="4" width="12.42578125" customWidth="1"/>
    <col min="5" max="5" width="45.28515625" customWidth="1"/>
    <col min="6" max="6" width="2.7109375" customWidth="1"/>
  </cols>
  <sheetData>
    <row r="1" spans="2:9" s="4" customFormat="1" x14ac:dyDescent="0.25">
      <c r="C1" s="110"/>
    </row>
    <row r="2" spans="2:9" s="4" customFormat="1" ht="15.75" x14ac:dyDescent="0.25">
      <c r="B2" s="1137"/>
      <c r="C2" s="1138"/>
      <c r="D2" s="1139"/>
      <c r="E2" s="1140" t="s">
        <v>302</v>
      </c>
      <c r="F2" s="1141"/>
    </row>
    <row r="3" spans="2:9" x14ac:dyDescent="0.25">
      <c r="B3" s="1142"/>
      <c r="C3" s="1730" t="s">
        <v>544</v>
      </c>
      <c r="D3" s="1730"/>
      <c r="E3" s="1730"/>
      <c r="F3" s="1143"/>
      <c r="G3" s="1075"/>
      <c r="H3" s="1075"/>
      <c r="I3" s="1075"/>
    </row>
    <row r="4" spans="2:9" ht="23.25" x14ac:dyDescent="0.35">
      <c r="B4" s="1142"/>
      <c r="C4" s="1731" t="s">
        <v>744</v>
      </c>
      <c r="D4" s="1731"/>
      <c r="E4" s="1731"/>
      <c r="F4" s="1144"/>
      <c r="G4" s="1074"/>
      <c r="H4" s="1074"/>
      <c r="I4" s="1074"/>
    </row>
    <row r="5" spans="2:9" ht="15.75" x14ac:dyDescent="0.25">
      <c r="B5" s="1145"/>
      <c r="C5" s="1146"/>
      <c r="D5" s="1147"/>
      <c r="E5" s="1147"/>
      <c r="F5" s="1148"/>
      <c r="G5" s="1072"/>
      <c r="H5" s="1072"/>
      <c r="I5" s="1072"/>
    </row>
    <row r="6" spans="2:9" ht="15.75" x14ac:dyDescent="0.25">
      <c r="B6" s="1145"/>
      <c r="C6" s="1149" t="s">
        <v>585</v>
      </c>
      <c r="D6" s="1150">
        <f>Start!U10</f>
        <v>0</v>
      </c>
      <c r="E6" s="1150"/>
      <c r="F6" s="1151"/>
      <c r="G6" s="1073"/>
      <c r="H6" s="1073"/>
      <c r="I6" s="1073"/>
    </row>
    <row r="7" spans="2:9" ht="15.75" x14ac:dyDescent="0.25">
      <c r="B7" s="1145"/>
      <c r="C7" s="1149" t="s">
        <v>586</v>
      </c>
      <c r="D7" s="1150" t="str">
        <f>Start!AG19&amp;"  "&amp;Start!AG20</f>
        <v xml:space="preserve">  </v>
      </c>
      <c r="E7" s="1150"/>
      <c r="F7" s="1151"/>
      <c r="G7" s="1073"/>
      <c r="H7" s="1073"/>
      <c r="I7" s="1073"/>
    </row>
    <row r="8" spans="2:9" ht="15.75" x14ac:dyDescent="0.25">
      <c r="B8" s="1145"/>
      <c r="C8" s="1149" t="s">
        <v>587</v>
      </c>
      <c r="D8" s="1152" t="str">
        <f>Start!AG21</f>
        <v/>
      </c>
      <c r="E8" s="1152" t="str">
        <f>Start!AG22</f>
        <v/>
      </c>
      <c r="F8" s="1151"/>
      <c r="G8" s="1073"/>
      <c r="H8" s="1073"/>
      <c r="I8" s="1073"/>
    </row>
    <row r="9" spans="2:9" ht="17.25" customHeight="1" x14ac:dyDescent="0.25">
      <c r="B9" s="1145"/>
      <c r="C9" s="1146"/>
      <c r="D9" s="1147"/>
      <c r="E9" s="1147"/>
      <c r="F9" s="1148"/>
      <c r="G9" s="1072"/>
      <c r="H9" s="1072"/>
      <c r="I9" s="1072"/>
    </row>
    <row r="10" spans="2:9" ht="15.75" x14ac:dyDescent="0.25">
      <c r="B10" s="1145"/>
      <c r="C10" s="1146"/>
      <c r="D10" s="1147" t="s">
        <v>582</v>
      </c>
      <c r="E10" s="1147" t="s">
        <v>745</v>
      </c>
      <c r="F10" s="1148"/>
      <c r="G10" s="1072"/>
      <c r="H10" s="1072"/>
      <c r="I10" s="1072"/>
    </row>
    <row r="11" spans="2:9" ht="92.25" customHeight="1" x14ac:dyDescent="0.25">
      <c r="B11" s="1145"/>
      <c r="C11" s="1153" t="s">
        <v>583</v>
      </c>
      <c r="D11" s="1288"/>
      <c r="E11" s="1289"/>
      <c r="F11" s="1154"/>
      <c r="G11" s="4"/>
      <c r="H11" s="4"/>
      <c r="I11" s="4"/>
    </row>
    <row r="12" spans="2:9" ht="99" customHeight="1" x14ac:dyDescent="0.25">
      <c r="B12" s="1145"/>
      <c r="C12" s="1076" t="s">
        <v>584</v>
      </c>
      <c r="D12" s="1290"/>
      <c r="E12" s="1300"/>
      <c r="F12" s="1154"/>
      <c r="G12" s="4"/>
      <c r="H12" s="4"/>
      <c r="I12" s="4"/>
    </row>
    <row r="13" spans="2:9" x14ac:dyDescent="0.25">
      <c r="B13" s="1155"/>
      <c r="C13" s="1156"/>
      <c r="D13" s="1157"/>
      <c r="E13" s="1157"/>
      <c r="F13" s="1158"/>
    </row>
    <row r="14" spans="2:9" x14ac:dyDescent="0.25">
      <c r="C14" s="110" t="s">
        <v>747</v>
      </c>
    </row>
    <row r="15" spans="2:9" ht="15.75" thickBot="1" x14ac:dyDescent="0.3"/>
    <row r="16" spans="2:9" ht="30" customHeight="1" x14ac:dyDescent="0.25">
      <c r="C16" s="1728" t="s">
        <v>746</v>
      </c>
      <c r="D16" s="1728"/>
      <c r="E16" s="1728"/>
    </row>
    <row r="17" spans="3:5" x14ac:dyDescent="0.25">
      <c r="C17" s="1729"/>
      <c r="D17" s="1729"/>
      <c r="E17" s="1729"/>
    </row>
    <row r="18" spans="3:5" x14ac:dyDescent="0.25">
      <c r="C18" s="1325"/>
      <c r="D18" s="106"/>
      <c r="E18" s="106"/>
    </row>
  </sheetData>
  <sheetProtection sheet="1" objects="1" scenarios="1"/>
  <mergeCells count="3">
    <mergeCell ref="C16:E17"/>
    <mergeCell ref="C3:E3"/>
    <mergeCell ref="C4:E4"/>
  </mergeCells>
  <hyperlinks>
    <hyperlink ref="E2" location="Start!A1" display="Back" xr:uid="{00000000-0004-0000-0A00-000000000000}"/>
  </hyperlinks>
  <pageMargins left="0.7" right="0.7" top="0.75" bottom="0.75" header="0.3" footer="0.3"/>
  <pageSetup scale="7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BD192"/>
  <sheetViews>
    <sheetView showGridLines="0" showRowColHeaders="0" topLeftCell="Z3" zoomScale="80" zoomScaleNormal="80" workbookViewId="0">
      <selection activeCell="AB5" sqref="AB5"/>
    </sheetView>
  </sheetViews>
  <sheetFormatPr defaultColWidth="9.28515625" defaultRowHeight="15" outlineLevelRow="1" x14ac:dyDescent="0.25"/>
  <cols>
    <col min="1" max="2" width="9.28515625" style="1331" hidden="1" customWidth="1"/>
    <col min="3" max="4" width="9.7109375" style="1331" hidden="1" customWidth="1"/>
    <col min="5" max="5" width="11.28515625" style="1331" hidden="1" customWidth="1"/>
    <col min="6" max="7" width="11.7109375" style="1331" hidden="1" customWidth="1"/>
    <col min="8" max="8" width="11.28515625" style="1331" hidden="1" customWidth="1"/>
    <col min="9" max="9" width="11.7109375" style="1331" hidden="1" customWidth="1"/>
    <col min="10" max="10" width="11.42578125" style="1331" hidden="1" customWidth="1"/>
    <col min="11" max="11" width="12" style="1331" hidden="1" customWidth="1"/>
    <col min="12" max="12" width="11.42578125" style="1331" hidden="1" customWidth="1"/>
    <col min="13" max="13" width="11.7109375" style="1331" hidden="1" customWidth="1"/>
    <col min="14" max="14" width="12" style="1331" hidden="1" customWidth="1"/>
    <col min="15" max="16" width="11.28515625" style="1331" hidden="1" customWidth="1"/>
    <col min="17" max="17" width="11.7109375" style="1331" hidden="1" customWidth="1"/>
    <col min="18" max="18" width="11.28515625" style="1331" hidden="1" customWidth="1"/>
    <col min="19" max="19" width="12.28515625" style="1331" hidden="1" customWidth="1"/>
    <col min="20" max="21" width="12.42578125" style="1331" hidden="1" customWidth="1"/>
    <col min="22" max="22" width="11.5703125" style="1331" hidden="1" customWidth="1"/>
    <col min="23" max="23" width="12" style="1331" hidden="1" customWidth="1"/>
    <col min="24" max="24" width="13.28515625" style="1331" hidden="1" customWidth="1"/>
    <col min="25" max="25" width="9.28515625" style="1331" hidden="1" customWidth="1"/>
    <col min="26" max="26" width="2.7109375" style="1331" customWidth="1"/>
    <col min="27" max="27" width="3" style="1331" customWidth="1"/>
    <col min="28" max="28" width="77.5703125" style="1330" customWidth="1"/>
    <col min="29" max="29" width="23.5703125" style="1378" customWidth="1"/>
    <col min="30" max="30" width="9.28515625" style="1370"/>
    <col min="31" max="31" width="3" style="1330" customWidth="1"/>
    <col min="32" max="32" width="5.28515625" style="1330" customWidth="1"/>
    <col min="33" max="38" width="9.28515625" style="1330"/>
    <col min="39" max="39" width="13.28515625" style="1330" customWidth="1"/>
    <col min="40" max="40" width="11.42578125" style="1331" customWidth="1"/>
    <col min="41" max="41" width="9.5703125" style="1331" customWidth="1"/>
    <col min="42" max="16384" width="9.28515625" style="1331"/>
  </cols>
  <sheetData>
    <row r="1" spans="1:39" s="1402" customFormat="1" ht="15.75" hidden="1" x14ac:dyDescent="0.25">
      <c r="A1" s="1402" t="s">
        <v>52</v>
      </c>
      <c r="B1" s="1402" t="s">
        <v>851</v>
      </c>
      <c r="C1" s="1402" t="s">
        <v>749</v>
      </c>
      <c r="D1" s="1402" t="s">
        <v>750</v>
      </c>
      <c r="E1" s="1401" t="s">
        <v>831</v>
      </c>
      <c r="F1" s="1401" t="s">
        <v>832</v>
      </c>
      <c r="G1" s="1401" t="s">
        <v>833</v>
      </c>
      <c r="H1" s="1403" t="s">
        <v>834</v>
      </c>
      <c r="I1" s="1403" t="s">
        <v>835</v>
      </c>
      <c r="J1" s="1403" t="s">
        <v>836</v>
      </c>
      <c r="K1" s="1404" t="s">
        <v>837</v>
      </c>
      <c r="L1" s="1404" t="s">
        <v>838</v>
      </c>
      <c r="M1" s="1404" t="s">
        <v>839</v>
      </c>
      <c r="N1" s="1404" t="s">
        <v>840</v>
      </c>
      <c r="O1" s="1404" t="s">
        <v>841</v>
      </c>
      <c r="P1" s="1404" t="s">
        <v>842</v>
      </c>
      <c r="Q1" s="1404" t="s">
        <v>843</v>
      </c>
      <c r="R1" s="1404" t="s">
        <v>844</v>
      </c>
      <c r="S1" s="1405" t="s">
        <v>845</v>
      </c>
      <c r="T1" s="1405" t="s">
        <v>846</v>
      </c>
      <c r="U1" s="1405" t="s">
        <v>847</v>
      </c>
      <c r="V1" s="1403" t="s">
        <v>848</v>
      </c>
      <c r="W1" s="1403" t="s">
        <v>849</v>
      </c>
      <c r="X1" s="1403" t="s">
        <v>860</v>
      </c>
      <c r="AB1" s="1406"/>
      <c r="AC1" s="1407"/>
      <c r="AD1" s="1408"/>
      <c r="AE1" s="1406"/>
      <c r="AF1" s="1406"/>
      <c r="AG1" s="1406"/>
      <c r="AH1" s="1406"/>
      <c r="AI1" s="1406"/>
      <c r="AJ1" s="1406"/>
      <c r="AK1" s="1406"/>
      <c r="AL1" s="1406"/>
      <c r="AM1" s="1406"/>
    </row>
    <row r="2" spans="1:39" ht="20.25" hidden="1" customHeight="1" x14ac:dyDescent="0.25">
      <c r="A2" s="1331">
        <f>AC9</f>
        <v>0</v>
      </c>
      <c r="B2" s="1331" t="str">
        <f>AC10</f>
        <v/>
      </c>
      <c r="C2" s="1366" t="str">
        <f>AC11</f>
        <v/>
      </c>
      <c r="D2" s="1366" t="str">
        <f>AC12</f>
        <v/>
      </c>
      <c r="E2" s="1367">
        <f>AC20</f>
        <v>0</v>
      </c>
      <c r="F2" s="1367">
        <f>AC22</f>
        <v>0</v>
      </c>
      <c r="G2" s="1367">
        <f>AC24</f>
        <v>0</v>
      </c>
      <c r="H2" s="1331">
        <f>AC47</f>
        <v>0</v>
      </c>
      <c r="I2" s="1331">
        <f>AC47</f>
        <v>0</v>
      </c>
      <c r="J2" s="1331">
        <f>AC49</f>
        <v>0</v>
      </c>
      <c r="K2" s="1367">
        <f>AC74</f>
        <v>0</v>
      </c>
      <c r="L2" s="1331">
        <f>AC76</f>
        <v>0</v>
      </c>
      <c r="M2" s="1331">
        <f>AC94</f>
        <v>0</v>
      </c>
      <c r="N2" s="1331">
        <f>AC95</f>
        <v>0</v>
      </c>
      <c r="O2" s="1331">
        <f>AC96</f>
        <v>0</v>
      </c>
      <c r="P2" s="1331">
        <f>AC99</f>
        <v>0</v>
      </c>
      <c r="Q2" s="1331">
        <f>AC100</f>
        <v>0</v>
      </c>
      <c r="R2" s="1331">
        <f>AC101</f>
        <v>0</v>
      </c>
      <c r="S2" s="1331">
        <f>AC104</f>
        <v>0</v>
      </c>
      <c r="T2" s="1331">
        <f>AC105</f>
        <v>0</v>
      </c>
      <c r="U2" s="1331">
        <f>AC106</f>
        <v>0</v>
      </c>
      <c r="V2" s="1331">
        <f>AC125</f>
        <v>0</v>
      </c>
      <c r="W2" s="1331">
        <f>AC127</f>
        <v>0</v>
      </c>
      <c r="X2" s="1331">
        <f>AC129</f>
        <v>0</v>
      </c>
    </row>
    <row r="4" spans="1:39" x14ac:dyDescent="0.25">
      <c r="Z4" s="1328"/>
      <c r="AA4" s="1328"/>
      <c r="AB4" s="1329"/>
      <c r="AC4" s="1379"/>
      <c r="AD4" s="1391" t="s">
        <v>302</v>
      </c>
      <c r="AE4" s="1329"/>
      <c r="AF4" s="1329"/>
      <c r="AG4" s="1329"/>
      <c r="AH4" s="1329"/>
      <c r="AI4" s="1329"/>
      <c r="AJ4" s="1329"/>
      <c r="AK4" s="1329"/>
    </row>
    <row r="5" spans="1:39" x14ac:dyDescent="0.25">
      <c r="Z5" s="1328"/>
      <c r="AA5" s="1332"/>
      <c r="AB5" s="1333"/>
      <c r="AC5" s="1380"/>
      <c r="AD5" s="1372"/>
      <c r="AE5" s="1333"/>
      <c r="AF5" s="1363"/>
      <c r="AG5" s="1329" t="s">
        <v>852</v>
      </c>
      <c r="AH5" s="1329"/>
      <c r="AI5" s="1329"/>
      <c r="AJ5" s="1329"/>
      <c r="AK5" s="1329"/>
    </row>
    <row r="6" spans="1:39" x14ac:dyDescent="0.25">
      <c r="Z6" s="1328"/>
      <c r="AA6" s="1332"/>
      <c r="AB6" s="1732" t="s">
        <v>544</v>
      </c>
      <c r="AC6" s="1732"/>
      <c r="AD6" s="1732"/>
      <c r="AE6" s="1333"/>
      <c r="AF6" s="1389"/>
      <c r="AG6" s="1331" t="s">
        <v>850</v>
      </c>
      <c r="AH6" s="1329"/>
      <c r="AI6" s="1329"/>
      <c r="AJ6" s="1329"/>
      <c r="AK6" s="1329"/>
    </row>
    <row r="7" spans="1:39" ht="23.25" x14ac:dyDescent="0.25">
      <c r="Z7" s="1328"/>
      <c r="AA7" s="1332"/>
      <c r="AB7" s="1733" t="s">
        <v>748</v>
      </c>
      <c r="AC7" s="1733"/>
      <c r="AD7" s="1733"/>
      <c r="AE7" s="1333"/>
      <c r="AF7" s="1364"/>
      <c r="AG7" s="1329" t="s">
        <v>751</v>
      </c>
      <c r="AH7" s="1329"/>
      <c r="AI7" s="1329"/>
      <c r="AJ7" s="1329"/>
      <c r="AK7" s="1329"/>
    </row>
    <row r="8" spans="1:39" ht="21" x14ac:dyDescent="0.25">
      <c r="Z8" s="1328"/>
      <c r="AA8" s="1332"/>
      <c r="AB8" s="1334" t="s">
        <v>872</v>
      </c>
      <c r="AC8" s="1335"/>
      <c r="AD8" s="1373"/>
      <c r="AE8" s="1333"/>
      <c r="AF8" s="1365"/>
      <c r="AG8" s="1329" t="s">
        <v>861</v>
      </c>
      <c r="AH8" s="1329"/>
      <c r="AI8" s="1329"/>
      <c r="AJ8" s="1329"/>
      <c r="AK8" s="1329"/>
    </row>
    <row r="9" spans="1:39" ht="34.5" customHeight="1" x14ac:dyDescent="0.25">
      <c r="Z9" s="1328"/>
      <c r="AA9" s="1332"/>
      <c r="AB9" s="1336" t="s">
        <v>94</v>
      </c>
      <c r="AC9" s="1381">
        <f>Start!U10</f>
        <v>0</v>
      </c>
      <c r="AD9" s="1373"/>
      <c r="AE9" s="1333"/>
      <c r="AF9" s="1329"/>
      <c r="AG9" s="1331"/>
      <c r="AH9" s="1329"/>
      <c r="AI9" s="1329"/>
      <c r="AJ9" s="1329"/>
      <c r="AK9" s="1329"/>
    </row>
    <row r="10" spans="1:39" ht="21" x14ac:dyDescent="0.25">
      <c r="Z10" s="1328"/>
      <c r="AA10" s="1332"/>
      <c r="AB10" s="1336" t="s">
        <v>752</v>
      </c>
      <c r="AC10" s="1382" t="str">
        <f>Start!AG19</f>
        <v/>
      </c>
      <c r="AD10" s="1373"/>
      <c r="AE10" s="1333"/>
      <c r="AF10" s="1329"/>
      <c r="AG10" s="1329"/>
      <c r="AH10" s="1329"/>
      <c r="AI10" s="1329"/>
      <c r="AJ10" s="1329"/>
      <c r="AK10" s="1329"/>
    </row>
    <row r="11" spans="1:39" ht="15.75" x14ac:dyDescent="0.25">
      <c r="Z11" s="1328"/>
      <c r="AA11" s="1332"/>
      <c r="AB11" s="1336" t="s">
        <v>93</v>
      </c>
      <c r="AC11" s="1383" t="str">
        <f>Start!AG21</f>
        <v/>
      </c>
      <c r="AD11" s="1374" t="s">
        <v>753</v>
      </c>
      <c r="AE11" s="1333"/>
      <c r="AF11" s="1329"/>
      <c r="AG11" s="1329"/>
      <c r="AH11" s="1329"/>
      <c r="AI11" s="1329"/>
      <c r="AJ11" s="1329"/>
      <c r="AK11" s="1329"/>
    </row>
    <row r="12" spans="1:39" x14ac:dyDescent="0.25">
      <c r="Z12" s="1328"/>
      <c r="AA12" s="1332"/>
      <c r="AB12" s="1337"/>
      <c r="AC12" s="1383" t="str">
        <f>Start!AG22</f>
        <v/>
      </c>
      <c r="AD12" s="1375" t="s">
        <v>754</v>
      </c>
      <c r="AE12" s="1333"/>
      <c r="AF12" s="1329"/>
      <c r="AG12" s="1329"/>
      <c r="AH12" s="1329"/>
      <c r="AI12" s="1329"/>
      <c r="AJ12" s="1329"/>
      <c r="AK12" s="1329"/>
    </row>
    <row r="13" spans="1:39" ht="15.75" x14ac:dyDescent="0.25">
      <c r="Z13" s="1328"/>
      <c r="AA13" s="1332"/>
      <c r="AB13" s="1337"/>
      <c r="AC13" s="1384"/>
      <c r="AD13" s="1375"/>
      <c r="AE13" s="1333"/>
      <c r="AF13" s="1329"/>
      <c r="AG13" s="1329"/>
      <c r="AH13" s="1329"/>
      <c r="AI13" s="1329"/>
      <c r="AJ13" s="1329"/>
      <c r="AK13" s="1329"/>
    </row>
    <row r="14" spans="1:39" ht="18" x14ac:dyDescent="0.25">
      <c r="Z14" s="1328"/>
      <c r="AA14" s="1332"/>
      <c r="AB14" s="1339" t="s">
        <v>755</v>
      </c>
      <c r="AC14" s="1368"/>
      <c r="AD14" s="1375"/>
      <c r="AE14" s="1333"/>
      <c r="AF14" s="1329"/>
      <c r="AG14" s="1329"/>
      <c r="AH14" s="1329"/>
      <c r="AI14" s="1329"/>
      <c r="AJ14" s="1329"/>
      <c r="AK14" s="1329"/>
    </row>
    <row r="15" spans="1:39" ht="15.75" x14ac:dyDescent="0.25">
      <c r="Z15" s="1328"/>
      <c r="AA15" s="1332"/>
      <c r="AB15" s="1339"/>
      <c r="AC15" s="1368"/>
      <c r="AD15" s="1375"/>
      <c r="AE15" s="1333"/>
      <c r="AF15" s="1329"/>
      <c r="AG15" s="1329"/>
      <c r="AH15" s="1329"/>
      <c r="AI15" s="1329"/>
      <c r="AJ15" s="1329"/>
      <c r="AK15" s="1329"/>
    </row>
    <row r="16" spans="1:39" ht="15.75" x14ac:dyDescent="0.25">
      <c r="Z16" s="1328"/>
      <c r="AA16" s="1332"/>
      <c r="AB16" s="1340" t="s">
        <v>756</v>
      </c>
      <c r="AC16" s="1368"/>
      <c r="AD16" s="1375"/>
      <c r="AE16" s="1333"/>
      <c r="AF16" s="1329"/>
      <c r="AG16" s="1329"/>
      <c r="AH16" s="1329"/>
      <c r="AI16" s="1329"/>
      <c r="AJ16" s="1329"/>
      <c r="AK16" s="1329"/>
    </row>
    <row r="17" spans="26:37" ht="63" x14ac:dyDescent="0.25">
      <c r="Z17" s="1328"/>
      <c r="AA17" s="1332"/>
      <c r="AB17" s="1341" t="s">
        <v>863</v>
      </c>
      <c r="AC17" s="1368"/>
      <c r="AD17" s="1375"/>
      <c r="AE17" s="1333"/>
      <c r="AF17" s="1329"/>
      <c r="AG17" s="1329"/>
      <c r="AH17" s="1329"/>
      <c r="AI17" s="1329"/>
      <c r="AJ17" s="1329"/>
      <c r="AK17" s="1329"/>
    </row>
    <row r="18" spans="26:37" ht="15.75" x14ac:dyDescent="0.25">
      <c r="Z18" s="1328"/>
      <c r="AA18" s="1332"/>
      <c r="AB18" s="1338"/>
      <c r="AC18" s="1368"/>
      <c r="AD18" s="1375"/>
      <c r="AE18" s="1333"/>
      <c r="AF18" s="1329"/>
      <c r="AG18" s="1329"/>
      <c r="AH18" s="1329"/>
      <c r="AI18" s="1329"/>
      <c r="AJ18" s="1329"/>
      <c r="AK18" s="1329"/>
    </row>
    <row r="19" spans="26:37" ht="15.75" x14ac:dyDescent="0.25">
      <c r="Z19" s="1328"/>
      <c r="AA19" s="1332"/>
      <c r="AB19" s="1342" t="s">
        <v>757</v>
      </c>
      <c r="AC19" s="1368"/>
      <c r="AD19" s="1375"/>
      <c r="AE19" s="1333"/>
      <c r="AF19" s="1329"/>
      <c r="AG19" s="1329"/>
      <c r="AH19" s="1329"/>
      <c r="AI19" s="1329"/>
      <c r="AJ19" s="1329"/>
      <c r="AK19" s="1329"/>
    </row>
    <row r="20" spans="26:37" ht="33.75" x14ac:dyDescent="0.25">
      <c r="Z20" s="1328"/>
      <c r="AA20" s="1332"/>
      <c r="AB20" s="1343" t="s">
        <v>758</v>
      </c>
      <c r="AC20" s="1388">
        <f>'5700-33H WPS'!J7</f>
        <v>0</v>
      </c>
      <c r="AD20" s="1374" t="s">
        <v>831</v>
      </c>
      <c r="AE20" s="1333"/>
      <c r="AF20" s="1329"/>
      <c r="AG20" s="1329"/>
      <c r="AH20" s="1329"/>
      <c r="AI20" s="1329"/>
      <c r="AJ20" s="1329"/>
      <c r="AK20" s="1329"/>
    </row>
    <row r="21" spans="26:37" ht="15.75" x14ac:dyDescent="0.25">
      <c r="Z21" s="1328"/>
      <c r="AA21" s="1332"/>
      <c r="AB21" s="1338"/>
      <c r="AC21" s="1368"/>
      <c r="AD21" s="1374"/>
      <c r="AE21" s="1333"/>
      <c r="AF21" s="1329"/>
      <c r="AG21" s="1329"/>
      <c r="AH21" s="1329"/>
      <c r="AI21" s="1329"/>
      <c r="AJ21" s="1329"/>
      <c r="AK21" s="1329"/>
    </row>
    <row r="22" spans="26:37" ht="18" x14ac:dyDescent="0.25">
      <c r="Z22" s="1328"/>
      <c r="AA22" s="1332"/>
      <c r="AB22" s="1327" t="s">
        <v>862</v>
      </c>
      <c r="AC22" s="1388">
        <f>'5700-33H WPS'!N18</f>
        <v>0</v>
      </c>
      <c r="AD22" s="1374" t="s">
        <v>832</v>
      </c>
      <c r="AE22" s="1333"/>
      <c r="AF22" s="1329"/>
      <c r="AG22" s="1329"/>
      <c r="AH22" s="1329"/>
      <c r="AI22" s="1329"/>
      <c r="AJ22" s="1329"/>
      <c r="AK22" s="1329"/>
    </row>
    <row r="23" spans="26:37" ht="15.75" x14ac:dyDescent="0.25">
      <c r="Z23" s="1328"/>
      <c r="AA23" s="1332"/>
      <c r="AB23" s="1338" t="s">
        <v>759</v>
      </c>
      <c r="AC23" s="1368"/>
      <c r="AD23" s="1374"/>
      <c r="AE23" s="1333"/>
      <c r="AF23" s="1329"/>
      <c r="AG23" s="1329"/>
      <c r="AH23" s="1329"/>
      <c r="AI23" s="1329"/>
      <c r="AJ23" s="1329"/>
      <c r="AK23" s="1329"/>
    </row>
    <row r="24" spans="26:37" ht="33.75" x14ac:dyDescent="0.25">
      <c r="Z24" s="1328"/>
      <c r="AA24" s="1332"/>
      <c r="AB24" s="1343" t="s">
        <v>760</v>
      </c>
      <c r="AC24" s="1388">
        <f>SUM('5700-33H WPS'!J10:J19)</f>
        <v>0</v>
      </c>
      <c r="AD24" s="1374" t="s">
        <v>833</v>
      </c>
      <c r="AE24" s="1333"/>
      <c r="AF24" s="1329"/>
      <c r="AG24" s="1329"/>
      <c r="AH24" s="1329"/>
      <c r="AI24" s="1329"/>
      <c r="AJ24" s="1329"/>
      <c r="AK24" s="1329"/>
    </row>
    <row r="25" spans="26:37" ht="15.75" x14ac:dyDescent="0.25">
      <c r="Z25" s="1328"/>
      <c r="AA25" s="1332"/>
      <c r="AB25" s="1338"/>
      <c r="AC25" s="1368"/>
      <c r="AD25" s="1375"/>
      <c r="AE25" s="1333"/>
      <c r="AF25" s="1329"/>
      <c r="AG25" s="1329"/>
      <c r="AH25" s="1329"/>
      <c r="AI25" s="1329"/>
      <c r="AJ25" s="1329"/>
      <c r="AK25" s="1329"/>
    </row>
    <row r="26" spans="26:37" ht="15.75" x14ac:dyDescent="0.25">
      <c r="Z26" s="1328"/>
      <c r="AA26" s="1332"/>
      <c r="AB26" s="1342" t="s">
        <v>761</v>
      </c>
      <c r="AC26" s="1368"/>
      <c r="AD26" s="1375"/>
      <c r="AE26" s="1333"/>
      <c r="AF26" s="1329"/>
      <c r="AG26" s="1329"/>
      <c r="AH26" s="1329"/>
      <c r="AI26" s="1329"/>
      <c r="AJ26" s="1329"/>
      <c r="AK26" s="1329"/>
    </row>
    <row r="27" spans="26:37" ht="18" x14ac:dyDescent="0.25">
      <c r="Z27" s="1328"/>
      <c r="AA27" s="1332"/>
      <c r="AB27" s="1344" t="s">
        <v>762</v>
      </c>
      <c r="AC27" s="1368"/>
      <c r="AD27" s="1375"/>
      <c r="AE27" s="1333"/>
      <c r="AF27" s="1329"/>
      <c r="AG27" s="1329"/>
      <c r="AH27" s="1329"/>
      <c r="AI27" s="1329"/>
      <c r="AJ27" s="1329"/>
      <c r="AK27" s="1329"/>
    </row>
    <row r="28" spans="26:37" ht="157.5" x14ac:dyDescent="0.25">
      <c r="Z28" s="1328"/>
      <c r="AA28" s="1332"/>
      <c r="AB28" s="1345" t="s">
        <v>864</v>
      </c>
      <c r="AC28" s="1368"/>
      <c r="AD28" s="1375"/>
      <c r="AE28" s="1333"/>
      <c r="AF28" s="1329"/>
      <c r="AG28" s="1329"/>
      <c r="AH28" s="1329"/>
      <c r="AI28" s="1329"/>
      <c r="AJ28" s="1329"/>
      <c r="AK28" s="1329"/>
    </row>
    <row r="29" spans="26:37" ht="15.75" x14ac:dyDescent="0.25">
      <c r="Z29" s="1328"/>
      <c r="AA29" s="1332"/>
      <c r="AB29" s="1345"/>
      <c r="AC29" s="1368"/>
      <c r="AD29" s="1375"/>
      <c r="AE29" s="1333"/>
      <c r="AF29" s="1329"/>
      <c r="AG29" s="1329"/>
      <c r="AH29" s="1329"/>
      <c r="AI29" s="1329"/>
      <c r="AJ29" s="1329"/>
      <c r="AK29" s="1329"/>
    </row>
    <row r="30" spans="26:37" ht="18" x14ac:dyDescent="0.25">
      <c r="Z30" s="1328"/>
      <c r="AA30" s="1332"/>
      <c r="AB30" s="1346" t="s">
        <v>763</v>
      </c>
      <c r="AC30" s="1368"/>
      <c r="AD30" s="1375"/>
      <c r="AE30" s="1333"/>
      <c r="AF30" s="1329"/>
      <c r="AG30" s="1329"/>
      <c r="AH30" s="1329"/>
      <c r="AI30" s="1329"/>
      <c r="AJ30" s="1329"/>
      <c r="AK30" s="1329"/>
    </row>
    <row r="31" spans="26:37" ht="47.25" x14ac:dyDescent="0.25">
      <c r="Z31" s="1328"/>
      <c r="AA31" s="1332"/>
      <c r="AB31" s="1347" t="s">
        <v>764</v>
      </c>
      <c r="AC31" s="1368"/>
      <c r="AD31" s="1375"/>
      <c r="AE31" s="1333"/>
      <c r="AF31" s="1329"/>
      <c r="AG31" s="1329"/>
      <c r="AH31" s="1329"/>
      <c r="AI31" s="1329"/>
      <c r="AJ31" s="1329"/>
      <c r="AK31" s="1329"/>
    </row>
    <row r="32" spans="26:37" ht="15.75" x14ac:dyDescent="0.25">
      <c r="Z32" s="1328"/>
      <c r="AA32" s="1332"/>
      <c r="AB32" s="1345"/>
      <c r="AC32" s="1368"/>
      <c r="AD32" s="1375"/>
      <c r="AE32" s="1333"/>
      <c r="AF32" s="1329"/>
      <c r="AG32" s="1329"/>
      <c r="AH32" s="1329"/>
      <c r="AI32" s="1329"/>
      <c r="AJ32" s="1329"/>
      <c r="AK32" s="1329"/>
    </row>
    <row r="33" spans="26:37" ht="18" x14ac:dyDescent="0.25">
      <c r="Z33" s="1328"/>
      <c r="AA33" s="1332"/>
      <c r="AB33" s="1346" t="s">
        <v>765</v>
      </c>
      <c r="AC33" s="1368"/>
      <c r="AD33" s="1375"/>
      <c r="AE33" s="1333"/>
      <c r="AF33" s="1329"/>
      <c r="AG33" s="1329"/>
      <c r="AH33" s="1329"/>
      <c r="AI33" s="1329"/>
      <c r="AJ33" s="1329"/>
      <c r="AK33" s="1329"/>
    </row>
    <row r="34" spans="26:37" ht="31.5" x14ac:dyDescent="0.25">
      <c r="Z34" s="1328"/>
      <c r="AA34" s="1332"/>
      <c r="AB34" s="1347" t="s">
        <v>766</v>
      </c>
      <c r="AC34" s="1368"/>
      <c r="AD34" s="1375"/>
      <c r="AE34" s="1333"/>
      <c r="AF34" s="1329"/>
      <c r="AG34" s="1329"/>
      <c r="AH34" s="1329"/>
      <c r="AI34" s="1329"/>
      <c r="AJ34" s="1329"/>
      <c r="AK34" s="1329"/>
    </row>
    <row r="35" spans="26:37" ht="15.75" x14ac:dyDescent="0.25">
      <c r="Z35" s="1328"/>
      <c r="AA35" s="1332"/>
      <c r="AB35" s="1347"/>
      <c r="AC35" s="1368"/>
      <c r="AD35" s="1375"/>
      <c r="AE35" s="1333"/>
      <c r="AF35" s="1329"/>
      <c r="AG35" s="1329"/>
      <c r="AH35" s="1329"/>
      <c r="AI35" s="1329"/>
      <c r="AJ35" s="1329"/>
      <c r="AK35" s="1329"/>
    </row>
    <row r="36" spans="26:37" ht="18" x14ac:dyDescent="0.25">
      <c r="Z36" s="1328"/>
      <c r="AA36" s="1332"/>
      <c r="AB36" s="1344" t="s">
        <v>767</v>
      </c>
      <c r="AC36" s="1368"/>
      <c r="AD36" s="1375"/>
      <c r="AE36" s="1333"/>
      <c r="AF36" s="1329"/>
      <c r="AG36" s="1329"/>
      <c r="AH36" s="1329"/>
      <c r="AI36" s="1329"/>
      <c r="AJ36" s="1329"/>
      <c r="AK36" s="1329"/>
    </row>
    <row r="37" spans="26:37" ht="63" x14ac:dyDescent="0.25">
      <c r="Z37" s="1328"/>
      <c r="AA37" s="1332"/>
      <c r="AB37" s="1345" t="s">
        <v>768</v>
      </c>
      <c r="AC37" s="1368"/>
      <c r="AD37" s="1375"/>
      <c r="AE37" s="1333"/>
      <c r="AF37" s="1329"/>
      <c r="AG37" s="1329"/>
      <c r="AH37" s="1329"/>
      <c r="AI37" s="1329"/>
      <c r="AJ37" s="1329"/>
      <c r="AK37" s="1329"/>
    </row>
    <row r="38" spans="26:37" ht="15.75" x14ac:dyDescent="0.25">
      <c r="Z38" s="1328"/>
      <c r="AA38" s="1332"/>
      <c r="AB38" s="1348"/>
      <c r="AC38" s="1368"/>
      <c r="AD38" s="1375"/>
      <c r="AE38" s="1333"/>
      <c r="AF38" s="1329"/>
      <c r="AG38" s="1329"/>
      <c r="AH38" s="1329"/>
      <c r="AI38" s="1329"/>
      <c r="AJ38" s="1329"/>
      <c r="AK38" s="1329"/>
    </row>
    <row r="39" spans="26:37" ht="33.75" x14ac:dyDescent="0.25">
      <c r="Z39" s="1328"/>
      <c r="AA39" s="1332"/>
      <c r="AB39" s="1344" t="s">
        <v>769</v>
      </c>
      <c r="AC39" s="1368"/>
      <c r="AD39" s="1375"/>
      <c r="AE39" s="1333"/>
      <c r="AF39" s="1329"/>
      <c r="AG39" s="1329"/>
      <c r="AH39" s="1329"/>
      <c r="AI39" s="1329"/>
      <c r="AJ39" s="1329"/>
      <c r="AK39" s="1329"/>
    </row>
    <row r="40" spans="26:37" ht="15.75" x14ac:dyDescent="0.25">
      <c r="Z40" s="1328"/>
      <c r="AA40" s="1332"/>
      <c r="AB40" s="1345"/>
      <c r="AC40" s="1368"/>
      <c r="AD40" s="1375"/>
      <c r="AE40" s="1333"/>
      <c r="AF40" s="1329"/>
      <c r="AG40" s="1329"/>
      <c r="AH40" s="1329"/>
      <c r="AI40" s="1329"/>
      <c r="AJ40" s="1329"/>
      <c r="AK40" s="1329"/>
    </row>
    <row r="41" spans="26:37" ht="33.75" x14ac:dyDescent="0.25">
      <c r="Z41" s="1328"/>
      <c r="AA41" s="1332"/>
      <c r="AB41" s="1349" t="s">
        <v>770</v>
      </c>
      <c r="AC41" s="1368"/>
      <c r="AD41" s="1375"/>
      <c r="AE41" s="1333"/>
      <c r="AF41" s="1329"/>
      <c r="AG41" s="1329"/>
      <c r="AH41" s="1329"/>
      <c r="AI41" s="1329"/>
      <c r="AJ41" s="1329"/>
      <c r="AK41" s="1329"/>
    </row>
    <row r="42" spans="26:37" ht="96.75" outlineLevel="1" x14ac:dyDescent="0.25">
      <c r="Z42" s="1328"/>
      <c r="AA42" s="1332"/>
      <c r="AB42" s="1341" t="s">
        <v>771</v>
      </c>
      <c r="AC42" s="1368"/>
      <c r="AD42" s="1375"/>
      <c r="AE42" s="1333"/>
      <c r="AF42" s="1329"/>
      <c r="AG42" s="1329"/>
      <c r="AH42" s="1329"/>
      <c r="AI42" s="1329"/>
      <c r="AJ42" s="1329"/>
      <c r="AK42" s="1329"/>
    </row>
    <row r="43" spans="26:37" ht="15.75" outlineLevel="1" x14ac:dyDescent="0.25">
      <c r="Z43" s="1328"/>
      <c r="AA43" s="1332"/>
      <c r="AB43" s="1338" t="s">
        <v>419</v>
      </c>
      <c r="AC43" s="1368"/>
      <c r="AD43" s="1375"/>
      <c r="AE43" s="1333"/>
      <c r="AF43" s="1329"/>
      <c r="AG43" s="1329"/>
      <c r="AH43" s="1329"/>
      <c r="AI43" s="1329"/>
      <c r="AJ43" s="1329"/>
      <c r="AK43" s="1329"/>
    </row>
    <row r="44" spans="26:37" ht="15.75" outlineLevel="1" x14ac:dyDescent="0.25">
      <c r="Z44" s="1328"/>
      <c r="AA44" s="1332"/>
      <c r="AB44" s="1342" t="s">
        <v>772</v>
      </c>
      <c r="AC44" s="1368"/>
      <c r="AD44" s="1375"/>
      <c r="AE44" s="1333"/>
      <c r="AF44" s="1329"/>
      <c r="AG44" s="1329"/>
      <c r="AH44" s="1329"/>
      <c r="AI44" s="1329"/>
      <c r="AJ44" s="1329"/>
      <c r="AK44" s="1329"/>
    </row>
    <row r="45" spans="26:37" ht="31.5" outlineLevel="1" x14ac:dyDescent="0.25">
      <c r="Z45" s="1328"/>
      <c r="AA45" s="1332"/>
      <c r="AB45" s="1343" t="s">
        <v>773</v>
      </c>
      <c r="AC45" s="1392"/>
      <c r="AD45" s="1375" t="s">
        <v>834</v>
      </c>
      <c r="AE45" s="1333"/>
      <c r="AF45" s="1329"/>
      <c r="AG45" s="1329"/>
      <c r="AH45" s="1329"/>
      <c r="AI45" s="1329"/>
      <c r="AJ45" s="1329"/>
      <c r="AK45" s="1329"/>
    </row>
    <row r="46" spans="26:37" ht="15.75" outlineLevel="1" x14ac:dyDescent="0.25">
      <c r="Z46" s="1328"/>
      <c r="AA46" s="1332"/>
      <c r="AB46" s="1343"/>
      <c r="AC46" s="1368"/>
      <c r="AD46" s="1375"/>
      <c r="AE46" s="1333"/>
      <c r="AF46" s="1329"/>
      <c r="AG46" s="1329"/>
      <c r="AH46" s="1329"/>
      <c r="AI46" s="1329"/>
      <c r="AJ46" s="1329"/>
      <c r="AK46" s="1329"/>
    </row>
    <row r="47" spans="26:37" ht="33.75" outlineLevel="1" x14ac:dyDescent="0.25">
      <c r="Z47" s="1328"/>
      <c r="AA47" s="1332"/>
      <c r="AB47" s="1343" t="s">
        <v>774</v>
      </c>
      <c r="AC47" s="1393"/>
      <c r="AD47" s="1375" t="s">
        <v>835</v>
      </c>
      <c r="AE47" s="1333"/>
      <c r="AF47" s="1329"/>
      <c r="AG47" s="1329"/>
      <c r="AH47" s="1329"/>
      <c r="AI47" s="1329"/>
      <c r="AJ47" s="1329"/>
      <c r="AK47" s="1329"/>
    </row>
    <row r="48" spans="26:37" ht="15.75" outlineLevel="1" x14ac:dyDescent="0.25">
      <c r="Z48" s="1328"/>
      <c r="AA48" s="1332"/>
      <c r="AB48" s="1343"/>
      <c r="AC48" s="1368"/>
      <c r="AD48" s="1375"/>
      <c r="AE48" s="1333"/>
      <c r="AF48" s="1329"/>
      <c r="AG48" s="1329"/>
      <c r="AH48" s="1329"/>
      <c r="AI48" s="1329"/>
      <c r="AJ48" s="1329"/>
      <c r="AK48" s="1329"/>
    </row>
    <row r="49" spans="26:37" ht="51.75" outlineLevel="1" x14ac:dyDescent="0.25">
      <c r="Z49" s="1328"/>
      <c r="AA49" s="1332"/>
      <c r="AB49" s="1343" t="s">
        <v>775</v>
      </c>
      <c r="AC49" s="1393"/>
      <c r="AD49" s="1375" t="s">
        <v>836</v>
      </c>
      <c r="AE49" s="1333"/>
      <c r="AF49" s="1329"/>
      <c r="AG49" s="1329"/>
      <c r="AH49" s="1329"/>
      <c r="AI49" s="1329"/>
      <c r="AJ49" s="1329"/>
      <c r="AK49" s="1329"/>
    </row>
    <row r="50" spans="26:37" ht="15.75" outlineLevel="1" x14ac:dyDescent="0.25">
      <c r="Z50" s="1328"/>
      <c r="AA50" s="1332"/>
      <c r="AB50" s="1338"/>
      <c r="AC50" s="1368"/>
      <c r="AD50" s="1375"/>
      <c r="AE50" s="1333"/>
      <c r="AF50" s="1329"/>
      <c r="AG50" s="1329"/>
      <c r="AH50" s="1329"/>
      <c r="AI50" s="1329"/>
      <c r="AJ50" s="1329"/>
      <c r="AK50" s="1329"/>
    </row>
    <row r="51" spans="26:37" ht="15.75" outlineLevel="1" x14ac:dyDescent="0.25">
      <c r="Z51" s="1328"/>
      <c r="AA51" s="1332"/>
      <c r="AB51" s="1342" t="s">
        <v>776</v>
      </c>
      <c r="AC51" s="1368"/>
      <c r="AD51" s="1375"/>
      <c r="AE51" s="1333"/>
      <c r="AF51" s="1329"/>
      <c r="AG51" s="1329"/>
      <c r="AH51" s="1329"/>
      <c r="AI51" s="1329"/>
      <c r="AJ51" s="1329"/>
      <c r="AK51" s="1329"/>
    </row>
    <row r="52" spans="26:37" ht="15.75" outlineLevel="1" x14ac:dyDescent="0.25">
      <c r="Z52" s="1328"/>
      <c r="AA52" s="1332"/>
      <c r="AB52" s="1345"/>
      <c r="AC52" s="1368"/>
      <c r="AD52" s="1375"/>
      <c r="AE52" s="1333"/>
      <c r="AF52" s="1329"/>
      <c r="AG52" s="1329"/>
      <c r="AH52" s="1329"/>
      <c r="AI52" s="1329"/>
      <c r="AJ52" s="1329"/>
      <c r="AK52" s="1329"/>
    </row>
    <row r="53" spans="26:37" ht="18" outlineLevel="1" x14ac:dyDescent="0.25">
      <c r="Z53" s="1328"/>
      <c r="AA53" s="1332"/>
      <c r="AB53" s="1344" t="s">
        <v>777</v>
      </c>
      <c r="AC53" s="1368"/>
      <c r="AD53" s="1375"/>
      <c r="AE53" s="1333"/>
      <c r="AF53" s="1329"/>
      <c r="AG53" s="1329"/>
      <c r="AH53" s="1329"/>
      <c r="AI53" s="1329"/>
      <c r="AJ53" s="1329"/>
      <c r="AK53" s="1329"/>
    </row>
    <row r="54" spans="26:37" ht="94.5" outlineLevel="1" x14ac:dyDescent="0.25">
      <c r="Z54" s="1328"/>
      <c r="AA54" s="1332"/>
      <c r="AB54" s="1345" t="s">
        <v>865</v>
      </c>
      <c r="AC54" s="1368"/>
      <c r="AD54" s="1375"/>
      <c r="AE54" s="1333"/>
      <c r="AF54" s="1329"/>
      <c r="AG54" s="1329"/>
      <c r="AH54" s="1329"/>
      <c r="AI54" s="1329"/>
      <c r="AJ54" s="1329"/>
      <c r="AK54" s="1329"/>
    </row>
    <row r="55" spans="26:37" ht="15.75" outlineLevel="1" x14ac:dyDescent="0.25">
      <c r="Z55" s="1328"/>
      <c r="AA55" s="1332"/>
      <c r="AB55" s="1345"/>
      <c r="AC55" s="1368"/>
      <c r="AD55" s="1375"/>
      <c r="AE55" s="1333"/>
      <c r="AF55" s="1329"/>
      <c r="AG55" s="1329"/>
      <c r="AH55" s="1329"/>
      <c r="AI55" s="1329"/>
      <c r="AJ55" s="1329"/>
      <c r="AK55" s="1329"/>
    </row>
    <row r="56" spans="26:37" ht="18" outlineLevel="1" x14ac:dyDescent="0.25">
      <c r="Z56" s="1328"/>
      <c r="AA56" s="1332"/>
      <c r="AB56" s="1344" t="s">
        <v>778</v>
      </c>
      <c r="AC56" s="1368"/>
      <c r="AD56" s="1375"/>
      <c r="AE56" s="1333"/>
      <c r="AF56" s="1329"/>
      <c r="AG56" s="1329"/>
      <c r="AH56" s="1329"/>
      <c r="AI56" s="1329"/>
      <c r="AJ56" s="1329"/>
      <c r="AK56" s="1329"/>
    </row>
    <row r="57" spans="26:37" ht="31.5" outlineLevel="1" x14ac:dyDescent="0.25">
      <c r="Z57" s="1328"/>
      <c r="AA57" s="1332"/>
      <c r="AB57" s="1345" t="s">
        <v>779</v>
      </c>
      <c r="AC57" s="1368"/>
      <c r="AD57" s="1375"/>
      <c r="AE57" s="1333"/>
      <c r="AF57" s="1329"/>
      <c r="AG57" s="1329"/>
      <c r="AH57" s="1329"/>
      <c r="AI57" s="1329"/>
      <c r="AJ57" s="1329"/>
      <c r="AK57" s="1329"/>
    </row>
    <row r="58" spans="26:37" ht="15.75" outlineLevel="1" x14ac:dyDescent="0.25">
      <c r="Z58" s="1328"/>
      <c r="AA58" s="1332"/>
      <c r="AB58" s="1345"/>
      <c r="AC58" s="1368"/>
      <c r="AD58" s="1375"/>
      <c r="AE58" s="1333"/>
      <c r="AF58" s="1329"/>
      <c r="AG58" s="1329"/>
      <c r="AH58" s="1329"/>
      <c r="AI58" s="1329"/>
      <c r="AJ58" s="1329"/>
      <c r="AK58" s="1329"/>
    </row>
    <row r="59" spans="26:37" ht="18" outlineLevel="1" x14ac:dyDescent="0.25">
      <c r="Z59" s="1328"/>
      <c r="AA59" s="1332"/>
      <c r="AB59" s="1344" t="s">
        <v>780</v>
      </c>
      <c r="AC59" s="1368"/>
      <c r="AD59" s="1375"/>
      <c r="AE59" s="1333"/>
      <c r="AF59" s="1329"/>
      <c r="AG59" s="1329"/>
      <c r="AH59" s="1329"/>
      <c r="AI59" s="1329"/>
      <c r="AJ59" s="1329"/>
      <c r="AK59" s="1329"/>
    </row>
    <row r="60" spans="26:37" ht="78.75" outlineLevel="1" x14ac:dyDescent="0.25">
      <c r="Z60" s="1328"/>
      <c r="AA60" s="1332"/>
      <c r="AB60" s="1345" t="s">
        <v>781</v>
      </c>
      <c r="AC60" s="1368"/>
      <c r="AD60" s="1375"/>
      <c r="AE60" s="1333"/>
      <c r="AF60" s="1329"/>
      <c r="AG60" s="1329"/>
      <c r="AH60" s="1329"/>
      <c r="AI60" s="1329"/>
      <c r="AJ60" s="1329"/>
      <c r="AK60" s="1329"/>
    </row>
    <row r="61" spans="26:37" ht="15.75" outlineLevel="1" x14ac:dyDescent="0.25">
      <c r="Z61" s="1328"/>
      <c r="AA61" s="1332"/>
      <c r="AB61" s="1345"/>
      <c r="AC61" s="1368"/>
      <c r="AD61" s="1375"/>
      <c r="AE61" s="1333"/>
      <c r="AF61" s="1329"/>
      <c r="AG61" s="1329"/>
      <c r="AH61" s="1329"/>
      <c r="AI61" s="1329"/>
      <c r="AJ61" s="1329"/>
      <c r="AK61" s="1329"/>
    </row>
    <row r="62" spans="26:37" ht="33.75" outlineLevel="1" x14ac:dyDescent="0.25">
      <c r="Z62" s="1328"/>
      <c r="AA62" s="1332"/>
      <c r="AB62" s="1344" t="s">
        <v>782</v>
      </c>
      <c r="AC62" s="1368"/>
      <c r="AD62" s="1375"/>
      <c r="AE62" s="1333"/>
      <c r="AF62" s="1329"/>
      <c r="AG62" s="1329"/>
      <c r="AH62" s="1329"/>
      <c r="AI62" s="1329"/>
      <c r="AJ62" s="1329"/>
      <c r="AK62" s="1329"/>
    </row>
    <row r="63" spans="26:37" ht="78.75" outlineLevel="1" x14ac:dyDescent="0.25">
      <c r="Z63" s="1328"/>
      <c r="AA63" s="1332"/>
      <c r="AB63" s="1345" t="s">
        <v>783</v>
      </c>
      <c r="AC63" s="1368"/>
      <c r="AD63" s="1375"/>
      <c r="AE63" s="1333"/>
      <c r="AF63" s="1329"/>
      <c r="AG63" s="1329"/>
      <c r="AH63" s="1329"/>
      <c r="AI63" s="1329"/>
      <c r="AJ63" s="1329"/>
      <c r="AK63" s="1329"/>
    </row>
    <row r="64" spans="26:37" ht="15.75" outlineLevel="1" x14ac:dyDescent="0.25">
      <c r="Z64" s="1328"/>
      <c r="AA64" s="1332"/>
      <c r="AB64" s="1345"/>
      <c r="AC64" s="1368"/>
      <c r="AD64" s="1375"/>
      <c r="AE64" s="1333"/>
      <c r="AF64" s="1329"/>
      <c r="AG64" s="1329"/>
      <c r="AH64" s="1329"/>
      <c r="AI64" s="1329"/>
      <c r="AJ64" s="1329"/>
      <c r="AK64" s="1329"/>
    </row>
    <row r="65" spans="26:37" ht="18" outlineLevel="1" x14ac:dyDescent="0.25">
      <c r="Z65" s="1328"/>
      <c r="AA65" s="1332"/>
      <c r="AB65" s="1344" t="s">
        <v>784</v>
      </c>
      <c r="AC65" s="1368"/>
      <c r="AD65" s="1375"/>
      <c r="AE65" s="1333"/>
      <c r="AF65" s="1329"/>
      <c r="AG65" s="1329"/>
      <c r="AH65" s="1329"/>
      <c r="AI65" s="1329"/>
      <c r="AJ65" s="1329"/>
      <c r="AK65" s="1329"/>
    </row>
    <row r="66" spans="26:37" ht="94.5" outlineLevel="1" x14ac:dyDescent="0.25">
      <c r="Z66" s="1328"/>
      <c r="AA66" s="1332"/>
      <c r="AB66" s="1345" t="s">
        <v>785</v>
      </c>
      <c r="AC66" s="1368"/>
      <c r="AD66" s="1375"/>
      <c r="AE66" s="1333"/>
      <c r="AF66" s="1329"/>
      <c r="AG66" s="1329"/>
      <c r="AH66" s="1329"/>
      <c r="AI66" s="1329"/>
      <c r="AJ66" s="1329"/>
      <c r="AK66" s="1329"/>
    </row>
    <row r="67" spans="26:37" ht="15.75" x14ac:dyDescent="0.25">
      <c r="Z67" s="1328"/>
      <c r="AA67" s="1332"/>
      <c r="AB67" s="1345"/>
      <c r="AC67" s="1368"/>
      <c r="AD67" s="1375"/>
      <c r="AE67" s="1333"/>
      <c r="AF67" s="1329"/>
      <c r="AG67" s="1329"/>
      <c r="AH67" s="1329"/>
      <c r="AI67" s="1329"/>
      <c r="AJ67" s="1329"/>
      <c r="AK67" s="1329"/>
    </row>
    <row r="68" spans="26:37" ht="33.75" x14ac:dyDescent="0.25">
      <c r="Z68" s="1328"/>
      <c r="AA68" s="1332"/>
      <c r="AB68" s="1350" t="s">
        <v>786</v>
      </c>
      <c r="AC68" s="1385"/>
      <c r="AD68" s="1375"/>
      <c r="AE68" s="1333"/>
      <c r="AF68" s="1329"/>
      <c r="AG68" s="1329"/>
      <c r="AH68" s="1329"/>
      <c r="AI68" s="1329"/>
      <c r="AJ68" s="1329"/>
      <c r="AK68" s="1329"/>
    </row>
    <row r="69" spans="26:37" ht="15.75" x14ac:dyDescent="0.25">
      <c r="Z69" s="1328"/>
      <c r="AA69" s="1332"/>
      <c r="AB69" s="1351"/>
      <c r="AC69" s="1368"/>
      <c r="AD69" s="1375"/>
      <c r="AE69" s="1333"/>
      <c r="AF69" s="1329"/>
      <c r="AG69" s="1329"/>
      <c r="AH69" s="1329"/>
      <c r="AI69" s="1329"/>
      <c r="AJ69" s="1329"/>
      <c r="AK69" s="1329"/>
    </row>
    <row r="70" spans="26:37" ht="31.5" x14ac:dyDescent="0.25">
      <c r="Z70" s="1328"/>
      <c r="AA70" s="1332"/>
      <c r="AB70" s="1349" t="s">
        <v>787</v>
      </c>
      <c r="AC70" s="1368"/>
      <c r="AD70" s="1375"/>
      <c r="AE70" s="1333"/>
      <c r="AF70" s="1329"/>
      <c r="AG70" s="1329"/>
      <c r="AH70" s="1329"/>
      <c r="AI70" s="1329"/>
      <c r="AJ70" s="1329"/>
      <c r="AK70" s="1329"/>
    </row>
    <row r="71" spans="26:37" ht="47.25" x14ac:dyDescent="0.25">
      <c r="Z71" s="1328"/>
      <c r="AA71" s="1332"/>
      <c r="AB71" s="1341" t="s">
        <v>867</v>
      </c>
      <c r="AC71" s="1368"/>
      <c r="AD71" s="1375"/>
      <c r="AE71" s="1333"/>
      <c r="AF71" s="1329"/>
      <c r="AG71" s="1329"/>
      <c r="AH71" s="1329"/>
      <c r="AI71" s="1329"/>
      <c r="AJ71" s="1329"/>
      <c r="AK71" s="1329"/>
    </row>
    <row r="72" spans="26:37" ht="15.75" x14ac:dyDescent="0.25">
      <c r="Z72" s="1328"/>
      <c r="AA72" s="1332"/>
      <c r="AB72" s="1338"/>
      <c r="AC72" s="1368"/>
      <c r="AD72" s="1375"/>
      <c r="AE72" s="1333"/>
      <c r="AF72" s="1329"/>
      <c r="AG72" s="1329"/>
      <c r="AH72" s="1329"/>
      <c r="AI72" s="1329"/>
      <c r="AJ72" s="1329"/>
      <c r="AK72" s="1329"/>
    </row>
    <row r="73" spans="26:37" ht="15.75" x14ac:dyDescent="0.25">
      <c r="Z73" s="1328"/>
      <c r="AA73" s="1332"/>
      <c r="AB73" s="1342" t="s">
        <v>757</v>
      </c>
      <c r="AC73" s="1368"/>
      <c r="AD73" s="1375"/>
      <c r="AE73" s="1333"/>
      <c r="AF73" s="1329"/>
      <c r="AG73" s="1329"/>
      <c r="AH73" s="1329"/>
      <c r="AI73" s="1329"/>
      <c r="AJ73" s="1329"/>
      <c r="AK73" s="1329"/>
    </row>
    <row r="74" spans="26:37" s="1354" customFormat="1" ht="15.75" x14ac:dyDescent="0.25">
      <c r="Z74" s="1352"/>
      <c r="AA74" s="1353"/>
      <c r="AB74" s="1343" t="s">
        <v>788</v>
      </c>
      <c r="AC74" s="1390">
        <f>SUM('5700-33H Main'!F10:I10)</f>
        <v>0</v>
      </c>
      <c r="AD74" s="1376" t="s">
        <v>837</v>
      </c>
      <c r="AE74" s="1353"/>
      <c r="AF74" s="1352"/>
      <c r="AG74" s="1352"/>
      <c r="AH74" s="1352"/>
      <c r="AI74" s="1352"/>
      <c r="AJ74" s="1352"/>
      <c r="AK74" s="1352"/>
    </row>
    <row r="75" spans="26:37" s="1354" customFormat="1" ht="15.75" x14ac:dyDescent="0.25">
      <c r="Z75" s="1352"/>
      <c r="AA75" s="1353"/>
      <c r="AB75" s="1343"/>
      <c r="AC75" s="1369"/>
      <c r="AD75" s="1376"/>
      <c r="AE75" s="1353"/>
      <c r="AF75" s="1352"/>
      <c r="AG75" s="1352"/>
      <c r="AH75" s="1352"/>
      <c r="AI75" s="1352"/>
      <c r="AJ75" s="1352"/>
      <c r="AK75" s="1352"/>
    </row>
    <row r="76" spans="26:37" s="1354" customFormat="1" ht="49.5" x14ac:dyDescent="0.25">
      <c r="Z76" s="1352"/>
      <c r="AA76" s="1353"/>
      <c r="AB76" s="1343" t="s">
        <v>868</v>
      </c>
      <c r="AC76" s="1395"/>
      <c r="AD76" s="1376" t="s">
        <v>838</v>
      </c>
      <c r="AE76" s="1353"/>
      <c r="AF76" s="1352"/>
      <c r="AG76" s="1352" t="s">
        <v>419</v>
      </c>
      <c r="AH76" s="1352"/>
      <c r="AI76" s="1352"/>
      <c r="AJ76" s="1352"/>
      <c r="AK76" s="1352"/>
    </row>
    <row r="77" spans="26:37" ht="15.75" x14ac:dyDescent="0.25">
      <c r="Z77" s="1328"/>
      <c r="AA77" s="1332"/>
      <c r="AB77" s="1351"/>
      <c r="AC77" s="1368"/>
      <c r="AD77" s="1375"/>
      <c r="AE77" s="1333"/>
      <c r="AF77" s="1329"/>
      <c r="AG77" s="1329"/>
      <c r="AH77" s="1329"/>
      <c r="AI77" s="1329"/>
      <c r="AJ77" s="1329"/>
      <c r="AK77" s="1329"/>
    </row>
    <row r="78" spans="26:37" ht="15.75" x14ac:dyDescent="0.25">
      <c r="Z78" s="1328"/>
      <c r="AA78" s="1332"/>
      <c r="AB78" s="1342" t="s">
        <v>761</v>
      </c>
      <c r="AC78" s="1368"/>
      <c r="AD78" s="1375"/>
      <c r="AE78" s="1333"/>
      <c r="AF78" s="1329"/>
      <c r="AG78" s="1329"/>
      <c r="AH78" s="1329"/>
      <c r="AI78" s="1329"/>
      <c r="AJ78" s="1329"/>
      <c r="AK78" s="1329"/>
    </row>
    <row r="79" spans="26:37" ht="15.75" x14ac:dyDescent="0.25">
      <c r="Z79" s="1328"/>
      <c r="AA79" s="1332"/>
      <c r="AB79" s="1345"/>
      <c r="AC79" s="1368"/>
      <c r="AD79" s="1375"/>
      <c r="AE79" s="1333"/>
      <c r="AF79" s="1329"/>
      <c r="AG79" s="1329"/>
      <c r="AH79" s="1329"/>
      <c r="AI79" s="1329"/>
      <c r="AJ79" s="1329"/>
      <c r="AK79" s="1329"/>
    </row>
    <row r="80" spans="26:37" ht="18" x14ac:dyDescent="0.25">
      <c r="Z80" s="1328"/>
      <c r="AA80" s="1332"/>
      <c r="AB80" s="1344" t="s">
        <v>789</v>
      </c>
      <c r="AC80" s="1368"/>
      <c r="AD80" s="1375"/>
      <c r="AE80" s="1333"/>
      <c r="AF80" s="1329"/>
      <c r="AG80" s="1329"/>
      <c r="AH80" s="1329"/>
      <c r="AI80" s="1329"/>
      <c r="AJ80" s="1329"/>
      <c r="AK80" s="1329"/>
    </row>
    <row r="81" spans="26:37" ht="33.75" x14ac:dyDescent="0.25">
      <c r="Z81" s="1328"/>
      <c r="AA81" s="1332"/>
      <c r="AB81" s="1345" t="s">
        <v>790</v>
      </c>
      <c r="AC81" s="1368"/>
      <c r="AD81" s="1375"/>
      <c r="AE81" s="1333"/>
      <c r="AF81" s="1329"/>
      <c r="AG81" s="1329"/>
      <c r="AH81" s="1329"/>
      <c r="AI81" s="1329"/>
      <c r="AJ81" s="1329"/>
      <c r="AK81" s="1329"/>
    </row>
    <row r="82" spans="26:37" ht="15.75" x14ac:dyDescent="0.25">
      <c r="Z82" s="1328"/>
      <c r="AA82" s="1332"/>
      <c r="AB82" s="1345"/>
      <c r="AC82" s="1368"/>
      <c r="AD82" s="1375"/>
      <c r="AE82" s="1333"/>
      <c r="AF82" s="1329"/>
      <c r="AG82" s="1329"/>
      <c r="AH82" s="1329"/>
      <c r="AI82" s="1329"/>
      <c r="AJ82" s="1329"/>
      <c r="AK82" s="1329"/>
    </row>
    <row r="83" spans="26:37" ht="18" x14ac:dyDescent="0.25">
      <c r="Z83" s="1328"/>
      <c r="AA83" s="1332"/>
      <c r="AB83" s="1344" t="s">
        <v>791</v>
      </c>
      <c r="AC83" s="1368"/>
      <c r="AD83" s="1375"/>
      <c r="AE83" s="1333"/>
      <c r="AF83" s="1329"/>
      <c r="AG83" s="1329"/>
      <c r="AH83" s="1329"/>
      <c r="AI83" s="1329"/>
      <c r="AJ83" s="1329"/>
      <c r="AK83" s="1329"/>
    </row>
    <row r="84" spans="26:37" ht="94.5" x14ac:dyDescent="0.25">
      <c r="Z84" s="1328"/>
      <c r="AA84" s="1332"/>
      <c r="AB84" s="1345" t="s">
        <v>869</v>
      </c>
      <c r="AC84" s="1368"/>
      <c r="AD84" s="1375"/>
      <c r="AE84" s="1333"/>
      <c r="AF84" s="1329"/>
      <c r="AG84" s="1329"/>
      <c r="AH84" s="1329"/>
      <c r="AI84" s="1329"/>
      <c r="AJ84" s="1329"/>
      <c r="AK84" s="1329"/>
    </row>
    <row r="85" spans="26:37" ht="15.75" x14ac:dyDescent="0.25">
      <c r="Z85" s="1328"/>
      <c r="AA85" s="1332"/>
      <c r="AB85" s="1345"/>
      <c r="AC85" s="1368"/>
      <c r="AD85" s="1375"/>
      <c r="AE85" s="1333"/>
      <c r="AF85" s="1329"/>
      <c r="AG85" s="1329"/>
      <c r="AH85" s="1329"/>
      <c r="AI85" s="1329"/>
      <c r="AJ85" s="1329"/>
      <c r="AK85" s="1329"/>
    </row>
    <row r="86" spans="26:37" ht="15.75" x14ac:dyDescent="0.25">
      <c r="Z86" s="1328"/>
      <c r="AA86" s="1332"/>
      <c r="AB86" s="1338"/>
      <c r="AC86" s="1368"/>
      <c r="AD86" s="1375"/>
      <c r="AE86" s="1333"/>
      <c r="AF86" s="1329"/>
      <c r="AG86" s="1329"/>
      <c r="AH86" s="1329"/>
      <c r="AI86" s="1329"/>
      <c r="AJ86" s="1329"/>
      <c r="AK86" s="1329"/>
    </row>
    <row r="87" spans="26:37" ht="36" x14ac:dyDescent="0.25">
      <c r="Z87" s="1328"/>
      <c r="AA87" s="1332"/>
      <c r="AB87" s="1355" t="s">
        <v>859</v>
      </c>
      <c r="AC87" s="1386"/>
      <c r="AD87" s="1375"/>
      <c r="AE87" s="1333"/>
      <c r="AF87" s="1329"/>
      <c r="AG87" s="1329"/>
      <c r="AH87" s="1329"/>
      <c r="AI87" s="1329"/>
      <c r="AJ87" s="1329"/>
      <c r="AK87" s="1329"/>
    </row>
    <row r="88" spans="26:37" ht="15.75" x14ac:dyDescent="0.25">
      <c r="Z88" s="1328"/>
      <c r="AA88" s="1332"/>
      <c r="AB88" s="1342"/>
      <c r="AC88" s="1368"/>
      <c r="AD88" s="1375"/>
      <c r="AE88" s="1333"/>
      <c r="AF88" s="1329"/>
      <c r="AG88" s="1329"/>
      <c r="AH88" s="1329"/>
      <c r="AI88" s="1329"/>
      <c r="AJ88" s="1329"/>
      <c r="AK88" s="1329"/>
    </row>
    <row r="89" spans="26:37" ht="33.75" x14ac:dyDescent="0.25">
      <c r="Z89" s="1328"/>
      <c r="AA89" s="1332"/>
      <c r="AB89" s="1349" t="s">
        <v>870</v>
      </c>
      <c r="AC89" s="1368"/>
      <c r="AD89" s="1375"/>
      <c r="AE89" s="1333"/>
      <c r="AF89" s="1329"/>
      <c r="AG89" s="1329"/>
      <c r="AH89" s="1329"/>
      <c r="AI89" s="1329"/>
      <c r="AJ89" s="1329"/>
      <c r="AK89" s="1329"/>
    </row>
    <row r="90" spans="26:37" ht="47.25" x14ac:dyDescent="0.25">
      <c r="Z90" s="1328"/>
      <c r="AA90" s="1332"/>
      <c r="AB90" s="1341" t="s">
        <v>792</v>
      </c>
      <c r="AC90" s="1368"/>
      <c r="AD90" s="1375"/>
      <c r="AE90" s="1333"/>
      <c r="AF90" s="1329"/>
      <c r="AG90" s="1329"/>
      <c r="AH90" s="1329"/>
      <c r="AI90" s="1329"/>
      <c r="AJ90" s="1329"/>
      <c r="AK90" s="1329"/>
    </row>
    <row r="91" spans="26:37" ht="15.75" x14ac:dyDescent="0.25">
      <c r="Z91" s="1328"/>
      <c r="AA91" s="1332"/>
      <c r="AB91" s="1338"/>
      <c r="AC91" s="1368"/>
      <c r="AD91" s="1375"/>
      <c r="AE91" s="1333"/>
      <c r="AF91" s="1329"/>
      <c r="AG91" s="1329"/>
      <c r="AH91" s="1329"/>
      <c r="AI91" s="1329"/>
      <c r="AJ91" s="1329"/>
      <c r="AK91" s="1329"/>
    </row>
    <row r="92" spans="26:37" ht="15.75" x14ac:dyDescent="0.25">
      <c r="Z92" s="1328"/>
      <c r="AA92" s="1332"/>
      <c r="AB92" s="1342" t="s">
        <v>793</v>
      </c>
      <c r="AC92" s="1368"/>
      <c r="AD92" s="1375"/>
      <c r="AE92" s="1333"/>
      <c r="AF92" s="1329"/>
      <c r="AG92" s="1329"/>
      <c r="AH92" s="1329"/>
      <c r="AI92" s="1329"/>
      <c r="AJ92" s="1329"/>
      <c r="AK92" s="1329"/>
    </row>
    <row r="93" spans="26:37" s="1354" customFormat="1" ht="33.75" x14ac:dyDescent="0.25">
      <c r="Z93" s="1352"/>
      <c r="AA93" s="1353"/>
      <c r="AB93" s="1343" t="s">
        <v>794</v>
      </c>
      <c r="AC93" s="1387"/>
      <c r="AD93" s="1376"/>
      <c r="AE93" s="1353"/>
      <c r="AF93" s="1352"/>
      <c r="AG93" s="1352"/>
      <c r="AH93" s="1352"/>
      <c r="AI93" s="1352"/>
      <c r="AJ93" s="1352"/>
      <c r="AK93" s="1352"/>
    </row>
    <row r="94" spans="26:37" s="1354" customFormat="1" ht="15.75" x14ac:dyDescent="0.25">
      <c r="Z94" s="1352"/>
      <c r="AA94" s="1353"/>
      <c r="AB94" s="1343" t="s">
        <v>795</v>
      </c>
      <c r="AC94" s="1394"/>
      <c r="AD94" s="1376" t="s">
        <v>839</v>
      </c>
      <c r="AE94" s="1353"/>
      <c r="AF94" s="1352"/>
      <c r="AG94" s="1356"/>
      <c r="AH94" s="1352"/>
      <c r="AI94" s="1352"/>
      <c r="AJ94" s="1352"/>
      <c r="AK94" s="1352"/>
    </row>
    <row r="95" spans="26:37" s="1354" customFormat="1" ht="15.75" x14ac:dyDescent="0.25">
      <c r="Z95" s="1352"/>
      <c r="AA95" s="1353"/>
      <c r="AB95" s="1343" t="s">
        <v>796</v>
      </c>
      <c r="AC95" s="1396"/>
      <c r="AD95" s="1376" t="s">
        <v>840</v>
      </c>
      <c r="AE95" s="1353"/>
      <c r="AF95" s="1352"/>
      <c r="AG95" s="1356"/>
      <c r="AH95" s="1352"/>
      <c r="AI95" s="1352"/>
      <c r="AJ95" s="1352"/>
      <c r="AK95" s="1352"/>
    </row>
    <row r="96" spans="26:37" s="1354" customFormat="1" ht="18" x14ac:dyDescent="0.25">
      <c r="Z96" s="1352"/>
      <c r="AA96" s="1353"/>
      <c r="AB96" s="1357" t="s">
        <v>797</v>
      </c>
      <c r="AC96" s="1397"/>
      <c r="AD96" s="1376" t="s">
        <v>841</v>
      </c>
      <c r="AE96" s="1353"/>
      <c r="AF96" s="1358"/>
      <c r="AG96" s="1358" t="s">
        <v>798</v>
      </c>
      <c r="AH96" s="1352"/>
      <c r="AI96" s="1352"/>
      <c r="AJ96" s="1352"/>
      <c r="AK96" s="1352"/>
    </row>
    <row r="97" spans="26:37" s="1354" customFormat="1" ht="15.75" x14ac:dyDescent="0.25">
      <c r="Z97" s="1352"/>
      <c r="AA97" s="1353"/>
      <c r="AB97" s="1343"/>
      <c r="AC97" s="1387"/>
      <c r="AD97" s="1376"/>
      <c r="AE97" s="1353"/>
      <c r="AF97" s="1352"/>
      <c r="AG97" s="1352"/>
      <c r="AH97" s="1352"/>
      <c r="AI97" s="1352"/>
      <c r="AJ97" s="1352"/>
      <c r="AK97" s="1352"/>
    </row>
    <row r="98" spans="26:37" s="1354" customFormat="1" ht="65.25" x14ac:dyDescent="0.25">
      <c r="Z98" s="1352"/>
      <c r="AA98" s="1353"/>
      <c r="AB98" s="1343" t="s">
        <v>799</v>
      </c>
      <c r="AC98" s="1387"/>
      <c r="AD98" s="1376"/>
      <c r="AE98" s="1353"/>
      <c r="AF98" s="1352"/>
      <c r="AG98" s="1352"/>
      <c r="AH98" s="1352"/>
      <c r="AI98" s="1352"/>
      <c r="AJ98" s="1352"/>
      <c r="AK98" s="1352"/>
    </row>
    <row r="99" spans="26:37" s="1354" customFormat="1" ht="18" x14ac:dyDescent="0.25">
      <c r="Z99" s="1352"/>
      <c r="AA99" s="1353"/>
      <c r="AB99" s="1343" t="s">
        <v>800</v>
      </c>
      <c r="AC99" s="1394"/>
      <c r="AD99" s="1376" t="s">
        <v>842</v>
      </c>
      <c r="AE99" s="1353"/>
      <c r="AF99" s="1356"/>
      <c r="AG99" s="1352"/>
      <c r="AH99" s="1352"/>
      <c r="AI99" s="1352"/>
      <c r="AJ99" s="1352"/>
      <c r="AK99" s="1352"/>
    </row>
    <row r="100" spans="26:37" s="1354" customFormat="1" ht="15.75" x14ac:dyDescent="0.25">
      <c r="Z100" s="1352"/>
      <c r="AA100" s="1353"/>
      <c r="AB100" s="1343" t="s">
        <v>801</v>
      </c>
      <c r="AC100" s="1396"/>
      <c r="AD100" s="1376" t="s">
        <v>843</v>
      </c>
      <c r="AE100" s="1353"/>
      <c r="AF100" s="1356"/>
      <c r="AG100" s="1352"/>
      <c r="AH100" s="1352"/>
      <c r="AI100" s="1352"/>
      <c r="AJ100" s="1352"/>
      <c r="AK100" s="1352"/>
    </row>
    <row r="101" spans="26:37" s="1354" customFormat="1" ht="18" x14ac:dyDescent="0.25">
      <c r="Z101" s="1352"/>
      <c r="AA101" s="1353"/>
      <c r="AB101" s="1343" t="s">
        <v>858</v>
      </c>
      <c r="AC101" s="1397"/>
      <c r="AD101" s="1376" t="s">
        <v>844</v>
      </c>
      <c r="AE101" s="1353"/>
      <c r="AF101" s="1352"/>
      <c r="AG101" s="1352"/>
      <c r="AH101" s="1352"/>
      <c r="AI101" s="1352"/>
      <c r="AJ101" s="1356"/>
      <c r="AK101" s="1352"/>
    </row>
    <row r="102" spans="26:37" s="1354" customFormat="1" ht="15.75" x14ac:dyDescent="0.25">
      <c r="Z102" s="1352"/>
      <c r="AA102" s="1353"/>
      <c r="AB102" s="1343"/>
      <c r="AC102" s="1387"/>
      <c r="AD102" s="1376"/>
      <c r="AE102" s="1353"/>
      <c r="AF102" s="1352"/>
      <c r="AG102" s="1352"/>
      <c r="AH102" s="1352"/>
      <c r="AI102" s="1352"/>
      <c r="AJ102" s="1352"/>
      <c r="AK102" s="1352"/>
    </row>
    <row r="103" spans="26:37" s="1354" customFormat="1" ht="33.75" x14ac:dyDescent="0.25">
      <c r="Z103" s="1352"/>
      <c r="AA103" s="1353"/>
      <c r="AB103" s="1343" t="s">
        <v>802</v>
      </c>
      <c r="AC103" s="1387"/>
      <c r="AD103" s="1376"/>
      <c r="AE103" s="1353"/>
      <c r="AF103" s="1352"/>
      <c r="AG103" s="1352"/>
      <c r="AH103" s="1352"/>
      <c r="AI103" s="1352"/>
      <c r="AJ103" s="1352"/>
      <c r="AK103" s="1352"/>
    </row>
    <row r="104" spans="26:37" s="1354" customFormat="1" ht="15.75" x14ac:dyDescent="0.25">
      <c r="Z104" s="1352"/>
      <c r="AA104" s="1353"/>
      <c r="AB104" s="1343" t="s">
        <v>803</v>
      </c>
      <c r="AC104" s="1394"/>
      <c r="AD104" s="1377" t="s">
        <v>845</v>
      </c>
      <c r="AE104" s="1353"/>
      <c r="AF104" s="1352"/>
      <c r="AG104" s="1352"/>
      <c r="AH104" s="1352"/>
      <c r="AI104" s="1352"/>
      <c r="AJ104" s="1352"/>
      <c r="AK104" s="1352"/>
    </row>
    <row r="105" spans="26:37" s="1354" customFormat="1" ht="15.75" x14ac:dyDescent="0.25">
      <c r="Z105" s="1352"/>
      <c r="AA105" s="1353"/>
      <c r="AB105" s="1343" t="s">
        <v>804</v>
      </c>
      <c r="AC105" s="1396"/>
      <c r="AD105" s="1377" t="s">
        <v>846</v>
      </c>
      <c r="AE105" s="1359"/>
      <c r="AF105" s="1352"/>
      <c r="AG105" s="1352"/>
      <c r="AH105" s="1352"/>
      <c r="AI105" s="1352"/>
      <c r="AJ105" s="1352"/>
      <c r="AK105" s="1352"/>
    </row>
    <row r="106" spans="26:37" s="1354" customFormat="1" ht="18" x14ac:dyDescent="0.25">
      <c r="Z106" s="1352"/>
      <c r="AA106" s="1353"/>
      <c r="AB106" s="1343" t="s">
        <v>805</v>
      </c>
      <c r="AC106" s="1397"/>
      <c r="AD106" s="1377" t="s">
        <v>847</v>
      </c>
      <c r="AE106" s="1353"/>
      <c r="AF106" s="1356"/>
      <c r="AG106" s="1352"/>
      <c r="AH106" s="1352"/>
      <c r="AI106" s="1352"/>
      <c r="AJ106" s="1352"/>
      <c r="AK106" s="1352"/>
    </row>
    <row r="107" spans="26:37" ht="15.75" x14ac:dyDescent="0.25">
      <c r="Z107" s="1328"/>
      <c r="AA107" s="1332"/>
      <c r="AB107" s="1338"/>
      <c r="AC107" s="1368"/>
      <c r="AD107" s="1375"/>
      <c r="AE107" s="1333"/>
      <c r="AF107" s="1329"/>
      <c r="AG107" s="1329"/>
      <c r="AH107" s="1329"/>
      <c r="AI107" s="1329"/>
      <c r="AJ107" s="1329"/>
      <c r="AK107" s="1329"/>
    </row>
    <row r="108" spans="26:37" ht="15.75" x14ac:dyDescent="0.25">
      <c r="Z108" s="1328"/>
      <c r="AA108" s="1332"/>
      <c r="AB108" s="1342" t="s">
        <v>761</v>
      </c>
      <c r="AC108" s="1368"/>
      <c r="AD108" s="1375"/>
      <c r="AE108" s="1333"/>
      <c r="AF108" s="1329"/>
      <c r="AG108" s="1329"/>
      <c r="AH108" s="1329"/>
      <c r="AI108" s="1329"/>
      <c r="AJ108" s="1329"/>
      <c r="AK108" s="1329"/>
    </row>
    <row r="109" spans="26:37" ht="15.75" x14ac:dyDescent="0.25">
      <c r="Z109" s="1328"/>
      <c r="AA109" s="1332"/>
      <c r="AB109" s="1345"/>
      <c r="AC109" s="1368"/>
      <c r="AD109" s="1375"/>
      <c r="AE109" s="1333"/>
      <c r="AF109" s="1329"/>
      <c r="AG109" s="1329"/>
      <c r="AH109" s="1329"/>
      <c r="AI109" s="1329"/>
      <c r="AJ109" s="1329"/>
      <c r="AK109" s="1329"/>
    </row>
    <row r="110" spans="26:37" ht="18" x14ac:dyDescent="0.25">
      <c r="Z110" s="1328"/>
      <c r="AA110" s="1332"/>
      <c r="AB110" s="1344" t="s">
        <v>806</v>
      </c>
      <c r="AC110" s="1368"/>
      <c r="AD110" s="1375"/>
      <c r="AE110" s="1333"/>
      <c r="AF110" s="1329"/>
      <c r="AG110" s="1329"/>
      <c r="AH110" s="1329"/>
      <c r="AI110" s="1329"/>
      <c r="AJ110" s="1329"/>
      <c r="AK110" s="1329"/>
    </row>
    <row r="111" spans="26:37" ht="63" x14ac:dyDescent="0.25">
      <c r="Z111" s="1328"/>
      <c r="AA111" s="1332"/>
      <c r="AB111" s="1345" t="s">
        <v>807</v>
      </c>
      <c r="AC111" s="1368"/>
      <c r="AD111" s="1375"/>
      <c r="AE111" s="1333"/>
      <c r="AF111" s="1329"/>
      <c r="AG111" s="1329"/>
      <c r="AH111" s="1329"/>
      <c r="AI111" s="1329"/>
      <c r="AJ111" s="1329"/>
      <c r="AK111" s="1329"/>
    </row>
    <row r="112" spans="26:37" ht="15.75" x14ac:dyDescent="0.25">
      <c r="Z112" s="1328"/>
      <c r="AA112" s="1332"/>
      <c r="AB112" s="1345"/>
      <c r="AC112" s="1368"/>
      <c r="AD112" s="1375"/>
      <c r="AE112" s="1333"/>
      <c r="AF112" s="1329"/>
      <c r="AG112" s="1329"/>
      <c r="AH112" s="1329"/>
      <c r="AI112" s="1329"/>
      <c r="AJ112" s="1329"/>
      <c r="AK112" s="1329"/>
    </row>
    <row r="113" spans="26:37" ht="18" x14ac:dyDescent="0.25">
      <c r="Z113" s="1328"/>
      <c r="AA113" s="1332"/>
      <c r="AB113" s="1344" t="s">
        <v>808</v>
      </c>
      <c r="AC113" s="1368"/>
      <c r="AD113" s="1375"/>
      <c r="AE113" s="1333"/>
      <c r="AF113" s="1329"/>
      <c r="AG113" s="1329"/>
      <c r="AH113" s="1329"/>
      <c r="AI113" s="1329"/>
      <c r="AJ113" s="1329"/>
      <c r="AK113" s="1329"/>
    </row>
    <row r="114" spans="26:37" ht="94.5" x14ac:dyDescent="0.25">
      <c r="Z114" s="1328"/>
      <c r="AA114" s="1332"/>
      <c r="AB114" s="1345" t="s">
        <v>809</v>
      </c>
      <c r="AC114" s="1368"/>
      <c r="AD114" s="1375"/>
      <c r="AE114" s="1333"/>
      <c r="AF114" s="1329"/>
      <c r="AG114" s="1329"/>
      <c r="AH114" s="1329"/>
      <c r="AI114" s="1329"/>
      <c r="AJ114" s="1329"/>
      <c r="AK114" s="1329"/>
    </row>
    <row r="115" spans="26:37" ht="15.75" x14ac:dyDescent="0.25">
      <c r="Z115" s="1328"/>
      <c r="AA115" s="1332"/>
      <c r="AB115" s="1345"/>
      <c r="AC115" s="1368"/>
      <c r="AD115" s="1375"/>
      <c r="AE115" s="1333"/>
      <c r="AF115" s="1329"/>
      <c r="AG115" s="1329"/>
      <c r="AH115" s="1329"/>
      <c r="AI115" s="1329"/>
      <c r="AJ115" s="1329"/>
      <c r="AK115" s="1329"/>
    </row>
    <row r="116" spans="26:37" ht="18" x14ac:dyDescent="0.25">
      <c r="Z116" s="1328"/>
      <c r="AA116" s="1332"/>
      <c r="AB116" s="1344" t="s">
        <v>810</v>
      </c>
      <c r="AC116" s="1368"/>
      <c r="AD116" s="1375"/>
      <c r="AE116" s="1333"/>
      <c r="AF116" s="1329"/>
      <c r="AG116" s="1329"/>
      <c r="AH116" s="1329"/>
      <c r="AI116" s="1329"/>
      <c r="AJ116" s="1329"/>
      <c r="AK116" s="1329"/>
    </row>
    <row r="117" spans="26:37" ht="47.25" x14ac:dyDescent="0.25">
      <c r="Z117" s="1328"/>
      <c r="AA117" s="1332"/>
      <c r="AB117" s="1345" t="s">
        <v>811</v>
      </c>
      <c r="AC117" s="1368"/>
      <c r="AD117" s="1375"/>
      <c r="AE117" s="1333"/>
      <c r="AF117" s="1329"/>
      <c r="AG117" s="1329"/>
      <c r="AH117" s="1329"/>
      <c r="AI117" s="1329"/>
      <c r="AJ117" s="1329"/>
      <c r="AK117" s="1329"/>
    </row>
    <row r="118" spans="26:37" ht="15.75" x14ac:dyDescent="0.25">
      <c r="Z118" s="1328"/>
      <c r="AA118" s="1332"/>
      <c r="AB118" s="1338"/>
      <c r="AC118" s="1368"/>
      <c r="AD118" s="1375"/>
      <c r="AE118" s="1333"/>
      <c r="AF118" s="1329"/>
      <c r="AG118" s="1329"/>
      <c r="AH118" s="1329"/>
      <c r="AI118" s="1329"/>
      <c r="AJ118" s="1329"/>
      <c r="AK118" s="1329"/>
    </row>
    <row r="119" spans="26:37" ht="31.5" x14ac:dyDescent="0.25">
      <c r="Z119" s="1328"/>
      <c r="AA119" s="1332"/>
      <c r="AB119" s="1355" t="s">
        <v>812</v>
      </c>
      <c r="AC119" s="1386"/>
      <c r="AD119" s="1375"/>
      <c r="AE119" s="1333"/>
      <c r="AF119" s="1329"/>
      <c r="AG119" s="1329"/>
      <c r="AH119" s="1329"/>
      <c r="AI119" s="1329"/>
      <c r="AJ119" s="1329"/>
      <c r="AK119" s="1329"/>
    </row>
    <row r="120" spans="26:37" ht="15.75" x14ac:dyDescent="0.25">
      <c r="Z120" s="1328"/>
      <c r="AA120" s="1332"/>
      <c r="AB120" s="1342"/>
      <c r="AC120" s="1368"/>
      <c r="AD120" s="1375"/>
      <c r="AE120" s="1333"/>
      <c r="AF120" s="1329"/>
      <c r="AG120" s="1329"/>
      <c r="AH120" s="1329"/>
      <c r="AI120" s="1329"/>
      <c r="AJ120" s="1329"/>
      <c r="AK120" s="1329"/>
    </row>
    <row r="121" spans="26:37" ht="18" x14ac:dyDescent="0.25">
      <c r="Z121" s="1328"/>
      <c r="AA121" s="1332"/>
      <c r="AB121" s="1351" t="s">
        <v>813</v>
      </c>
      <c r="AC121" s="1368"/>
      <c r="AD121" s="1375"/>
      <c r="AE121" s="1333"/>
      <c r="AF121" s="1329"/>
      <c r="AG121" s="1329"/>
      <c r="AH121" s="1329"/>
      <c r="AI121" s="1329"/>
      <c r="AJ121" s="1329"/>
      <c r="AK121" s="1329"/>
    </row>
    <row r="122" spans="26:37" ht="126" x14ac:dyDescent="0.25">
      <c r="Z122" s="1328"/>
      <c r="AA122" s="1332"/>
      <c r="AB122" s="1341" t="s">
        <v>814</v>
      </c>
      <c r="AC122" s="1368"/>
      <c r="AD122" s="1375"/>
      <c r="AE122" s="1333"/>
      <c r="AF122" s="1329"/>
      <c r="AG122" s="1329" t="s">
        <v>419</v>
      </c>
      <c r="AH122" s="1329"/>
      <c r="AI122" s="1329"/>
      <c r="AJ122" s="1329"/>
      <c r="AK122" s="1329"/>
    </row>
    <row r="123" spans="26:37" ht="15.75" x14ac:dyDescent="0.25">
      <c r="Z123" s="1328"/>
      <c r="AA123" s="1332"/>
      <c r="AB123" s="1338"/>
      <c r="AC123" s="1368"/>
      <c r="AD123" s="1375"/>
      <c r="AE123" s="1333"/>
      <c r="AF123" s="1329"/>
      <c r="AG123" s="1329"/>
      <c r="AH123" s="1329"/>
      <c r="AI123" s="1329"/>
      <c r="AJ123" s="1329"/>
      <c r="AK123" s="1329"/>
    </row>
    <row r="124" spans="26:37" ht="15.75" x14ac:dyDescent="0.25">
      <c r="Z124" s="1328"/>
      <c r="AA124" s="1332"/>
      <c r="AB124" s="1342" t="s">
        <v>815</v>
      </c>
      <c r="AC124" s="1368"/>
      <c r="AD124" s="1375"/>
      <c r="AE124" s="1333"/>
      <c r="AF124" s="1329"/>
      <c r="AG124" s="1329"/>
      <c r="AH124" s="1329"/>
      <c r="AI124" s="1329"/>
      <c r="AJ124" s="1329"/>
      <c r="AK124" s="1329"/>
    </row>
    <row r="125" spans="26:37" ht="67.5" x14ac:dyDescent="0.25">
      <c r="Z125" s="1328"/>
      <c r="AA125" s="1332"/>
      <c r="AB125" s="1343" t="s">
        <v>816</v>
      </c>
      <c r="AC125" s="1393"/>
      <c r="AD125" s="1375" t="s">
        <v>848</v>
      </c>
      <c r="AE125" s="1333"/>
      <c r="AF125" s="1329"/>
      <c r="AG125" s="1329"/>
      <c r="AH125" s="1329"/>
      <c r="AI125" s="1329"/>
      <c r="AJ125" s="1329"/>
      <c r="AK125" s="1329"/>
    </row>
    <row r="126" spans="26:37" ht="15.75" x14ac:dyDescent="0.25">
      <c r="Z126" s="1328"/>
      <c r="AA126" s="1332"/>
      <c r="AB126" s="1343"/>
      <c r="AC126" s="1368"/>
      <c r="AD126" s="1375"/>
      <c r="AE126" s="1333"/>
      <c r="AF126" s="1329"/>
      <c r="AG126" s="1329"/>
      <c r="AH126" s="1329"/>
      <c r="AI126" s="1329"/>
      <c r="AJ126" s="1329"/>
      <c r="AK126" s="1329"/>
    </row>
    <row r="127" spans="26:37" ht="51.75" x14ac:dyDescent="0.25">
      <c r="Z127" s="1328"/>
      <c r="AA127" s="1332"/>
      <c r="AB127" s="1343" t="s">
        <v>856</v>
      </c>
      <c r="AC127" s="1393"/>
      <c r="AD127" s="1375" t="s">
        <v>849</v>
      </c>
      <c r="AE127" s="1333"/>
      <c r="AF127" s="1329"/>
      <c r="AG127" s="1329"/>
      <c r="AH127" s="1329"/>
      <c r="AI127" s="1329"/>
      <c r="AJ127" s="1329"/>
      <c r="AK127" s="1329"/>
    </row>
    <row r="128" spans="26:37" ht="15.75" x14ac:dyDescent="0.25">
      <c r="Z128" s="1328"/>
      <c r="AA128" s="1332"/>
      <c r="AB128" s="1343"/>
      <c r="AC128" s="1368"/>
      <c r="AD128" s="1375"/>
      <c r="AE128" s="1333"/>
      <c r="AF128" s="1329"/>
      <c r="AG128" s="1329"/>
      <c r="AH128" s="1329"/>
      <c r="AI128" s="1329"/>
      <c r="AJ128" s="1329"/>
      <c r="AK128" s="1329"/>
    </row>
    <row r="129" spans="26:37" ht="36" x14ac:dyDescent="0.25">
      <c r="Z129" s="1328"/>
      <c r="AA129" s="1332"/>
      <c r="AB129" s="1343" t="s">
        <v>817</v>
      </c>
      <c r="AC129" s="1393"/>
      <c r="AD129" s="1375" t="s">
        <v>860</v>
      </c>
      <c r="AE129" s="1333"/>
      <c r="AF129" s="1329"/>
      <c r="AG129" s="1329"/>
      <c r="AH129" s="1329"/>
      <c r="AI129" s="1329"/>
      <c r="AJ129" s="1329"/>
      <c r="AK129" s="1329"/>
    </row>
    <row r="130" spans="26:37" ht="15.75" x14ac:dyDescent="0.25">
      <c r="Z130" s="1328"/>
      <c r="AA130" s="1332"/>
      <c r="AB130" s="1338"/>
      <c r="AC130" s="1368"/>
      <c r="AD130" s="1375"/>
      <c r="AE130" s="1333"/>
      <c r="AF130" s="1329"/>
      <c r="AG130" s="1329"/>
      <c r="AH130" s="1329"/>
      <c r="AI130" s="1329"/>
      <c r="AJ130" s="1329"/>
      <c r="AK130" s="1329"/>
    </row>
    <row r="131" spans="26:37" ht="15.75" x14ac:dyDescent="0.25">
      <c r="Z131" s="1328"/>
      <c r="AA131" s="1332"/>
      <c r="AB131" s="1342" t="s">
        <v>761</v>
      </c>
      <c r="AC131" s="1368"/>
      <c r="AD131" s="1375"/>
      <c r="AE131" s="1333"/>
      <c r="AF131" s="1329"/>
      <c r="AG131" s="1329"/>
      <c r="AH131" s="1329"/>
      <c r="AI131" s="1329"/>
      <c r="AJ131" s="1329"/>
      <c r="AK131" s="1329"/>
    </row>
    <row r="132" spans="26:37" ht="15.75" x14ac:dyDescent="0.25">
      <c r="Z132" s="1328"/>
      <c r="AA132" s="1332"/>
      <c r="AB132" s="1351"/>
      <c r="AC132" s="1368"/>
      <c r="AD132" s="1375"/>
      <c r="AE132" s="1333"/>
      <c r="AF132" s="1329"/>
      <c r="AG132" s="1329"/>
      <c r="AH132" s="1329"/>
      <c r="AI132" s="1329"/>
      <c r="AJ132" s="1329"/>
      <c r="AK132" s="1329"/>
    </row>
    <row r="133" spans="26:37" ht="18" x14ac:dyDescent="0.25">
      <c r="Z133" s="1328"/>
      <c r="AA133" s="1332"/>
      <c r="AB133" s="1344" t="s">
        <v>818</v>
      </c>
      <c r="AC133" s="1368"/>
      <c r="AD133" s="1375"/>
      <c r="AE133" s="1333"/>
      <c r="AF133" s="1329"/>
      <c r="AG133" s="1329"/>
      <c r="AH133" s="1329"/>
      <c r="AI133" s="1329"/>
      <c r="AJ133" s="1329"/>
      <c r="AK133" s="1329"/>
    </row>
    <row r="134" spans="26:37" ht="31.5" x14ac:dyDescent="0.25">
      <c r="Z134" s="1328"/>
      <c r="AA134" s="1332"/>
      <c r="AB134" s="1345" t="s">
        <v>819</v>
      </c>
      <c r="AC134" s="1368"/>
      <c r="AD134" s="1375"/>
      <c r="AE134" s="1333"/>
      <c r="AF134" s="1329"/>
      <c r="AG134" s="1329"/>
      <c r="AH134" s="1329"/>
      <c r="AI134" s="1329"/>
      <c r="AJ134" s="1329"/>
      <c r="AK134" s="1329"/>
    </row>
    <row r="135" spans="26:37" ht="15.75" x14ac:dyDescent="0.25">
      <c r="Z135" s="1328"/>
      <c r="AA135" s="1332"/>
      <c r="AB135" s="1348"/>
      <c r="AC135" s="1368"/>
      <c r="AD135" s="1375"/>
      <c r="AE135" s="1333"/>
      <c r="AF135" s="1329"/>
      <c r="AG135" s="1329"/>
      <c r="AH135" s="1329"/>
      <c r="AI135" s="1329"/>
      <c r="AJ135" s="1329"/>
      <c r="AK135" s="1329"/>
    </row>
    <row r="136" spans="26:37" ht="18" x14ac:dyDescent="0.25">
      <c r="Z136" s="1328"/>
      <c r="AA136" s="1332"/>
      <c r="AB136" s="1344" t="s">
        <v>820</v>
      </c>
      <c r="AC136" s="1368"/>
      <c r="AD136" s="1375"/>
      <c r="AE136" s="1333"/>
      <c r="AF136" s="1329"/>
      <c r="AG136" s="1329"/>
      <c r="AH136" s="1329"/>
      <c r="AI136" s="1329"/>
      <c r="AJ136" s="1329"/>
      <c r="AK136" s="1329"/>
    </row>
    <row r="137" spans="26:37" ht="31.5" x14ac:dyDescent="0.25">
      <c r="Z137" s="1328"/>
      <c r="AA137" s="1332"/>
      <c r="AB137" s="1345" t="s">
        <v>821</v>
      </c>
      <c r="AC137" s="1368"/>
      <c r="AD137" s="1375"/>
      <c r="AE137" s="1333"/>
      <c r="AF137" s="1329"/>
      <c r="AG137" s="1329"/>
      <c r="AH137" s="1329"/>
      <c r="AI137" s="1329"/>
      <c r="AJ137" s="1329"/>
      <c r="AK137" s="1329"/>
    </row>
    <row r="138" spans="26:37" ht="15.75" x14ac:dyDescent="0.25">
      <c r="Z138" s="1328"/>
      <c r="AA138" s="1332"/>
      <c r="AB138" s="1345"/>
      <c r="AC138" s="1368"/>
      <c r="AD138" s="1375"/>
      <c r="AE138" s="1333"/>
      <c r="AF138" s="1329"/>
      <c r="AG138" s="1329"/>
      <c r="AH138" s="1329"/>
      <c r="AI138" s="1329"/>
      <c r="AJ138" s="1329"/>
      <c r="AK138" s="1329"/>
    </row>
    <row r="139" spans="26:37" ht="15.75" x14ac:dyDescent="0.25">
      <c r="Z139" s="1328"/>
      <c r="AA139" s="1332"/>
      <c r="AB139" s="1360" t="s">
        <v>822</v>
      </c>
      <c r="AC139" s="1368"/>
      <c r="AD139" s="1375"/>
      <c r="AE139" s="1333"/>
      <c r="AF139" s="1329"/>
      <c r="AG139" s="1329"/>
      <c r="AH139" s="1329"/>
      <c r="AI139" s="1329"/>
      <c r="AJ139" s="1329"/>
      <c r="AK139" s="1329"/>
    </row>
    <row r="140" spans="26:37" ht="31.5" x14ac:dyDescent="0.25">
      <c r="Z140" s="1328"/>
      <c r="AA140" s="1332"/>
      <c r="AB140" s="1327" t="s">
        <v>823</v>
      </c>
      <c r="AC140" s="1368"/>
      <c r="AD140" s="1375"/>
      <c r="AE140" s="1333"/>
      <c r="AF140" s="1329"/>
      <c r="AG140" s="1329"/>
      <c r="AH140" s="1329"/>
      <c r="AI140" s="1329"/>
      <c r="AJ140" s="1329"/>
      <c r="AK140" s="1329"/>
    </row>
    <row r="141" spans="26:37" ht="15.75" x14ac:dyDescent="0.25">
      <c r="Z141" s="1328"/>
      <c r="AA141" s="1332"/>
      <c r="AB141" s="1345"/>
      <c r="AC141" s="1368"/>
      <c r="AD141" s="1375"/>
      <c r="AE141" s="1333"/>
      <c r="AF141" s="1329"/>
      <c r="AG141" s="1329"/>
      <c r="AH141" s="1329"/>
      <c r="AI141" s="1329"/>
      <c r="AJ141" s="1329"/>
      <c r="AK141" s="1329"/>
    </row>
    <row r="142" spans="26:37" ht="47.25" x14ac:dyDescent="0.25">
      <c r="Z142" s="1328"/>
      <c r="AA142" s="1332"/>
      <c r="AB142" s="1327" t="s">
        <v>824</v>
      </c>
      <c r="AC142" s="1368"/>
      <c r="AD142" s="1375"/>
      <c r="AE142" s="1333"/>
      <c r="AF142" s="1329"/>
      <c r="AG142" s="1329"/>
      <c r="AH142" s="1329"/>
      <c r="AI142" s="1329"/>
      <c r="AJ142" s="1329"/>
      <c r="AK142" s="1329"/>
    </row>
    <row r="143" spans="26:37" ht="15.75" x14ac:dyDescent="0.25">
      <c r="Z143" s="1328"/>
      <c r="AA143" s="1332"/>
      <c r="AB143" s="1345"/>
      <c r="AC143" s="1368"/>
      <c r="AD143" s="1375"/>
      <c r="AE143" s="1333"/>
      <c r="AF143" s="1329"/>
      <c r="AG143" s="1329"/>
      <c r="AH143" s="1329"/>
      <c r="AI143" s="1329"/>
      <c r="AJ143" s="1329"/>
      <c r="AK143" s="1329"/>
    </row>
    <row r="144" spans="26:37" ht="15.75" x14ac:dyDescent="0.25">
      <c r="Z144" s="1328"/>
      <c r="AA144" s="1332"/>
      <c r="AB144" s="1360" t="s">
        <v>825</v>
      </c>
      <c r="AC144" s="1368"/>
      <c r="AD144" s="1375"/>
      <c r="AE144" s="1333"/>
      <c r="AF144" s="1329"/>
      <c r="AG144" s="1329"/>
      <c r="AH144" s="1329"/>
      <c r="AI144" s="1329"/>
      <c r="AJ144" s="1329"/>
      <c r="AK144" s="1329"/>
    </row>
    <row r="145" spans="26:56" ht="31.5" x14ac:dyDescent="0.25">
      <c r="Z145" s="1328"/>
      <c r="AA145" s="1332"/>
      <c r="AB145" s="1327" t="s">
        <v>826</v>
      </c>
      <c r="AC145" s="1368"/>
      <c r="AD145" s="1375"/>
      <c r="AE145" s="1333"/>
      <c r="AF145" s="1329"/>
      <c r="AG145" s="1329"/>
      <c r="AH145" s="1329"/>
      <c r="AI145" s="1329"/>
      <c r="AJ145" s="1329"/>
      <c r="AK145" s="1329"/>
    </row>
    <row r="146" spans="26:56" ht="15.75" x14ac:dyDescent="0.25">
      <c r="Z146" s="1328"/>
      <c r="AA146" s="1332"/>
      <c r="AB146" s="1345"/>
      <c r="AC146" s="1368"/>
      <c r="AD146" s="1375"/>
      <c r="AE146" s="1333"/>
      <c r="AF146" s="1329"/>
      <c r="AG146" s="1329"/>
      <c r="AH146" s="1329"/>
      <c r="AI146" s="1329"/>
      <c r="AJ146" s="1329"/>
      <c r="AK146" s="1329"/>
    </row>
    <row r="147" spans="26:56" ht="15.75" x14ac:dyDescent="0.25">
      <c r="Z147" s="1328"/>
      <c r="AA147" s="1332"/>
      <c r="AB147" s="1360" t="s">
        <v>827</v>
      </c>
      <c r="AC147" s="1368"/>
      <c r="AD147" s="1375"/>
      <c r="AE147" s="1333"/>
      <c r="AF147" s="1329"/>
      <c r="AG147" s="1329"/>
      <c r="AH147" s="1329"/>
      <c r="AI147" s="1329"/>
      <c r="AJ147" s="1329"/>
      <c r="AK147" s="1329"/>
    </row>
    <row r="148" spans="26:56" ht="78.75" x14ac:dyDescent="0.25">
      <c r="Z148" s="1328"/>
      <c r="AA148" s="1332"/>
      <c r="AB148" s="1327" t="s">
        <v>828</v>
      </c>
      <c r="AC148" s="1368"/>
      <c r="AD148" s="1375"/>
      <c r="AE148" s="1333"/>
      <c r="AF148" s="1329"/>
      <c r="AG148" s="1329"/>
      <c r="AH148" s="1329"/>
      <c r="AI148" s="1329"/>
      <c r="AJ148" s="1329"/>
      <c r="AK148" s="1329"/>
    </row>
    <row r="149" spans="26:56" ht="15.75" x14ac:dyDescent="0.25">
      <c r="Z149" s="1328"/>
      <c r="AA149" s="1332"/>
      <c r="AB149" s="1345"/>
      <c r="AC149" s="1368"/>
      <c r="AD149" s="1375"/>
      <c r="AE149" s="1333"/>
      <c r="AF149" s="1329"/>
      <c r="AG149" s="1329"/>
      <c r="AH149" s="1329"/>
      <c r="AI149" s="1329"/>
      <c r="AJ149" s="1329"/>
      <c r="AK149" s="1329"/>
    </row>
    <row r="150" spans="26:56" ht="18" x14ac:dyDescent="0.25">
      <c r="Z150" s="1328"/>
      <c r="AA150" s="1332"/>
      <c r="AB150" s="1344" t="s">
        <v>829</v>
      </c>
      <c r="AC150" s="1368"/>
      <c r="AD150" s="1375"/>
      <c r="AE150" s="1333"/>
      <c r="AF150" s="1329"/>
      <c r="AG150" s="1329"/>
      <c r="AH150" s="1329"/>
      <c r="AI150" s="1329"/>
      <c r="AJ150" s="1329"/>
      <c r="AK150" s="1329"/>
    </row>
    <row r="151" spans="26:56" ht="63" x14ac:dyDescent="0.25">
      <c r="Z151" s="1328"/>
      <c r="AA151" s="1332"/>
      <c r="AB151" s="1345" t="s">
        <v>830</v>
      </c>
      <c r="AC151" s="1368"/>
      <c r="AD151" s="1375"/>
      <c r="AE151" s="1333"/>
      <c r="AF151" s="1329"/>
      <c r="AG151" s="1329"/>
      <c r="AH151" s="1329"/>
      <c r="AI151" s="1329"/>
      <c r="AJ151" s="1329"/>
      <c r="AK151" s="1329"/>
    </row>
    <row r="152" spans="26:56" ht="15.75" x14ac:dyDescent="0.25">
      <c r="Z152" s="1328"/>
      <c r="AA152" s="1332"/>
      <c r="AB152" s="1338"/>
      <c r="AC152" s="1368"/>
      <c r="AD152" s="1375"/>
      <c r="AE152" s="1333"/>
      <c r="AF152" s="1329"/>
      <c r="AG152" s="1329"/>
      <c r="AH152" s="1329"/>
      <c r="AI152" s="1329"/>
      <c r="AJ152" s="1329"/>
      <c r="AK152" s="1329"/>
    </row>
    <row r="153" spans="26:56" ht="15.75" x14ac:dyDescent="0.25">
      <c r="Z153" s="1328"/>
      <c r="AA153" s="1328"/>
      <c r="AB153" s="1361"/>
      <c r="AC153" s="1379"/>
      <c r="AD153" s="1371"/>
      <c r="AE153" s="1329"/>
      <c r="AF153" s="1329"/>
      <c r="AG153" s="1329"/>
      <c r="AH153" s="1329"/>
      <c r="AI153" s="1329"/>
      <c r="AJ153" s="1329"/>
      <c r="AK153" s="1329"/>
      <c r="AL153" s="1329"/>
      <c r="AM153" s="1329"/>
      <c r="AN153" s="1328"/>
      <c r="AO153" s="1328"/>
      <c r="AP153" s="1328"/>
      <c r="AQ153" s="1328"/>
      <c r="AR153" s="1328"/>
      <c r="AS153" s="1328"/>
      <c r="AT153" s="1328"/>
      <c r="AU153" s="1328"/>
      <c r="AV153" s="1328"/>
      <c r="AW153" s="1328"/>
      <c r="AX153" s="1328"/>
      <c r="AY153" s="1328"/>
      <c r="AZ153" s="1328"/>
      <c r="BA153" s="1328"/>
      <c r="BB153" s="1328"/>
      <c r="BC153" s="1328"/>
      <c r="BD153" s="1328"/>
    </row>
    <row r="154" spans="26:56" x14ac:dyDescent="0.25">
      <c r="Z154" s="1328"/>
      <c r="AA154" s="1328"/>
      <c r="AB154" s="1362"/>
      <c r="AC154" s="1379"/>
      <c r="AD154" s="1371"/>
      <c r="AE154" s="1329"/>
      <c r="AF154" s="1329"/>
      <c r="AG154" s="1329"/>
      <c r="AH154" s="1329"/>
      <c r="AI154" s="1329"/>
      <c r="AJ154" s="1329"/>
      <c r="AK154" s="1329"/>
      <c r="AL154" s="1329"/>
      <c r="AM154" s="1329"/>
      <c r="AN154" s="1328"/>
      <c r="AO154" s="1328"/>
      <c r="AP154" s="1328"/>
      <c r="AQ154" s="1328"/>
      <c r="AR154" s="1328"/>
      <c r="AS154" s="1328"/>
      <c r="AT154" s="1328"/>
      <c r="AU154" s="1328"/>
      <c r="AV154" s="1328"/>
      <c r="AW154" s="1328"/>
      <c r="AX154" s="1328"/>
      <c r="AY154" s="1328"/>
      <c r="AZ154" s="1328"/>
      <c r="BA154" s="1328"/>
      <c r="BB154" s="1328"/>
      <c r="BC154" s="1328"/>
      <c r="BD154" s="1328"/>
    </row>
    <row r="155" spans="26:56" x14ac:dyDescent="0.25">
      <c r="Z155" s="1328"/>
      <c r="AA155" s="1328"/>
      <c r="AB155" s="1329"/>
      <c r="AC155" s="1379"/>
      <c r="AD155" s="1371"/>
      <c r="AE155" s="1329"/>
      <c r="AF155" s="1329"/>
      <c r="AG155" s="1329"/>
      <c r="AH155" s="1329"/>
      <c r="AI155" s="1329"/>
      <c r="AJ155" s="1329"/>
      <c r="AK155" s="1329"/>
      <c r="AL155" s="1329"/>
      <c r="AM155" s="1329"/>
      <c r="AN155" s="1328"/>
      <c r="AO155" s="1328"/>
      <c r="AP155" s="1328"/>
      <c r="AQ155" s="1328"/>
      <c r="AR155" s="1328"/>
      <c r="AS155" s="1328"/>
      <c r="AT155" s="1328"/>
      <c r="AU155" s="1328"/>
      <c r="AV155" s="1328"/>
      <c r="AW155" s="1328"/>
      <c r="AX155" s="1328"/>
      <c r="AY155" s="1328"/>
      <c r="AZ155" s="1328"/>
      <c r="BA155" s="1328"/>
      <c r="BB155" s="1328"/>
      <c r="BC155" s="1328"/>
      <c r="BD155" s="1328"/>
    </row>
    <row r="156" spans="26:56" x14ac:dyDescent="0.25">
      <c r="Z156" s="1328"/>
      <c r="AA156" s="1328"/>
      <c r="AB156" s="1329"/>
      <c r="AC156" s="1379"/>
      <c r="AD156" s="1371"/>
      <c r="AE156" s="1329"/>
      <c r="AF156" s="1329"/>
      <c r="AG156" s="1329"/>
      <c r="AH156" s="1329"/>
      <c r="AI156" s="1329"/>
      <c r="AJ156" s="1329"/>
      <c r="AK156" s="1329"/>
      <c r="AL156" s="1329"/>
      <c r="AM156" s="1329"/>
      <c r="AN156" s="1328"/>
      <c r="AO156" s="1328"/>
      <c r="AP156" s="1328"/>
      <c r="AQ156" s="1328"/>
      <c r="AR156" s="1328"/>
      <c r="AS156" s="1328"/>
      <c r="AT156" s="1328"/>
      <c r="AU156" s="1328"/>
      <c r="AV156" s="1328"/>
      <c r="AW156" s="1328"/>
      <c r="AX156" s="1328"/>
      <c r="AY156" s="1328"/>
      <c r="AZ156" s="1328"/>
      <c r="BA156" s="1328"/>
      <c r="BB156" s="1328"/>
      <c r="BC156" s="1328"/>
      <c r="BD156" s="1328"/>
    </row>
    <row r="157" spans="26:56" x14ac:dyDescent="0.25">
      <c r="Z157" s="1328"/>
      <c r="AA157" s="1328"/>
      <c r="AB157" s="1329"/>
      <c r="AC157" s="1379"/>
      <c r="AD157" s="1371"/>
      <c r="AE157" s="1329"/>
      <c r="AF157" s="1329"/>
      <c r="AG157" s="1329"/>
      <c r="AH157" s="1329"/>
      <c r="AI157" s="1329"/>
      <c r="AJ157" s="1329"/>
      <c r="AK157" s="1329"/>
      <c r="AL157" s="1329"/>
      <c r="AM157" s="1329"/>
      <c r="AN157" s="1328"/>
      <c r="AO157" s="1328"/>
      <c r="AP157" s="1328"/>
      <c r="AQ157" s="1328"/>
      <c r="AR157" s="1328"/>
      <c r="AS157" s="1328"/>
      <c r="AT157" s="1328"/>
      <c r="AU157" s="1328"/>
      <c r="AV157" s="1328"/>
      <c r="AW157" s="1328"/>
      <c r="AX157" s="1328"/>
      <c r="AY157" s="1328"/>
      <c r="AZ157" s="1328"/>
      <c r="BA157" s="1328"/>
      <c r="BB157" s="1328"/>
      <c r="BC157" s="1328"/>
      <c r="BD157" s="1328"/>
    </row>
    <row r="158" spans="26:56" x14ac:dyDescent="0.25">
      <c r="Z158" s="1328"/>
      <c r="AA158" s="1328"/>
      <c r="AB158" s="1329"/>
      <c r="AC158" s="1379"/>
      <c r="AD158" s="1371"/>
      <c r="AE158" s="1329"/>
      <c r="AF158" s="1329"/>
      <c r="AG158" s="1329"/>
      <c r="AH158" s="1329"/>
      <c r="AI158" s="1329"/>
      <c r="AJ158" s="1329"/>
      <c r="AK158" s="1329"/>
      <c r="AL158" s="1329"/>
      <c r="AM158" s="1329"/>
      <c r="AN158" s="1328"/>
      <c r="AO158" s="1328"/>
      <c r="AP158" s="1328"/>
      <c r="AQ158" s="1328"/>
      <c r="AR158" s="1328"/>
      <c r="AS158" s="1328"/>
      <c r="AT158" s="1328"/>
      <c r="AU158" s="1328"/>
      <c r="AV158" s="1328"/>
      <c r="AW158" s="1328"/>
      <c r="AX158" s="1328"/>
      <c r="AY158" s="1328"/>
      <c r="AZ158" s="1328"/>
      <c r="BA158" s="1328"/>
      <c r="BB158" s="1328"/>
      <c r="BC158" s="1328"/>
      <c r="BD158" s="1328"/>
    </row>
    <row r="159" spans="26:56" x14ac:dyDescent="0.25">
      <c r="Z159" s="1328"/>
      <c r="AA159" s="1328"/>
      <c r="AB159" s="1329"/>
      <c r="AC159" s="1379"/>
      <c r="AD159" s="1371"/>
      <c r="AE159" s="1329"/>
      <c r="AF159" s="1329"/>
      <c r="AG159" s="1329"/>
      <c r="AH159" s="1329"/>
      <c r="AI159" s="1329"/>
      <c r="AJ159" s="1329"/>
      <c r="AK159" s="1329"/>
      <c r="AL159" s="1329"/>
      <c r="AM159" s="1329"/>
      <c r="AN159" s="1328"/>
      <c r="AO159" s="1328"/>
      <c r="AP159" s="1328"/>
      <c r="AQ159" s="1328"/>
      <c r="AR159" s="1328"/>
      <c r="AS159" s="1328"/>
      <c r="AT159" s="1328"/>
      <c r="AU159" s="1328"/>
      <c r="AV159" s="1328"/>
      <c r="AW159" s="1328"/>
      <c r="AX159" s="1328"/>
      <c r="AY159" s="1328"/>
      <c r="AZ159" s="1328"/>
      <c r="BA159" s="1328"/>
      <c r="BB159" s="1328"/>
      <c r="BC159" s="1328"/>
      <c r="BD159" s="1328"/>
    </row>
    <row r="160" spans="26:56" x14ac:dyDescent="0.25">
      <c r="Z160" s="1328"/>
      <c r="AA160" s="1328"/>
      <c r="AB160" s="1329"/>
      <c r="AC160" s="1379"/>
      <c r="AD160" s="1371"/>
      <c r="AE160" s="1329"/>
      <c r="AF160" s="1329"/>
      <c r="AG160" s="1329"/>
      <c r="AH160" s="1329"/>
      <c r="AI160" s="1329"/>
      <c r="AJ160" s="1329"/>
      <c r="AK160" s="1329"/>
      <c r="AL160" s="1329"/>
      <c r="AM160" s="1329"/>
      <c r="AN160" s="1328"/>
      <c r="AO160" s="1328"/>
      <c r="AP160" s="1328"/>
      <c r="AQ160" s="1328"/>
      <c r="AR160" s="1328"/>
      <c r="AS160" s="1328"/>
      <c r="AT160" s="1328"/>
      <c r="AU160" s="1328"/>
      <c r="AV160" s="1328"/>
      <c r="AW160" s="1328"/>
      <c r="AX160" s="1328"/>
      <c r="AY160" s="1328"/>
      <c r="AZ160" s="1328"/>
      <c r="BA160" s="1328"/>
      <c r="BB160" s="1328"/>
      <c r="BC160" s="1328"/>
      <c r="BD160" s="1328"/>
    </row>
    <row r="161" spans="26:56" x14ac:dyDescent="0.25">
      <c r="Z161" s="1328"/>
      <c r="AA161" s="1328"/>
      <c r="AB161" s="1329"/>
      <c r="AC161" s="1379"/>
      <c r="AD161" s="1371"/>
      <c r="AE161" s="1329"/>
      <c r="AF161" s="1329"/>
      <c r="AG161" s="1329"/>
      <c r="AH161" s="1329"/>
      <c r="AI161" s="1329"/>
      <c r="AJ161" s="1329"/>
      <c r="AK161" s="1329"/>
      <c r="AL161" s="1329"/>
      <c r="AM161" s="1329"/>
      <c r="AN161" s="1328"/>
      <c r="AO161" s="1328"/>
      <c r="AP161" s="1328"/>
      <c r="AQ161" s="1328"/>
      <c r="AR161" s="1328"/>
      <c r="AS161" s="1328"/>
      <c r="AT161" s="1328"/>
      <c r="AU161" s="1328"/>
      <c r="AV161" s="1328"/>
      <c r="AW161" s="1328"/>
      <c r="AX161" s="1328"/>
      <c r="AY161" s="1328"/>
      <c r="AZ161" s="1328"/>
      <c r="BA161" s="1328"/>
      <c r="BB161" s="1328"/>
      <c r="BC161" s="1328"/>
      <c r="BD161" s="1328"/>
    </row>
    <row r="162" spans="26:56" x14ac:dyDescent="0.25">
      <c r="Z162" s="1328"/>
      <c r="AA162" s="1328"/>
      <c r="AB162" s="1329"/>
      <c r="AC162" s="1379"/>
      <c r="AD162" s="1371"/>
      <c r="AE162" s="1329"/>
      <c r="AF162" s="1329"/>
      <c r="AG162" s="1329"/>
      <c r="AH162" s="1329"/>
      <c r="AI162" s="1329"/>
      <c r="AJ162" s="1329"/>
      <c r="AK162" s="1329"/>
      <c r="AL162" s="1329"/>
      <c r="AM162" s="1329"/>
      <c r="AN162" s="1328"/>
      <c r="AO162" s="1328"/>
      <c r="AP162" s="1328"/>
      <c r="AQ162" s="1328"/>
      <c r="AR162" s="1328"/>
      <c r="AS162" s="1328"/>
      <c r="AT162" s="1328"/>
      <c r="AU162" s="1328"/>
      <c r="AV162" s="1328"/>
      <c r="AW162" s="1328"/>
      <c r="AX162" s="1328"/>
      <c r="AY162" s="1328"/>
      <c r="AZ162" s="1328"/>
      <c r="BA162" s="1328"/>
      <c r="BB162" s="1328"/>
      <c r="BC162" s="1328"/>
      <c r="BD162" s="1328"/>
    </row>
    <row r="163" spans="26:56" x14ac:dyDescent="0.25">
      <c r="Z163" s="1328"/>
      <c r="AA163" s="1328"/>
      <c r="AB163" s="1329"/>
      <c r="AC163" s="1379"/>
      <c r="AD163" s="1371"/>
      <c r="AE163" s="1329"/>
      <c r="AF163" s="1329"/>
      <c r="AG163" s="1329"/>
      <c r="AH163" s="1329"/>
      <c r="AI163" s="1329"/>
      <c r="AJ163" s="1329"/>
      <c r="AK163" s="1329"/>
      <c r="AL163" s="1329"/>
      <c r="AM163" s="1329"/>
      <c r="AN163" s="1328"/>
      <c r="AO163" s="1328"/>
      <c r="AP163" s="1328"/>
      <c r="AQ163" s="1328"/>
      <c r="AR163" s="1328"/>
      <c r="AS163" s="1328"/>
      <c r="AT163" s="1328"/>
      <c r="AU163" s="1328"/>
      <c r="AV163" s="1328"/>
      <c r="AW163" s="1328"/>
      <c r="AX163" s="1328"/>
      <c r="AY163" s="1328"/>
      <c r="AZ163" s="1328"/>
      <c r="BA163" s="1328"/>
      <c r="BB163" s="1328"/>
      <c r="BC163" s="1328"/>
      <c r="BD163" s="1328"/>
    </row>
    <row r="164" spans="26:56" x14ac:dyDescent="0.25">
      <c r="Z164" s="1328"/>
      <c r="AA164" s="1328"/>
      <c r="AB164" s="1329"/>
      <c r="AC164" s="1379"/>
      <c r="AD164" s="1371"/>
      <c r="AE164" s="1329"/>
      <c r="AF164" s="1329"/>
      <c r="AG164" s="1329"/>
      <c r="AH164" s="1329"/>
      <c r="AI164" s="1329"/>
      <c r="AJ164" s="1329"/>
      <c r="AK164" s="1329"/>
      <c r="AL164" s="1329"/>
      <c r="AM164" s="1329"/>
      <c r="AN164" s="1328"/>
      <c r="AO164" s="1328"/>
      <c r="AP164" s="1328"/>
      <c r="AQ164" s="1328"/>
      <c r="AR164" s="1328"/>
      <c r="AS164" s="1328"/>
      <c r="AT164" s="1328"/>
      <c r="AU164" s="1328"/>
      <c r="AV164" s="1328"/>
      <c r="AW164" s="1328"/>
      <c r="AX164" s="1328"/>
      <c r="AY164" s="1328"/>
      <c r="AZ164" s="1328"/>
      <c r="BA164" s="1328"/>
      <c r="BB164" s="1328"/>
      <c r="BC164" s="1328"/>
      <c r="BD164" s="1328"/>
    </row>
    <row r="165" spans="26:56" x14ac:dyDescent="0.25">
      <c r="Z165" s="1328"/>
      <c r="AA165" s="1328"/>
      <c r="AB165" s="1329"/>
      <c r="AC165" s="1379"/>
      <c r="AD165" s="1371"/>
      <c r="AE165" s="1329"/>
      <c r="AF165" s="1329"/>
      <c r="AG165" s="1329"/>
      <c r="AH165" s="1329"/>
      <c r="AI165" s="1329"/>
      <c r="AJ165" s="1329"/>
      <c r="AK165" s="1329"/>
      <c r="AL165" s="1329"/>
      <c r="AM165" s="1329"/>
      <c r="AN165" s="1328"/>
      <c r="AO165" s="1328"/>
      <c r="AP165" s="1328"/>
      <c r="AQ165" s="1328"/>
      <c r="AR165" s="1328"/>
      <c r="AS165" s="1328"/>
      <c r="AT165" s="1328"/>
      <c r="AU165" s="1328"/>
      <c r="AV165" s="1328"/>
      <c r="AW165" s="1328"/>
      <c r="AX165" s="1328"/>
      <c r="AY165" s="1328"/>
      <c r="AZ165" s="1328"/>
      <c r="BA165" s="1328"/>
      <c r="BB165" s="1328"/>
      <c r="BC165" s="1328"/>
      <c r="BD165" s="1328"/>
    </row>
    <row r="166" spans="26:56" x14ac:dyDescent="0.25">
      <c r="Z166" s="1328"/>
      <c r="AA166" s="1328"/>
      <c r="AB166" s="1329"/>
      <c r="AC166" s="1379"/>
      <c r="AD166" s="1371"/>
      <c r="AE166" s="1329"/>
      <c r="AF166" s="1329"/>
      <c r="AG166" s="1329"/>
      <c r="AH166" s="1329"/>
      <c r="AI166" s="1329"/>
      <c r="AJ166" s="1329"/>
      <c r="AK166" s="1329"/>
      <c r="AL166" s="1329"/>
      <c r="AM166" s="1329"/>
      <c r="AN166" s="1328"/>
      <c r="AO166" s="1328"/>
      <c r="AP166" s="1328"/>
      <c r="AQ166" s="1328"/>
      <c r="AR166" s="1328"/>
      <c r="AS166" s="1328"/>
      <c r="AT166" s="1328"/>
      <c r="AU166" s="1328"/>
      <c r="AV166" s="1328"/>
      <c r="AW166" s="1328"/>
      <c r="AX166" s="1328"/>
      <c r="AY166" s="1328"/>
      <c r="AZ166" s="1328"/>
      <c r="BA166" s="1328"/>
      <c r="BB166" s="1328"/>
      <c r="BC166" s="1328"/>
      <c r="BD166" s="1328"/>
    </row>
    <row r="167" spans="26:56" x14ac:dyDescent="0.25">
      <c r="Z167" s="1328"/>
      <c r="AA167" s="1328"/>
      <c r="AB167" s="1329"/>
      <c r="AC167" s="1379"/>
      <c r="AD167" s="1371"/>
      <c r="AE167" s="1329"/>
      <c r="AF167" s="1329"/>
      <c r="AG167" s="1329"/>
      <c r="AH167" s="1329"/>
      <c r="AI167" s="1329"/>
      <c r="AJ167" s="1329"/>
      <c r="AK167" s="1329"/>
      <c r="AL167" s="1329"/>
      <c r="AM167" s="1329"/>
      <c r="AN167" s="1328"/>
      <c r="AO167" s="1328"/>
      <c r="AP167" s="1328"/>
      <c r="AQ167" s="1328"/>
      <c r="AR167" s="1328"/>
      <c r="AS167" s="1328"/>
      <c r="AT167" s="1328"/>
      <c r="AU167" s="1328"/>
      <c r="AV167" s="1328"/>
      <c r="AW167" s="1328"/>
      <c r="AX167" s="1328"/>
      <c r="AY167" s="1328"/>
      <c r="AZ167" s="1328"/>
      <c r="BA167" s="1328"/>
      <c r="BB167" s="1328"/>
      <c r="BC167" s="1328"/>
      <c r="BD167" s="1328"/>
    </row>
    <row r="168" spans="26:56" x14ac:dyDescent="0.25">
      <c r="Z168" s="1328"/>
      <c r="AA168" s="1328"/>
      <c r="AB168" s="1329"/>
      <c r="AC168" s="1379"/>
      <c r="AD168" s="1371"/>
      <c r="AE168" s="1329"/>
      <c r="AF168" s="1329"/>
      <c r="AG168" s="1329"/>
      <c r="AH168" s="1329"/>
      <c r="AI168" s="1329"/>
      <c r="AJ168" s="1329"/>
      <c r="AK168" s="1329"/>
      <c r="AL168" s="1329"/>
      <c r="AM168" s="1329"/>
      <c r="AN168" s="1328"/>
      <c r="AO168" s="1328"/>
      <c r="AP168" s="1328"/>
      <c r="AQ168" s="1328"/>
      <c r="AR168" s="1328"/>
      <c r="AS168" s="1328"/>
      <c r="AT168" s="1328"/>
      <c r="AU168" s="1328"/>
      <c r="AV168" s="1328"/>
      <c r="AW168" s="1328"/>
      <c r="AX168" s="1328"/>
      <c r="AY168" s="1328"/>
      <c r="AZ168" s="1328"/>
      <c r="BA168" s="1328"/>
      <c r="BB168" s="1328"/>
      <c r="BC168" s="1328"/>
      <c r="BD168" s="1328"/>
    </row>
    <row r="169" spans="26:56" x14ac:dyDescent="0.25">
      <c r="Z169" s="1328"/>
      <c r="AA169" s="1328"/>
      <c r="AB169" s="1329"/>
      <c r="AC169" s="1379"/>
      <c r="AD169" s="1371"/>
      <c r="AE169" s="1329"/>
      <c r="AF169" s="1329"/>
      <c r="AG169" s="1329"/>
      <c r="AH169" s="1329"/>
      <c r="AI169" s="1329"/>
      <c r="AJ169" s="1329"/>
      <c r="AK169" s="1329"/>
      <c r="AL169" s="1329"/>
      <c r="AM169" s="1329"/>
      <c r="AN169" s="1328"/>
      <c r="AO169" s="1328"/>
      <c r="AP169" s="1328"/>
      <c r="AQ169" s="1328"/>
      <c r="AR169" s="1328"/>
      <c r="AS169" s="1328"/>
      <c r="AT169" s="1328"/>
      <c r="AU169" s="1328"/>
      <c r="AV169" s="1328"/>
      <c r="AW169" s="1328"/>
      <c r="AX169" s="1328"/>
      <c r="AY169" s="1328"/>
      <c r="AZ169" s="1328"/>
      <c r="BA169" s="1328"/>
      <c r="BB169" s="1328"/>
      <c r="BC169" s="1328"/>
      <c r="BD169" s="1328"/>
    </row>
    <row r="170" spans="26:56" x14ac:dyDescent="0.25">
      <c r="Z170" s="1328"/>
      <c r="AA170" s="1328"/>
      <c r="AB170" s="1329"/>
      <c r="AC170" s="1379"/>
      <c r="AD170" s="1371"/>
      <c r="AE170" s="1329"/>
      <c r="AF170" s="1329"/>
      <c r="AG170" s="1329"/>
      <c r="AH170" s="1329"/>
      <c r="AI170" s="1329"/>
      <c r="AJ170" s="1329"/>
      <c r="AK170" s="1329"/>
      <c r="AL170" s="1329"/>
      <c r="AM170" s="1329"/>
      <c r="AN170" s="1328"/>
      <c r="AO170" s="1328"/>
      <c r="AP170" s="1328"/>
      <c r="AQ170" s="1328"/>
      <c r="AR170" s="1328"/>
      <c r="AS170" s="1328"/>
      <c r="AT170" s="1328"/>
      <c r="AU170" s="1328"/>
      <c r="AV170" s="1328"/>
      <c r="AW170" s="1328"/>
      <c r="AX170" s="1328"/>
      <c r="AY170" s="1328"/>
      <c r="AZ170" s="1328"/>
      <c r="BA170" s="1328"/>
      <c r="BB170" s="1328"/>
      <c r="BC170" s="1328"/>
      <c r="BD170" s="1328"/>
    </row>
    <row r="171" spans="26:56" x14ac:dyDescent="0.25">
      <c r="Z171" s="1328"/>
      <c r="AA171" s="1328"/>
      <c r="AB171" s="1329"/>
      <c r="AC171" s="1379"/>
      <c r="AD171" s="1371"/>
      <c r="AE171" s="1329"/>
      <c r="AF171" s="1329"/>
      <c r="AG171" s="1329"/>
      <c r="AH171" s="1329"/>
      <c r="AI171" s="1329"/>
      <c r="AJ171" s="1329"/>
      <c r="AK171" s="1329"/>
      <c r="AL171" s="1329"/>
      <c r="AM171" s="1329"/>
      <c r="AN171" s="1328"/>
      <c r="AO171" s="1328"/>
      <c r="AP171" s="1328"/>
      <c r="AQ171" s="1328"/>
      <c r="AR171" s="1328"/>
      <c r="AS171" s="1328"/>
      <c r="AT171" s="1328"/>
      <c r="AU171" s="1328"/>
      <c r="AV171" s="1328"/>
      <c r="AW171" s="1328"/>
      <c r="AX171" s="1328"/>
      <c r="AY171" s="1328"/>
      <c r="AZ171" s="1328"/>
      <c r="BA171" s="1328"/>
      <c r="BB171" s="1328"/>
      <c r="BC171" s="1328"/>
      <c r="BD171" s="1328"/>
    </row>
    <row r="172" spans="26:56" x14ac:dyDescent="0.25">
      <c r="Z172" s="1328"/>
      <c r="AA172" s="1328"/>
      <c r="AB172" s="1329"/>
      <c r="AC172" s="1379"/>
      <c r="AD172" s="1371"/>
      <c r="AE172" s="1329"/>
      <c r="AF172" s="1329"/>
      <c r="AG172" s="1329"/>
      <c r="AH172" s="1329"/>
      <c r="AI172" s="1329"/>
      <c r="AJ172" s="1329"/>
      <c r="AK172" s="1329"/>
      <c r="AL172" s="1329"/>
      <c r="AM172" s="1329"/>
      <c r="AN172" s="1328"/>
      <c r="AO172" s="1328"/>
      <c r="AP172" s="1328"/>
      <c r="AQ172" s="1328"/>
      <c r="AR172" s="1328"/>
      <c r="AS172" s="1328"/>
      <c r="AT172" s="1328"/>
      <c r="AU172" s="1328"/>
      <c r="AV172" s="1328"/>
      <c r="AW172" s="1328"/>
      <c r="AX172" s="1328"/>
      <c r="AY172" s="1328"/>
      <c r="AZ172" s="1328"/>
      <c r="BA172" s="1328"/>
      <c r="BB172" s="1328"/>
      <c r="BC172" s="1328"/>
      <c r="BD172" s="1328"/>
    </row>
    <row r="173" spans="26:56" x14ac:dyDescent="0.25">
      <c r="Z173" s="1328"/>
      <c r="AA173" s="1328"/>
      <c r="AB173" s="1329"/>
      <c r="AC173" s="1379"/>
      <c r="AD173" s="1371"/>
      <c r="AE173" s="1329"/>
      <c r="AF173" s="1329"/>
      <c r="AG173" s="1329"/>
      <c r="AH173" s="1329"/>
      <c r="AI173" s="1329"/>
      <c r="AJ173" s="1329"/>
      <c r="AK173" s="1329"/>
      <c r="AL173" s="1329"/>
      <c r="AM173" s="1329"/>
      <c r="AN173" s="1328"/>
      <c r="AO173" s="1328"/>
      <c r="AP173" s="1328"/>
      <c r="AQ173" s="1328"/>
      <c r="AR173" s="1328"/>
      <c r="AS173" s="1328"/>
      <c r="AT173" s="1328"/>
      <c r="AU173" s="1328"/>
      <c r="AV173" s="1328"/>
      <c r="AW173" s="1328"/>
      <c r="AX173" s="1328"/>
      <c r="AY173" s="1328"/>
      <c r="AZ173" s="1328"/>
      <c r="BA173" s="1328"/>
      <c r="BB173" s="1328"/>
      <c r="BC173" s="1328"/>
      <c r="BD173" s="1328"/>
    </row>
    <row r="174" spans="26:56" x14ac:dyDescent="0.25">
      <c r="Z174" s="1328"/>
      <c r="AA174" s="1328"/>
      <c r="AB174" s="1329"/>
      <c r="AC174" s="1379"/>
      <c r="AD174" s="1371"/>
      <c r="AE174" s="1329"/>
      <c r="AF174" s="1329"/>
      <c r="AG174" s="1329"/>
      <c r="AH174" s="1329"/>
      <c r="AI174" s="1329"/>
      <c r="AJ174" s="1329"/>
      <c r="AK174" s="1329"/>
      <c r="AL174" s="1329"/>
      <c r="AM174" s="1329"/>
      <c r="AN174" s="1328"/>
      <c r="AO174" s="1328"/>
      <c r="AP174" s="1328"/>
      <c r="AQ174" s="1328"/>
      <c r="AR174" s="1328"/>
      <c r="AS174" s="1328"/>
      <c r="AT174" s="1328"/>
      <c r="AU174" s="1328"/>
      <c r="AV174" s="1328"/>
      <c r="AW174" s="1328"/>
      <c r="AX174" s="1328"/>
      <c r="AY174" s="1328"/>
      <c r="AZ174" s="1328"/>
      <c r="BA174" s="1328"/>
      <c r="BB174" s="1328"/>
      <c r="BC174" s="1328"/>
      <c r="BD174" s="1328"/>
    </row>
    <row r="175" spans="26:56" x14ac:dyDescent="0.25">
      <c r="Z175" s="1328"/>
      <c r="AA175" s="1328"/>
      <c r="AB175" s="1329"/>
      <c r="AC175" s="1379"/>
      <c r="AD175" s="1371"/>
      <c r="AE175" s="1329"/>
      <c r="AF175" s="1329"/>
      <c r="AG175" s="1329"/>
      <c r="AH175" s="1329"/>
      <c r="AI175" s="1329"/>
      <c r="AJ175" s="1329"/>
      <c r="AK175" s="1329"/>
      <c r="AL175" s="1329"/>
      <c r="AM175" s="1329"/>
      <c r="AN175" s="1328"/>
      <c r="AO175" s="1328"/>
      <c r="AP175" s="1328"/>
      <c r="AQ175" s="1328"/>
      <c r="AR175" s="1328"/>
      <c r="AS175" s="1328"/>
      <c r="AT175" s="1328"/>
      <c r="AU175" s="1328"/>
      <c r="AV175" s="1328"/>
      <c r="AW175" s="1328"/>
      <c r="AX175" s="1328"/>
      <c r="AY175" s="1328"/>
      <c r="AZ175" s="1328"/>
      <c r="BA175" s="1328"/>
      <c r="BB175" s="1328"/>
      <c r="BC175" s="1328"/>
      <c r="BD175" s="1328"/>
    </row>
    <row r="176" spans="26:56" x14ac:dyDescent="0.25">
      <c r="Z176" s="1328"/>
      <c r="AA176" s="1328"/>
      <c r="AB176" s="1329"/>
      <c r="AC176" s="1379"/>
      <c r="AD176" s="1371"/>
      <c r="AE176" s="1329"/>
      <c r="AF176" s="1329"/>
      <c r="AG176" s="1329"/>
      <c r="AH176" s="1329"/>
      <c r="AI176" s="1329"/>
      <c r="AJ176" s="1329"/>
      <c r="AK176" s="1329"/>
      <c r="AL176" s="1329"/>
      <c r="AM176" s="1329"/>
      <c r="AN176" s="1328"/>
      <c r="AO176" s="1328"/>
      <c r="AP176" s="1328"/>
      <c r="AQ176" s="1328"/>
      <c r="AR176" s="1328"/>
      <c r="AS176" s="1328"/>
      <c r="AT176" s="1328"/>
      <c r="AU176" s="1328"/>
      <c r="AV176" s="1328"/>
      <c r="AW176" s="1328"/>
      <c r="AX176" s="1328"/>
      <c r="AY176" s="1328"/>
      <c r="AZ176" s="1328"/>
      <c r="BA176" s="1328"/>
      <c r="BB176" s="1328"/>
      <c r="BC176" s="1328"/>
      <c r="BD176" s="1328"/>
    </row>
    <row r="177" spans="26:56" x14ac:dyDescent="0.25">
      <c r="Z177" s="1328"/>
      <c r="AA177" s="1328"/>
      <c r="AB177" s="1329"/>
      <c r="AC177" s="1379"/>
      <c r="AD177" s="1371"/>
      <c r="AE177" s="1329"/>
      <c r="AF177" s="1329"/>
      <c r="AG177" s="1329"/>
      <c r="AH177" s="1329"/>
      <c r="AI177" s="1329"/>
      <c r="AJ177" s="1329"/>
      <c r="AK177" s="1329"/>
      <c r="AL177" s="1329"/>
      <c r="AM177" s="1329"/>
      <c r="AN177" s="1328"/>
      <c r="AO177" s="1328"/>
      <c r="AP177" s="1328"/>
      <c r="AQ177" s="1328"/>
      <c r="AR177" s="1328"/>
      <c r="AS177" s="1328"/>
      <c r="AT177" s="1328"/>
      <c r="AU177" s="1328"/>
      <c r="AV177" s="1328"/>
      <c r="AW177" s="1328"/>
      <c r="AX177" s="1328"/>
      <c r="AY177" s="1328"/>
      <c r="AZ177" s="1328"/>
      <c r="BA177" s="1328"/>
      <c r="BB177" s="1328"/>
      <c r="BC177" s="1328"/>
      <c r="BD177" s="1328"/>
    </row>
    <row r="178" spans="26:56" x14ac:dyDescent="0.25">
      <c r="Z178" s="1328"/>
      <c r="AA178" s="1328"/>
      <c r="AB178" s="1329"/>
      <c r="AC178" s="1379"/>
      <c r="AD178" s="1371"/>
      <c r="AE178" s="1329"/>
      <c r="AF178" s="1329"/>
      <c r="AG178" s="1329"/>
      <c r="AH178" s="1329"/>
      <c r="AI178" s="1329"/>
      <c r="AJ178" s="1329"/>
      <c r="AK178" s="1329"/>
      <c r="AL178" s="1329"/>
      <c r="AM178" s="1329"/>
      <c r="AN178" s="1328"/>
      <c r="AO178" s="1328"/>
      <c r="AP178" s="1328"/>
      <c r="AQ178" s="1328"/>
      <c r="AR178" s="1328"/>
      <c r="AS178" s="1328"/>
      <c r="AT178" s="1328"/>
      <c r="AU178" s="1328"/>
      <c r="AV178" s="1328"/>
      <c r="AW178" s="1328"/>
      <c r="AX178" s="1328"/>
      <c r="AY178" s="1328"/>
      <c r="AZ178" s="1328"/>
      <c r="BA178" s="1328"/>
      <c r="BB178" s="1328"/>
      <c r="BC178" s="1328"/>
      <c r="BD178" s="1328"/>
    </row>
    <row r="179" spans="26:56" x14ac:dyDescent="0.25">
      <c r="Z179" s="1328"/>
      <c r="AA179" s="1328"/>
      <c r="AB179" s="1329"/>
      <c r="AC179" s="1379"/>
      <c r="AD179" s="1371"/>
      <c r="AE179" s="1329"/>
      <c r="AF179" s="1329"/>
      <c r="AG179" s="1329"/>
      <c r="AH179" s="1329"/>
      <c r="AI179" s="1329"/>
      <c r="AJ179" s="1329"/>
      <c r="AK179" s="1329"/>
      <c r="AL179" s="1329"/>
      <c r="AM179" s="1329"/>
      <c r="AN179" s="1328"/>
      <c r="AO179" s="1328"/>
      <c r="AP179" s="1328"/>
      <c r="AQ179" s="1328"/>
      <c r="AR179" s="1328"/>
      <c r="AS179" s="1328"/>
      <c r="AT179" s="1328"/>
      <c r="AU179" s="1328"/>
      <c r="AV179" s="1328"/>
      <c r="AW179" s="1328"/>
      <c r="AX179" s="1328"/>
      <c r="AY179" s="1328"/>
      <c r="AZ179" s="1328"/>
      <c r="BA179" s="1328"/>
      <c r="BB179" s="1328"/>
      <c r="BC179" s="1328"/>
      <c r="BD179" s="1328"/>
    </row>
    <row r="180" spans="26:56" x14ac:dyDescent="0.25">
      <c r="Z180" s="1328"/>
      <c r="AA180" s="1328"/>
      <c r="AB180" s="1329"/>
      <c r="AC180" s="1379"/>
      <c r="AD180" s="1371"/>
      <c r="AE180" s="1329"/>
      <c r="AF180" s="1329"/>
      <c r="AG180" s="1329"/>
      <c r="AH180" s="1329"/>
      <c r="AI180" s="1329"/>
      <c r="AJ180" s="1329"/>
      <c r="AK180" s="1329"/>
      <c r="AL180" s="1329"/>
      <c r="AM180" s="1329"/>
      <c r="AN180" s="1328"/>
      <c r="AO180" s="1328"/>
      <c r="AP180" s="1328"/>
      <c r="AQ180" s="1328"/>
      <c r="AR180" s="1328"/>
      <c r="AS180" s="1328"/>
      <c r="AT180" s="1328"/>
      <c r="AU180" s="1328"/>
      <c r="AV180" s="1328"/>
      <c r="AW180" s="1328"/>
      <c r="AX180" s="1328"/>
      <c r="AY180" s="1328"/>
      <c r="AZ180" s="1328"/>
      <c r="BA180" s="1328"/>
      <c r="BB180" s="1328"/>
      <c r="BC180" s="1328"/>
      <c r="BD180" s="1328"/>
    </row>
    <row r="181" spans="26:56" x14ac:dyDescent="0.25">
      <c r="Z181" s="1328"/>
      <c r="AA181" s="1328"/>
      <c r="AB181" s="1329"/>
      <c r="AC181" s="1379"/>
      <c r="AD181" s="1371"/>
      <c r="AE181" s="1329"/>
      <c r="AF181" s="1329"/>
      <c r="AG181" s="1329"/>
      <c r="AH181" s="1329"/>
      <c r="AI181" s="1329"/>
      <c r="AJ181" s="1329"/>
      <c r="AK181" s="1329"/>
      <c r="AL181" s="1329"/>
      <c r="AM181" s="1329"/>
      <c r="AN181" s="1328"/>
      <c r="AO181" s="1328"/>
      <c r="AP181" s="1328"/>
      <c r="AQ181" s="1328"/>
      <c r="AR181" s="1328"/>
      <c r="AS181" s="1328"/>
      <c r="AT181" s="1328"/>
      <c r="AU181" s="1328"/>
      <c r="AV181" s="1328"/>
      <c r="AW181" s="1328"/>
      <c r="AX181" s="1328"/>
      <c r="AY181" s="1328"/>
      <c r="AZ181" s="1328"/>
      <c r="BA181" s="1328"/>
      <c r="BB181" s="1328"/>
      <c r="BC181" s="1328"/>
      <c r="BD181" s="1328"/>
    </row>
    <row r="182" spans="26:56" x14ac:dyDescent="0.25">
      <c r="Z182" s="1328"/>
      <c r="AA182" s="1328"/>
      <c r="AB182" s="1329"/>
      <c r="AC182" s="1379"/>
      <c r="AD182" s="1371"/>
      <c r="AE182" s="1329"/>
      <c r="AF182" s="1329"/>
      <c r="AG182" s="1329"/>
      <c r="AH182" s="1329"/>
      <c r="AI182" s="1329"/>
      <c r="AJ182" s="1329"/>
      <c r="AK182" s="1329"/>
      <c r="AL182" s="1329"/>
      <c r="AM182" s="1329"/>
      <c r="AN182" s="1328"/>
      <c r="AO182" s="1328"/>
      <c r="AP182" s="1328"/>
      <c r="AQ182" s="1328"/>
      <c r="AR182" s="1328"/>
      <c r="AS182" s="1328"/>
      <c r="AT182" s="1328"/>
      <c r="AU182" s="1328"/>
      <c r="AV182" s="1328"/>
      <c r="AW182" s="1328"/>
      <c r="AX182" s="1328"/>
      <c r="AY182" s="1328"/>
      <c r="AZ182" s="1328"/>
      <c r="BA182" s="1328"/>
      <c r="BB182" s="1328"/>
      <c r="BC182" s="1328"/>
      <c r="BD182" s="1328"/>
    </row>
    <row r="183" spans="26:56" x14ac:dyDescent="0.25">
      <c r="Z183" s="1328"/>
      <c r="AA183" s="1328"/>
      <c r="AB183" s="1329"/>
      <c r="AC183" s="1379"/>
      <c r="AD183" s="1371"/>
      <c r="AE183" s="1329"/>
      <c r="AF183" s="1329"/>
      <c r="AG183" s="1329"/>
      <c r="AH183" s="1329"/>
      <c r="AI183" s="1329"/>
      <c r="AJ183" s="1329"/>
      <c r="AK183" s="1329"/>
      <c r="AL183" s="1329"/>
      <c r="AM183" s="1329"/>
      <c r="AN183" s="1328"/>
      <c r="AO183" s="1328"/>
      <c r="AP183" s="1328"/>
      <c r="AQ183" s="1328"/>
      <c r="AR183" s="1328"/>
      <c r="AS183" s="1328"/>
      <c r="AT183" s="1328"/>
      <c r="AU183" s="1328"/>
      <c r="AV183" s="1328"/>
      <c r="AW183" s="1328"/>
      <c r="AX183" s="1328"/>
      <c r="AY183" s="1328"/>
      <c r="AZ183" s="1328"/>
      <c r="BA183" s="1328"/>
      <c r="BB183" s="1328"/>
      <c r="BC183" s="1328"/>
      <c r="BD183" s="1328"/>
    </row>
    <row r="184" spans="26:56" x14ac:dyDescent="0.25">
      <c r="Z184" s="1328"/>
      <c r="AA184" s="1328"/>
      <c r="AB184" s="1329"/>
      <c r="AC184" s="1379"/>
      <c r="AD184" s="1371"/>
      <c r="AE184" s="1329"/>
      <c r="AF184" s="1329"/>
      <c r="AG184" s="1329"/>
      <c r="AH184" s="1329"/>
      <c r="AI184" s="1329"/>
      <c r="AJ184" s="1329"/>
      <c r="AK184" s="1329"/>
      <c r="AL184" s="1329"/>
      <c r="AM184" s="1329"/>
      <c r="AN184" s="1328"/>
      <c r="AO184" s="1328"/>
      <c r="AP184" s="1328"/>
      <c r="AQ184" s="1328"/>
      <c r="AR184" s="1328"/>
      <c r="AS184" s="1328"/>
      <c r="AT184" s="1328"/>
      <c r="AU184" s="1328"/>
      <c r="AV184" s="1328"/>
      <c r="AW184" s="1328"/>
      <c r="AX184" s="1328"/>
      <c r="AY184" s="1328"/>
      <c r="AZ184" s="1328"/>
      <c r="BA184" s="1328"/>
      <c r="BB184" s="1328"/>
      <c r="BC184" s="1328"/>
      <c r="BD184" s="1328"/>
    </row>
    <row r="185" spans="26:56" x14ac:dyDescent="0.25">
      <c r="Z185" s="1328"/>
      <c r="AA185" s="1328"/>
      <c r="AB185" s="1329"/>
      <c r="AC185" s="1379"/>
      <c r="AD185" s="1371"/>
      <c r="AE185" s="1329"/>
      <c r="AF185" s="1329"/>
      <c r="AG185" s="1329"/>
      <c r="AH185" s="1329"/>
      <c r="AI185" s="1329"/>
      <c r="AJ185" s="1329"/>
      <c r="AK185" s="1329"/>
      <c r="AL185" s="1329"/>
      <c r="AM185" s="1329"/>
      <c r="AN185" s="1328"/>
      <c r="AO185" s="1328"/>
      <c r="AP185" s="1328"/>
      <c r="AQ185" s="1328"/>
      <c r="AR185" s="1328"/>
      <c r="AS185" s="1328"/>
      <c r="AT185" s="1328"/>
      <c r="AU185" s="1328"/>
      <c r="AV185" s="1328"/>
      <c r="AW185" s="1328"/>
      <c r="AX185" s="1328"/>
      <c r="AY185" s="1328"/>
      <c r="AZ185" s="1328"/>
      <c r="BA185" s="1328"/>
      <c r="BB185" s="1328"/>
      <c r="BC185" s="1328"/>
      <c r="BD185" s="1328"/>
    </row>
    <row r="186" spans="26:56" x14ac:dyDescent="0.25">
      <c r="Z186" s="1328"/>
      <c r="AA186" s="1328"/>
      <c r="AB186" s="1329"/>
      <c r="AC186" s="1379"/>
      <c r="AD186" s="1371"/>
      <c r="AE186" s="1329"/>
      <c r="AF186" s="1329"/>
      <c r="AG186" s="1329"/>
      <c r="AH186" s="1329"/>
      <c r="AI186" s="1329"/>
      <c r="AJ186" s="1329"/>
      <c r="AK186" s="1329"/>
      <c r="AL186" s="1329"/>
      <c r="AM186" s="1329"/>
      <c r="AN186" s="1328"/>
      <c r="AO186" s="1328"/>
      <c r="AP186" s="1328"/>
      <c r="AQ186" s="1328"/>
      <c r="AR186" s="1328"/>
      <c r="AS186" s="1328"/>
      <c r="AT186" s="1328"/>
      <c r="AU186" s="1328"/>
      <c r="AV186" s="1328"/>
      <c r="AW186" s="1328"/>
      <c r="AX186" s="1328"/>
      <c r="AY186" s="1328"/>
      <c r="AZ186" s="1328"/>
      <c r="BA186" s="1328"/>
      <c r="BB186" s="1328"/>
      <c r="BC186" s="1328"/>
      <c r="BD186" s="1328"/>
    </row>
    <row r="187" spans="26:56" x14ac:dyDescent="0.25">
      <c r="Z187" s="1328"/>
      <c r="AA187" s="1328"/>
      <c r="AB187" s="1329"/>
      <c r="AC187" s="1379"/>
      <c r="AD187" s="1371"/>
      <c r="AE187" s="1329"/>
      <c r="AF187" s="1329"/>
      <c r="AG187" s="1329"/>
      <c r="AH187" s="1329"/>
      <c r="AI187" s="1329"/>
      <c r="AJ187" s="1329"/>
      <c r="AK187" s="1329"/>
      <c r="AL187" s="1329"/>
      <c r="AM187" s="1329"/>
      <c r="AN187" s="1328"/>
      <c r="AO187" s="1328"/>
      <c r="AP187" s="1328"/>
      <c r="AQ187" s="1328"/>
      <c r="AR187" s="1328"/>
      <c r="AS187" s="1328"/>
      <c r="AT187" s="1328"/>
      <c r="AU187" s="1328"/>
      <c r="AV187" s="1328"/>
      <c r="AW187" s="1328"/>
      <c r="AX187" s="1328"/>
      <c r="AY187" s="1328"/>
      <c r="AZ187" s="1328"/>
      <c r="BA187" s="1328"/>
      <c r="BB187" s="1328"/>
      <c r="BC187" s="1328"/>
      <c r="BD187" s="1328"/>
    </row>
    <row r="188" spans="26:56" x14ac:dyDescent="0.25">
      <c r="Z188" s="1328"/>
      <c r="AA188" s="1328"/>
      <c r="AB188" s="1329"/>
      <c r="AC188" s="1379"/>
      <c r="AD188" s="1371"/>
      <c r="AE188" s="1329"/>
      <c r="AF188" s="1329"/>
      <c r="AG188" s="1329"/>
      <c r="AH188" s="1329"/>
      <c r="AI188" s="1329"/>
      <c r="AJ188" s="1329"/>
      <c r="AK188" s="1329"/>
      <c r="AL188" s="1329"/>
      <c r="AM188" s="1329"/>
      <c r="AN188" s="1328"/>
      <c r="AO188" s="1328"/>
      <c r="AP188" s="1328"/>
      <c r="AQ188" s="1328"/>
      <c r="AR188" s="1328"/>
      <c r="AS188" s="1328"/>
      <c r="AT188" s="1328"/>
      <c r="AU188" s="1328"/>
      <c r="AV188" s="1328"/>
      <c r="AW188" s="1328"/>
      <c r="AX188" s="1328"/>
      <c r="AY188" s="1328"/>
      <c r="AZ188" s="1328"/>
      <c r="BA188" s="1328"/>
      <c r="BB188" s="1328"/>
      <c r="BC188" s="1328"/>
      <c r="BD188" s="1328"/>
    </row>
    <row r="189" spans="26:56" x14ac:dyDescent="0.25">
      <c r="Z189" s="1328"/>
      <c r="AA189" s="1328"/>
      <c r="AB189" s="1329"/>
      <c r="AC189" s="1379"/>
      <c r="AD189" s="1371"/>
      <c r="AE189" s="1329"/>
      <c r="AF189" s="1329"/>
      <c r="AG189" s="1329"/>
      <c r="AH189" s="1329"/>
      <c r="AI189" s="1329"/>
      <c r="AJ189" s="1329"/>
      <c r="AK189" s="1329"/>
      <c r="AL189" s="1329"/>
      <c r="AM189" s="1329"/>
      <c r="AN189" s="1328"/>
      <c r="AO189" s="1328"/>
      <c r="AP189" s="1328"/>
      <c r="AQ189" s="1328"/>
      <c r="AR189" s="1328"/>
      <c r="AS189" s="1328"/>
      <c r="AT189" s="1328"/>
      <c r="AU189" s="1328"/>
      <c r="AV189" s="1328"/>
      <c r="AW189" s="1328"/>
      <c r="AX189" s="1328"/>
      <c r="AY189" s="1328"/>
      <c r="AZ189" s="1328"/>
      <c r="BA189" s="1328"/>
      <c r="BB189" s="1328"/>
      <c r="BC189" s="1328"/>
      <c r="BD189" s="1328"/>
    </row>
    <row r="190" spans="26:56" x14ac:dyDescent="0.25">
      <c r="Z190" s="1328"/>
      <c r="AA190" s="1328"/>
      <c r="AB190" s="1329"/>
      <c r="AC190" s="1379"/>
      <c r="AD190" s="1371"/>
      <c r="AE190" s="1329"/>
      <c r="AF190" s="1329"/>
      <c r="AG190" s="1329"/>
      <c r="AH190" s="1329"/>
      <c r="AI190" s="1329"/>
      <c r="AJ190" s="1329"/>
      <c r="AK190" s="1329"/>
      <c r="AL190" s="1329"/>
      <c r="AM190" s="1329"/>
      <c r="AN190" s="1328"/>
      <c r="AO190" s="1328"/>
      <c r="AP190" s="1328"/>
      <c r="AQ190" s="1328"/>
      <c r="AR190" s="1328"/>
      <c r="AS190" s="1328"/>
      <c r="AT190" s="1328"/>
      <c r="AU190" s="1328"/>
      <c r="AV190" s="1328"/>
      <c r="AW190" s="1328"/>
      <c r="AX190" s="1328"/>
      <c r="AY190" s="1328"/>
      <c r="AZ190" s="1328"/>
      <c r="BA190" s="1328"/>
      <c r="BB190" s="1328"/>
      <c r="BC190" s="1328"/>
      <c r="BD190" s="1328"/>
    </row>
    <row r="191" spans="26:56" x14ac:dyDescent="0.25">
      <c r="Z191" s="1328"/>
      <c r="AA191" s="1328"/>
      <c r="AB191" s="1329"/>
      <c r="AC191" s="1379"/>
      <c r="AD191" s="1371"/>
      <c r="AE191" s="1329"/>
      <c r="AF191" s="1329"/>
      <c r="AG191" s="1329"/>
      <c r="AH191" s="1329"/>
      <c r="AI191" s="1329"/>
      <c r="AJ191" s="1329"/>
      <c r="AK191" s="1329"/>
      <c r="AL191" s="1329"/>
      <c r="AM191" s="1329"/>
      <c r="AN191" s="1328"/>
      <c r="AO191" s="1328"/>
      <c r="AP191" s="1328"/>
      <c r="AQ191" s="1328"/>
      <c r="AR191" s="1328"/>
      <c r="AS191" s="1328"/>
      <c r="AT191" s="1328"/>
      <c r="AU191" s="1328"/>
      <c r="AV191" s="1328"/>
      <c r="AW191" s="1328"/>
      <c r="AX191" s="1328"/>
      <c r="AY191" s="1328"/>
      <c r="AZ191" s="1328"/>
      <c r="BA191" s="1328"/>
      <c r="BB191" s="1328"/>
      <c r="BC191" s="1328"/>
      <c r="BD191" s="1328"/>
    </row>
    <row r="192" spans="26:56" x14ac:dyDescent="0.25">
      <c r="Z192" s="1328"/>
      <c r="AA192" s="1328"/>
      <c r="AB192" s="1329"/>
      <c r="AC192" s="1379"/>
      <c r="AD192" s="1371"/>
      <c r="AE192" s="1329"/>
      <c r="AF192" s="1329"/>
      <c r="AG192" s="1329"/>
      <c r="AH192" s="1329"/>
      <c r="AI192" s="1329"/>
      <c r="AJ192" s="1329"/>
      <c r="AK192" s="1329"/>
      <c r="AL192" s="1329"/>
      <c r="AM192" s="1329"/>
      <c r="AN192" s="1328"/>
      <c r="AO192" s="1328"/>
      <c r="AP192" s="1328"/>
      <c r="AQ192" s="1328"/>
      <c r="AR192" s="1328"/>
      <c r="AS192" s="1328"/>
      <c r="AT192" s="1328"/>
      <c r="AU192" s="1328"/>
      <c r="AV192" s="1328"/>
      <c r="AW192" s="1328"/>
      <c r="AX192" s="1328"/>
      <c r="AY192" s="1328"/>
      <c r="AZ192" s="1328"/>
      <c r="BA192" s="1328"/>
      <c r="BB192" s="1328"/>
      <c r="BC192" s="1328"/>
      <c r="BD192" s="1328"/>
    </row>
  </sheetData>
  <sheetProtection sheet="1" objects="1" scenarios="1"/>
  <mergeCells count="2">
    <mergeCell ref="AB6:AD6"/>
    <mergeCell ref="AB7:AD7"/>
  </mergeCells>
  <hyperlinks>
    <hyperlink ref="AK5" location="Start!A1" display="Start" xr:uid="{00000000-0004-0000-0B00-000000000000}"/>
    <hyperlink ref="AD4" location="Start!A1" display="Back" xr:uid="{00000000-0004-0000-0B00-000001000000}"/>
  </hyperlinks>
  <pageMargins left="0.7" right="0.7" top="0.75" bottom="0.75" header="0.3" footer="0.3"/>
  <pageSetup orientation="portrait" r:id="rId1"/>
  <legacy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00B050"/>
  </sheetPr>
  <dimension ref="A1:J529"/>
  <sheetViews>
    <sheetView showGridLines="0" showRowColHeaders="0" showRuler="0" topLeftCell="A28" zoomScaleNormal="100" workbookViewId="0">
      <selection activeCell="F3" sqref="F3"/>
    </sheetView>
  </sheetViews>
  <sheetFormatPr defaultRowHeight="15.75" x14ac:dyDescent="0.25"/>
  <cols>
    <col min="1" max="1" width="3" style="4" customWidth="1"/>
    <col min="2" max="2" width="15.42578125" style="166" customWidth="1"/>
    <col min="3" max="3" width="33.28515625" style="223" customWidth="1"/>
    <col min="4" max="4" width="13.7109375" style="226" customWidth="1"/>
    <col min="5" max="5" width="19.42578125" style="112" customWidth="1"/>
    <col min="6" max="6" width="25" style="145" customWidth="1"/>
    <col min="7" max="7" width="14.5703125" style="102" customWidth="1"/>
    <col min="8" max="8" width="8.5703125" style="116" customWidth="1"/>
    <col min="9" max="9" width="8.7109375" customWidth="1"/>
    <col min="10" max="10" width="8.5703125" customWidth="1"/>
    <col min="11" max="17" width="11.42578125" customWidth="1"/>
    <col min="18" max="30" width="11.42578125" bestFit="1" customWidth="1"/>
    <col min="31" max="31" width="6.28515625" customWidth="1"/>
    <col min="32" max="68" width="10.7109375" bestFit="1" customWidth="1"/>
    <col min="69" max="69" width="6.28515625" customWidth="1"/>
  </cols>
  <sheetData>
    <row r="1" spans="2:10" s="4" customFormat="1" ht="29.25" customHeight="1" x14ac:dyDescent="0.25">
      <c r="B1" s="131" t="str">
        <f>IF(Start!$U$10="","",Start!$U$10)</f>
        <v/>
      </c>
      <c r="C1" s="223"/>
      <c r="D1" s="226"/>
      <c r="E1" s="112"/>
      <c r="F1" s="145"/>
      <c r="G1" s="102"/>
      <c r="H1" s="1067">
        <f ca="1">TODAY()</f>
        <v>44914</v>
      </c>
    </row>
    <row r="2" spans="2:10" s="4" customFormat="1" ht="23.25" x14ac:dyDescent="0.25">
      <c r="B2" s="131" t="s">
        <v>388</v>
      </c>
      <c r="C2" s="223"/>
      <c r="D2" s="226"/>
      <c r="E2" s="112"/>
      <c r="F2" s="145"/>
      <c r="G2" s="1068" t="str">
        <f>Start!AG21</f>
        <v/>
      </c>
      <c r="H2" s="1089" t="s">
        <v>293</v>
      </c>
    </row>
    <row r="3" spans="2:10" s="131" customFormat="1" ht="22.5" customHeight="1" x14ac:dyDescent="0.25">
      <c r="C3" s="223"/>
      <c r="D3" s="225"/>
      <c r="E3" s="153"/>
      <c r="G3" s="1068" t="str">
        <f>Start!AG22</f>
        <v/>
      </c>
    </row>
    <row r="4" spans="2:10" s="131" customFormat="1" ht="18.75" customHeight="1" x14ac:dyDescent="0.25">
      <c r="C4" s="224"/>
      <c r="D4" s="225"/>
    </row>
    <row r="5" spans="2:10" s="106" customFormat="1" ht="15" x14ac:dyDescent="0.25">
      <c r="B5" s="142" t="s">
        <v>269</v>
      </c>
      <c r="C5" s="224" t="s">
        <v>257</v>
      </c>
      <c r="D5" s="221"/>
      <c r="E5" s="112"/>
      <c r="F5" s="110"/>
      <c r="I5"/>
      <c r="J5"/>
    </row>
    <row r="6" spans="2:10" s="110" customFormat="1" ht="15" x14ac:dyDescent="0.25">
      <c r="B6" s="108"/>
      <c r="C6" s="223"/>
      <c r="D6" s="221"/>
      <c r="G6" s="102"/>
      <c r="H6" s="116"/>
      <c r="I6"/>
    </row>
    <row r="7" spans="2:10" s="329" customFormat="1" ht="30" x14ac:dyDescent="0.25">
      <c r="B7" s="330" t="s">
        <v>53</v>
      </c>
      <c r="C7" s="331" t="s">
        <v>183</v>
      </c>
      <c r="D7" s="331" t="s">
        <v>262</v>
      </c>
      <c r="E7" s="330" t="s">
        <v>307</v>
      </c>
      <c r="F7" s="172" t="s">
        <v>383</v>
      </c>
      <c r="G7" s="329" t="s">
        <v>60</v>
      </c>
      <c r="H7"/>
    </row>
    <row r="8" spans="2:10" ht="15" x14ac:dyDescent="0.25">
      <c r="B8" s="108" t="s">
        <v>313</v>
      </c>
      <c r="C8" s="106" t="s">
        <v>729</v>
      </c>
      <c r="D8" s="106"/>
      <c r="E8" s="106"/>
      <c r="F8" s="106"/>
      <c r="G8" s="222"/>
      <c r="H8"/>
    </row>
    <row r="9" spans="2:10" ht="15" x14ac:dyDescent="0.25">
      <c r="B9" s="108"/>
      <c r="C9" s="106" t="s">
        <v>733</v>
      </c>
      <c r="D9" s="106"/>
      <c r="E9" s="106"/>
      <c r="F9" s="106"/>
      <c r="G9" s="222"/>
      <c r="H9"/>
    </row>
    <row r="10" spans="2:10" ht="15" x14ac:dyDescent="0.25">
      <c r="B10" s="108"/>
      <c r="C10" s="106" t="s">
        <v>287</v>
      </c>
      <c r="D10" s="106"/>
      <c r="E10" s="106"/>
      <c r="F10" s="106"/>
      <c r="G10" s="222"/>
      <c r="H10"/>
    </row>
    <row r="11" spans="2:10" ht="15" x14ac:dyDescent="0.25">
      <c r="B11" s="108"/>
      <c r="C11" s="106" t="s">
        <v>86</v>
      </c>
      <c r="D11" s="106"/>
      <c r="E11" s="106"/>
      <c r="F11" s="106"/>
      <c r="G11" s="222"/>
      <c r="H11"/>
    </row>
    <row r="12" spans="2:10" ht="15" x14ac:dyDescent="0.25">
      <c r="B12" s="108"/>
      <c r="C12" s="106" t="s">
        <v>289</v>
      </c>
      <c r="D12" s="106"/>
      <c r="E12" s="106"/>
      <c r="F12" s="106"/>
      <c r="G12" s="222"/>
      <c r="H12"/>
    </row>
    <row r="13" spans="2:10" ht="15" x14ac:dyDescent="0.25">
      <c r="B13" s="108"/>
      <c r="C13" s="106" t="s">
        <v>281</v>
      </c>
      <c r="D13" s="106"/>
      <c r="E13" s="106"/>
      <c r="F13" s="106"/>
      <c r="G13" s="222"/>
      <c r="H13"/>
    </row>
    <row r="14" spans="2:10" ht="15" x14ac:dyDescent="0.25">
      <c r="B14" s="108"/>
      <c r="C14" s="106" t="s">
        <v>284</v>
      </c>
      <c r="D14" s="106"/>
      <c r="E14" s="106"/>
      <c r="F14" s="106"/>
      <c r="G14" s="222"/>
      <c r="H14"/>
    </row>
    <row r="15" spans="2:10" ht="15" x14ac:dyDescent="0.25">
      <c r="B15" s="108"/>
      <c r="C15" s="106" t="s">
        <v>286</v>
      </c>
      <c r="D15" s="106"/>
      <c r="E15" s="106"/>
      <c r="F15" s="106"/>
      <c r="G15" s="222"/>
      <c r="H15"/>
    </row>
    <row r="16" spans="2:10" ht="15" x14ac:dyDescent="0.25">
      <c r="B16" s="108"/>
      <c r="C16" s="106" t="s">
        <v>295</v>
      </c>
      <c r="D16" s="106"/>
      <c r="E16" s="106"/>
      <c r="F16" s="106"/>
      <c r="G16" s="222"/>
      <c r="H16"/>
    </row>
    <row r="17" spans="2:8" ht="15" x14ac:dyDescent="0.25">
      <c r="B17" s="108"/>
      <c r="C17" s="106" t="s">
        <v>296</v>
      </c>
      <c r="D17" s="106"/>
      <c r="E17" s="106"/>
      <c r="F17" s="106"/>
      <c r="G17" s="222"/>
      <c r="H17"/>
    </row>
    <row r="18" spans="2:8" ht="15" x14ac:dyDescent="0.25">
      <c r="B18" s="108"/>
      <c r="C18" s="106" t="s">
        <v>56</v>
      </c>
      <c r="D18" s="106"/>
      <c r="E18" s="106"/>
      <c r="F18" s="106"/>
      <c r="G18" s="222"/>
      <c r="H18"/>
    </row>
    <row r="19" spans="2:8" ht="15" x14ac:dyDescent="0.25">
      <c r="B19" s="108"/>
      <c r="C19" s="106" t="s">
        <v>297</v>
      </c>
      <c r="D19" s="106"/>
      <c r="E19" s="106"/>
      <c r="F19" s="106"/>
      <c r="G19" s="222"/>
      <c r="H19"/>
    </row>
    <row r="20" spans="2:8" ht="15" x14ac:dyDescent="0.25">
      <c r="B20" s="108"/>
      <c r="C20" s="1301" t="s">
        <v>298</v>
      </c>
      <c r="D20" s="106"/>
      <c r="E20" s="106"/>
      <c r="F20" s="106"/>
      <c r="G20" s="222"/>
      <c r="H20"/>
    </row>
    <row r="21" spans="2:8" ht="15" x14ac:dyDescent="0.25">
      <c r="B21" s="108"/>
      <c r="C21" s="1301" t="s">
        <v>329</v>
      </c>
      <c r="D21" s="106"/>
      <c r="E21" s="106"/>
      <c r="F21" s="106"/>
      <c r="G21" s="222"/>
      <c r="H21"/>
    </row>
    <row r="22" spans="2:8" ht="30" x14ac:dyDescent="0.25">
      <c r="B22" s="108"/>
      <c r="C22" s="106" t="s">
        <v>672</v>
      </c>
      <c r="D22" s="106"/>
      <c r="E22" s="106"/>
      <c r="F22" s="106"/>
      <c r="G22" s="222"/>
      <c r="H22"/>
    </row>
    <row r="23" spans="2:8" ht="30" x14ac:dyDescent="0.25">
      <c r="B23" s="108"/>
      <c r="C23" s="106" t="s">
        <v>673</v>
      </c>
      <c r="D23" s="220">
        <v>43008</v>
      </c>
      <c r="E23" s="1301" t="s">
        <v>229</v>
      </c>
      <c r="F23" s="106" t="s">
        <v>313</v>
      </c>
      <c r="G23" s="222"/>
      <c r="H23"/>
    </row>
    <row r="24" spans="2:8" ht="15" x14ac:dyDescent="0.25">
      <c r="B24" s="108"/>
      <c r="C24" s="106"/>
      <c r="D24" s="1301"/>
      <c r="E24" s="1301" t="s">
        <v>230</v>
      </c>
      <c r="F24" s="106" t="s">
        <v>313</v>
      </c>
      <c r="G24" s="222"/>
      <c r="H24"/>
    </row>
    <row r="25" spans="2:8" ht="15" x14ac:dyDescent="0.25">
      <c r="B25" s="108"/>
      <c r="C25" s="106"/>
      <c r="D25" s="1301"/>
      <c r="E25" s="1301" t="s">
        <v>273</v>
      </c>
      <c r="F25" s="106" t="s">
        <v>313</v>
      </c>
      <c r="G25" s="222"/>
      <c r="H25"/>
    </row>
    <row r="26" spans="2:8" ht="15" x14ac:dyDescent="0.25">
      <c r="B26" s="108"/>
      <c r="C26" s="106"/>
      <c r="D26" s="1301"/>
      <c r="E26" s="1301" t="s">
        <v>231</v>
      </c>
      <c r="F26" s="106" t="s">
        <v>313</v>
      </c>
      <c r="G26" s="222"/>
      <c r="H26"/>
    </row>
    <row r="27" spans="2:8" ht="30" x14ac:dyDescent="0.25">
      <c r="B27" s="108"/>
      <c r="C27" s="106" t="s">
        <v>674</v>
      </c>
      <c r="D27" s="220">
        <v>43008</v>
      </c>
      <c r="E27" s="1301" t="s">
        <v>245</v>
      </c>
      <c r="F27" s="106" t="s">
        <v>313</v>
      </c>
      <c r="G27" s="222"/>
      <c r="H27"/>
    </row>
    <row r="28" spans="2:8" ht="15" x14ac:dyDescent="0.25">
      <c r="B28" s="108"/>
      <c r="C28" s="106"/>
      <c r="D28" s="1301"/>
      <c r="E28" s="1301" t="s">
        <v>246</v>
      </c>
      <c r="F28" s="106" t="s">
        <v>313</v>
      </c>
      <c r="G28" s="222"/>
      <c r="H28"/>
    </row>
    <row r="29" spans="2:8" ht="30" x14ac:dyDescent="0.25">
      <c r="B29" s="108"/>
      <c r="C29" s="106" t="s">
        <v>675</v>
      </c>
      <c r="D29" s="220">
        <v>43008</v>
      </c>
      <c r="E29" s="1301" t="s">
        <v>249</v>
      </c>
      <c r="F29" s="106" t="s">
        <v>313</v>
      </c>
      <c r="G29" s="222"/>
      <c r="H29"/>
    </row>
    <row r="30" spans="2:8" ht="15" x14ac:dyDescent="0.25">
      <c r="B30" s="108"/>
      <c r="C30" s="106"/>
      <c r="D30" s="1301"/>
      <c r="E30" s="1301" t="s">
        <v>250</v>
      </c>
      <c r="F30" s="106" t="s">
        <v>313</v>
      </c>
      <c r="G30" s="222"/>
      <c r="H30"/>
    </row>
    <row r="31" spans="2:8" ht="15" x14ac:dyDescent="0.25">
      <c r="B31" s="108"/>
      <c r="C31" s="106"/>
      <c r="D31" s="1301"/>
      <c r="E31" s="1301" t="s">
        <v>285</v>
      </c>
      <c r="F31" s="106" t="s">
        <v>313</v>
      </c>
      <c r="G31" s="222"/>
      <c r="H31"/>
    </row>
    <row r="32" spans="2:8" ht="15" x14ac:dyDescent="0.25">
      <c r="B32" s="108"/>
      <c r="C32" s="106"/>
      <c r="D32" s="1301"/>
      <c r="E32" s="1301" t="s">
        <v>572</v>
      </c>
      <c r="F32" s="106" t="s">
        <v>313</v>
      </c>
      <c r="G32" s="222"/>
      <c r="H32"/>
    </row>
    <row r="33" spans="2:8" ht="15" x14ac:dyDescent="0.25">
      <c r="B33" s="108"/>
      <c r="C33" s="106"/>
      <c r="D33" s="1301"/>
      <c r="E33" s="1301" t="s">
        <v>629</v>
      </c>
      <c r="F33" s="106" t="s">
        <v>313</v>
      </c>
      <c r="G33" s="222"/>
      <c r="H33"/>
    </row>
    <row r="34" spans="2:8" ht="15" x14ac:dyDescent="0.25">
      <c r="B34" s="108"/>
      <c r="C34" s="106"/>
      <c r="D34" s="1301"/>
      <c r="E34" s="1301" t="s">
        <v>631</v>
      </c>
      <c r="F34" s="106" t="s">
        <v>313</v>
      </c>
      <c r="G34" s="222"/>
      <c r="H34"/>
    </row>
    <row r="35" spans="2:8" ht="15" x14ac:dyDescent="0.25">
      <c r="B35" s="108"/>
      <c r="C35" s="106"/>
      <c r="D35" s="1301"/>
      <c r="E35" s="1301" t="s">
        <v>632</v>
      </c>
      <c r="F35" s="106" t="s">
        <v>313</v>
      </c>
      <c r="G35" s="222"/>
      <c r="H35"/>
    </row>
    <row r="36" spans="2:8" x14ac:dyDescent="0.25">
      <c r="B36" s="166" t="s">
        <v>59</v>
      </c>
      <c r="C36" s="166"/>
      <c r="D36" s="166"/>
      <c r="E36" s="166"/>
      <c r="F36" s="166"/>
      <c r="G36" s="222"/>
      <c r="H36"/>
    </row>
    <row r="37" spans="2:8" ht="15" x14ac:dyDescent="0.25">
      <c r="B37"/>
      <c r="C37"/>
      <c r="D37"/>
      <c r="E37"/>
      <c r="F37"/>
      <c r="G37"/>
      <c r="H37"/>
    </row>
    <row r="38" spans="2:8" ht="15" x14ac:dyDescent="0.25">
      <c r="B38"/>
      <c r="C38"/>
      <c r="D38"/>
      <c r="E38"/>
      <c r="F38"/>
      <c r="G38"/>
      <c r="H38"/>
    </row>
    <row r="39" spans="2:8" ht="15" x14ac:dyDescent="0.25">
      <c r="B39"/>
      <c r="C39"/>
      <c r="D39"/>
      <c r="E39"/>
      <c r="F39"/>
      <c r="G39"/>
      <c r="H39"/>
    </row>
    <row r="40" spans="2:8" ht="15" x14ac:dyDescent="0.25">
      <c r="B40"/>
      <c r="C40"/>
      <c r="D40"/>
      <c r="E40"/>
      <c r="F40"/>
      <c r="G40"/>
      <c r="H40"/>
    </row>
    <row r="41" spans="2:8" ht="15" x14ac:dyDescent="0.25">
      <c r="B41"/>
      <c r="C41"/>
      <c r="D41"/>
      <c r="E41"/>
      <c r="F41"/>
      <c r="G41"/>
      <c r="H41"/>
    </row>
    <row r="42" spans="2:8" ht="15" x14ac:dyDescent="0.25">
      <c r="B42"/>
      <c r="C42"/>
      <c r="D42"/>
      <c r="E42"/>
      <c r="F42"/>
      <c r="G42"/>
      <c r="H42"/>
    </row>
    <row r="43" spans="2:8" ht="15" x14ac:dyDescent="0.25">
      <c r="B43"/>
      <c r="C43"/>
      <c r="D43"/>
      <c r="E43"/>
      <c r="F43"/>
      <c r="G43"/>
      <c r="H43"/>
    </row>
    <row r="44" spans="2:8" ht="15" x14ac:dyDescent="0.25">
      <c r="B44"/>
      <c r="C44"/>
      <c r="D44"/>
      <c r="E44"/>
      <c r="F44"/>
      <c r="G44"/>
      <c r="H44"/>
    </row>
    <row r="45" spans="2:8" ht="15" x14ac:dyDescent="0.25">
      <c r="B45"/>
      <c r="C45"/>
      <c r="D45"/>
      <c r="E45"/>
      <c r="F45"/>
      <c r="G45"/>
      <c r="H45"/>
    </row>
    <row r="46" spans="2:8" ht="15" x14ac:dyDescent="0.25">
      <c r="B46"/>
      <c r="C46"/>
      <c r="D46"/>
      <c r="E46"/>
      <c r="F46"/>
      <c r="G46"/>
      <c r="H46"/>
    </row>
    <row r="47" spans="2:8" ht="15" x14ac:dyDescent="0.25">
      <c r="B47"/>
      <c r="C47"/>
      <c r="D47"/>
      <c r="E47"/>
      <c r="F47"/>
      <c r="G47"/>
      <c r="H47"/>
    </row>
    <row r="48" spans="2:8" ht="15" x14ac:dyDescent="0.25">
      <c r="B48"/>
      <c r="C48"/>
      <c r="D48"/>
      <c r="E48"/>
      <c r="F48"/>
      <c r="G48"/>
      <c r="H48"/>
    </row>
    <row r="49" spans="2:8" ht="15" x14ac:dyDescent="0.25">
      <c r="B49"/>
      <c r="C49"/>
      <c r="D49"/>
      <c r="E49"/>
      <c r="F49"/>
      <c r="G49"/>
      <c r="H49"/>
    </row>
    <row r="50" spans="2:8" ht="15" x14ac:dyDescent="0.25">
      <c r="B50"/>
      <c r="C50"/>
      <c r="D50"/>
      <c r="E50"/>
      <c r="F50"/>
      <c r="G50"/>
      <c r="H50"/>
    </row>
    <row r="51" spans="2:8" ht="15" x14ac:dyDescent="0.25">
      <c r="B51"/>
      <c r="C51"/>
      <c r="D51"/>
      <c r="E51"/>
      <c r="F51"/>
      <c r="G51"/>
      <c r="H51"/>
    </row>
    <row r="52" spans="2:8" ht="15" x14ac:dyDescent="0.25">
      <c r="B52"/>
      <c r="C52"/>
      <c r="D52"/>
      <c r="E52"/>
      <c r="F52"/>
      <c r="G52"/>
      <c r="H52"/>
    </row>
    <row r="53" spans="2:8" ht="15" x14ac:dyDescent="0.25">
      <c r="B53"/>
      <c r="C53"/>
      <c r="D53"/>
      <c r="E53"/>
      <c r="F53"/>
      <c r="G53"/>
      <c r="H53"/>
    </row>
    <row r="54" spans="2:8" ht="15" x14ac:dyDescent="0.25">
      <c r="B54"/>
      <c r="C54"/>
      <c r="D54"/>
      <c r="E54"/>
      <c r="F54"/>
      <c r="G54"/>
      <c r="H54"/>
    </row>
    <row r="55" spans="2:8" ht="15" x14ac:dyDescent="0.25">
      <c r="B55"/>
      <c r="C55"/>
      <c r="D55"/>
      <c r="E55"/>
      <c r="F55"/>
      <c r="G55"/>
      <c r="H55"/>
    </row>
    <row r="56" spans="2:8" ht="15" x14ac:dyDescent="0.25">
      <c r="B56"/>
      <c r="C56"/>
      <c r="D56"/>
      <c r="E56"/>
      <c r="F56"/>
      <c r="G56"/>
      <c r="H56"/>
    </row>
    <row r="57" spans="2:8" ht="15" x14ac:dyDescent="0.25">
      <c r="B57"/>
      <c r="C57"/>
      <c r="D57"/>
      <c r="E57"/>
      <c r="F57"/>
      <c r="G57"/>
      <c r="H57"/>
    </row>
    <row r="58" spans="2:8" ht="15" x14ac:dyDescent="0.25">
      <c r="B58"/>
      <c r="C58"/>
      <c r="D58"/>
      <c r="E58"/>
      <c r="F58"/>
      <c r="G58"/>
      <c r="H58"/>
    </row>
    <row r="59" spans="2:8" ht="15" x14ac:dyDescent="0.25">
      <c r="B59"/>
      <c r="C59"/>
      <c r="D59"/>
      <c r="E59"/>
      <c r="F59"/>
      <c r="G59"/>
      <c r="H59"/>
    </row>
    <row r="60" spans="2:8" ht="15" x14ac:dyDescent="0.25">
      <c r="B60"/>
      <c r="C60"/>
      <c r="D60"/>
      <c r="E60"/>
      <c r="F60"/>
      <c r="G60"/>
      <c r="H60"/>
    </row>
    <row r="61" spans="2:8" ht="15" x14ac:dyDescent="0.25">
      <c r="B61"/>
      <c r="C61"/>
      <c r="D61"/>
      <c r="E61"/>
      <c r="F61"/>
      <c r="G61"/>
      <c r="H61"/>
    </row>
    <row r="62" spans="2:8" ht="15" x14ac:dyDescent="0.25">
      <c r="B62"/>
      <c r="C62"/>
      <c r="D62"/>
      <c r="E62"/>
      <c r="F62"/>
      <c r="G62"/>
      <c r="H62"/>
    </row>
    <row r="63" spans="2:8" ht="15" x14ac:dyDescent="0.25">
      <c r="B63"/>
      <c r="C63"/>
      <c r="D63"/>
      <c r="E63"/>
      <c r="F63"/>
      <c r="G63"/>
      <c r="H63"/>
    </row>
    <row r="64" spans="2:8" ht="15" x14ac:dyDescent="0.25">
      <c r="B64"/>
      <c r="C64"/>
      <c r="D64"/>
      <c r="E64"/>
      <c r="F64"/>
      <c r="G64"/>
      <c r="H64"/>
    </row>
    <row r="65" spans="2:8" ht="15" x14ac:dyDescent="0.25">
      <c r="B65"/>
      <c r="C65"/>
      <c r="D65"/>
      <c r="E65"/>
      <c r="F65"/>
      <c r="G65"/>
      <c r="H65"/>
    </row>
    <row r="66" spans="2:8" ht="15" x14ac:dyDescent="0.25">
      <c r="B66"/>
      <c r="C66"/>
      <c r="D66"/>
      <c r="E66"/>
      <c r="F66"/>
      <c r="G66"/>
      <c r="H66"/>
    </row>
    <row r="67" spans="2:8" ht="15" x14ac:dyDescent="0.25">
      <c r="B67"/>
      <c r="C67"/>
      <c r="D67"/>
      <c r="E67"/>
      <c r="F67"/>
      <c r="G67"/>
      <c r="H67"/>
    </row>
    <row r="68" spans="2:8" ht="15" x14ac:dyDescent="0.25">
      <c r="B68"/>
      <c r="C68"/>
      <c r="D68"/>
      <c r="E68"/>
      <c r="F68"/>
      <c r="G68"/>
      <c r="H68"/>
    </row>
    <row r="69" spans="2:8" ht="15" x14ac:dyDescent="0.25">
      <c r="B69"/>
      <c r="C69"/>
      <c r="D69"/>
      <c r="E69"/>
      <c r="F69"/>
      <c r="G69"/>
      <c r="H69"/>
    </row>
    <row r="70" spans="2:8" ht="15" x14ac:dyDescent="0.25">
      <c r="B70"/>
      <c r="C70"/>
      <c r="D70"/>
      <c r="E70"/>
      <c r="F70"/>
      <c r="G70"/>
      <c r="H70"/>
    </row>
    <row r="71" spans="2:8" ht="15" x14ac:dyDescent="0.25">
      <c r="B71"/>
      <c r="C71"/>
      <c r="D71"/>
      <c r="E71"/>
      <c r="F71"/>
      <c r="G71"/>
      <c r="H71"/>
    </row>
    <row r="72" spans="2:8" ht="15" x14ac:dyDescent="0.25">
      <c r="B72"/>
      <c r="C72"/>
      <c r="D72"/>
      <c r="E72"/>
      <c r="F72"/>
      <c r="G72"/>
      <c r="H72"/>
    </row>
    <row r="73" spans="2:8" ht="15" x14ac:dyDescent="0.25">
      <c r="B73"/>
      <c r="C73"/>
      <c r="D73"/>
      <c r="E73"/>
      <c r="F73"/>
      <c r="G73"/>
      <c r="H73"/>
    </row>
    <row r="74" spans="2:8" ht="15" x14ac:dyDescent="0.25">
      <c r="B74"/>
      <c r="C74"/>
      <c r="D74"/>
      <c r="E74"/>
      <c r="F74"/>
      <c r="G74"/>
      <c r="H74"/>
    </row>
    <row r="75" spans="2:8" ht="15" x14ac:dyDescent="0.25">
      <c r="B75"/>
      <c r="C75"/>
      <c r="D75"/>
      <c r="E75"/>
      <c r="F75"/>
      <c r="G75"/>
      <c r="H75"/>
    </row>
    <row r="76" spans="2:8" ht="15" x14ac:dyDescent="0.25">
      <c r="B76"/>
      <c r="C76"/>
      <c r="D76"/>
      <c r="E76"/>
      <c r="F76"/>
      <c r="G76"/>
      <c r="H76"/>
    </row>
    <row r="77" spans="2:8" ht="15" x14ac:dyDescent="0.25">
      <c r="B77"/>
      <c r="C77"/>
      <c r="D77"/>
      <c r="E77"/>
      <c r="F77"/>
      <c r="G77"/>
      <c r="H77"/>
    </row>
    <row r="78" spans="2:8" ht="15" x14ac:dyDescent="0.25">
      <c r="B78"/>
      <c r="C78"/>
      <c r="D78"/>
      <c r="E78"/>
      <c r="F78"/>
      <c r="G78"/>
      <c r="H78"/>
    </row>
    <row r="79" spans="2:8" ht="15" x14ac:dyDescent="0.25">
      <c r="B79"/>
      <c r="C79"/>
      <c r="D79"/>
      <c r="E79"/>
      <c r="F79"/>
      <c r="G79"/>
      <c r="H79"/>
    </row>
    <row r="80" spans="2:8" ht="15" x14ac:dyDescent="0.25">
      <c r="B80"/>
      <c r="C80"/>
      <c r="D80"/>
      <c r="E80"/>
      <c r="F80"/>
      <c r="G80"/>
      <c r="H80"/>
    </row>
    <row r="81" spans="2:8" ht="15" x14ac:dyDescent="0.25">
      <c r="B81"/>
      <c r="C81"/>
      <c r="D81"/>
      <c r="E81"/>
      <c r="F81"/>
      <c r="G81"/>
      <c r="H81"/>
    </row>
    <row r="82" spans="2:8" ht="15" x14ac:dyDescent="0.25">
      <c r="B82"/>
      <c r="C82"/>
      <c r="D82"/>
      <c r="E82"/>
      <c r="F82"/>
      <c r="G82"/>
      <c r="H82"/>
    </row>
    <row r="83" spans="2:8" ht="15" x14ac:dyDescent="0.25">
      <c r="B83"/>
      <c r="C83"/>
      <c r="D83"/>
      <c r="E83"/>
      <c r="F83"/>
      <c r="G83"/>
      <c r="H83"/>
    </row>
    <row r="84" spans="2:8" ht="15" x14ac:dyDescent="0.25">
      <c r="B84"/>
      <c r="C84"/>
      <c r="D84"/>
      <c r="E84"/>
      <c r="F84"/>
      <c r="G84"/>
      <c r="H84"/>
    </row>
    <row r="85" spans="2:8" ht="15" x14ac:dyDescent="0.25">
      <c r="B85"/>
      <c r="C85"/>
      <c r="D85"/>
      <c r="E85"/>
      <c r="F85"/>
      <c r="G85"/>
      <c r="H85"/>
    </row>
    <row r="86" spans="2:8" ht="15" x14ac:dyDescent="0.25">
      <c r="B86"/>
      <c r="C86"/>
      <c r="D86"/>
      <c r="E86"/>
      <c r="F86"/>
      <c r="G86"/>
      <c r="H86"/>
    </row>
    <row r="87" spans="2:8" ht="15" x14ac:dyDescent="0.25">
      <c r="B87"/>
      <c r="C87"/>
      <c r="D87"/>
      <c r="E87"/>
      <c r="F87"/>
      <c r="G87"/>
      <c r="H87"/>
    </row>
    <row r="88" spans="2:8" ht="15" x14ac:dyDescent="0.25">
      <c r="B88"/>
      <c r="C88"/>
      <c r="D88"/>
      <c r="E88"/>
      <c r="F88"/>
      <c r="G88"/>
      <c r="H88"/>
    </row>
    <row r="89" spans="2:8" ht="15" x14ac:dyDescent="0.25">
      <c r="B89"/>
      <c r="C89"/>
      <c r="D89"/>
      <c r="E89"/>
      <c r="F89"/>
      <c r="G89"/>
      <c r="H89"/>
    </row>
    <row r="90" spans="2:8" ht="15" x14ac:dyDescent="0.25">
      <c r="B90"/>
      <c r="C90"/>
      <c r="D90"/>
      <c r="E90"/>
      <c r="F90"/>
      <c r="G90"/>
      <c r="H90"/>
    </row>
    <row r="91" spans="2:8" ht="15" x14ac:dyDescent="0.25">
      <c r="B91"/>
      <c r="C91"/>
      <c r="D91"/>
      <c r="E91"/>
      <c r="F91"/>
      <c r="G91"/>
      <c r="H91"/>
    </row>
    <row r="92" spans="2:8" ht="15" x14ac:dyDescent="0.25">
      <c r="B92"/>
      <c r="C92"/>
      <c r="D92"/>
      <c r="E92"/>
      <c r="F92"/>
      <c r="G92"/>
      <c r="H92"/>
    </row>
    <row r="93" spans="2:8" ht="15" x14ac:dyDescent="0.25">
      <c r="B93"/>
      <c r="C93"/>
      <c r="D93"/>
      <c r="E93"/>
      <c r="F93"/>
      <c r="G93"/>
      <c r="H93"/>
    </row>
    <row r="94" spans="2:8" ht="15" x14ac:dyDescent="0.25">
      <c r="B94"/>
      <c r="C94"/>
      <c r="D94"/>
      <c r="E94"/>
      <c r="F94"/>
      <c r="G94"/>
      <c r="H94"/>
    </row>
    <row r="95" spans="2:8" ht="15" x14ac:dyDescent="0.25">
      <c r="B95"/>
      <c r="C95"/>
      <c r="D95"/>
      <c r="E95"/>
      <c r="F95"/>
      <c r="G95"/>
      <c r="H95"/>
    </row>
    <row r="96" spans="2:8" ht="15" x14ac:dyDescent="0.25">
      <c r="B96"/>
      <c r="C96"/>
      <c r="D96"/>
      <c r="E96"/>
      <c r="F96"/>
      <c r="G96"/>
      <c r="H96"/>
    </row>
    <row r="97" spans="2:8" ht="15" x14ac:dyDescent="0.25">
      <c r="B97"/>
      <c r="C97"/>
      <c r="D97"/>
      <c r="E97"/>
      <c r="F97"/>
      <c r="G97"/>
      <c r="H97"/>
    </row>
    <row r="98" spans="2:8" ht="15" x14ac:dyDescent="0.25">
      <c r="B98"/>
      <c r="C98"/>
      <c r="D98"/>
      <c r="E98"/>
      <c r="F98"/>
      <c r="G98"/>
      <c r="H98"/>
    </row>
    <row r="99" spans="2:8" ht="15" x14ac:dyDescent="0.25">
      <c r="B99"/>
      <c r="C99"/>
      <c r="D99"/>
      <c r="E99"/>
      <c r="F99"/>
      <c r="G99"/>
      <c r="H99"/>
    </row>
    <row r="100" spans="2:8" ht="15" x14ac:dyDescent="0.25">
      <c r="B100"/>
      <c r="C100"/>
      <c r="D100"/>
      <c r="E100"/>
      <c r="F100"/>
      <c r="G100"/>
      <c r="H100"/>
    </row>
    <row r="101" spans="2:8" ht="15" x14ac:dyDescent="0.25">
      <c r="B101"/>
      <c r="C101"/>
      <c r="D101"/>
      <c r="E101"/>
      <c r="F101"/>
      <c r="G101"/>
      <c r="H101"/>
    </row>
    <row r="102" spans="2:8" ht="15" x14ac:dyDescent="0.25">
      <c r="B102"/>
      <c r="C102"/>
      <c r="D102"/>
      <c r="E102"/>
      <c r="F102"/>
      <c r="G102"/>
      <c r="H102"/>
    </row>
    <row r="103" spans="2:8" ht="15" x14ac:dyDescent="0.25">
      <c r="B103"/>
      <c r="C103"/>
      <c r="D103"/>
      <c r="E103"/>
      <c r="F103"/>
      <c r="G103"/>
      <c r="H103"/>
    </row>
    <row r="104" spans="2:8" ht="15" x14ac:dyDescent="0.25">
      <c r="B104"/>
      <c r="C104"/>
      <c r="D104"/>
      <c r="E104"/>
      <c r="F104"/>
      <c r="G104"/>
      <c r="H104"/>
    </row>
    <row r="105" spans="2:8" ht="15" x14ac:dyDescent="0.25">
      <c r="B105"/>
      <c r="C105"/>
      <c r="D105"/>
      <c r="E105"/>
      <c r="F105"/>
      <c r="G105"/>
      <c r="H105"/>
    </row>
    <row r="106" spans="2:8" ht="15" x14ac:dyDescent="0.25">
      <c r="B106"/>
      <c r="C106"/>
      <c r="D106"/>
      <c r="E106"/>
      <c r="F106"/>
      <c r="G106"/>
      <c r="H106"/>
    </row>
    <row r="107" spans="2:8" ht="15" x14ac:dyDescent="0.25">
      <c r="B107"/>
      <c r="C107"/>
      <c r="D107"/>
      <c r="E107"/>
      <c r="F107"/>
      <c r="G107"/>
      <c r="H107"/>
    </row>
    <row r="108" spans="2:8" ht="15" x14ac:dyDescent="0.25">
      <c r="B108"/>
      <c r="C108"/>
      <c r="D108"/>
      <c r="E108"/>
      <c r="F108"/>
      <c r="G108"/>
      <c r="H108"/>
    </row>
    <row r="109" spans="2:8" ht="15" x14ac:dyDescent="0.25">
      <c r="B109"/>
      <c r="C109"/>
      <c r="D109"/>
      <c r="E109"/>
      <c r="F109"/>
      <c r="G109"/>
      <c r="H109"/>
    </row>
    <row r="110" spans="2:8" ht="15" x14ac:dyDescent="0.25">
      <c r="B110"/>
      <c r="C110"/>
      <c r="D110"/>
      <c r="E110"/>
      <c r="F110"/>
      <c r="G110"/>
      <c r="H110"/>
    </row>
    <row r="111" spans="2:8" ht="15" x14ac:dyDescent="0.25">
      <c r="B111"/>
      <c r="C111"/>
      <c r="D111"/>
      <c r="E111"/>
      <c r="F111"/>
      <c r="G111"/>
      <c r="H111"/>
    </row>
    <row r="112" spans="2:8" ht="15" x14ac:dyDescent="0.25">
      <c r="B112"/>
      <c r="C112"/>
      <c r="D112"/>
      <c r="E112"/>
      <c r="F112"/>
      <c r="G112"/>
      <c r="H112"/>
    </row>
    <row r="113" spans="2:8" ht="15" x14ac:dyDescent="0.25">
      <c r="B113"/>
      <c r="C113" s="220"/>
      <c r="D113" s="117"/>
      <c r="E113"/>
      <c r="F113"/>
      <c r="G113"/>
      <c r="H113"/>
    </row>
    <row r="114" spans="2:8" ht="15" x14ac:dyDescent="0.25">
      <c r="B114"/>
      <c r="C114" s="220"/>
      <c r="D114" s="117"/>
      <c r="E114"/>
      <c r="F114"/>
      <c r="G114"/>
      <c r="H114"/>
    </row>
    <row r="115" spans="2:8" ht="15" x14ac:dyDescent="0.25">
      <c r="B115"/>
      <c r="C115" s="220"/>
      <c r="D115" s="117"/>
      <c r="E115"/>
      <c r="F115"/>
      <c r="G115"/>
      <c r="H115"/>
    </row>
    <row r="116" spans="2:8" ht="15" x14ac:dyDescent="0.25">
      <c r="B116"/>
      <c r="C116" s="220"/>
      <c r="D116" s="117"/>
      <c r="E116"/>
      <c r="F116"/>
      <c r="G116"/>
      <c r="H116"/>
    </row>
    <row r="117" spans="2:8" ht="15" x14ac:dyDescent="0.25">
      <c r="B117"/>
      <c r="C117" s="220"/>
      <c r="D117" s="117"/>
      <c r="E117"/>
      <c r="F117"/>
      <c r="G117"/>
      <c r="H117"/>
    </row>
    <row r="118" spans="2:8" ht="15" x14ac:dyDescent="0.25">
      <c r="B118"/>
      <c r="C118" s="220"/>
      <c r="D118" s="117"/>
      <c r="E118"/>
      <c r="F118"/>
      <c r="G118"/>
      <c r="H118"/>
    </row>
    <row r="119" spans="2:8" ht="15" x14ac:dyDescent="0.25">
      <c r="B119"/>
      <c r="C119" s="220"/>
      <c r="D119" s="117"/>
      <c r="E119"/>
      <c r="F119"/>
      <c r="G119"/>
      <c r="H119"/>
    </row>
    <row r="120" spans="2:8" ht="15" x14ac:dyDescent="0.25">
      <c r="B120"/>
      <c r="C120" s="220"/>
      <c r="D120" s="117"/>
      <c r="E120"/>
      <c r="F120"/>
      <c r="G120"/>
      <c r="H120"/>
    </row>
    <row r="121" spans="2:8" ht="15" x14ac:dyDescent="0.25">
      <c r="B121"/>
      <c r="C121" s="220"/>
      <c r="D121" s="117"/>
      <c r="E121"/>
      <c r="F121"/>
      <c r="G121"/>
      <c r="H121"/>
    </row>
    <row r="122" spans="2:8" ht="15" x14ac:dyDescent="0.25">
      <c r="B122"/>
      <c r="C122" s="220"/>
      <c r="D122" s="117"/>
      <c r="E122"/>
      <c r="F122"/>
      <c r="G122"/>
      <c r="H122"/>
    </row>
    <row r="123" spans="2:8" ht="15" x14ac:dyDescent="0.25">
      <c r="B123"/>
      <c r="C123" s="220"/>
      <c r="D123" s="117"/>
      <c r="E123"/>
      <c r="F123"/>
      <c r="G123"/>
      <c r="H123"/>
    </row>
    <row r="124" spans="2:8" ht="15" x14ac:dyDescent="0.25">
      <c r="B124"/>
      <c r="C124" s="220"/>
      <c r="D124" s="117"/>
      <c r="E124"/>
      <c r="F124"/>
      <c r="G124"/>
      <c r="H124"/>
    </row>
    <row r="125" spans="2:8" ht="15" x14ac:dyDescent="0.25">
      <c r="B125"/>
      <c r="C125" s="220"/>
      <c r="D125" s="117"/>
      <c r="E125"/>
      <c r="F125"/>
      <c r="G125"/>
      <c r="H125"/>
    </row>
    <row r="126" spans="2:8" ht="15" x14ac:dyDescent="0.25">
      <c r="B126"/>
      <c r="C126" s="220"/>
      <c r="D126" s="117"/>
      <c r="E126"/>
      <c r="F126"/>
      <c r="G126"/>
      <c r="H126"/>
    </row>
    <row r="127" spans="2:8" ht="15" x14ac:dyDescent="0.25">
      <c r="B127"/>
      <c r="C127" s="220"/>
      <c r="D127" s="117"/>
      <c r="E127"/>
      <c r="F127"/>
      <c r="G127"/>
      <c r="H127"/>
    </row>
    <row r="128" spans="2:8" ht="15" x14ac:dyDescent="0.25">
      <c r="B128"/>
      <c r="C128" s="220"/>
      <c r="D128" s="117"/>
      <c r="E128"/>
      <c r="F128"/>
      <c r="G128"/>
      <c r="H128"/>
    </row>
    <row r="129" spans="2:8" ht="15" x14ac:dyDescent="0.25">
      <c r="B129"/>
      <c r="C129" s="220"/>
      <c r="D129" s="117"/>
      <c r="E129"/>
      <c r="F129"/>
      <c r="G129"/>
      <c r="H129"/>
    </row>
    <row r="130" spans="2:8" ht="15" x14ac:dyDescent="0.25">
      <c r="B130"/>
      <c r="C130" s="220"/>
      <c r="D130" s="117"/>
      <c r="E130"/>
      <c r="F130"/>
      <c r="G130"/>
      <c r="H130"/>
    </row>
    <row r="131" spans="2:8" ht="15" x14ac:dyDescent="0.25">
      <c r="B131"/>
      <c r="C131" s="220"/>
      <c r="D131" s="117"/>
      <c r="E131"/>
      <c r="F131"/>
      <c r="G131"/>
      <c r="H131"/>
    </row>
    <row r="132" spans="2:8" ht="15" x14ac:dyDescent="0.25">
      <c r="B132"/>
      <c r="C132" s="220"/>
      <c r="D132" s="117"/>
      <c r="E132"/>
      <c r="F132"/>
      <c r="G132"/>
      <c r="H132"/>
    </row>
    <row r="133" spans="2:8" ht="15" x14ac:dyDescent="0.25">
      <c r="B133"/>
      <c r="C133" s="220"/>
      <c r="D133" s="117"/>
      <c r="E133"/>
      <c r="F133"/>
      <c r="G133"/>
      <c r="H133"/>
    </row>
    <row r="134" spans="2:8" ht="15" x14ac:dyDescent="0.25">
      <c r="B134"/>
      <c r="C134" s="220"/>
      <c r="D134" s="117"/>
      <c r="E134"/>
      <c r="F134"/>
      <c r="G134"/>
      <c r="H134"/>
    </row>
    <row r="135" spans="2:8" ht="15" x14ac:dyDescent="0.25">
      <c r="B135"/>
      <c r="C135" s="220"/>
      <c r="D135" s="117"/>
      <c r="E135"/>
      <c r="F135"/>
      <c r="G135"/>
      <c r="H135"/>
    </row>
    <row r="136" spans="2:8" ht="15" x14ac:dyDescent="0.25">
      <c r="B136"/>
      <c r="C136" s="220"/>
      <c r="D136" s="117"/>
      <c r="E136"/>
      <c r="F136"/>
      <c r="G136"/>
      <c r="H136"/>
    </row>
    <row r="137" spans="2:8" ht="15" x14ac:dyDescent="0.25">
      <c r="B137"/>
      <c r="C137" s="220"/>
      <c r="D137" s="117"/>
      <c r="E137"/>
      <c r="F137"/>
      <c r="G137"/>
      <c r="H137"/>
    </row>
    <row r="138" spans="2:8" ht="15" x14ac:dyDescent="0.25">
      <c r="B138"/>
      <c r="C138" s="220"/>
      <c r="D138" s="117"/>
      <c r="E138"/>
      <c r="F138"/>
      <c r="G138"/>
      <c r="H138"/>
    </row>
    <row r="139" spans="2:8" ht="15" x14ac:dyDescent="0.25">
      <c r="B139"/>
      <c r="C139" s="220"/>
      <c r="D139" s="117"/>
      <c r="E139"/>
      <c r="F139"/>
      <c r="G139"/>
      <c r="H139"/>
    </row>
    <row r="140" spans="2:8" ht="15" x14ac:dyDescent="0.25">
      <c r="B140"/>
      <c r="C140" s="220"/>
      <c r="D140" s="117"/>
      <c r="E140"/>
      <c r="F140"/>
      <c r="G140"/>
      <c r="H140"/>
    </row>
    <row r="141" spans="2:8" ht="15" x14ac:dyDescent="0.25">
      <c r="B141"/>
      <c r="C141" s="220"/>
      <c r="D141" s="117"/>
      <c r="E141"/>
      <c r="F141"/>
      <c r="G141"/>
      <c r="H141"/>
    </row>
    <row r="142" spans="2:8" ht="15" x14ac:dyDescent="0.25">
      <c r="B142"/>
      <c r="C142" s="220"/>
      <c r="D142" s="117"/>
      <c r="E142"/>
      <c r="F142"/>
      <c r="G142"/>
      <c r="H142"/>
    </row>
    <row r="143" spans="2:8" ht="15" x14ac:dyDescent="0.25">
      <c r="B143"/>
      <c r="C143" s="220"/>
      <c r="D143" s="117"/>
      <c r="E143"/>
      <c r="F143"/>
      <c r="G143"/>
      <c r="H143"/>
    </row>
    <row r="144" spans="2:8" ht="15" x14ac:dyDescent="0.25">
      <c r="B144"/>
      <c r="C144" s="220"/>
      <c r="D144" s="117"/>
      <c r="E144"/>
      <c r="F144"/>
      <c r="G144"/>
      <c r="H144"/>
    </row>
    <row r="145" spans="2:8" ht="15" x14ac:dyDescent="0.25">
      <c r="B145"/>
      <c r="C145" s="220"/>
      <c r="D145" s="117"/>
      <c r="E145"/>
      <c r="F145"/>
      <c r="G145"/>
      <c r="H145"/>
    </row>
    <row r="146" spans="2:8" ht="15" x14ac:dyDescent="0.25">
      <c r="B146"/>
      <c r="C146" s="220"/>
      <c r="D146" s="117"/>
      <c r="E146"/>
      <c r="F146"/>
      <c r="G146"/>
      <c r="H146"/>
    </row>
    <row r="147" spans="2:8" ht="15" x14ac:dyDescent="0.25">
      <c r="B147"/>
      <c r="C147" s="220"/>
      <c r="D147" s="117"/>
      <c r="E147"/>
      <c r="F147"/>
      <c r="G147"/>
      <c r="H147"/>
    </row>
    <row r="148" spans="2:8" ht="15" x14ac:dyDescent="0.25">
      <c r="B148"/>
      <c r="C148" s="220"/>
      <c r="D148" s="117"/>
      <c r="E148"/>
      <c r="F148"/>
      <c r="G148"/>
      <c r="H148"/>
    </row>
    <row r="149" spans="2:8" ht="15" x14ac:dyDescent="0.25">
      <c r="B149"/>
      <c r="C149" s="220"/>
      <c r="D149" s="117"/>
      <c r="E149"/>
      <c r="F149"/>
      <c r="G149"/>
      <c r="H149"/>
    </row>
    <row r="150" spans="2:8" ht="15" x14ac:dyDescent="0.25">
      <c r="B150"/>
      <c r="C150" s="220"/>
      <c r="D150" s="117"/>
      <c r="E150"/>
      <c r="F150"/>
      <c r="G150"/>
      <c r="H150"/>
    </row>
    <row r="151" spans="2:8" ht="15" x14ac:dyDescent="0.25">
      <c r="B151"/>
      <c r="C151" s="220"/>
      <c r="D151" s="117"/>
      <c r="E151"/>
      <c r="F151"/>
      <c r="G151"/>
      <c r="H151"/>
    </row>
    <row r="152" spans="2:8" ht="15" x14ac:dyDescent="0.25">
      <c r="B152"/>
      <c r="C152" s="220"/>
      <c r="D152" s="117"/>
      <c r="E152"/>
      <c r="F152"/>
      <c r="G152"/>
      <c r="H152"/>
    </row>
    <row r="153" spans="2:8" ht="15" x14ac:dyDescent="0.25">
      <c r="B153"/>
      <c r="C153" s="220"/>
      <c r="D153" s="117"/>
      <c r="E153"/>
      <c r="F153"/>
      <c r="G153"/>
      <c r="H153"/>
    </row>
    <row r="154" spans="2:8" ht="15" x14ac:dyDescent="0.25">
      <c r="B154"/>
      <c r="C154" s="220"/>
      <c r="D154" s="117"/>
      <c r="E154"/>
      <c r="F154"/>
      <c r="G154"/>
      <c r="H154"/>
    </row>
    <row r="155" spans="2:8" ht="15" x14ac:dyDescent="0.25">
      <c r="B155"/>
      <c r="C155" s="220"/>
      <c r="D155" s="117"/>
      <c r="E155"/>
      <c r="F155"/>
      <c r="G155"/>
      <c r="H155"/>
    </row>
    <row r="156" spans="2:8" ht="15" x14ac:dyDescent="0.25">
      <c r="B156"/>
      <c r="C156" s="220"/>
      <c r="D156" s="117"/>
      <c r="E156"/>
      <c r="F156"/>
      <c r="G156"/>
      <c r="H156"/>
    </row>
    <row r="157" spans="2:8" ht="15" x14ac:dyDescent="0.25">
      <c r="B157"/>
      <c r="C157" s="220"/>
      <c r="D157" s="117"/>
      <c r="E157"/>
      <c r="F157"/>
      <c r="G157"/>
      <c r="H157"/>
    </row>
    <row r="158" spans="2:8" ht="15" x14ac:dyDescent="0.25">
      <c r="B158"/>
      <c r="C158" s="220"/>
      <c r="D158" s="117"/>
      <c r="E158"/>
      <c r="F158"/>
      <c r="G158"/>
      <c r="H158"/>
    </row>
    <row r="159" spans="2:8" ht="15" x14ac:dyDescent="0.25">
      <c r="B159"/>
      <c r="C159" s="220"/>
      <c r="D159" s="117"/>
      <c r="E159"/>
      <c r="F159"/>
      <c r="G159"/>
      <c r="H159"/>
    </row>
    <row r="160" spans="2:8" ht="15" x14ac:dyDescent="0.25">
      <c r="B160"/>
      <c r="C160" s="220"/>
      <c r="D160" s="117"/>
      <c r="E160"/>
      <c r="F160"/>
      <c r="G160"/>
      <c r="H160"/>
    </row>
    <row r="161" spans="2:8" ht="15" x14ac:dyDescent="0.25">
      <c r="B161"/>
      <c r="C161" s="220"/>
      <c r="D161" s="117"/>
      <c r="E161"/>
      <c r="F161"/>
      <c r="G161"/>
      <c r="H161"/>
    </row>
    <row r="162" spans="2:8" ht="15" x14ac:dyDescent="0.25">
      <c r="B162"/>
      <c r="C162" s="220"/>
      <c r="D162" s="117"/>
      <c r="E162"/>
      <c r="F162"/>
      <c r="G162"/>
      <c r="H162"/>
    </row>
    <row r="163" spans="2:8" ht="15" x14ac:dyDescent="0.25">
      <c r="B163"/>
      <c r="C163" s="220"/>
      <c r="D163" s="117"/>
      <c r="E163"/>
      <c r="F163"/>
      <c r="G163"/>
      <c r="H163"/>
    </row>
    <row r="164" spans="2:8" ht="15" x14ac:dyDescent="0.25">
      <c r="B164"/>
      <c r="C164" s="220"/>
      <c r="D164" s="117"/>
      <c r="E164"/>
      <c r="F164"/>
      <c r="G164"/>
      <c r="H164"/>
    </row>
    <row r="165" spans="2:8" ht="15" x14ac:dyDescent="0.25">
      <c r="B165"/>
      <c r="C165" s="220"/>
      <c r="D165" s="117"/>
      <c r="E165"/>
      <c r="F165"/>
      <c r="G165"/>
      <c r="H165"/>
    </row>
    <row r="166" spans="2:8" ht="15" x14ac:dyDescent="0.25">
      <c r="B166"/>
      <c r="C166" s="220"/>
      <c r="D166" s="117"/>
      <c r="E166"/>
      <c r="F166"/>
      <c r="G166"/>
      <c r="H166"/>
    </row>
    <row r="167" spans="2:8" ht="15" x14ac:dyDescent="0.25">
      <c r="B167"/>
      <c r="C167" s="220"/>
      <c r="D167" s="117"/>
      <c r="E167"/>
      <c r="F167"/>
      <c r="G167"/>
      <c r="H167"/>
    </row>
    <row r="168" spans="2:8" ht="15" x14ac:dyDescent="0.25">
      <c r="B168"/>
      <c r="C168" s="220"/>
      <c r="D168" s="117"/>
      <c r="E168"/>
      <c r="F168"/>
      <c r="G168"/>
      <c r="H168"/>
    </row>
    <row r="169" spans="2:8" ht="15" x14ac:dyDescent="0.25">
      <c r="B169"/>
      <c r="C169" s="220"/>
      <c r="D169" s="117"/>
      <c r="E169"/>
      <c r="F169"/>
      <c r="G169"/>
      <c r="H169"/>
    </row>
    <row r="170" spans="2:8" ht="15" x14ac:dyDescent="0.25">
      <c r="B170"/>
      <c r="C170" s="220"/>
      <c r="D170" s="117"/>
      <c r="E170"/>
      <c r="F170"/>
      <c r="G170"/>
      <c r="H170"/>
    </row>
    <row r="171" spans="2:8" ht="15" x14ac:dyDescent="0.25">
      <c r="B171"/>
      <c r="C171" s="220"/>
      <c r="D171" s="117"/>
      <c r="E171"/>
      <c r="F171"/>
      <c r="G171"/>
      <c r="H171"/>
    </row>
    <row r="172" spans="2:8" ht="15" x14ac:dyDescent="0.25">
      <c r="B172"/>
      <c r="C172" s="220"/>
      <c r="D172" s="117"/>
      <c r="E172"/>
      <c r="F172"/>
      <c r="G172"/>
      <c r="H172"/>
    </row>
    <row r="173" spans="2:8" ht="15" x14ac:dyDescent="0.25">
      <c r="B173"/>
      <c r="C173" s="220"/>
      <c r="D173" s="117"/>
      <c r="E173"/>
      <c r="F173"/>
      <c r="G173"/>
      <c r="H173"/>
    </row>
    <row r="174" spans="2:8" ht="15" x14ac:dyDescent="0.25">
      <c r="B174"/>
      <c r="C174" s="220"/>
      <c r="D174" s="117"/>
      <c r="E174"/>
      <c r="F174"/>
      <c r="G174"/>
      <c r="H174"/>
    </row>
    <row r="175" spans="2:8" ht="15" x14ac:dyDescent="0.25">
      <c r="B175"/>
      <c r="C175" s="220"/>
      <c r="D175" s="117"/>
      <c r="E175"/>
      <c r="F175"/>
      <c r="G175"/>
      <c r="H175"/>
    </row>
    <row r="176" spans="2:8" ht="15" x14ac:dyDescent="0.25">
      <c r="B176"/>
      <c r="C176" s="220"/>
      <c r="D176" s="117"/>
      <c r="E176"/>
      <c r="F176"/>
      <c r="G176"/>
      <c r="H176"/>
    </row>
    <row r="177" spans="2:8" ht="15" x14ac:dyDescent="0.25">
      <c r="B177"/>
      <c r="C177" s="220"/>
      <c r="D177" s="117"/>
      <c r="E177"/>
      <c r="F177"/>
      <c r="G177"/>
      <c r="H177"/>
    </row>
    <row r="178" spans="2:8" ht="15" x14ac:dyDescent="0.25">
      <c r="B178"/>
      <c r="C178" s="220"/>
      <c r="D178" s="117"/>
      <c r="E178"/>
      <c r="F178"/>
      <c r="G178"/>
      <c r="H178"/>
    </row>
    <row r="179" spans="2:8" ht="15" x14ac:dyDescent="0.25">
      <c r="B179"/>
      <c r="C179" s="220"/>
      <c r="D179" s="117"/>
      <c r="E179"/>
      <c r="F179"/>
      <c r="G179"/>
      <c r="H179"/>
    </row>
    <row r="180" spans="2:8" ht="15" x14ac:dyDescent="0.25">
      <c r="B180"/>
      <c r="C180" s="220"/>
      <c r="D180" s="117"/>
      <c r="E180"/>
      <c r="F180"/>
      <c r="G180"/>
      <c r="H180"/>
    </row>
    <row r="181" spans="2:8" ht="15" x14ac:dyDescent="0.25">
      <c r="B181"/>
      <c r="C181" s="220"/>
      <c r="D181" s="117"/>
      <c r="E181"/>
      <c r="F181"/>
      <c r="G181"/>
      <c r="H181"/>
    </row>
    <row r="182" spans="2:8" ht="15" x14ac:dyDescent="0.25">
      <c r="B182"/>
      <c r="C182" s="220"/>
      <c r="D182" s="117"/>
      <c r="E182"/>
      <c r="F182"/>
      <c r="G182"/>
      <c r="H182"/>
    </row>
    <row r="183" spans="2:8" ht="15" x14ac:dyDescent="0.25">
      <c r="B183"/>
      <c r="C183" s="220"/>
      <c r="D183" s="117"/>
      <c r="E183"/>
      <c r="F183"/>
      <c r="G183"/>
      <c r="H183"/>
    </row>
    <row r="184" spans="2:8" ht="15" x14ac:dyDescent="0.25">
      <c r="B184"/>
      <c r="C184" s="220"/>
      <c r="D184" s="117"/>
      <c r="E184"/>
      <c r="F184"/>
      <c r="G184"/>
      <c r="H184"/>
    </row>
    <row r="185" spans="2:8" ht="15" x14ac:dyDescent="0.25">
      <c r="B185"/>
      <c r="C185" s="220"/>
      <c r="D185" s="117"/>
      <c r="E185"/>
      <c r="F185"/>
      <c r="G185"/>
      <c r="H185"/>
    </row>
    <row r="186" spans="2:8" ht="15" x14ac:dyDescent="0.25">
      <c r="B186"/>
      <c r="C186" s="220"/>
      <c r="D186" s="117"/>
      <c r="E186"/>
      <c r="F186"/>
      <c r="G186"/>
      <c r="H186"/>
    </row>
    <row r="187" spans="2:8" ht="15" x14ac:dyDescent="0.25">
      <c r="B187"/>
      <c r="C187" s="220"/>
      <c r="D187" s="117"/>
      <c r="E187"/>
      <c r="F187"/>
      <c r="G187"/>
      <c r="H187"/>
    </row>
    <row r="188" spans="2:8" ht="15" x14ac:dyDescent="0.25">
      <c r="B188"/>
      <c r="C188" s="220"/>
      <c r="D188" s="117"/>
      <c r="E188"/>
      <c r="F188"/>
      <c r="G188"/>
      <c r="H188"/>
    </row>
    <row r="189" spans="2:8" ht="15" x14ac:dyDescent="0.25">
      <c r="B189"/>
      <c r="C189" s="220"/>
      <c r="D189" s="117"/>
      <c r="E189"/>
      <c r="F189"/>
      <c r="G189"/>
      <c r="H189"/>
    </row>
    <row r="190" spans="2:8" ht="15" x14ac:dyDescent="0.25">
      <c r="B190"/>
      <c r="C190" s="220"/>
      <c r="D190" s="117"/>
      <c r="E190"/>
      <c r="F190"/>
      <c r="G190"/>
      <c r="H190"/>
    </row>
    <row r="191" spans="2:8" ht="15" x14ac:dyDescent="0.25">
      <c r="B191"/>
      <c r="C191" s="220"/>
      <c r="D191" s="117"/>
      <c r="E191"/>
      <c r="F191"/>
      <c r="G191"/>
      <c r="H191"/>
    </row>
    <row r="192" spans="2:8" ht="15" x14ac:dyDescent="0.25">
      <c r="B192"/>
      <c r="C192" s="220"/>
      <c r="D192" s="117"/>
      <c r="E192"/>
      <c r="F192"/>
      <c r="G192"/>
      <c r="H192"/>
    </row>
    <row r="193" spans="2:8" ht="15" x14ac:dyDescent="0.25">
      <c r="B193"/>
      <c r="C193" s="220"/>
      <c r="D193" s="117"/>
      <c r="E193"/>
      <c r="F193"/>
      <c r="G193"/>
      <c r="H193"/>
    </row>
    <row r="194" spans="2:8" ht="15" x14ac:dyDescent="0.25">
      <c r="B194"/>
      <c r="C194" s="220"/>
      <c r="D194" s="117"/>
      <c r="E194"/>
      <c r="F194"/>
      <c r="G194"/>
      <c r="H194"/>
    </row>
    <row r="195" spans="2:8" ht="15" x14ac:dyDescent="0.25">
      <c r="B195"/>
      <c r="C195" s="220"/>
      <c r="D195" s="117"/>
      <c r="E195"/>
      <c r="F195"/>
      <c r="G195"/>
      <c r="H195"/>
    </row>
    <row r="196" spans="2:8" ht="15" x14ac:dyDescent="0.25">
      <c r="B196"/>
      <c r="C196" s="220"/>
      <c r="D196" s="117"/>
      <c r="E196"/>
      <c r="F196"/>
      <c r="G196"/>
      <c r="H196"/>
    </row>
    <row r="197" spans="2:8" ht="15" x14ac:dyDescent="0.25">
      <c r="B197" s="184"/>
      <c r="C197" s="220"/>
      <c r="D197" s="117"/>
      <c r="E197"/>
      <c r="F197"/>
      <c r="G197"/>
    </row>
    <row r="198" spans="2:8" ht="15" x14ac:dyDescent="0.25">
      <c r="B198" s="184"/>
      <c r="C198" s="220"/>
      <c r="D198" s="117"/>
      <c r="E198"/>
      <c r="F198"/>
      <c r="G198"/>
    </row>
    <row r="199" spans="2:8" ht="15" x14ac:dyDescent="0.25">
      <c r="B199" s="184"/>
      <c r="C199" s="220"/>
      <c r="D199" s="117"/>
      <c r="E199"/>
      <c r="F199"/>
      <c r="G199"/>
    </row>
    <row r="200" spans="2:8" ht="15" x14ac:dyDescent="0.25">
      <c r="B200" s="184"/>
      <c r="C200" s="220"/>
      <c r="D200" s="117"/>
      <c r="E200"/>
      <c r="F200"/>
      <c r="G200"/>
    </row>
    <row r="201" spans="2:8" ht="15" x14ac:dyDescent="0.25">
      <c r="B201" s="184"/>
      <c r="C201" s="220"/>
      <c r="D201" s="117"/>
      <c r="E201"/>
      <c r="F201"/>
      <c r="G201"/>
    </row>
    <row r="202" spans="2:8" ht="15" x14ac:dyDescent="0.25">
      <c r="B202" s="184"/>
      <c r="C202" s="220"/>
      <c r="D202" s="117"/>
      <c r="E202"/>
      <c r="F202"/>
      <c r="G202"/>
    </row>
    <row r="203" spans="2:8" ht="15" x14ac:dyDescent="0.25">
      <c r="B203" s="184"/>
      <c r="C203" s="220"/>
      <c r="D203" s="117"/>
      <c r="E203"/>
      <c r="F203"/>
      <c r="G203"/>
    </row>
    <row r="204" spans="2:8" ht="15" x14ac:dyDescent="0.25">
      <c r="B204" s="184"/>
      <c r="C204" s="220"/>
      <c r="D204" s="117"/>
      <c r="E204"/>
      <c r="F204"/>
      <c r="G204"/>
    </row>
    <row r="205" spans="2:8" ht="15" x14ac:dyDescent="0.25">
      <c r="B205" s="184"/>
      <c r="C205" s="220"/>
      <c r="D205" s="117"/>
      <c r="E205"/>
      <c r="F205"/>
      <c r="G205"/>
    </row>
    <row r="206" spans="2:8" ht="15" x14ac:dyDescent="0.25">
      <c r="B206" s="184"/>
      <c r="C206" s="220"/>
      <c r="D206" s="117"/>
      <c r="E206"/>
      <c r="F206"/>
      <c r="G206"/>
    </row>
    <row r="207" spans="2:8" ht="15" x14ac:dyDescent="0.25">
      <c r="B207" s="184"/>
      <c r="C207" s="220"/>
      <c r="D207" s="117"/>
      <c r="E207"/>
      <c r="F207"/>
      <c r="G207"/>
    </row>
    <row r="208" spans="2:8" ht="15" x14ac:dyDescent="0.25">
      <c r="B208" s="184"/>
      <c r="C208" s="220"/>
      <c r="D208" s="117"/>
      <c r="E208"/>
      <c r="F208"/>
      <c r="G208"/>
    </row>
    <row r="209" spans="2:7" ht="15" x14ac:dyDescent="0.25">
      <c r="B209" s="184"/>
      <c r="C209" s="220"/>
      <c r="D209" s="117"/>
      <c r="E209"/>
      <c r="F209"/>
      <c r="G209"/>
    </row>
    <row r="210" spans="2:7" ht="15" x14ac:dyDescent="0.25">
      <c r="B210" s="184"/>
      <c r="C210" s="220"/>
      <c r="D210" s="117"/>
      <c r="E210"/>
      <c r="F210"/>
      <c r="G210"/>
    </row>
    <row r="211" spans="2:7" ht="15" x14ac:dyDescent="0.25">
      <c r="B211" s="184"/>
      <c r="C211" s="220"/>
      <c r="D211" s="117"/>
      <c r="E211"/>
      <c r="F211"/>
      <c r="G211"/>
    </row>
    <row r="212" spans="2:7" ht="15" x14ac:dyDescent="0.25">
      <c r="B212" s="184"/>
      <c r="C212" s="220"/>
      <c r="D212" s="117"/>
      <c r="E212"/>
      <c r="F212"/>
      <c r="G212"/>
    </row>
    <row r="213" spans="2:7" ht="15" x14ac:dyDescent="0.25">
      <c r="B213" s="184"/>
      <c r="C213" s="220"/>
      <c r="D213" s="117"/>
      <c r="E213"/>
      <c r="F213"/>
      <c r="G213"/>
    </row>
    <row r="214" spans="2:7" ht="15" x14ac:dyDescent="0.25">
      <c r="B214" s="184"/>
      <c r="C214" s="220"/>
      <c r="D214" s="117"/>
      <c r="E214"/>
      <c r="F214"/>
      <c r="G214"/>
    </row>
    <row r="215" spans="2:7" ht="15" x14ac:dyDescent="0.25">
      <c r="B215" s="184"/>
      <c r="C215" s="220"/>
      <c r="D215" s="117"/>
      <c r="E215"/>
      <c r="F215"/>
      <c r="G215"/>
    </row>
    <row r="216" spans="2:7" ht="15" x14ac:dyDescent="0.25">
      <c r="B216" s="184"/>
      <c r="C216" s="220"/>
      <c r="D216" s="117"/>
      <c r="E216"/>
      <c r="F216"/>
      <c r="G216"/>
    </row>
    <row r="217" spans="2:7" ht="15" x14ac:dyDescent="0.25">
      <c r="B217" s="184"/>
      <c r="C217" s="220"/>
      <c r="D217" s="117"/>
      <c r="E217"/>
      <c r="F217"/>
      <c r="G217"/>
    </row>
    <row r="218" spans="2:7" ht="15" x14ac:dyDescent="0.25">
      <c r="B218" s="184"/>
      <c r="C218" s="220"/>
      <c r="D218" s="117"/>
      <c r="E218"/>
      <c r="F218"/>
      <c r="G218"/>
    </row>
    <row r="219" spans="2:7" ht="15" x14ac:dyDescent="0.25">
      <c r="B219" s="184"/>
      <c r="C219" s="220"/>
      <c r="D219" s="117"/>
      <c r="E219"/>
      <c r="F219"/>
      <c r="G219"/>
    </row>
    <row r="220" spans="2:7" ht="15" x14ac:dyDescent="0.25">
      <c r="B220" s="184"/>
      <c r="C220" s="220"/>
      <c r="D220" s="117"/>
      <c r="E220"/>
      <c r="F220"/>
      <c r="G220"/>
    </row>
    <row r="221" spans="2:7" ht="15" x14ac:dyDescent="0.25">
      <c r="B221" s="184"/>
      <c r="C221" s="220"/>
      <c r="D221" s="117"/>
      <c r="E221"/>
      <c r="F221"/>
      <c r="G221"/>
    </row>
    <row r="222" spans="2:7" ht="15" x14ac:dyDescent="0.25">
      <c r="B222" s="184"/>
      <c r="C222" s="220"/>
      <c r="D222" s="117"/>
      <c r="E222"/>
      <c r="F222"/>
      <c r="G222"/>
    </row>
    <row r="223" spans="2:7" ht="15" x14ac:dyDescent="0.25">
      <c r="B223" s="184"/>
      <c r="C223" s="220"/>
      <c r="D223" s="117"/>
      <c r="E223"/>
      <c r="F223"/>
      <c r="G223"/>
    </row>
    <row r="224" spans="2:7" ht="15" x14ac:dyDescent="0.25">
      <c r="B224" s="184"/>
      <c r="C224" s="220"/>
      <c r="D224" s="117"/>
      <c r="E224"/>
      <c r="F224"/>
      <c r="G224"/>
    </row>
    <row r="225" spans="2:7" ht="15" x14ac:dyDescent="0.25">
      <c r="B225" s="184"/>
      <c r="C225" s="220"/>
      <c r="D225" s="117"/>
      <c r="E225"/>
      <c r="F225"/>
      <c r="G225"/>
    </row>
    <row r="226" spans="2:7" ht="15" x14ac:dyDescent="0.25">
      <c r="B226" s="184"/>
      <c r="C226" s="220"/>
      <c r="D226" s="117"/>
      <c r="E226"/>
      <c r="F226"/>
      <c r="G226"/>
    </row>
    <row r="227" spans="2:7" ht="15" x14ac:dyDescent="0.25">
      <c r="B227" s="184"/>
      <c r="C227" s="220"/>
      <c r="D227" s="117"/>
      <c r="E227"/>
      <c r="F227"/>
      <c r="G227"/>
    </row>
    <row r="228" spans="2:7" ht="15" x14ac:dyDescent="0.25">
      <c r="B228" s="184"/>
      <c r="C228" s="220"/>
      <c r="D228" s="117"/>
      <c r="E228"/>
      <c r="F228"/>
      <c r="G228"/>
    </row>
    <row r="229" spans="2:7" ht="15" x14ac:dyDescent="0.25">
      <c r="B229" s="108"/>
      <c r="C229" s="224"/>
      <c r="D229" s="221"/>
      <c r="E229" s="110"/>
      <c r="F229" s="110"/>
      <c r="G229" s="110"/>
    </row>
    <row r="230" spans="2:7" ht="15" x14ac:dyDescent="0.25">
      <c r="B230" s="108"/>
      <c r="C230" s="224"/>
      <c r="D230" s="221"/>
      <c r="E230" s="110"/>
      <c r="F230" s="110"/>
      <c r="G230" s="110"/>
    </row>
    <row r="231" spans="2:7" ht="15" x14ac:dyDescent="0.25">
      <c r="B231" s="108"/>
      <c r="C231" s="224"/>
      <c r="D231" s="221"/>
      <c r="E231" s="110"/>
      <c r="F231" s="110"/>
      <c r="G231" s="110"/>
    </row>
    <row r="232" spans="2:7" ht="15" x14ac:dyDescent="0.25">
      <c r="B232" s="108"/>
      <c r="C232" s="224"/>
      <c r="D232" s="221"/>
      <c r="E232" s="110"/>
      <c r="F232" s="110"/>
      <c r="G232" s="110"/>
    </row>
    <row r="233" spans="2:7" ht="15" x14ac:dyDescent="0.25">
      <c r="B233" s="108"/>
      <c r="C233" s="224"/>
      <c r="D233" s="221"/>
      <c r="E233" s="110"/>
      <c r="F233" s="110"/>
      <c r="G233" s="110"/>
    </row>
    <row r="234" spans="2:7" ht="15" x14ac:dyDescent="0.25">
      <c r="B234" s="108"/>
      <c r="C234" s="224"/>
      <c r="D234" s="221"/>
      <c r="E234" s="110"/>
      <c r="F234" s="110"/>
      <c r="G234" s="110"/>
    </row>
    <row r="235" spans="2:7" ht="15" x14ac:dyDescent="0.25">
      <c r="B235" s="108"/>
      <c r="C235" s="224"/>
      <c r="D235" s="221"/>
      <c r="E235" s="110"/>
      <c r="F235" s="110"/>
      <c r="G235" s="110"/>
    </row>
    <row r="236" spans="2:7" ht="15" x14ac:dyDescent="0.25">
      <c r="B236" s="108"/>
      <c r="C236" s="224"/>
      <c r="D236" s="221"/>
      <c r="E236" s="110"/>
      <c r="F236" s="110"/>
      <c r="G236" s="110"/>
    </row>
    <row r="237" spans="2:7" ht="15" x14ac:dyDescent="0.25">
      <c r="B237" s="108"/>
      <c r="C237" s="224"/>
      <c r="D237" s="221"/>
      <c r="E237" s="110"/>
      <c r="F237" s="110"/>
      <c r="G237" s="110"/>
    </row>
    <row r="238" spans="2:7" ht="15" x14ac:dyDescent="0.25">
      <c r="B238" s="108"/>
      <c r="C238" s="224"/>
      <c r="D238" s="221"/>
      <c r="E238" s="110"/>
      <c r="F238" s="110"/>
      <c r="G238" s="110"/>
    </row>
    <row r="239" spans="2:7" ht="15" x14ac:dyDescent="0.25">
      <c r="B239" s="108"/>
      <c r="C239" s="224"/>
      <c r="D239" s="221"/>
      <c r="E239" s="110"/>
      <c r="F239" s="110"/>
      <c r="G239" s="110"/>
    </row>
    <row r="240" spans="2:7" ht="15" x14ac:dyDescent="0.25">
      <c r="B240" s="108"/>
      <c r="C240" s="224"/>
      <c r="D240" s="221"/>
      <c r="E240" s="110"/>
      <c r="F240" s="110"/>
      <c r="G240" s="110"/>
    </row>
    <row r="241" spans="2:7" ht="15" x14ac:dyDescent="0.25">
      <c r="B241" s="108"/>
      <c r="C241" s="224"/>
      <c r="D241" s="221"/>
      <c r="E241" s="110"/>
      <c r="F241" s="110"/>
      <c r="G241" s="110"/>
    </row>
    <row r="242" spans="2:7" ht="15" x14ac:dyDescent="0.25">
      <c r="B242" s="108"/>
      <c r="C242" s="224"/>
      <c r="D242" s="221"/>
      <c r="E242" s="110"/>
      <c r="F242" s="110"/>
      <c r="G242" s="110"/>
    </row>
    <row r="243" spans="2:7" ht="15" x14ac:dyDescent="0.25">
      <c r="B243" s="108"/>
      <c r="C243" s="224"/>
      <c r="D243" s="221"/>
      <c r="E243" s="110"/>
      <c r="F243" s="110"/>
      <c r="G243" s="110"/>
    </row>
    <row r="244" spans="2:7" ht="15" x14ac:dyDescent="0.25">
      <c r="B244" s="108"/>
      <c r="C244" s="224"/>
      <c r="D244" s="221"/>
      <c r="E244" s="110"/>
      <c r="F244" s="110"/>
      <c r="G244" s="110"/>
    </row>
    <row r="245" spans="2:7" ht="15" x14ac:dyDescent="0.25">
      <c r="B245" s="108"/>
      <c r="C245" s="224"/>
      <c r="D245" s="221"/>
      <c r="E245" s="110"/>
      <c r="F245" s="110"/>
      <c r="G245" s="110"/>
    </row>
    <row r="246" spans="2:7" ht="15" x14ac:dyDescent="0.25">
      <c r="B246" s="108"/>
      <c r="C246" s="224"/>
      <c r="D246" s="221"/>
      <c r="E246" s="110"/>
      <c r="F246" s="110"/>
      <c r="G246" s="110"/>
    </row>
    <row r="247" spans="2:7" ht="15" x14ac:dyDescent="0.25">
      <c r="B247" s="108"/>
      <c r="C247" s="224"/>
      <c r="D247" s="221"/>
      <c r="E247" s="110"/>
      <c r="F247" s="110"/>
      <c r="G247" s="110"/>
    </row>
    <row r="248" spans="2:7" ht="15" x14ac:dyDescent="0.25">
      <c r="B248" s="108"/>
      <c r="C248" s="224"/>
      <c r="D248" s="221"/>
      <c r="E248" s="110"/>
      <c r="F248" s="110"/>
      <c r="G248" s="110"/>
    </row>
    <row r="249" spans="2:7" ht="15" x14ac:dyDescent="0.25">
      <c r="B249" s="108"/>
      <c r="C249" s="224"/>
      <c r="D249" s="221"/>
      <c r="E249" s="110"/>
      <c r="F249" s="110"/>
      <c r="G249" s="110"/>
    </row>
    <row r="250" spans="2:7" ht="15" x14ac:dyDescent="0.25">
      <c r="B250" s="108"/>
      <c r="C250" s="224"/>
      <c r="D250" s="221"/>
      <c r="E250" s="110"/>
      <c r="F250" s="110"/>
      <c r="G250" s="110"/>
    </row>
    <row r="251" spans="2:7" ht="15" x14ac:dyDescent="0.25">
      <c r="B251" s="108"/>
      <c r="C251" s="224"/>
      <c r="D251" s="221"/>
      <c r="E251" s="110"/>
      <c r="F251" s="110"/>
      <c r="G251" s="110"/>
    </row>
    <row r="252" spans="2:7" ht="15" x14ac:dyDescent="0.25">
      <c r="B252" s="108"/>
      <c r="C252" s="224"/>
      <c r="D252" s="221"/>
      <c r="E252" s="110"/>
      <c r="F252" s="110"/>
      <c r="G252" s="110"/>
    </row>
    <row r="253" spans="2:7" ht="15" x14ac:dyDescent="0.25">
      <c r="B253" s="108"/>
      <c r="C253" s="224"/>
      <c r="D253" s="221"/>
      <c r="E253" s="110"/>
      <c r="F253" s="110"/>
      <c r="G253" s="110"/>
    </row>
    <row r="254" spans="2:7" ht="15" x14ac:dyDescent="0.25">
      <c r="B254" s="108"/>
      <c r="C254" s="224"/>
      <c r="D254" s="221"/>
      <c r="E254" s="110"/>
      <c r="F254" s="110"/>
      <c r="G254" s="110"/>
    </row>
    <row r="255" spans="2:7" ht="15" x14ac:dyDescent="0.25">
      <c r="B255" s="108"/>
      <c r="C255" s="224"/>
      <c r="D255" s="221"/>
      <c r="E255" s="110"/>
      <c r="F255" s="110"/>
      <c r="G255" s="110"/>
    </row>
    <row r="256" spans="2:7" ht="15" x14ac:dyDescent="0.25">
      <c r="B256" s="108"/>
      <c r="C256" s="224"/>
      <c r="D256" s="221"/>
      <c r="E256" s="110"/>
      <c r="F256" s="110"/>
      <c r="G256" s="110"/>
    </row>
    <row r="257" spans="2:7" ht="15" x14ac:dyDescent="0.25">
      <c r="B257" s="108"/>
      <c r="C257" s="224"/>
      <c r="D257" s="221"/>
      <c r="E257" s="110"/>
      <c r="F257" s="110"/>
      <c r="G257" s="110"/>
    </row>
    <row r="258" spans="2:7" ht="15" x14ac:dyDescent="0.25">
      <c r="B258" s="108"/>
      <c r="C258" s="224"/>
      <c r="D258" s="221"/>
      <c r="E258" s="110"/>
      <c r="F258" s="110"/>
      <c r="G258" s="110"/>
    </row>
    <row r="259" spans="2:7" ht="15" x14ac:dyDescent="0.25">
      <c r="B259" s="108"/>
      <c r="C259" s="224"/>
      <c r="D259" s="221"/>
      <c r="E259" s="110"/>
      <c r="F259" s="110"/>
      <c r="G259" s="110"/>
    </row>
    <row r="260" spans="2:7" ht="15" x14ac:dyDescent="0.25">
      <c r="B260" s="108"/>
      <c r="C260" s="224"/>
      <c r="D260" s="221"/>
      <c r="E260" s="110"/>
      <c r="F260" s="110"/>
      <c r="G260" s="110"/>
    </row>
    <row r="261" spans="2:7" ht="15" x14ac:dyDescent="0.25">
      <c r="B261" s="108"/>
      <c r="C261" s="224"/>
      <c r="D261" s="221"/>
      <c r="E261" s="110"/>
      <c r="F261" s="110"/>
      <c r="G261" s="110"/>
    </row>
    <row r="262" spans="2:7" ht="15" x14ac:dyDescent="0.25">
      <c r="B262" s="108"/>
      <c r="C262" s="224"/>
      <c r="D262" s="221"/>
      <c r="E262" s="110"/>
      <c r="F262" s="110"/>
      <c r="G262" s="110"/>
    </row>
    <row r="263" spans="2:7" ht="15" x14ac:dyDescent="0.25">
      <c r="B263" s="108"/>
      <c r="C263" s="224"/>
      <c r="D263" s="221"/>
      <c r="E263" s="110"/>
      <c r="F263" s="110"/>
      <c r="G263" s="110"/>
    </row>
    <row r="264" spans="2:7" ht="15" x14ac:dyDescent="0.25">
      <c r="B264" s="108"/>
      <c r="C264" s="224"/>
      <c r="D264" s="221"/>
      <c r="E264" s="110"/>
      <c r="F264" s="110"/>
      <c r="G264" s="110"/>
    </row>
    <row r="265" spans="2:7" ht="15" x14ac:dyDescent="0.25">
      <c r="B265" s="108"/>
      <c r="C265" s="224"/>
      <c r="D265" s="221"/>
      <c r="E265" s="110"/>
      <c r="F265" s="110"/>
      <c r="G265" s="110"/>
    </row>
    <row r="266" spans="2:7" ht="15" x14ac:dyDescent="0.25">
      <c r="B266" s="108"/>
      <c r="C266" s="224"/>
      <c r="D266" s="221"/>
      <c r="E266" s="110"/>
      <c r="F266" s="110"/>
      <c r="G266" s="110"/>
    </row>
    <row r="267" spans="2:7" ht="15" x14ac:dyDescent="0.25">
      <c r="B267" s="108"/>
      <c r="C267" s="224"/>
      <c r="D267" s="221"/>
      <c r="E267" s="110"/>
      <c r="F267" s="110"/>
      <c r="G267" s="110"/>
    </row>
    <row r="268" spans="2:7" ht="15" x14ac:dyDescent="0.25">
      <c r="B268" s="108"/>
      <c r="C268" s="224"/>
      <c r="D268" s="221"/>
      <c r="E268" s="110"/>
      <c r="F268" s="110"/>
      <c r="G268" s="110"/>
    </row>
    <row r="269" spans="2:7" ht="15" x14ac:dyDescent="0.25">
      <c r="B269" s="108"/>
      <c r="C269" s="224"/>
      <c r="D269" s="221"/>
      <c r="E269" s="110"/>
      <c r="F269" s="110"/>
      <c r="G269" s="110"/>
    </row>
    <row r="270" spans="2:7" ht="15" x14ac:dyDescent="0.25">
      <c r="B270" s="108"/>
      <c r="C270" s="224"/>
      <c r="D270" s="221"/>
      <c r="E270" s="110"/>
      <c r="F270" s="110"/>
      <c r="G270" s="110"/>
    </row>
    <row r="271" spans="2:7" ht="15" x14ac:dyDescent="0.25">
      <c r="B271" s="108"/>
      <c r="C271" s="224"/>
      <c r="D271" s="221"/>
      <c r="E271" s="110"/>
      <c r="F271" s="110"/>
      <c r="G271" s="110"/>
    </row>
    <row r="272" spans="2:7" ht="15" x14ac:dyDescent="0.25">
      <c r="B272" s="108"/>
      <c r="C272" s="224"/>
      <c r="D272" s="221"/>
      <c r="E272" s="110"/>
      <c r="F272" s="110"/>
      <c r="G272" s="110"/>
    </row>
    <row r="273" spans="2:7" ht="15" x14ac:dyDescent="0.25">
      <c r="B273" s="108"/>
      <c r="C273" s="224"/>
      <c r="D273" s="221"/>
      <c r="E273" s="110"/>
      <c r="F273" s="110"/>
      <c r="G273" s="110"/>
    </row>
    <row r="274" spans="2:7" ht="15" x14ac:dyDescent="0.25">
      <c r="B274" s="108"/>
      <c r="C274" s="224"/>
      <c r="D274" s="221"/>
      <c r="E274" s="110"/>
      <c r="F274" s="110"/>
      <c r="G274" s="110"/>
    </row>
    <row r="275" spans="2:7" ht="15" x14ac:dyDescent="0.25">
      <c r="B275" s="108"/>
      <c r="C275" s="224"/>
      <c r="D275" s="221"/>
      <c r="E275" s="110"/>
      <c r="F275" s="110"/>
      <c r="G275" s="110"/>
    </row>
    <row r="276" spans="2:7" ht="15" x14ac:dyDescent="0.25">
      <c r="B276" s="108"/>
      <c r="C276" s="224"/>
      <c r="D276" s="221"/>
      <c r="E276" s="110"/>
      <c r="F276" s="110"/>
      <c r="G276" s="110"/>
    </row>
    <row r="277" spans="2:7" ht="15" x14ac:dyDescent="0.25">
      <c r="B277" s="108"/>
      <c r="C277" s="224"/>
      <c r="D277" s="221"/>
      <c r="E277" s="110"/>
      <c r="F277" s="110"/>
      <c r="G277" s="110"/>
    </row>
    <row r="278" spans="2:7" ht="15" x14ac:dyDescent="0.25">
      <c r="B278" s="108"/>
      <c r="C278" s="224"/>
      <c r="D278" s="221"/>
      <c r="E278" s="110"/>
      <c r="F278" s="110"/>
      <c r="G278" s="110"/>
    </row>
    <row r="279" spans="2:7" ht="15" x14ac:dyDescent="0.25">
      <c r="B279" s="108"/>
      <c r="C279" s="224"/>
      <c r="D279" s="221"/>
      <c r="E279" s="110"/>
      <c r="F279" s="110"/>
      <c r="G279" s="110"/>
    </row>
    <row r="280" spans="2:7" ht="15" x14ac:dyDescent="0.25">
      <c r="B280" s="108"/>
      <c r="C280" s="224"/>
      <c r="D280" s="221"/>
      <c r="E280" s="110"/>
      <c r="F280" s="110"/>
      <c r="G280" s="110"/>
    </row>
    <row r="281" spans="2:7" ht="15" x14ac:dyDescent="0.25">
      <c r="B281" s="108"/>
      <c r="C281" s="224"/>
      <c r="D281" s="221"/>
      <c r="E281" s="110"/>
      <c r="F281" s="110"/>
      <c r="G281" s="110"/>
    </row>
    <row r="282" spans="2:7" ht="15" x14ac:dyDescent="0.25">
      <c r="B282" s="108"/>
      <c r="C282" s="224"/>
      <c r="D282" s="221"/>
      <c r="E282" s="110"/>
      <c r="F282" s="110"/>
      <c r="G282" s="110"/>
    </row>
    <row r="283" spans="2:7" ht="15" x14ac:dyDescent="0.25">
      <c r="B283" s="108"/>
      <c r="C283" s="224"/>
      <c r="D283" s="221"/>
      <c r="E283" s="110"/>
      <c r="F283" s="110"/>
      <c r="G283" s="110"/>
    </row>
    <row r="284" spans="2:7" ht="15" x14ac:dyDescent="0.25">
      <c r="B284" s="108"/>
      <c r="C284" s="224"/>
      <c r="D284" s="221"/>
      <c r="E284" s="110"/>
      <c r="F284" s="110"/>
      <c r="G284" s="110"/>
    </row>
    <row r="285" spans="2:7" ht="15" x14ac:dyDescent="0.25">
      <c r="B285" s="108"/>
      <c r="C285" s="224"/>
      <c r="D285" s="221"/>
      <c r="E285" s="110"/>
      <c r="F285" s="110"/>
      <c r="G285" s="110"/>
    </row>
    <row r="286" spans="2:7" ht="15" x14ac:dyDescent="0.25">
      <c r="B286" s="108"/>
      <c r="C286" s="224"/>
      <c r="D286" s="221"/>
      <c r="E286" s="110"/>
      <c r="F286" s="110"/>
      <c r="G286" s="110"/>
    </row>
    <row r="287" spans="2:7" ht="15" x14ac:dyDescent="0.25">
      <c r="B287" s="108"/>
      <c r="C287" s="224"/>
      <c r="D287" s="221"/>
      <c r="E287" s="110"/>
      <c r="F287" s="110"/>
      <c r="G287" s="110"/>
    </row>
    <row r="288" spans="2:7" ht="15" x14ac:dyDescent="0.25">
      <c r="B288" s="108"/>
      <c r="C288" s="224"/>
      <c r="D288" s="221"/>
      <c r="E288" s="110"/>
      <c r="F288" s="110"/>
      <c r="G288" s="110"/>
    </row>
    <row r="289" spans="2:7" ht="15" x14ac:dyDescent="0.25">
      <c r="B289" s="108"/>
      <c r="C289" s="224"/>
      <c r="D289" s="221"/>
      <c r="E289" s="110"/>
      <c r="F289" s="110"/>
      <c r="G289" s="110"/>
    </row>
    <row r="290" spans="2:7" ht="15" x14ac:dyDescent="0.25">
      <c r="B290" s="108"/>
      <c r="C290" s="224"/>
      <c r="D290" s="221"/>
      <c r="E290" s="110"/>
      <c r="F290" s="110"/>
      <c r="G290" s="110"/>
    </row>
    <row r="291" spans="2:7" ht="15" x14ac:dyDescent="0.25">
      <c r="B291" s="108"/>
      <c r="C291" s="224"/>
      <c r="D291" s="221"/>
      <c r="E291" s="110"/>
      <c r="F291" s="110"/>
      <c r="G291" s="110"/>
    </row>
    <row r="292" spans="2:7" ht="15" x14ac:dyDescent="0.25">
      <c r="B292" s="108"/>
      <c r="C292" s="224"/>
      <c r="D292" s="221"/>
      <c r="E292" s="110"/>
      <c r="F292" s="110"/>
      <c r="G292" s="110"/>
    </row>
    <row r="293" spans="2:7" ht="15" x14ac:dyDescent="0.25">
      <c r="B293" s="108"/>
      <c r="C293" s="224"/>
      <c r="D293" s="221"/>
      <c r="E293" s="110"/>
      <c r="F293" s="110"/>
      <c r="G293" s="110"/>
    </row>
    <row r="294" spans="2:7" ht="15" x14ac:dyDescent="0.25">
      <c r="B294" s="108"/>
      <c r="C294" s="224"/>
      <c r="D294" s="221"/>
      <c r="E294" s="110"/>
      <c r="F294" s="110"/>
      <c r="G294" s="110"/>
    </row>
    <row r="295" spans="2:7" ht="15" x14ac:dyDescent="0.25">
      <c r="B295" s="108"/>
      <c r="C295" s="224"/>
      <c r="D295" s="221"/>
      <c r="E295" s="110"/>
      <c r="F295" s="110"/>
      <c r="G295" s="110"/>
    </row>
    <row r="296" spans="2:7" ht="15" x14ac:dyDescent="0.25">
      <c r="B296" s="108"/>
      <c r="C296" s="224"/>
      <c r="D296" s="221"/>
      <c r="E296" s="110"/>
      <c r="F296" s="110"/>
      <c r="G296" s="110"/>
    </row>
    <row r="297" spans="2:7" ht="15" x14ac:dyDescent="0.25">
      <c r="B297" s="108"/>
      <c r="C297" s="224"/>
      <c r="D297" s="221"/>
      <c r="E297" s="110"/>
      <c r="F297" s="110"/>
      <c r="G297" s="110"/>
    </row>
    <row r="298" spans="2:7" ht="15" x14ac:dyDescent="0.25">
      <c r="B298" s="108"/>
      <c r="C298" s="224"/>
      <c r="D298" s="221"/>
      <c r="E298" s="110"/>
      <c r="F298" s="110"/>
      <c r="G298" s="110"/>
    </row>
    <row r="299" spans="2:7" ht="15" x14ac:dyDescent="0.25">
      <c r="B299" s="108"/>
      <c r="C299" s="224"/>
      <c r="D299" s="221"/>
      <c r="E299" s="110"/>
      <c r="F299" s="110"/>
      <c r="G299" s="110"/>
    </row>
    <row r="300" spans="2:7" ht="15" x14ac:dyDescent="0.25">
      <c r="B300" s="108"/>
      <c r="C300" s="224"/>
      <c r="D300" s="221"/>
      <c r="E300" s="110"/>
      <c r="F300" s="110"/>
      <c r="G300" s="110"/>
    </row>
    <row r="301" spans="2:7" ht="15" x14ac:dyDescent="0.25">
      <c r="B301" s="108"/>
      <c r="C301" s="224"/>
      <c r="D301" s="221"/>
      <c r="E301" s="110"/>
      <c r="F301" s="110"/>
      <c r="G301" s="110"/>
    </row>
    <row r="302" spans="2:7" ht="15" x14ac:dyDescent="0.25">
      <c r="B302" s="108"/>
      <c r="C302" s="224"/>
      <c r="D302" s="221"/>
      <c r="E302" s="110"/>
      <c r="F302" s="110"/>
      <c r="G302" s="110"/>
    </row>
    <row r="303" spans="2:7" ht="15" x14ac:dyDescent="0.25">
      <c r="B303" s="108"/>
      <c r="C303" s="224"/>
      <c r="D303" s="221"/>
      <c r="E303" s="110"/>
      <c r="F303" s="110"/>
      <c r="G303" s="110"/>
    </row>
    <row r="304" spans="2:7" ht="15" x14ac:dyDescent="0.25">
      <c r="B304" s="108"/>
      <c r="C304" s="224"/>
      <c r="D304" s="221"/>
      <c r="E304" s="110"/>
      <c r="F304" s="110"/>
      <c r="G304" s="110"/>
    </row>
    <row r="305" spans="2:7" ht="15" x14ac:dyDescent="0.25">
      <c r="B305" s="108"/>
      <c r="C305" s="224"/>
      <c r="D305" s="221"/>
      <c r="E305" s="110"/>
      <c r="F305" s="110"/>
      <c r="G305" s="110"/>
    </row>
    <row r="306" spans="2:7" ht="15" x14ac:dyDescent="0.25">
      <c r="B306" s="108"/>
      <c r="C306" s="224"/>
      <c r="D306" s="221"/>
      <c r="E306" s="110"/>
      <c r="F306" s="110"/>
      <c r="G306" s="110"/>
    </row>
    <row r="307" spans="2:7" ht="15" x14ac:dyDescent="0.25">
      <c r="B307" s="108"/>
      <c r="C307" s="224"/>
      <c r="D307" s="221"/>
      <c r="E307" s="110"/>
      <c r="F307" s="110"/>
      <c r="G307" s="110"/>
    </row>
    <row r="308" spans="2:7" ht="15" x14ac:dyDescent="0.25">
      <c r="B308" s="108"/>
      <c r="C308" s="224"/>
      <c r="D308" s="221"/>
      <c r="E308" s="110"/>
      <c r="F308" s="110"/>
      <c r="G308" s="110"/>
    </row>
    <row r="309" spans="2:7" ht="15" x14ac:dyDescent="0.25">
      <c r="B309" s="108"/>
      <c r="C309" s="224"/>
      <c r="D309" s="221"/>
      <c r="E309" s="110"/>
      <c r="F309" s="110"/>
      <c r="G309" s="110"/>
    </row>
    <row r="310" spans="2:7" ht="15" x14ac:dyDescent="0.25">
      <c r="B310" s="108"/>
      <c r="C310" s="224"/>
      <c r="D310" s="221"/>
      <c r="E310" s="110"/>
      <c r="F310" s="110"/>
      <c r="G310" s="110"/>
    </row>
    <row r="311" spans="2:7" ht="15" x14ac:dyDescent="0.25">
      <c r="B311" s="108"/>
      <c r="C311" s="224"/>
      <c r="D311" s="221"/>
      <c r="E311" s="110"/>
      <c r="F311" s="110"/>
      <c r="G311" s="110"/>
    </row>
    <row r="312" spans="2:7" ht="15" x14ac:dyDescent="0.25">
      <c r="B312" s="108"/>
      <c r="C312" s="224"/>
      <c r="D312" s="221"/>
      <c r="E312" s="110"/>
      <c r="F312" s="110"/>
      <c r="G312" s="110"/>
    </row>
    <row r="313" spans="2:7" ht="15" x14ac:dyDescent="0.25">
      <c r="B313" s="108"/>
      <c r="C313" s="224"/>
      <c r="D313" s="221"/>
      <c r="E313" s="110"/>
      <c r="F313" s="110"/>
      <c r="G313" s="110"/>
    </row>
    <row r="314" spans="2:7" ht="15" x14ac:dyDescent="0.25">
      <c r="B314" s="108"/>
      <c r="C314" s="224"/>
      <c r="D314" s="221"/>
      <c r="E314" s="110"/>
      <c r="F314" s="110"/>
      <c r="G314" s="110"/>
    </row>
    <row r="315" spans="2:7" ht="15" x14ac:dyDescent="0.25">
      <c r="B315" s="108"/>
      <c r="C315" s="224"/>
      <c r="D315" s="221"/>
      <c r="E315" s="110"/>
      <c r="F315" s="110"/>
      <c r="G315" s="110"/>
    </row>
    <row r="316" spans="2:7" ht="15" x14ac:dyDescent="0.25">
      <c r="B316" s="108"/>
      <c r="C316" s="224"/>
      <c r="D316" s="221"/>
      <c r="E316" s="110"/>
      <c r="F316" s="110"/>
      <c r="G316" s="110"/>
    </row>
    <row r="317" spans="2:7" ht="15" x14ac:dyDescent="0.25">
      <c r="B317" s="108"/>
      <c r="C317" s="224"/>
      <c r="D317" s="221"/>
      <c r="E317" s="110"/>
      <c r="F317" s="110"/>
      <c r="G317" s="110"/>
    </row>
    <row r="318" spans="2:7" ht="15" x14ac:dyDescent="0.25">
      <c r="B318" s="108"/>
      <c r="C318" s="224"/>
      <c r="D318" s="221"/>
      <c r="E318" s="110"/>
      <c r="F318" s="110"/>
      <c r="G318" s="110"/>
    </row>
    <row r="319" spans="2:7" ht="15" x14ac:dyDescent="0.25">
      <c r="B319" s="108"/>
      <c r="C319" s="224"/>
      <c r="D319" s="221"/>
      <c r="E319" s="110"/>
      <c r="F319" s="110"/>
      <c r="G319" s="110"/>
    </row>
    <row r="320" spans="2:7" ht="15" x14ac:dyDescent="0.25">
      <c r="B320" s="108"/>
      <c r="C320" s="224"/>
      <c r="D320" s="221"/>
      <c r="E320" s="110"/>
      <c r="F320" s="110"/>
      <c r="G320" s="110"/>
    </row>
    <row r="321" spans="2:7" ht="15" x14ac:dyDescent="0.25">
      <c r="B321" s="108"/>
      <c r="C321" s="224"/>
      <c r="D321" s="221"/>
      <c r="E321" s="110"/>
      <c r="F321" s="110"/>
      <c r="G321" s="110"/>
    </row>
    <row r="322" spans="2:7" ht="15" x14ac:dyDescent="0.25">
      <c r="B322" s="108"/>
      <c r="C322" s="224"/>
      <c r="D322" s="221"/>
      <c r="E322" s="110"/>
      <c r="F322" s="110"/>
      <c r="G322" s="110"/>
    </row>
    <row r="323" spans="2:7" ht="15" x14ac:dyDescent="0.25">
      <c r="B323" s="108"/>
      <c r="C323" s="224"/>
      <c r="D323" s="221"/>
      <c r="E323" s="110"/>
      <c r="F323" s="110"/>
      <c r="G323" s="110"/>
    </row>
    <row r="324" spans="2:7" ht="15" x14ac:dyDescent="0.25">
      <c r="B324" s="108"/>
      <c r="C324" s="224"/>
      <c r="D324" s="221"/>
      <c r="E324" s="110"/>
      <c r="F324" s="110"/>
      <c r="G324" s="110"/>
    </row>
    <row r="325" spans="2:7" ht="15" x14ac:dyDescent="0.25">
      <c r="B325" s="108"/>
      <c r="C325" s="224"/>
      <c r="D325" s="221"/>
      <c r="E325" s="110"/>
      <c r="F325" s="110"/>
      <c r="G325" s="110"/>
    </row>
    <row r="326" spans="2:7" ht="15" x14ac:dyDescent="0.25">
      <c r="B326" s="108"/>
      <c r="C326" s="224"/>
      <c r="D326" s="221"/>
      <c r="E326" s="110"/>
      <c r="F326" s="110"/>
      <c r="G326" s="110"/>
    </row>
    <row r="327" spans="2:7" ht="15" x14ac:dyDescent="0.25">
      <c r="B327" s="108"/>
      <c r="C327" s="224"/>
      <c r="D327" s="221"/>
      <c r="E327" s="110"/>
      <c r="F327" s="110"/>
      <c r="G327" s="110"/>
    </row>
    <row r="328" spans="2:7" ht="15" x14ac:dyDescent="0.25">
      <c r="B328" s="108"/>
      <c r="C328" s="224"/>
      <c r="D328" s="221"/>
      <c r="E328" s="110"/>
      <c r="F328" s="110"/>
      <c r="G328" s="110"/>
    </row>
    <row r="329" spans="2:7" ht="15" x14ac:dyDescent="0.25">
      <c r="B329" s="108"/>
      <c r="C329" s="224"/>
      <c r="D329" s="221"/>
      <c r="E329" s="110"/>
      <c r="F329" s="110"/>
      <c r="G329" s="110"/>
    </row>
    <row r="330" spans="2:7" ht="15" x14ac:dyDescent="0.25">
      <c r="B330" s="108"/>
      <c r="C330" s="224"/>
      <c r="D330" s="221"/>
      <c r="E330" s="110"/>
      <c r="F330" s="110"/>
      <c r="G330" s="110"/>
    </row>
    <row r="331" spans="2:7" ht="15" x14ac:dyDescent="0.25">
      <c r="B331" s="108"/>
      <c r="C331" s="224"/>
      <c r="D331" s="221"/>
      <c r="E331" s="110"/>
      <c r="F331" s="110"/>
      <c r="G331" s="110"/>
    </row>
    <row r="332" spans="2:7" ht="15" x14ac:dyDescent="0.25">
      <c r="B332" s="108"/>
      <c r="C332" s="224"/>
      <c r="D332" s="221"/>
      <c r="E332" s="110"/>
      <c r="F332" s="110"/>
      <c r="G332" s="110"/>
    </row>
    <row r="333" spans="2:7" ht="15" x14ac:dyDescent="0.25">
      <c r="B333" s="108"/>
      <c r="C333" s="224"/>
      <c r="D333" s="221"/>
      <c r="E333" s="110"/>
      <c r="F333" s="110"/>
      <c r="G333" s="110"/>
    </row>
    <row r="334" spans="2:7" ht="15" x14ac:dyDescent="0.25">
      <c r="B334" s="108"/>
      <c r="C334" s="224"/>
      <c r="D334" s="221"/>
      <c r="E334" s="110"/>
      <c r="F334" s="110"/>
      <c r="G334" s="110"/>
    </row>
    <row r="335" spans="2:7" ht="15" x14ac:dyDescent="0.25">
      <c r="B335" s="108"/>
      <c r="C335" s="224"/>
      <c r="D335" s="221"/>
      <c r="E335" s="110"/>
      <c r="F335" s="110"/>
      <c r="G335" s="110"/>
    </row>
    <row r="336" spans="2:7" ht="15" x14ac:dyDescent="0.25">
      <c r="B336" s="108"/>
      <c r="C336" s="224"/>
      <c r="D336" s="221"/>
      <c r="E336" s="110"/>
      <c r="F336" s="110"/>
      <c r="G336" s="110"/>
    </row>
    <row r="337" spans="2:7" ht="15" x14ac:dyDescent="0.25">
      <c r="B337" s="108"/>
      <c r="C337" s="224"/>
      <c r="D337" s="221"/>
      <c r="E337" s="110"/>
      <c r="F337" s="110"/>
      <c r="G337" s="110"/>
    </row>
    <row r="338" spans="2:7" ht="15" x14ac:dyDescent="0.25">
      <c r="B338" s="108"/>
      <c r="C338" s="224"/>
      <c r="D338" s="221"/>
      <c r="E338" s="110"/>
      <c r="F338" s="110"/>
      <c r="G338" s="110"/>
    </row>
    <row r="339" spans="2:7" ht="15" x14ac:dyDescent="0.25">
      <c r="B339" s="108"/>
      <c r="C339" s="224"/>
      <c r="D339" s="221"/>
      <c r="E339" s="110"/>
      <c r="F339" s="110"/>
      <c r="G339" s="110"/>
    </row>
    <row r="340" spans="2:7" ht="15" x14ac:dyDescent="0.25">
      <c r="B340" s="108"/>
      <c r="C340" s="224"/>
      <c r="D340" s="221"/>
      <c r="E340" s="110"/>
      <c r="F340" s="110"/>
      <c r="G340" s="110"/>
    </row>
    <row r="341" spans="2:7" ht="15" x14ac:dyDescent="0.25">
      <c r="B341" s="108"/>
      <c r="C341" s="224"/>
      <c r="D341" s="221"/>
      <c r="E341" s="110"/>
      <c r="F341" s="110"/>
      <c r="G341" s="110"/>
    </row>
    <row r="342" spans="2:7" ht="15" x14ac:dyDescent="0.25">
      <c r="B342" s="108"/>
      <c r="C342" s="224"/>
      <c r="D342" s="221"/>
      <c r="E342" s="110"/>
      <c r="F342" s="110"/>
      <c r="G342" s="110"/>
    </row>
    <row r="343" spans="2:7" ht="15" x14ac:dyDescent="0.25">
      <c r="B343" s="108"/>
      <c r="C343" s="224"/>
      <c r="D343" s="221"/>
      <c r="E343" s="110"/>
      <c r="F343" s="110"/>
      <c r="G343" s="110"/>
    </row>
    <row r="344" spans="2:7" ht="15" x14ac:dyDescent="0.25">
      <c r="B344" s="108"/>
      <c r="C344" s="224"/>
      <c r="D344" s="221"/>
      <c r="E344" s="110"/>
      <c r="F344" s="110"/>
      <c r="G344" s="110"/>
    </row>
    <row r="345" spans="2:7" ht="15" x14ac:dyDescent="0.25">
      <c r="B345" s="108"/>
      <c r="C345" s="224"/>
      <c r="D345" s="221"/>
      <c r="E345" s="110"/>
      <c r="F345" s="110"/>
      <c r="G345" s="110"/>
    </row>
    <row r="346" spans="2:7" ht="15" x14ac:dyDescent="0.25">
      <c r="B346" s="108"/>
      <c r="C346" s="224"/>
      <c r="D346" s="221"/>
      <c r="E346" s="110"/>
      <c r="F346" s="110"/>
      <c r="G346" s="110"/>
    </row>
    <row r="347" spans="2:7" ht="15" x14ac:dyDescent="0.25">
      <c r="B347" s="108"/>
      <c r="C347" s="224"/>
      <c r="D347" s="221"/>
      <c r="E347" s="110"/>
      <c r="F347" s="110"/>
      <c r="G347" s="110"/>
    </row>
    <row r="348" spans="2:7" ht="15" x14ac:dyDescent="0.25">
      <c r="B348" s="108"/>
      <c r="C348" s="224"/>
      <c r="D348" s="221"/>
      <c r="E348" s="110"/>
      <c r="F348" s="110"/>
      <c r="G348" s="110"/>
    </row>
    <row r="349" spans="2:7" ht="15" x14ac:dyDescent="0.25">
      <c r="B349" s="108"/>
      <c r="C349" s="224"/>
      <c r="D349" s="221"/>
      <c r="E349" s="110"/>
      <c r="F349" s="110"/>
      <c r="G349" s="110"/>
    </row>
    <row r="350" spans="2:7" ht="15" x14ac:dyDescent="0.25">
      <c r="B350" s="108"/>
      <c r="C350" s="224"/>
      <c r="D350" s="221"/>
      <c r="E350" s="110"/>
      <c r="F350" s="110"/>
      <c r="G350" s="110"/>
    </row>
    <row r="351" spans="2:7" ht="15" x14ac:dyDescent="0.25">
      <c r="B351" s="108"/>
      <c r="C351" s="224"/>
      <c r="D351" s="221"/>
      <c r="E351" s="110"/>
      <c r="F351" s="110"/>
      <c r="G351" s="110"/>
    </row>
    <row r="352" spans="2:7" ht="15" x14ac:dyDescent="0.25">
      <c r="B352" s="108"/>
      <c r="C352" s="224"/>
      <c r="D352" s="221"/>
      <c r="E352" s="110"/>
      <c r="F352" s="110"/>
      <c r="G352" s="110"/>
    </row>
    <row r="353" spans="2:7" ht="15" x14ac:dyDescent="0.25">
      <c r="B353" s="108"/>
      <c r="C353" s="224"/>
      <c r="D353" s="221"/>
      <c r="E353" s="110"/>
      <c r="F353" s="110"/>
      <c r="G353" s="110"/>
    </row>
    <row r="354" spans="2:7" ht="15" x14ac:dyDescent="0.25">
      <c r="B354" s="108"/>
      <c r="C354" s="224"/>
      <c r="D354" s="221"/>
      <c r="E354" s="110"/>
      <c r="F354" s="110"/>
      <c r="G354" s="110"/>
    </row>
    <row r="355" spans="2:7" ht="15" x14ac:dyDescent="0.25">
      <c r="B355" s="108"/>
      <c r="C355" s="224"/>
      <c r="D355" s="221"/>
      <c r="E355" s="110"/>
      <c r="F355" s="110"/>
      <c r="G355" s="110"/>
    </row>
    <row r="356" spans="2:7" ht="15" x14ac:dyDescent="0.25">
      <c r="B356" s="108"/>
      <c r="C356" s="224"/>
      <c r="D356" s="221"/>
      <c r="E356" s="110"/>
      <c r="F356" s="110"/>
      <c r="G356" s="110"/>
    </row>
    <row r="357" spans="2:7" ht="15" x14ac:dyDescent="0.25">
      <c r="B357" s="108"/>
      <c r="C357" s="224"/>
      <c r="D357" s="221"/>
      <c r="E357" s="110"/>
      <c r="F357" s="110"/>
      <c r="G357" s="110"/>
    </row>
    <row r="358" spans="2:7" ht="15" x14ac:dyDescent="0.25">
      <c r="B358" s="108"/>
      <c r="C358" s="224"/>
      <c r="D358" s="221"/>
      <c r="E358" s="110"/>
      <c r="F358" s="110"/>
      <c r="G358" s="110"/>
    </row>
    <row r="359" spans="2:7" ht="15" x14ac:dyDescent="0.25">
      <c r="B359" s="108"/>
      <c r="C359" s="224"/>
      <c r="D359" s="221"/>
      <c r="E359" s="110"/>
      <c r="F359" s="110"/>
      <c r="G359" s="110"/>
    </row>
    <row r="360" spans="2:7" ht="15" x14ac:dyDescent="0.25">
      <c r="B360" s="108"/>
      <c r="C360" s="224"/>
      <c r="D360" s="221"/>
      <c r="E360" s="110"/>
      <c r="F360" s="110"/>
      <c r="G360" s="110"/>
    </row>
    <row r="361" spans="2:7" ht="15" x14ac:dyDescent="0.25">
      <c r="B361" s="108"/>
      <c r="C361" s="224"/>
      <c r="D361" s="221"/>
      <c r="E361" s="110"/>
      <c r="F361" s="110"/>
      <c r="G361" s="110"/>
    </row>
    <row r="362" spans="2:7" ht="15" x14ac:dyDescent="0.25">
      <c r="B362" s="108"/>
      <c r="C362" s="224"/>
      <c r="D362" s="221"/>
      <c r="E362" s="110"/>
      <c r="F362" s="110"/>
      <c r="G362" s="110"/>
    </row>
    <row r="363" spans="2:7" ht="15" x14ac:dyDescent="0.25">
      <c r="B363" s="108"/>
      <c r="C363" s="224"/>
      <c r="D363" s="221"/>
      <c r="E363" s="110"/>
      <c r="F363" s="110"/>
      <c r="G363" s="110"/>
    </row>
    <row r="364" spans="2:7" ht="15" x14ac:dyDescent="0.25">
      <c r="B364" s="108"/>
      <c r="C364" s="224"/>
      <c r="D364" s="221"/>
      <c r="E364" s="110"/>
      <c r="F364" s="110"/>
      <c r="G364" s="110"/>
    </row>
    <row r="365" spans="2:7" ht="15" x14ac:dyDescent="0.25">
      <c r="B365" s="108"/>
      <c r="C365" s="224"/>
      <c r="D365" s="221"/>
      <c r="E365" s="110"/>
      <c r="F365" s="110"/>
      <c r="G365" s="110"/>
    </row>
    <row r="366" spans="2:7" ht="15" x14ac:dyDescent="0.25">
      <c r="B366" s="108"/>
      <c r="C366" s="224"/>
      <c r="D366" s="221"/>
      <c r="E366" s="110"/>
      <c r="F366" s="110"/>
      <c r="G366" s="110"/>
    </row>
    <row r="367" spans="2:7" ht="15" x14ac:dyDescent="0.25">
      <c r="B367" s="108"/>
      <c r="C367" s="224"/>
      <c r="D367" s="221"/>
      <c r="E367" s="110"/>
      <c r="F367" s="110"/>
      <c r="G367" s="110"/>
    </row>
    <row r="368" spans="2:7" ht="15" x14ac:dyDescent="0.25">
      <c r="B368" s="108"/>
      <c r="C368" s="224"/>
      <c r="D368" s="221"/>
      <c r="E368" s="110"/>
      <c r="F368" s="110"/>
      <c r="G368" s="110"/>
    </row>
    <row r="369" spans="2:7" ht="15" x14ac:dyDescent="0.25">
      <c r="B369" s="108"/>
      <c r="C369" s="224"/>
      <c r="D369" s="221"/>
      <c r="E369" s="110"/>
      <c r="F369" s="110"/>
      <c r="G369" s="110"/>
    </row>
    <row r="370" spans="2:7" ht="15" x14ac:dyDescent="0.25">
      <c r="B370" s="108"/>
      <c r="C370" s="224"/>
      <c r="D370" s="221"/>
      <c r="E370" s="110"/>
      <c r="F370" s="110"/>
      <c r="G370" s="110"/>
    </row>
    <row r="371" spans="2:7" ht="15" x14ac:dyDescent="0.25">
      <c r="B371" s="108"/>
      <c r="C371" s="224"/>
      <c r="D371" s="221"/>
      <c r="E371" s="110"/>
      <c r="F371" s="110"/>
      <c r="G371" s="110"/>
    </row>
    <row r="372" spans="2:7" ht="15" x14ac:dyDescent="0.25">
      <c r="B372" s="108"/>
      <c r="C372" s="224"/>
      <c r="D372" s="221"/>
      <c r="E372" s="110"/>
      <c r="F372" s="110"/>
      <c r="G372" s="110"/>
    </row>
    <row r="373" spans="2:7" x14ac:dyDescent="0.25">
      <c r="D373" s="221"/>
      <c r="F373" s="110"/>
    </row>
    <row r="374" spans="2:7" x14ac:dyDescent="0.25">
      <c r="D374" s="221"/>
      <c r="F374" s="110"/>
    </row>
    <row r="375" spans="2:7" x14ac:dyDescent="0.25">
      <c r="D375" s="221"/>
      <c r="F375" s="110"/>
    </row>
    <row r="376" spans="2:7" x14ac:dyDescent="0.25">
      <c r="D376" s="221"/>
    </row>
    <row r="377" spans="2:7" x14ac:dyDescent="0.25">
      <c r="D377" s="221"/>
    </row>
    <row r="378" spans="2:7" x14ac:dyDescent="0.25">
      <c r="D378" s="221"/>
    </row>
    <row r="379" spans="2:7" x14ac:dyDescent="0.25">
      <c r="D379" s="221"/>
    </row>
    <row r="380" spans="2:7" x14ac:dyDescent="0.25">
      <c r="D380" s="221"/>
    </row>
    <row r="381" spans="2:7" x14ac:dyDescent="0.25">
      <c r="D381" s="221"/>
    </row>
    <row r="382" spans="2:7" x14ac:dyDescent="0.25">
      <c r="D382" s="221"/>
    </row>
    <row r="383" spans="2:7" x14ac:dyDescent="0.25">
      <c r="D383" s="221"/>
    </row>
    <row r="384" spans="2:7" x14ac:dyDescent="0.25">
      <c r="D384" s="221"/>
    </row>
    <row r="385" spans="4:4" x14ac:dyDescent="0.25">
      <c r="D385" s="221"/>
    </row>
    <row r="386" spans="4:4" x14ac:dyDescent="0.25">
      <c r="D386" s="221"/>
    </row>
    <row r="387" spans="4:4" x14ac:dyDescent="0.25">
      <c r="D387" s="221"/>
    </row>
    <row r="388" spans="4:4" x14ac:dyDescent="0.25">
      <c r="D388" s="221"/>
    </row>
    <row r="389" spans="4:4" x14ac:dyDescent="0.25">
      <c r="D389" s="221"/>
    </row>
    <row r="390" spans="4:4" x14ac:dyDescent="0.25">
      <c r="D390" s="221"/>
    </row>
    <row r="391" spans="4:4" x14ac:dyDescent="0.25">
      <c r="D391" s="221"/>
    </row>
    <row r="392" spans="4:4" x14ac:dyDescent="0.25">
      <c r="D392" s="221"/>
    </row>
    <row r="393" spans="4:4" x14ac:dyDescent="0.25">
      <c r="D393" s="221"/>
    </row>
    <row r="394" spans="4:4" x14ac:dyDescent="0.25">
      <c r="D394" s="221"/>
    </row>
    <row r="395" spans="4:4" x14ac:dyDescent="0.25">
      <c r="D395" s="221"/>
    </row>
    <row r="396" spans="4:4" x14ac:dyDescent="0.25">
      <c r="D396" s="221"/>
    </row>
    <row r="397" spans="4:4" x14ac:dyDescent="0.25">
      <c r="D397" s="221"/>
    </row>
    <row r="398" spans="4:4" x14ac:dyDescent="0.25">
      <c r="D398" s="221"/>
    </row>
    <row r="399" spans="4:4" x14ac:dyDescent="0.25">
      <c r="D399" s="221"/>
    </row>
    <row r="400" spans="4:4" x14ac:dyDescent="0.25">
      <c r="D400" s="221"/>
    </row>
    <row r="401" spans="4:4" x14ac:dyDescent="0.25">
      <c r="D401" s="221"/>
    </row>
    <row r="402" spans="4:4" x14ac:dyDescent="0.25">
      <c r="D402" s="221"/>
    </row>
    <row r="403" spans="4:4" x14ac:dyDescent="0.25">
      <c r="D403" s="221"/>
    </row>
    <row r="404" spans="4:4" x14ac:dyDescent="0.25">
      <c r="D404" s="221"/>
    </row>
    <row r="405" spans="4:4" x14ac:dyDescent="0.25">
      <c r="D405" s="221"/>
    </row>
    <row r="406" spans="4:4" x14ac:dyDescent="0.25">
      <c r="D406" s="221"/>
    </row>
    <row r="407" spans="4:4" x14ac:dyDescent="0.25">
      <c r="D407" s="221"/>
    </row>
    <row r="408" spans="4:4" x14ac:dyDescent="0.25">
      <c r="D408" s="221"/>
    </row>
    <row r="409" spans="4:4" x14ac:dyDescent="0.25">
      <c r="D409" s="221"/>
    </row>
    <row r="410" spans="4:4" x14ac:dyDescent="0.25">
      <c r="D410" s="221"/>
    </row>
    <row r="411" spans="4:4" x14ac:dyDescent="0.25">
      <c r="D411" s="221"/>
    </row>
    <row r="412" spans="4:4" x14ac:dyDescent="0.25">
      <c r="D412" s="221"/>
    </row>
    <row r="413" spans="4:4" x14ac:dyDescent="0.25">
      <c r="D413" s="221"/>
    </row>
    <row r="414" spans="4:4" x14ac:dyDescent="0.25">
      <c r="D414" s="221"/>
    </row>
    <row r="415" spans="4:4" x14ac:dyDescent="0.25">
      <c r="D415" s="221"/>
    </row>
    <row r="416" spans="4:4" x14ac:dyDescent="0.25">
      <c r="D416" s="221"/>
    </row>
    <row r="417" spans="4:4" x14ac:dyDescent="0.25">
      <c r="D417" s="221"/>
    </row>
    <row r="418" spans="4:4" x14ac:dyDescent="0.25">
      <c r="D418" s="221"/>
    </row>
    <row r="419" spans="4:4" x14ac:dyDescent="0.25">
      <c r="D419" s="221"/>
    </row>
    <row r="420" spans="4:4" x14ac:dyDescent="0.25">
      <c r="D420" s="221"/>
    </row>
    <row r="421" spans="4:4" x14ac:dyDescent="0.25">
      <c r="D421" s="221"/>
    </row>
    <row r="422" spans="4:4" x14ac:dyDescent="0.25">
      <c r="D422" s="221"/>
    </row>
    <row r="423" spans="4:4" x14ac:dyDescent="0.25">
      <c r="D423" s="221"/>
    </row>
    <row r="424" spans="4:4" x14ac:dyDescent="0.25">
      <c r="D424" s="221"/>
    </row>
    <row r="425" spans="4:4" x14ac:dyDescent="0.25">
      <c r="D425" s="221"/>
    </row>
    <row r="426" spans="4:4" x14ac:dyDescent="0.25">
      <c r="D426" s="221"/>
    </row>
    <row r="427" spans="4:4" x14ac:dyDescent="0.25">
      <c r="D427" s="221"/>
    </row>
    <row r="428" spans="4:4" x14ac:dyDescent="0.25">
      <c r="D428" s="221"/>
    </row>
    <row r="429" spans="4:4" x14ac:dyDescent="0.25">
      <c r="D429" s="221"/>
    </row>
    <row r="430" spans="4:4" x14ac:dyDescent="0.25">
      <c r="D430" s="221"/>
    </row>
    <row r="431" spans="4:4" x14ac:dyDescent="0.25">
      <c r="D431" s="221"/>
    </row>
    <row r="432" spans="4:4" x14ac:dyDescent="0.25">
      <c r="D432" s="221"/>
    </row>
    <row r="433" spans="4:4" x14ac:dyDescent="0.25">
      <c r="D433" s="221"/>
    </row>
    <row r="434" spans="4:4" x14ac:dyDescent="0.25">
      <c r="D434" s="221"/>
    </row>
    <row r="435" spans="4:4" x14ac:dyDescent="0.25">
      <c r="D435" s="221"/>
    </row>
    <row r="436" spans="4:4" x14ac:dyDescent="0.25">
      <c r="D436" s="221"/>
    </row>
    <row r="437" spans="4:4" x14ac:dyDescent="0.25">
      <c r="D437" s="221"/>
    </row>
    <row r="438" spans="4:4" x14ac:dyDescent="0.25">
      <c r="D438" s="221"/>
    </row>
    <row r="439" spans="4:4" x14ac:dyDescent="0.25">
      <c r="D439" s="221"/>
    </row>
    <row r="440" spans="4:4" x14ac:dyDescent="0.25">
      <c r="D440" s="221"/>
    </row>
    <row r="441" spans="4:4" x14ac:dyDescent="0.25">
      <c r="D441" s="221"/>
    </row>
    <row r="442" spans="4:4" x14ac:dyDescent="0.25">
      <c r="D442" s="221"/>
    </row>
    <row r="443" spans="4:4" x14ac:dyDescent="0.25">
      <c r="D443" s="221"/>
    </row>
    <row r="444" spans="4:4" x14ac:dyDescent="0.25">
      <c r="D444" s="221"/>
    </row>
    <row r="445" spans="4:4" x14ac:dyDescent="0.25">
      <c r="D445" s="221"/>
    </row>
    <row r="446" spans="4:4" x14ac:dyDescent="0.25">
      <c r="D446" s="221"/>
    </row>
    <row r="447" spans="4:4" x14ac:dyDescent="0.25">
      <c r="D447" s="221"/>
    </row>
    <row r="448" spans="4:4" x14ac:dyDescent="0.25">
      <c r="D448" s="221"/>
    </row>
    <row r="449" spans="4:4" x14ac:dyDescent="0.25">
      <c r="D449" s="221"/>
    </row>
    <row r="450" spans="4:4" x14ac:dyDescent="0.25">
      <c r="D450" s="221"/>
    </row>
    <row r="451" spans="4:4" x14ac:dyDescent="0.25">
      <c r="D451" s="221"/>
    </row>
    <row r="452" spans="4:4" x14ac:dyDescent="0.25">
      <c r="D452" s="221"/>
    </row>
    <row r="453" spans="4:4" x14ac:dyDescent="0.25">
      <c r="D453" s="221"/>
    </row>
    <row r="454" spans="4:4" x14ac:dyDescent="0.25">
      <c r="D454" s="221"/>
    </row>
    <row r="455" spans="4:4" x14ac:dyDescent="0.25">
      <c r="D455" s="221"/>
    </row>
    <row r="456" spans="4:4" x14ac:dyDescent="0.25">
      <c r="D456" s="221"/>
    </row>
    <row r="457" spans="4:4" x14ac:dyDescent="0.25">
      <c r="D457" s="221"/>
    </row>
    <row r="458" spans="4:4" x14ac:dyDescent="0.25">
      <c r="D458" s="221"/>
    </row>
    <row r="459" spans="4:4" x14ac:dyDescent="0.25">
      <c r="D459" s="221"/>
    </row>
    <row r="460" spans="4:4" x14ac:dyDescent="0.25">
      <c r="D460" s="221"/>
    </row>
    <row r="461" spans="4:4" x14ac:dyDescent="0.25">
      <c r="D461" s="221"/>
    </row>
    <row r="462" spans="4:4" x14ac:dyDescent="0.25">
      <c r="D462" s="221"/>
    </row>
    <row r="463" spans="4:4" x14ac:dyDescent="0.25">
      <c r="D463" s="221"/>
    </row>
    <row r="464" spans="4:4" x14ac:dyDescent="0.25">
      <c r="D464" s="221"/>
    </row>
    <row r="465" spans="4:4" x14ac:dyDescent="0.25">
      <c r="D465" s="221"/>
    </row>
    <row r="466" spans="4:4" x14ac:dyDescent="0.25">
      <c r="D466" s="221"/>
    </row>
    <row r="467" spans="4:4" x14ac:dyDescent="0.25">
      <c r="D467" s="221"/>
    </row>
    <row r="468" spans="4:4" x14ac:dyDescent="0.25">
      <c r="D468" s="221"/>
    </row>
    <row r="469" spans="4:4" x14ac:dyDescent="0.25">
      <c r="D469" s="221"/>
    </row>
    <row r="470" spans="4:4" x14ac:dyDescent="0.25">
      <c r="D470" s="221"/>
    </row>
    <row r="471" spans="4:4" x14ac:dyDescent="0.25">
      <c r="D471" s="221"/>
    </row>
    <row r="472" spans="4:4" x14ac:dyDescent="0.25">
      <c r="D472" s="221"/>
    </row>
    <row r="473" spans="4:4" x14ac:dyDescent="0.25">
      <c r="D473" s="221"/>
    </row>
    <row r="474" spans="4:4" x14ac:dyDescent="0.25">
      <c r="D474" s="221"/>
    </row>
    <row r="475" spans="4:4" x14ac:dyDescent="0.25">
      <c r="D475" s="221"/>
    </row>
    <row r="476" spans="4:4" x14ac:dyDescent="0.25">
      <c r="D476" s="221"/>
    </row>
    <row r="477" spans="4:4" x14ac:dyDescent="0.25">
      <c r="D477" s="221"/>
    </row>
    <row r="478" spans="4:4" x14ac:dyDescent="0.25">
      <c r="D478" s="221"/>
    </row>
    <row r="479" spans="4:4" x14ac:dyDescent="0.25">
      <c r="D479" s="221"/>
    </row>
    <row r="480" spans="4:4" x14ac:dyDescent="0.25">
      <c r="D480" s="221"/>
    </row>
    <row r="481" spans="4:4" x14ac:dyDescent="0.25">
      <c r="D481" s="221"/>
    </row>
    <row r="482" spans="4:4" x14ac:dyDescent="0.25">
      <c r="D482" s="221"/>
    </row>
    <row r="483" spans="4:4" x14ac:dyDescent="0.25">
      <c r="D483" s="221"/>
    </row>
    <row r="484" spans="4:4" x14ac:dyDescent="0.25">
      <c r="D484" s="221"/>
    </row>
    <row r="485" spans="4:4" x14ac:dyDescent="0.25">
      <c r="D485" s="221"/>
    </row>
    <row r="486" spans="4:4" x14ac:dyDescent="0.25">
      <c r="D486" s="221"/>
    </row>
    <row r="487" spans="4:4" x14ac:dyDescent="0.25">
      <c r="D487" s="221"/>
    </row>
    <row r="488" spans="4:4" x14ac:dyDescent="0.25">
      <c r="D488" s="221"/>
    </row>
    <row r="489" spans="4:4" x14ac:dyDescent="0.25">
      <c r="D489" s="221"/>
    </row>
    <row r="490" spans="4:4" x14ac:dyDescent="0.25">
      <c r="D490" s="221"/>
    </row>
    <row r="491" spans="4:4" x14ac:dyDescent="0.25">
      <c r="D491" s="221"/>
    </row>
    <row r="492" spans="4:4" x14ac:dyDescent="0.25">
      <c r="D492" s="221"/>
    </row>
    <row r="493" spans="4:4" x14ac:dyDescent="0.25">
      <c r="D493" s="221"/>
    </row>
    <row r="494" spans="4:4" x14ac:dyDescent="0.25">
      <c r="D494" s="221"/>
    </row>
    <row r="495" spans="4:4" x14ac:dyDescent="0.25">
      <c r="D495" s="221"/>
    </row>
    <row r="496" spans="4:4" x14ac:dyDescent="0.25">
      <c r="D496" s="221"/>
    </row>
    <row r="497" spans="4:4" x14ac:dyDescent="0.25">
      <c r="D497" s="221"/>
    </row>
    <row r="498" spans="4:4" x14ac:dyDescent="0.25">
      <c r="D498" s="221"/>
    </row>
    <row r="499" spans="4:4" x14ac:dyDescent="0.25">
      <c r="D499" s="221"/>
    </row>
    <row r="500" spans="4:4" x14ac:dyDescent="0.25">
      <c r="D500" s="221"/>
    </row>
    <row r="501" spans="4:4" x14ac:dyDescent="0.25">
      <c r="D501" s="221"/>
    </row>
    <row r="502" spans="4:4" x14ac:dyDescent="0.25">
      <c r="D502" s="221"/>
    </row>
    <row r="503" spans="4:4" x14ac:dyDescent="0.25">
      <c r="D503" s="221"/>
    </row>
    <row r="504" spans="4:4" x14ac:dyDescent="0.25">
      <c r="D504" s="221"/>
    </row>
    <row r="505" spans="4:4" x14ac:dyDescent="0.25">
      <c r="D505" s="221"/>
    </row>
    <row r="506" spans="4:4" x14ac:dyDescent="0.25">
      <c r="D506" s="221"/>
    </row>
    <row r="507" spans="4:4" x14ac:dyDescent="0.25">
      <c r="D507" s="221"/>
    </row>
    <row r="508" spans="4:4" x14ac:dyDescent="0.25">
      <c r="D508" s="221"/>
    </row>
    <row r="509" spans="4:4" x14ac:dyDescent="0.25">
      <c r="D509" s="221"/>
    </row>
    <row r="510" spans="4:4" x14ac:dyDescent="0.25">
      <c r="D510" s="221"/>
    </row>
    <row r="511" spans="4:4" x14ac:dyDescent="0.25">
      <c r="D511" s="221"/>
    </row>
    <row r="512" spans="4:4" x14ac:dyDescent="0.25">
      <c r="D512" s="221"/>
    </row>
    <row r="513" spans="4:4" x14ac:dyDescent="0.25">
      <c r="D513" s="221"/>
    </row>
    <row r="514" spans="4:4" x14ac:dyDescent="0.25">
      <c r="D514" s="221"/>
    </row>
    <row r="515" spans="4:4" x14ac:dyDescent="0.25">
      <c r="D515" s="221"/>
    </row>
    <row r="516" spans="4:4" x14ac:dyDescent="0.25">
      <c r="D516" s="221"/>
    </row>
    <row r="517" spans="4:4" x14ac:dyDescent="0.25">
      <c r="D517" s="221"/>
    </row>
    <row r="518" spans="4:4" x14ac:dyDescent="0.25">
      <c r="D518" s="221"/>
    </row>
    <row r="519" spans="4:4" x14ac:dyDescent="0.25">
      <c r="D519" s="221"/>
    </row>
    <row r="520" spans="4:4" x14ac:dyDescent="0.25">
      <c r="D520" s="221"/>
    </row>
    <row r="521" spans="4:4" x14ac:dyDescent="0.25">
      <c r="D521" s="221"/>
    </row>
    <row r="522" spans="4:4" x14ac:dyDescent="0.25">
      <c r="D522" s="221"/>
    </row>
    <row r="523" spans="4:4" x14ac:dyDescent="0.25">
      <c r="D523" s="221"/>
    </row>
    <row r="524" spans="4:4" x14ac:dyDescent="0.25">
      <c r="D524" s="221"/>
    </row>
    <row r="525" spans="4:4" x14ac:dyDescent="0.25">
      <c r="D525" s="221"/>
    </row>
    <row r="526" spans="4:4" x14ac:dyDescent="0.25">
      <c r="D526" s="221"/>
    </row>
    <row r="527" spans="4:4" x14ac:dyDescent="0.25">
      <c r="D527" s="221"/>
    </row>
    <row r="528" spans="4:4" x14ac:dyDescent="0.25">
      <c r="D528" s="221"/>
    </row>
    <row r="529" spans="4:4" x14ac:dyDescent="0.25">
      <c r="D529" s="221"/>
    </row>
  </sheetData>
  <hyperlinks>
    <hyperlink ref="H2" location="Start!A1" display="BACK" xr:uid="{00000000-0004-0000-0C00-000000000000}"/>
  </hyperlinks>
  <pageMargins left="0.7" right="0.7" top="0.75" bottom="0.75" header="0.3" footer="0.3"/>
  <pageSetup scale="47" orientation="portrait" r:id="rId2"/>
  <headerFooter>
    <oddHeader xml:space="preserve">&amp;LFIFRA Cooperative Agreement Work Plan and Report - Status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H225"/>
  <sheetViews>
    <sheetView showGridLines="0" zoomScaleNormal="100" zoomScaleSheetLayoutView="100" workbookViewId="0">
      <selection activeCell="D22" sqref="D22"/>
    </sheetView>
  </sheetViews>
  <sheetFormatPr defaultRowHeight="15" x14ac:dyDescent="0.25"/>
  <cols>
    <col min="1" max="1" width="4.28515625" style="4" customWidth="1"/>
    <col min="2" max="2" width="32.42578125" style="102" customWidth="1"/>
    <col min="3" max="3" width="15.5703125" style="112" customWidth="1"/>
    <col min="4" max="4" width="14.7109375" style="150" customWidth="1"/>
    <col min="5" max="5" width="14.28515625" style="102" customWidth="1"/>
    <col min="6" max="6" width="37.7109375" style="108" customWidth="1"/>
    <col min="7" max="7" width="14.28515625" style="106" customWidth="1"/>
    <col min="8" max="8" width="8.5703125" customWidth="1"/>
    <col min="9" max="9" width="16.7109375" bestFit="1" customWidth="1"/>
    <col min="10" max="10" width="16" bestFit="1" customWidth="1"/>
  </cols>
  <sheetData>
    <row r="1" spans="2:8" s="4" customFormat="1" ht="23.25" x14ac:dyDescent="0.25">
      <c r="B1" s="131" t="str">
        <f>IF(Start!$U$10="","",Start!$U$10)</f>
        <v/>
      </c>
      <c r="C1" s="112"/>
      <c r="D1" s="150"/>
      <c r="E1" s="102"/>
      <c r="F1" s="108"/>
      <c r="G1" s="143">
        <f ca="1">TODAY()</f>
        <v>44914</v>
      </c>
    </row>
    <row r="2" spans="2:8" s="176" customFormat="1" ht="26.25" x14ac:dyDescent="0.4">
      <c r="B2" s="170" t="s">
        <v>387</v>
      </c>
      <c r="C2" s="173"/>
      <c r="D2" s="174"/>
      <c r="E2" s="175"/>
      <c r="F2" s="1310" t="str">
        <f>Start!$AG$21</f>
        <v/>
      </c>
      <c r="G2" s="1090" t="s">
        <v>302</v>
      </c>
    </row>
    <row r="3" spans="2:8" s="176" customFormat="1" ht="26.25" x14ac:dyDescent="0.4">
      <c r="C3" s="173"/>
      <c r="D3" s="174"/>
      <c r="F3" s="1310" t="str">
        <f>Start!$AG$22</f>
        <v/>
      </c>
    </row>
    <row r="4" spans="2:8" x14ac:dyDescent="0.25">
      <c r="B4" s="111" t="s">
        <v>269</v>
      </c>
      <c r="C4" s="102" t="s">
        <v>257</v>
      </c>
      <c r="G4" s="129"/>
    </row>
    <row r="6" spans="2:8" s="130" customFormat="1" ht="30" x14ac:dyDescent="0.25">
      <c r="B6" s="17" t="s">
        <v>183</v>
      </c>
      <c r="C6" s="107" t="s">
        <v>53</v>
      </c>
      <c r="D6" s="142" t="s">
        <v>307</v>
      </c>
      <c r="E6" s="142" t="s">
        <v>262</v>
      </c>
      <c r="F6" s="17" t="s">
        <v>383</v>
      </c>
      <c r="G6" s="1326" t="s">
        <v>60</v>
      </c>
      <c r="H6"/>
    </row>
    <row r="7" spans="2:8" x14ac:dyDescent="0.25">
      <c r="B7" s="4" t="s">
        <v>729</v>
      </c>
      <c r="C7" s="4" t="s">
        <v>313</v>
      </c>
      <c r="D7" s="108" t="s">
        <v>242</v>
      </c>
      <c r="E7" s="117">
        <v>43008</v>
      </c>
      <c r="F7" s="4" t="s">
        <v>313</v>
      </c>
      <c r="G7" s="3"/>
    </row>
    <row r="8" spans="2:8" x14ac:dyDescent="0.25">
      <c r="B8"/>
      <c r="C8"/>
      <c r="D8" s="108" t="s">
        <v>280</v>
      </c>
      <c r="E8" s="117">
        <v>43008</v>
      </c>
      <c r="F8" s="4" t="s">
        <v>313</v>
      </c>
      <c r="G8" s="3"/>
    </row>
    <row r="9" spans="2:8" x14ac:dyDescent="0.25">
      <c r="B9" s="4" t="s">
        <v>733</v>
      </c>
      <c r="C9"/>
      <c r="D9"/>
      <c r="E9"/>
      <c r="F9"/>
      <c r="G9" s="3"/>
    </row>
    <row r="10" spans="2:8" x14ac:dyDescent="0.25">
      <c r="B10" s="4" t="s">
        <v>287</v>
      </c>
      <c r="C10"/>
      <c r="D10"/>
      <c r="E10"/>
      <c r="F10"/>
      <c r="G10" s="3"/>
    </row>
    <row r="11" spans="2:8" x14ac:dyDescent="0.25">
      <c r="B11" s="4" t="s">
        <v>86</v>
      </c>
      <c r="C11"/>
      <c r="D11"/>
      <c r="E11"/>
      <c r="F11"/>
      <c r="G11" s="3"/>
    </row>
    <row r="12" spans="2:8" x14ac:dyDescent="0.25">
      <c r="B12" s="4" t="s">
        <v>289</v>
      </c>
      <c r="C12"/>
      <c r="D12"/>
      <c r="E12"/>
      <c r="F12"/>
      <c r="G12" s="3"/>
    </row>
    <row r="13" spans="2:8" x14ac:dyDescent="0.25">
      <c r="B13" s="4" t="s">
        <v>281</v>
      </c>
      <c r="C13"/>
      <c r="D13"/>
      <c r="E13"/>
      <c r="F13"/>
      <c r="G13" s="3"/>
    </row>
    <row r="14" spans="2:8" x14ac:dyDescent="0.25">
      <c r="B14" s="4" t="s">
        <v>284</v>
      </c>
      <c r="C14"/>
      <c r="D14"/>
      <c r="E14"/>
      <c r="F14"/>
      <c r="G14" s="3"/>
    </row>
    <row r="15" spans="2:8" x14ac:dyDescent="0.25">
      <c r="B15" s="4" t="s">
        <v>286</v>
      </c>
      <c r="C15"/>
      <c r="D15"/>
      <c r="E15"/>
      <c r="F15"/>
      <c r="G15" s="3"/>
    </row>
    <row r="16" spans="2:8" x14ac:dyDescent="0.25">
      <c r="B16" s="4" t="s">
        <v>295</v>
      </c>
      <c r="C16"/>
      <c r="D16"/>
      <c r="E16"/>
      <c r="F16"/>
      <c r="G16" s="3"/>
    </row>
    <row r="17" spans="2:7" x14ac:dyDescent="0.25">
      <c r="B17" s="4" t="s">
        <v>296</v>
      </c>
      <c r="C17"/>
      <c r="D17"/>
      <c r="E17"/>
      <c r="F17"/>
      <c r="G17" s="3"/>
    </row>
    <row r="18" spans="2:7" x14ac:dyDescent="0.25">
      <c r="B18" s="4" t="s">
        <v>56</v>
      </c>
      <c r="C18"/>
      <c r="D18"/>
      <c r="E18"/>
      <c r="F18"/>
      <c r="G18" s="3"/>
    </row>
    <row r="19" spans="2:7" x14ac:dyDescent="0.25">
      <c r="B19" s="4" t="s">
        <v>297</v>
      </c>
      <c r="C19"/>
      <c r="D19"/>
      <c r="E19"/>
      <c r="F19"/>
      <c r="G19" s="3"/>
    </row>
    <row r="20" spans="2:7" x14ac:dyDescent="0.25">
      <c r="B20" s="4" t="s">
        <v>298</v>
      </c>
      <c r="C20"/>
      <c r="D20"/>
      <c r="E20"/>
      <c r="F20"/>
      <c r="G20" s="3"/>
    </row>
    <row r="21" spans="2:7" x14ac:dyDescent="0.25">
      <c r="B21" s="4" t="s">
        <v>329</v>
      </c>
      <c r="C21"/>
      <c r="D21"/>
      <c r="E21"/>
      <c r="F21"/>
      <c r="G21" s="3"/>
    </row>
    <row r="22" spans="2:7" x14ac:dyDescent="0.25">
      <c r="B22" s="4" t="s">
        <v>672</v>
      </c>
      <c r="C22" s="4" t="s">
        <v>313</v>
      </c>
      <c r="D22" s="108" t="s">
        <v>224</v>
      </c>
      <c r="E22" s="117">
        <v>43008</v>
      </c>
      <c r="F22" s="4" t="s">
        <v>313</v>
      </c>
      <c r="G22" s="3"/>
    </row>
    <row r="23" spans="2:7" x14ac:dyDescent="0.25">
      <c r="B23"/>
      <c r="C23"/>
      <c r="D23" s="108" t="s">
        <v>225</v>
      </c>
      <c r="E23"/>
      <c r="F23"/>
      <c r="G23" s="3"/>
    </row>
    <row r="24" spans="2:7" x14ac:dyDescent="0.25">
      <c r="B24"/>
      <c r="C24"/>
      <c r="D24" s="108" t="s">
        <v>226</v>
      </c>
      <c r="E24"/>
      <c r="F24"/>
      <c r="G24" s="3"/>
    </row>
    <row r="25" spans="2:7" x14ac:dyDescent="0.25">
      <c r="B25"/>
      <c r="C25"/>
      <c r="D25" s="108" t="s">
        <v>227</v>
      </c>
      <c r="E25"/>
      <c r="F25"/>
      <c r="G25" s="3"/>
    </row>
    <row r="26" spans="2:7" x14ac:dyDescent="0.25">
      <c r="B26"/>
      <c r="C26"/>
      <c r="D26" s="108" t="s">
        <v>228</v>
      </c>
      <c r="E26"/>
      <c r="F26"/>
      <c r="G26" s="3"/>
    </row>
    <row r="27" spans="2:7" x14ac:dyDescent="0.25">
      <c r="B27"/>
      <c r="C27"/>
      <c r="D27" s="108" t="s">
        <v>567</v>
      </c>
      <c r="E27" s="117">
        <v>43008</v>
      </c>
      <c r="F27" s="4" t="s">
        <v>313</v>
      </c>
      <c r="G27" s="3"/>
    </row>
    <row r="28" spans="2:7" x14ac:dyDescent="0.25">
      <c r="B28" s="4" t="s">
        <v>673</v>
      </c>
      <c r="C28" s="4" t="s">
        <v>313</v>
      </c>
      <c r="D28" s="108" t="s">
        <v>229</v>
      </c>
      <c r="E28"/>
      <c r="F28"/>
      <c r="G28" s="3"/>
    </row>
    <row r="29" spans="2:7" x14ac:dyDescent="0.25">
      <c r="B29"/>
      <c r="C29"/>
      <c r="D29" s="108" t="s">
        <v>230</v>
      </c>
      <c r="E29"/>
      <c r="F29"/>
      <c r="G29" s="3"/>
    </row>
    <row r="30" spans="2:7" x14ac:dyDescent="0.25">
      <c r="B30"/>
      <c r="C30"/>
      <c r="D30" s="108" t="s">
        <v>273</v>
      </c>
      <c r="E30"/>
      <c r="F30"/>
      <c r="G30" s="3"/>
    </row>
    <row r="31" spans="2:7" x14ac:dyDescent="0.25">
      <c r="B31"/>
      <c r="C31"/>
      <c r="D31" s="108" t="s">
        <v>231</v>
      </c>
      <c r="E31"/>
      <c r="F31"/>
      <c r="G31" s="3"/>
    </row>
    <row r="32" spans="2:7" x14ac:dyDescent="0.25">
      <c r="B32" s="4" t="s">
        <v>674</v>
      </c>
      <c r="C32" s="4" t="s">
        <v>313</v>
      </c>
      <c r="D32" s="108" t="s">
        <v>245</v>
      </c>
      <c r="E32"/>
      <c r="F32"/>
      <c r="G32" s="3"/>
    </row>
    <row r="33" spans="2:7" x14ac:dyDescent="0.25">
      <c r="B33"/>
      <c r="C33"/>
      <c r="D33" s="108" t="s">
        <v>246</v>
      </c>
      <c r="E33"/>
      <c r="F33"/>
      <c r="G33" s="3"/>
    </row>
    <row r="34" spans="2:7" x14ac:dyDescent="0.25">
      <c r="B34" s="4" t="s">
        <v>675</v>
      </c>
      <c r="C34" s="4" t="s">
        <v>313</v>
      </c>
      <c r="D34" s="108" t="s">
        <v>249</v>
      </c>
      <c r="E34"/>
      <c r="F34"/>
      <c r="G34" s="3"/>
    </row>
    <row r="35" spans="2:7" x14ac:dyDescent="0.25">
      <c r="B35"/>
      <c r="C35"/>
      <c r="D35" s="108" t="s">
        <v>250</v>
      </c>
      <c r="E35"/>
      <c r="F35"/>
      <c r="G35" s="3"/>
    </row>
    <row r="36" spans="2:7" x14ac:dyDescent="0.25">
      <c r="B36"/>
      <c r="C36"/>
      <c r="D36" s="108" t="s">
        <v>285</v>
      </c>
      <c r="E36"/>
      <c r="F36"/>
      <c r="G36" s="3"/>
    </row>
    <row r="37" spans="2:7" x14ac:dyDescent="0.25">
      <c r="B37"/>
      <c r="C37"/>
      <c r="D37" s="108" t="s">
        <v>572</v>
      </c>
      <c r="E37" s="117">
        <v>43008</v>
      </c>
      <c r="F37" s="4" t="s">
        <v>313</v>
      </c>
      <c r="G37" s="3"/>
    </row>
    <row r="38" spans="2:7" x14ac:dyDescent="0.25">
      <c r="B38"/>
      <c r="C38"/>
      <c r="D38" s="108" t="s">
        <v>629</v>
      </c>
      <c r="E38" s="117">
        <v>43008</v>
      </c>
      <c r="F38" s="4" t="s">
        <v>313</v>
      </c>
      <c r="G38" s="3"/>
    </row>
    <row r="39" spans="2:7" x14ac:dyDescent="0.25">
      <c r="B39"/>
      <c r="C39"/>
      <c r="D39" s="108" t="s">
        <v>631</v>
      </c>
      <c r="E39" s="117">
        <v>43008</v>
      </c>
      <c r="F39" s="4" t="s">
        <v>313</v>
      </c>
      <c r="G39" s="3"/>
    </row>
    <row r="40" spans="2:7" x14ac:dyDescent="0.25">
      <c r="B40"/>
      <c r="C40"/>
      <c r="D40" s="108" t="s">
        <v>632</v>
      </c>
      <c r="E40" s="117">
        <v>43008</v>
      </c>
      <c r="F40" s="4" t="s">
        <v>313</v>
      </c>
      <c r="G40" s="3"/>
    </row>
    <row r="41" spans="2:7" x14ac:dyDescent="0.25">
      <c r="B41" s="102" t="s">
        <v>59</v>
      </c>
      <c r="C41" s="102"/>
      <c r="D41" s="102"/>
      <c r="F41" s="102"/>
      <c r="G41" s="3"/>
    </row>
    <row r="42" spans="2:7" x14ac:dyDescent="0.25">
      <c r="B42"/>
      <c r="C42"/>
      <c r="D42"/>
      <c r="E42"/>
      <c r="F42"/>
      <c r="G42"/>
    </row>
    <row r="43" spans="2:7" x14ac:dyDescent="0.25">
      <c r="B43"/>
      <c r="C43"/>
      <c r="D43"/>
      <c r="E43"/>
      <c r="F43"/>
      <c r="G43"/>
    </row>
    <row r="44" spans="2:7" x14ac:dyDescent="0.25">
      <c r="B44"/>
      <c r="C44"/>
      <c r="D44"/>
      <c r="E44"/>
      <c r="F44"/>
      <c r="G44"/>
    </row>
    <row r="45" spans="2:7" x14ac:dyDescent="0.25">
      <c r="B45"/>
      <c r="C45"/>
      <c r="D45"/>
      <c r="E45"/>
      <c r="F45"/>
      <c r="G45"/>
    </row>
    <row r="46" spans="2:7" x14ac:dyDescent="0.25">
      <c r="B46"/>
      <c r="C46"/>
      <c r="D46"/>
      <c r="E46"/>
      <c r="F46"/>
      <c r="G46"/>
    </row>
    <row r="47" spans="2:7" x14ac:dyDescent="0.25">
      <c r="B47"/>
      <c r="C47"/>
      <c r="D47"/>
      <c r="E47"/>
      <c r="F47"/>
      <c r="G47"/>
    </row>
    <row r="48" spans="2:7" x14ac:dyDescent="0.25">
      <c r="B48"/>
      <c r="C48"/>
      <c r="D48"/>
      <c r="E48"/>
      <c r="F48"/>
      <c r="G48"/>
    </row>
    <row r="49" spans="2:7" x14ac:dyDescent="0.25">
      <c r="B49"/>
      <c r="C49"/>
      <c r="D49"/>
      <c r="E49"/>
      <c r="F49"/>
      <c r="G49"/>
    </row>
    <row r="50" spans="2:7" x14ac:dyDescent="0.25">
      <c r="B50"/>
      <c r="C50"/>
      <c r="D50"/>
      <c r="E50"/>
      <c r="F50"/>
      <c r="G50"/>
    </row>
    <row r="51" spans="2:7" x14ac:dyDescent="0.25">
      <c r="B51"/>
      <c r="C51"/>
      <c r="D51"/>
      <c r="E51"/>
      <c r="F51"/>
      <c r="G51"/>
    </row>
    <row r="52" spans="2:7" x14ac:dyDescent="0.25">
      <c r="B52"/>
      <c r="C52"/>
      <c r="D52"/>
      <c r="E52"/>
      <c r="F52"/>
      <c r="G52"/>
    </row>
    <row r="53" spans="2:7" x14ac:dyDescent="0.25">
      <c r="B53"/>
      <c r="C53"/>
      <c r="D53"/>
      <c r="E53"/>
      <c r="F53"/>
      <c r="G53"/>
    </row>
    <row r="54" spans="2:7" x14ac:dyDescent="0.25">
      <c r="B54"/>
      <c r="C54"/>
      <c r="D54"/>
      <c r="E54"/>
      <c r="F54"/>
      <c r="G54"/>
    </row>
    <row r="55" spans="2:7" x14ac:dyDescent="0.25">
      <c r="B55"/>
      <c r="C55"/>
      <c r="D55"/>
      <c r="E55"/>
      <c r="F55"/>
      <c r="G55"/>
    </row>
    <row r="56" spans="2:7" x14ac:dyDescent="0.25">
      <c r="B56"/>
      <c r="C56"/>
      <c r="D56"/>
      <c r="E56"/>
      <c r="F56"/>
      <c r="G56"/>
    </row>
    <row r="57" spans="2:7" x14ac:dyDescent="0.25">
      <c r="B57"/>
      <c r="C57"/>
      <c r="D57"/>
      <c r="E57"/>
      <c r="F57"/>
      <c r="G57"/>
    </row>
    <row r="58" spans="2:7" x14ac:dyDescent="0.25">
      <c r="B58"/>
      <c r="C58"/>
      <c r="D58"/>
      <c r="E58"/>
      <c r="F58"/>
      <c r="G58"/>
    </row>
    <row r="59" spans="2:7" x14ac:dyDescent="0.25">
      <c r="B59"/>
      <c r="C59"/>
      <c r="D59"/>
      <c r="E59"/>
      <c r="F59"/>
      <c r="G59"/>
    </row>
    <row r="60" spans="2:7" x14ac:dyDescent="0.25">
      <c r="B60"/>
      <c r="C60"/>
      <c r="D60"/>
      <c r="E60"/>
      <c r="F60"/>
      <c r="G60"/>
    </row>
    <row r="61" spans="2:7" x14ac:dyDescent="0.25">
      <c r="B61"/>
      <c r="C61"/>
      <c r="D61"/>
      <c r="E61"/>
      <c r="F61"/>
      <c r="G61"/>
    </row>
    <row r="62" spans="2:7" x14ac:dyDescent="0.25">
      <c r="B62"/>
      <c r="C62"/>
      <c r="D62"/>
      <c r="E62"/>
      <c r="F62"/>
      <c r="G62"/>
    </row>
    <row r="63" spans="2:7" x14ac:dyDescent="0.25">
      <c r="B63"/>
      <c r="C63"/>
      <c r="D63"/>
      <c r="E63"/>
      <c r="F63"/>
      <c r="G63"/>
    </row>
    <row r="64" spans="2:7" x14ac:dyDescent="0.25">
      <c r="B64"/>
      <c r="C64"/>
      <c r="D64"/>
      <c r="E64"/>
      <c r="F64"/>
      <c r="G64"/>
    </row>
    <row r="65" spans="2:7" x14ac:dyDescent="0.25">
      <c r="B65"/>
      <c r="C65"/>
      <c r="D65"/>
      <c r="E65"/>
      <c r="F65"/>
      <c r="G65"/>
    </row>
    <row r="66" spans="2:7" x14ac:dyDescent="0.25">
      <c r="B66"/>
      <c r="C66"/>
      <c r="D66"/>
      <c r="E66"/>
      <c r="F66"/>
      <c r="G66"/>
    </row>
    <row r="67" spans="2:7" x14ac:dyDescent="0.25">
      <c r="B67"/>
      <c r="C67"/>
      <c r="D67"/>
      <c r="E67"/>
      <c r="F67"/>
      <c r="G67"/>
    </row>
    <row r="68" spans="2:7" x14ac:dyDescent="0.25">
      <c r="B68"/>
      <c r="C68"/>
      <c r="D68"/>
      <c r="E68"/>
      <c r="F68"/>
      <c r="G68"/>
    </row>
    <row r="69" spans="2:7" x14ac:dyDescent="0.25">
      <c r="B69"/>
      <c r="C69"/>
      <c r="D69"/>
      <c r="E69"/>
      <c r="F69"/>
      <c r="G69"/>
    </row>
    <row r="70" spans="2:7" x14ac:dyDescent="0.25">
      <c r="B70"/>
      <c r="C70"/>
      <c r="D70"/>
      <c r="E70"/>
      <c r="F70"/>
      <c r="G70"/>
    </row>
    <row r="71" spans="2:7" x14ac:dyDescent="0.25">
      <c r="B71"/>
      <c r="C71"/>
      <c r="D71"/>
      <c r="E71"/>
      <c r="F71"/>
      <c r="G71"/>
    </row>
    <row r="72" spans="2:7" x14ac:dyDescent="0.25">
      <c r="B72"/>
      <c r="C72"/>
      <c r="D72"/>
      <c r="E72"/>
      <c r="F72"/>
      <c r="G72"/>
    </row>
    <row r="73" spans="2:7" x14ac:dyDescent="0.25">
      <c r="B73"/>
      <c r="C73"/>
      <c r="D73"/>
      <c r="E73"/>
      <c r="F73"/>
      <c r="G73"/>
    </row>
    <row r="74" spans="2:7" x14ac:dyDescent="0.25">
      <c r="B74"/>
      <c r="C74"/>
      <c r="D74"/>
      <c r="E74"/>
      <c r="F74"/>
      <c r="G74"/>
    </row>
    <row r="75" spans="2:7" x14ac:dyDescent="0.25">
      <c r="B75"/>
      <c r="C75"/>
      <c r="D75"/>
      <c r="E75"/>
      <c r="F75"/>
      <c r="G75"/>
    </row>
    <row r="76" spans="2:7" x14ac:dyDescent="0.25">
      <c r="B76"/>
      <c r="C76"/>
      <c r="D76"/>
      <c r="E76"/>
      <c r="F76"/>
      <c r="G76"/>
    </row>
    <row r="77" spans="2:7" x14ac:dyDescent="0.25">
      <c r="B77"/>
      <c r="C77"/>
      <c r="D77"/>
      <c r="E77"/>
      <c r="F77"/>
      <c r="G77"/>
    </row>
    <row r="78" spans="2:7" x14ac:dyDescent="0.25">
      <c r="B78"/>
      <c r="C78"/>
      <c r="D78"/>
      <c r="E78"/>
      <c r="F78"/>
      <c r="G78"/>
    </row>
    <row r="79" spans="2:7" x14ac:dyDescent="0.25">
      <c r="B79"/>
      <c r="C79"/>
      <c r="D79"/>
      <c r="E79"/>
      <c r="F79"/>
      <c r="G79"/>
    </row>
    <row r="80" spans="2:7" x14ac:dyDescent="0.25">
      <c r="B80"/>
      <c r="C80"/>
      <c r="D80"/>
      <c r="E80"/>
      <c r="F80"/>
      <c r="G80"/>
    </row>
    <row r="81" spans="2:7" x14ac:dyDescent="0.25">
      <c r="B81"/>
      <c r="C81"/>
      <c r="D81"/>
      <c r="E81"/>
      <c r="F81"/>
      <c r="G81"/>
    </row>
    <row r="82" spans="2:7" x14ac:dyDescent="0.25">
      <c r="B82"/>
      <c r="C82"/>
      <c r="D82"/>
      <c r="E82"/>
      <c r="F82"/>
      <c r="G82"/>
    </row>
    <row r="83" spans="2:7" x14ac:dyDescent="0.25">
      <c r="B83"/>
      <c r="C83"/>
      <c r="D83"/>
      <c r="E83"/>
      <c r="F83"/>
      <c r="G83"/>
    </row>
    <row r="84" spans="2:7" x14ac:dyDescent="0.25">
      <c r="B84"/>
      <c r="C84"/>
      <c r="D84"/>
      <c r="E84"/>
      <c r="F84"/>
      <c r="G84"/>
    </row>
    <row r="85" spans="2:7" x14ac:dyDescent="0.25">
      <c r="B85"/>
      <c r="C85"/>
      <c r="D85"/>
      <c r="E85"/>
      <c r="F85"/>
      <c r="G85"/>
    </row>
    <row r="86" spans="2:7" x14ac:dyDescent="0.25">
      <c r="B86"/>
      <c r="C86"/>
      <c r="D86"/>
      <c r="E86"/>
      <c r="F86"/>
      <c r="G86"/>
    </row>
    <row r="87" spans="2:7" x14ac:dyDescent="0.25">
      <c r="B87"/>
      <c r="C87"/>
      <c r="D87"/>
      <c r="E87"/>
      <c r="F87"/>
      <c r="G87"/>
    </row>
    <row r="88" spans="2:7" x14ac:dyDescent="0.25">
      <c r="B88"/>
      <c r="C88"/>
      <c r="D88"/>
      <c r="E88"/>
      <c r="F88"/>
      <c r="G88"/>
    </row>
    <row r="89" spans="2:7" x14ac:dyDescent="0.25">
      <c r="B89"/>
      <c r="C89"/>
      <c r="D89"/>
      <c r="E89"/>
      <c r="F89"/>
      <c r="G89"/>
    </row>
    <row r="90" spans="2:7" x14ac:dyDescent="0.25">
      <c r="B90"/>
      <c r="C90"/>
      <c r="D90"/>
      <c r="E90"/>
      <c r="F90"/>
      <c r="G90"/>
    </row>
    <row r="91" spans="2:7" x14ac:dyDescent="0.25">
      <c r="B91"/>
      <c r="C91"/>
      <c r="D91"/>
      <c r="E91"/>
      <c r="F91"/>
      <c r="G91"/>
    </row>
    <row r="92" spans="2:7" x14ac:dyDescent="0.25">
      <c r="B92"/>
      <c r="C92"/>
      <c r="D92"/>
      <c r="E92"/>
      <c r="F92"/>
      <c r="G92"/>
    </row>
    <row r="93" spans="2:7" x14ac:dyDescent="0.25">
      <c r="B93"/>
      <c r="C93"/>
      <c r="D93"/>
      <c r="E93"/>
      <c r="F93"/>
      <c r="G93"/>
    </row>
    <row r="94" spans="2:7" x14ac:dyDescent="0.25">
      <c r="B94"/>
      <c r="C94"/>
      <c r="D94"/>
      <c r="E94"/>
      <c r="F94"/>
      <c r="G94"/>
    </row>
    <row r="95" spans="2:7" x14ac:dyDescent="0.25">
      <c r="B95"/>
      <c r="C95"/>
      <c r="D95"/>
      <c r="E95"/>
      <c r="F95"/>
      <c r="G95"/>
    </row>
    <row r="96" spans="2:7" x14ac:dyDescent="0.25">
      <c r="B96"/>
      <c r="C96"/>
      <c r="D96"/>
      <c r="E96"/>
      <c r="F96"/>
      <c r="G96"/>
    </row>
    <row r="97" spans="2:7" x14ac:dyDescent="0.25">
      <c r="B97"/>
      <c r="C97"/>
      <c r="D97"/>
      <c r="E97"/>
      <c r="F97"/>
      <c r="G97"/>
    </row>
    <row r="98" spans="2:7" x14ac:dyDescent="0.25">
      <c r="B98"/>
      <c r="C98"/>
      <c r="D98"/>
      <c r="E98"/>
      <c r="F98"/>
      <c r="G98"/>
    </row>
    <row r="99" spans="2:7" x14ac:dyDescent="0.25">
      <c r="B99"/>
      <c r="C99"/>
      <c r="D99"/>
      <c r="E99"/>
      <c r="F99"/>
      <c r="G99"/>
    </row>
    <row r="100" spans="2:7" x14ac:dyDescent="0.25">
      <c r="B100"/>
      <c r="C100"/>
      <c r="D100"/>
      <c r="E100"/>
      <c r="F100"/>
      <c r="G100"/>
    </row>
    <row r="101" spans="2:7" x14ac:dyDescent="0.25">
      <c r="B101"/>
      <c r="C101"/>
      <c r="D101"/>
      <c r="E101"/>
      <c r="F101"/>
      <c r="G101"/>
    </row>
    <row r="102" spans="2:7" x14ac:dyDescent="0.25">
      <c r="B102"/>
      <c r="C102"/>
      <c r="D102"/>
      <c r="E102"/>
      <c r="F102"/>
      <c r="G102"/>
    </row>
    <row r="103" spans="2:7" x14ac:dyDescent="0.25">
      <c r="B103"/>
      <c r="C103"/>
      <c r="D103"/>
      <c r="E103"/>
      <c r="F103"/>
      <c r="G103"/>
    </row>
    <row r="104" spans="2:7" x14ac:dyDescent="0.25">
      <c r="B104"/>
      <c r="C104"/>
      <c r="D104"/>
      <c r="E104"/>
      <c r="F104"/>
      <c r="G104"/>
    </row>
    <row r="105" spans="2:7" x14ac:dyDescent="0.25">
      <c r="B105"/>
      <c r="C105"/>
      <c r="D105"/>
      <c r="E105"/>
      <c r="F105"/>
      <c r="G105"/>
    </row>
    <row r="106" spans="2:7" x14ac:dyDescent="0.25">
      <c r="B106"/>
      <c r="C106"/>
      <c r="D106"/>
      <c r="E106"/>
      <c r="F106"/>
      <c r="G106"/>
    </row>
    <row r="107" spans="2:7" x14ac:dyDescent="0.25">
      <c r="B107"/>
      <c r="C107"/>
      <c r="D107"/>
      <c r="E107"/>
      <c r="F107"/>
      <c r="G107"/>
    </row>
    <row r="108" spans="2:7" x14ac:dyDescent="0.25">
      <c r="B108"/>
      <c r="C108"/>
      <c r="D108"/>
      <c r="E108"/>
      <c r="F108"/>
      <c r="G108"/>
    </row>
    <row r="109" spans="2:7" x14ac:dyDescent="0.25">
      <c r="B109"/>
      <c r="C109"/>
      <c r="D109"/>
      <c r="E109"/>
      <c r="F109"/>
      <c r="G109"/>
    </row>
    <row r="110" spans="2:7" x14ac:dyDescent="0.25">
      <c r="B110"/>
      <c r="C110"/>
      <c r="D110"/>
      <c r="E110"/>
      <c r="F110"/>
      <c r="G110"/>
    </row>
    <row r="111" spans="2:7" x14ac:dyDescent="0.25">
      <c r="B111"/>
      <c r="C111"/>
      <c r="D111"/>
      <c r="E111"/>
      <c r="F111"/>
      <c r="G111"/>
    </row>
    <row r="112" spans="2:7" x14ac:dyDescent="0.25">
      <c r="B112"/>
      <c r="C112"/>
      <c r="D112"/>
      <c r="E112"/>
      <c r="F112"/>
      <c r="G112"/>
    </row>
    <row r="113" spans="2:7" x14ac:dyDescent="0.25">
      <c r="B113"/>
      <c r="C113"/>
      <c r="D113"/>
      <c r="E113"/>
      <c r="F113"/>
      <c r="G113"/>
    </row>
    <row r="114" spans="2:7" x14ac:dyDescent="0.25">
      <c r="B114"/>
      <c r="C114"/>
      <c r="D114"/>
      <c r="E114"/>
      <c r="F114"/>
      <c r="G114"/>
    </row>
    <row r="115" spans="2:7" x14ac:dyDescent="0.25">
      <c r="B115"/>
      <c r="C115"/>
      <c r="D115" s="113"/>
      <c r="E115" s="110"/>
      <c r="F115"/>
      <c r="G115"/>
    </row>
    <row r="116" spans="2:7" x14ac:dyDescent="0.25">
      <c r="B116"/>
      <c r="C116"/>
      <c r="D116" s="113"/>
      <c r="E116" s="110"/>
      <c r="F116"/>
      <c r="G116"/>
    </row>
    <row r="117" spans="2:7" x14ac:dyDescent="0.25">
      <c r="B117"/>
      <c r="C117"/>
      <c r="D117" s="113"/>
      <c r="E117" s="110"/>
      <c r="F117"/>
      <c r="G117"/>
    </row>
    <row r="118" spans="2:7" x14ac:dyDescent="0.25">
      <c r="B118"/>
      <c r="C118"/>
      <c r="D118" s="113"/>
      <c r="E118" s="110"/>
      <c r="F118"/>
      <c r="G118"/>
    </row>
    <row r="119" spans="2:7" x14ac:dyDescent="0.25">
      <c r="B119"/>
      <c r="C119"/>
      <c r="D119" s="113"/>
      <c r="E119" s="110"/>
      <c r="F119"/>
      <c r="G119"/>
    </row>
    <row r="120" spans="2:7" x14ac:dyDescent="0.25">
      <c r="B120"/>
      <c r="C120"/>
      <c r="D120" s="113"/>
      <c r="E120" s="110"/>
      <c r="F120"/>
      <c r="G120"/>
    </row>
    <row r="121" spans="2:7" x14ac:dyDescent="0.25">
      <c r="B121"/>
      <c r="C121"/>
      <c r="D121" s="113"/>
      <c r="E121" s="110"/>
      <c r="F121"/>
      <c r="G121"/>
    </row>
    <row r="122" spans="2:7" x14ac:dyDescent="0.25">
      <c r="B122"/>
      <c r="C122"/>
      <c r="D122" s="113"/>
      <c r="E122" s="110"/>
      <c r="F122"/>
      <c r="G122"/>
    </row>
    <row r="123" spans="2:7" x14ac:dyDescent="0.25">
      <c r="B123"/>
      <c r="C123"/>
      <c r="D123" s="113"/>
      <c r="E123" s="110"/>
      <c r="F123"/>
      <c r="G123"/>
    </row>
    <row r="124" spans="2:7" x14ac:dyDescent="0.25">
      <c r="B124"/>
      <c r="C124"/>
      <c r="D124" s="113"/>
      <c r="E124" s="110"/>
      <c r="F124"/>
      <c r="G124"/>
    </row>
    <row r="125" spans="2:7" x14ac:dyDescent="0.25">
      <c r="B125"/>
      <c r="C125"/>
      <c r="D125" s="113"/>
      <c r="E125" s="110"/>
      <c r="F125"/>
      <c r="G125"/>
    </row>
    <row r="126" spans="2:7" x14ac:dyDescent="0.25">
      <c r="B126"/>
      <c r="C126"/>
      <c r="D126" s="113"/>
      <c r="E126" s="110"/>
      <c r="F126"/>
      <c r="G126"/>
    </row>
    <row r="127" spans="2:7" x14ac:dyDescent="0.25">
      <c r="B127"/>
      <c r="C127"/>
      <c r="D127" s="113"/>
      <c r="E127" s="110"/>
      <c r="F127"/>
      <c r="G127"/>
    </row>
    <row r="128" spans="2:7" x14ac:dyDescent="0.25">
      <c r="B128"/>
      <c r="C128"/>
      <c r="D128" s="113"/>
      <c r="E128" s="110"/>
      <c r="F128"/>
      <c r="G128"/>
    </row>
    <row r="129" spans="2:7" x14ac:dyDescent="0.25">
      <c r="B129"/>
      <c r="C129"/>
      <c r="D129" s="113"/>
      <c r="E129" s="110"/>
      <c r="F129"/>
      <c r="G129"/>
    </row>
    <row r="130" spans="2:7" x14ac:dyDescent="0.25">
      <c r="B130"/>
      <c r="C130"/>
      <c r="D130" s="113"/>
      <c r="E130" s="110"/>
      <c r="F130"/>
      <c r="G130"/>
    </row>
    <row r="131" spans="2:7" x14ac:dyDescent="0.25">
      <c r="B131"/>
      <c r="C131"/>
      <c r="D131" s="113"/>
      <c r="E131" s="110"/>
      <c r="F131"/>
      <c r="G131"/>
    </row>
    <row r="132" spans="2:7" x14ac:dyDescent="0.25">
      <c r="B132"/>
      <c r="C132"/>
      <c r="D132" s="113"/>
      <c r="E132" s="110"/>
      <c r="F132"/>
      <c r="G132"/>
    </row>
    <row r="133" spans="2:7" x14ac:dyDescent="0.25">
      <c r="B133"/>
      <c r="C133"/>
      <c r="D133" s="113"/>
      <c r="E133" s="110"/>
      <c r="F133"/>
      <c r="G133"/>
    </row>
    <row r="134" spans="2:7" x14ac:dyDescent="0.25">
      <c r="B134"/>
      <c r="C134"/>
      <c r="D134" s="113"/>
      <c r="E134" s="110"/>
      <c r="F134"/>
      <c r="G134"/>
    </row>
    <row r="135" spans="2:7" x14ac:dyDescent="0.25">
      <c r="B135"/>
      <c r="C135"/>
      <c r="D135" s="113"/>
      <c r="E135" s="110"/>
      <c r="F135"/>
      <c r="G135"/>
    </row>
    <row r="136" spans="2:7" x14ac:dyDescent="0.25">
      <c r="B136"/>
      <c r="C136"/>
      <c r="D136" s="113"/>
      <c r="E136" s="110"/>
      <c r="F136"/>
      <c r="G136"/>
    </row>
    <row r="137" spans="2:7" x14ac:dyDescent="0.25">
      <c r="B137"/>
      <c r="C137"/>
      <c r="D137" s="113"/>
      <c r="E137" s="110"/>
      <c r="F137"/>
      <c r="G137"/>
    </row>
    <row r="138" spans="2:7" x14ac:dyDescent="0.25">
      <c r="B138"/>
      <c r="C138"/>
      <c r="D138" s="113"/>
      <c r="E138" s="110"/>
      <c r="F138"/>
      <c r="G138"/>
    </row>
    <row r="139" spans="2:7" x14ac:dyDescent="0.25">
      <c r="B139"/>
      <c r="C139"/>
      <c r="D139" s="113"/>
      <c r="E139" s="110"/>
      <c r="F139"/>
      <c r="G139"/>
    </row>
    <row r="140" spans="2:7" x14ac:dyDescent="0.25">
      <c r="B140"/>
      <c r="C140"/>
      <c r="D140" s="113"/>
      <c r="E140" s="110"/>
      <c r="F140"/>
      <c r="G140"/>
    </row>
    <row r="141" spans="2:7" x14ac:dyDescent="0.25">
      <c r="B141"/>
      <c r="C141"/>
      <c r="D141" s="113"/>
      <c r="E141" s="110"/>
      <c r="F141"/>
      <c r="G141"/>
    </row>
    <row r="142" spans="2:7" x14ac:dyDescent="0.25">
      <c r="B142"/>
      <c r="C142"/>
      <c r="D142" s="113"/>
      <c r="E142" s="110"/>
      <c r="F142"/>
      <c r="G142"/>
    </row>
    <row r="143" spans="2:7" x14ac:dyDescent="0.25">
      <c r="B143"/>
      <c r="C143"/>
      <c r="D143" s="113"/>
      <c r="E143" s="110"/>
      <c r="F143"/>
      <c r="G143"/>
    </row>
    <row r="144" spans="2:7" x14ac:dyDescent="0.25">
      <c r="B144"/>
      <c r="C144"/>
      <c r="D144" s="113"/>
      <c r="E144" s="110"/>
      <c r="F144"/>
      <c r="G144"/>
    </row>
    <row r="145" spans="2:7" x14ac:dyDescent="0.25">
      <c r="B145"/>
      <c r="C145"/>
      <c r="D145" s="113"/>
      <c r="E145" s="110"/>
      <c r="F145"/>
      <c r="G145"/>
    </row>
    <row r="146" spans="2:7" x14ac:dyDescent="0.25">
      <c r="B146"/>
      <c r="C146"/>
      <c r="D146" s="113"/>
      <c r="E146" s="110"/>
      <c r="F146"/>
      <c r="G146"/>
    </row>
    <row r="147" spans="2:7" x14ac:dyDescent="0.25">
      <c r="B147"/>
      <c r="C147"/>
      <c r="D147" s="113"/>
      <c r="E147" s="110"/>
      <c r="F147"/>
      <c r="G147"/>
    </row>
    <row r="148" spans="2:7" x14ac:dyDescent="0.25">
      <c r="B148"/>
      <c r="C148"/>
      <c r="D148" s="113"/>
      <c r="E148" s="110"/>
      <c r="F148"/>
      <c r="G148"/>
    </row>
    <row r="149" spans="2:7" x14ac:dyDescent="0.25">
      <c r="B149"/>
      <c r="C149"/>
      <c r="D149" s="113"/>
      <c r="E149" s="110"/>
      <c r="F149"/>
      <c r="G149"/>
    </row>
    <row r="150" spans="2:7" x14ac:dyDescent="0.25">
      <c r="B150"/>
      <c r="C150"/>
      <c r="D150" s="113"/>
      <c r="E150" s="110"/>
      <c r="F150"/>
      <c r="G150"/>
    </row>
    <row r="151" spans="2:7" x14ac:dyDescent="0.25">
      <c r="B151"/>
      <c r="C151"/>
      <c r="D151" s="113"/>
      <c r="E151" s="110"/>
      <c r="F151"/>
      <c r="G151"/>
    </row>
    <row r="152" spans="2:7" x14ac:dyDescent="0.25">
      <c r="B152"/>
      <c r="C152"/>
      <c r="D152" s="113"/>
      <c r="E152" s="110"/>
      <c r="F152"/>
      <c r="G152"/>
    </row>
    <row r="153" spans="2:7" x14ac:dyDescent="0.25">
      <c r="B153"/>
      <c r="C153"/>
      <c r="D153" s="113"/>
      <c r="E153" s="110"/>
      <c r="F153"/>
      <c r="G153"/>
    </row>
    <row r="154" spans="2:7" x14ac:dyDescent="0.25">
      <c r="B154"/>
      <c r="C154"/>
      <c r="D154" s="113"/>
      <c r="E154" s="110"/>
      <c r="F154"/>
      <c r="G154"/>
    </row>
    <row r="155" spans="2:7" x14ac:dyDescent="0.25">
      <c r="B155"/>
      <c r="C155"/>
      <c r="D155" s="113"/>
      <c r="E155" s="110"/>
      <c r="F155"/>
      <c r="G155"/>
    </row>
    <row r="156" spans="2:7" x14ac:dyDescent="0.25">
      <c r="B156"/>
      <c r="C156"/>
      <c r="D156" s="113"/>
      <c r="E156" s="110"/>
      <c r="F156"/>
      <c r="G156"/>
    </row>
    <row r="157" spans="2:7" x14ac:dyDescent="0.25">
      <c r="B157"/>
      <c r="C157"/>
      <c r="D157" s="113"/>
      <c r="E157" s="110"/>
      <c r="F157"/>
      <c r="G157"/>
    </row>
    <row r="158" spans="2:7" x14ac:dyDescent="0.25">
      <c r="B158"/>
      <c r="C158"/>
      <c r="D158" s="113"/>
      <c r="E158" s="110"/>
      <c r="F158"/>
      <c r="G158"/>
    </row>
    <row r="159" spans="2:7" x14ac:dyDescent="0.25">
      <c r="B159"/>
      <c r="C159"/>
      <c r="D159" s="113"/>
      <c r="E159" s="110"/>
      <c r="F159"/>
      <c r="G159"/>
    </row>
    <row r="160" spans="2:7" x14ac:dyDescent="0.25">
      <c r="B160"/>
      <c r="C160"/>
      <c r="D160" s="113"/>
      <c r="E160" s="110"/>
      <c r="F160"/>
      <c r="G160"/>
    </row>
    <row r="161" spans="2:7" x14ac:dyDescent="0.25">
      <c r="B161"/>
      <c r="C161"/>
      <c r="D161" s="113"/>
      <c r="E161" s="110"/>
      <c r="F161"/>
      <c r="G161"/>
    </row>
    <row r="162" spans="2:7" x14ac:dyDescent="0.25">
      <c r="B162"/>
      <c r="C162"/>
      <c r="D162" s="113"/>
      <c r="E162" s="110"/>
      <c r="F162"/>
      <c r="G162"/>
    </row>
    <row r="163" spans="2:7" x14ac:dyDescent="0.25">
      <c r="B163"/>
      <c r="C163"/>
      <c r="D163" s="113"/>
      <c r="E163" s="110"/>
      <c r="F163"/>
      <c r="G163"/>
    </row>
    <row r="164" spans="2:7" x14ac:dyDescent="0.25">
      <c r="B164"/>
      <c r="C164"/>
      <c r="D164" s="113"/>
      <c r="E164" s="110"/>
      <c r="F164"/>
      <c r="G164"/>
    </row>
    <row r="165" spans="2:7" x14ac:dyDescent="0.25">
      <c r="B165"/>
      <c r="C165"/>
      <c r="D165" s="113"/>
      <c r="E165" s="110"/>
      <c r="F165"/>
      <c r="G165"/>
    </row>
    <row r="166" spans="2:7" x14ac:dyDescent="0.25">
      <c r="B166"/>
      <c r="C166"/>
      <c r="D166" s="113"/>
      <c r="E166" s="110"/>
      <c r="F166"/>
      <c r="G166"/>
    </row>
    <row r="167" spans="2:7" x14ac:dyDescent="0.25">
      <c r="B167"/>
      <c r="C167"/>
      <c r="D167" s="113"/>
      <c r="E167" s="110"/>
      <c r="F167"/>
      <c r="G167"/>
    </row>
    <row r="168" spans="2:7" x14ac:dyDescent="0.25">
      <c r="B168"/>
      <c r="C168"/>
      <c r="D168" s="113"/>
      <c r="E168" s="110"/>
      <c r="F168"/>
      <c r="G168"/>
    </row>
    <row r="169" spans="2:7" x14ac:dyDescent="0.25">
      <c r="B169"/>
      <c r="C169"/>
      <c r="D169" s="113"/>
      <c r="E169" s="110"/>
      <c r="F169"/>
      <c r="G169"/>
    </row>
    <row r="170" spans="2:7" x14ac:dyDescent="0.25">
      <c r="B170"/>
      <c r="C170"/>
      <c r="D170" s="113"/>
      <c r="E170" s="110"/>
      <c r="F170"/>
      <c r="G170"/>
    </row>
    <row r="171" spans="2:7" x14ac:dyDescent="0.25">
      <c r="B171"/>
      <c r="C171"/>
      <c r="D171" s="113"/>
      <c r="E171" s="110"/>
      <c r="F171"/>
      <c r="G171"/>
    </row>
    <row r="172" spans="2:7" x14ac:dyDescent="0.25">
      <c r="B172"/>
      <c r="C172"/>
      <c r="D172" s="113"/>
      <c r="E172" s="110"/>
      <c r="F172"/>
      <c r="G172"/>
    </row>
    <row r="173" spans="2:7" x14ac:dyDescent="0.25">
      <c r="B173"/>
      <c r="C173"/>
      <c r="D173" s="113"/>
      <c r="E173" s="110"/>
      <c r="F173"/>
      <c r="G173"/>
    </row>
    <row r="174" spans="2:7" x14ac:dyDescent="0.25">
      <c r="B174"/>
      <c r="C174"/>
      <c r="D174" s="113"/>
      <c r="E174" s="110"/>
      <c r="F174"/>
      <c r="G174"/>
    </row>
    <row r="175" spans="2:7" x14ac:dyDescent="0.25">
      <c r="B175"/>
      <c r="C175"/>
      <c r="D175" s="113"/>
      <c r="E175" s="110"/>
      <c r="F175"/>
      <c r="G175"/>
    </row>
    <row r="176" spans="2:7" x14ac:dyDescent="0.25">
      <c r="B176"/>
      <c r="C176"/>
      <c r="D176" s="113"/>
      <c r="E176" s="110"/>
      <c r="F176"/>
      <c r="G176"/>
    </row>
    <row r="177" spans="2:7" x14ac:dyDescent="0.25">
      <c r="B177"/>
      <c r="C177"/>
      <c r="D177" s="113"/>
      <c r="E177" s="110"/>
      <c r="F177"/>
      <c r="G177"/>
    </row>
    <row r="178" spans="2:7" x14ac:dyDescent="0.25">
      <c r="B178"/>
      <c r="C178"/>
      <c r="D178" s="113"/>
      <c r="E178" s="110"/>
      <c r="F178"/>
      <c r="G178"/>
    </row>
    <row r="179" spans="2:7" x14ac:dyDescent="0.25">
      <c r="B179"/>
      <c r="C179"/>
      <c r="D179" s="113"/>
      <c r="E179" s="110"/>
      <c r="F179"/>
      <c r="G179"/>
    </row>
    <row r="180" spans="2:7" x14ac:dyDescent="0.25">
      <c r="B180"/>
      <c r="C180"/>
      <c r="D180" s="113"/>
      <c r="E180" s="110"/>
      <c r="F180"/>
      <c r="G180"/>
    </row>
    <row r="181" spans="2:7" x14ac:dyDescent="0.25">
      <c r="B181"/>
      <c r="C181"/>
      <c r="D181" s="113"/>
      <c r="E181" s="110"/>
      <c r="F181"/>
      <c r="G181"/>
    </row>
    <row r="182" spans="2:7" x14ac:dyDescent="0.25">
      <c r="B182"/>
      <c r="C182"/>
      <c r="D182" s="113"/>
      <c r="E182" s="110"/>
      <c r="F182"/>
      <c r="G182"/>
    </row>
    <row r="183" spans="2:7" x14ac:dyDescent="0.25">
      <c r="B183"/>
      <c r="C183"/>
      <c r="D183" s="113"/>
      <c r="E183" s="110"/>
      <c r="F183"/>
      <c r="G183"/>
    </row>
    <row r="184" spans="2:7" x14ac:dyDescent="0.25">
      <c r="B184"/>
      <c r="C184"/>
      <c r="D184" s="113"/>
      <c r="E184" s="110"/>
      <c r="F184"/>
      <c r="G184"/>
    </row>
    <row r="185" spans="2:7" x14ac:dyDescent="0.25">
      <c r="B185"/>
      <c r="C185"/>
      <c r="D185" s="113"/>
      <c r="E185" s="110"/>
      <c r="F185"/>
      <c r="G185"/>
    </row>
    <row r="186" spans="2:7" x14ac:dyDescent="0.25">
      <c r="B186"/>
      <c r="C186"/>
      <c r="D186" s="113"/>
      <c r="E186" s="110"/>
      <c r="F186"/>
      <c r="G186"/>
    </row>
    <row r="187" spans="2:7" x14ac:dyDescent="0.25">
      <c r="B187"/>
      <c r="C187"/>
      <c r="D187" s="113"/>
      <c r="E187" s="110"/>
      <c r="F187"/>
      <c r="G187"/>
    </row>
    <row r="188" spans="2:7" x14ac:dyDescent="0.25">
      <c r="B188"/>
      <c r="C188"/>
      <c r="D188" s="113"/>
      <c r="E188" s="110"/>
      <c r="F188"/>
      <c r="G188"/>
    </row>
    <row r="189" spans="2:7" x14ac:dyDescent="0.25">
      <c r="B189"/>
      <c r="C189"/>
      <c r="D189" s="113"/>
      <c r="E189" s="110"/>
      <c r="F189"/>
      <c r="G189"/>
    </row>
    <row r="190" spans="2:7" x14ac:dyDescent="0.25">
      <c r="B190"/>
      <c r="C190"/>
      <c r="D190" s="113"/>
      <c r="E190" s="110"/>
      <c r="F190"/>
      <c r="G190"/>
    </row>
    <row r="191" spans="2:7" x14ac:dyDescent="0.25">
      <c r="B191"/>
      <c r="C191"/>
      <c r="D191" s="113"/>
      <c r="E191" s="110"/>
      <c r="F191"/>
      <c r="G191"/>
    </row>
    <row r="192" spans="2:7" x14ac:dyDescent="0.25">
      <c r="B192"/>
      <c r="C192"/>
      <c r="D192" s="113"/>
      <c r="E192" s="110"/>
      <c r="F192"/>
      <c r="G192"/>
    </row>
    <row r="193" spans="2:7" x14ac:dyDescent="0.25">
      <c r="B193"/>
      <c r="C193"/>
      <c r="D193" s="113"/>
      <c r="E193" s="110"/>
      <c r="F193"/>
      <c r="G193"/>
    </row>
    <row r="194" spans="2:7" x14ac:dyDescent="0.25">
      <c r="B194"/>
      <c r="C194"/>
      <c r="D194" s="113"/>
      <c r="E194" s="110"/>
      <c r="F194"/>
      <c r="G194"/>
    </row>
    <row r="195" spans="2:7" x14ac:dyDescent="0.25">
      <c r="B195"/>
      <c r="C195"/>
      <c r="D195" s="113"/>
      <c r="E195" s="110"/>
      <c r="F195"/>
      <c r="G195"/>
    </row>
    <row r="196" spans="2:7" x14ac:dyDescent="0.25">
      <c r="B196"/>
      <c r="C196"/>
      <c r="D196" s="113"/>
      <c r="E196" s="110"/>
      <c r="F196"/>
      <c r="G196"/>
    </row>
    <row r="197" spans="2:7" x14ac:dyDescent="0.25">
      <c r="B197"/>
      <c r="C197"/>
      <c r="D197" s="113"/>
      <c r="E197" s="110"/>
      <c r="F197"/>
      <c r="G197"/>
    </row>
    <row r="198" spans="2:7" x14ac:dyDescent="0.25">
      <c r="B198"/>
      <c r="C198"/>
      <c r="D198" s="113"/>
      <c r="E198" s="110"/>
      <c r="F198"/>
      <c r="G198"/>
    </row>
    <row r="199" spans="2:7" x14ac:dyDescent="0.25">
      <c r="B199"/>
      <c r="C199"/>
      <c r="D199" s="113"/>
      <c r="E199" s="110"/>
      <c r="F199"/>
      <c r="G199"/>
    </row>
    <row r="200" spans="2:7" x14ac:dyDescent="0.25">
      <c r="B200"/>
      <c r="C200"/>
      <c r="D200" s="113"/>
      <c r="E200" s="110"/>
      <c r="F200"/>
      <c r="G200"/>
    </row>
    <row r="201" spans="2:7" x14ac:dyDescent="0.25">
      <c r="B201"/>
      <c r="C201"/>
      <c r="D201" s="113"/>
      <c r="E201" s="110"/>
      <c r="F201"/>
      <c r="G201"/>
    </row>
    <row r="202" spans="2:7" x14ac:dyDescent="0.25">
      <c r="B202"/>
      <c r="C202"/>
      <c r="D202" s="113"/>
      <c r="E202" s="110"/>
      <c r="F202"/>
      <c r="G202"/>
    </row>
    <row r="203" spans="2:7" x14ac:dyDescent="0.25">
      <c r="B203"/>
      <c r="C203"/>
      <c r="D203" s="113"/>
      <c r="E203" s="110"/>
      <c r="F203"/>
      <c r="G203"/>
    </row>
    <row r="204" spans="2:7" x14ac:dyDescent="0.25">
      <c r="B204"/>
      <c r="C204"/>
      <c r="D204" s="113"/>
      <c r="E204" s="110"/>
      <c r="F204"/>
      <c r="G204"/>
    </row>
    <row r="205" spans="2:7" x14ac:dyDescent="0.25">
      <c r="B205"/>
      <c r="C205"/>
      <c r="D205" s="113"/>
      <c r="E205" s="110"/>
      <c r="F205"/>
      <c r="G205"/>
    </row>
    <row r="206" spans="2:7" x14ac:dyDescent="0.25">
      <c r="B206"/>
      <c r="C206"/>
      <c r="D206" s="113"/>
      <c r="E206" s="110"/>
      <c r="F206"/>
      <c r="G206"/>
    </row>
    <row r="207" spans="2:7" x14ac:dyDescent="0.25">
      <c r="B207"/>
      <c r="C207"/>
      <c r="D207" s="113"/>
      <c r="E207" s="110"/>
      <c r="F207"/>
      <c r="G207"/>
    </row>
    <row r="208" spans="2:7" x14ac:dyDescent="0.25">
      <c r="B208"/>
      <c r="C208"/>
      <c r="D208" s="113"/>
      <c r="E208" s="110"/>
      <c r="F208"/>
      <c r="G208"/>
    </row>
    <row r="209" spans="2:7" x14ac:dyDescent="0.25">
      <c r="B209"/>
      <c r="C209"/>
      <c r="D209" s="113"/>
      <c r="E209" s="110"/>
      <c r="F209"/>
      <c r="G209"/>
    </row>
    <row r="210" spans="2:7" x14ac:dyDescent="0.25">
      <c r="B210"/>
      <c r="C210"/>
      <c r="D210" s="113"/>
      <c r="E210" s="110"/>
      <c r="F210"/>
      <c r="G210"/>
    </row>
    <row r="211" spans="2:7" x14ac:dyDescent="0.25">
      <c r="B211"/>
      <c r="C211"/>
      <c r="D211" s="113"/>
      <c r="E211" s="110"/>
      <c r="F211"/>
      <c r="G211"/>
    </row>
    <row r="212" spans="2:7" x14ac:dyDescent="0.25">
      <c r="B212"/>
      <c r="C212"/>
      <c r="D212" s="113"/>
      <c r="E212" s="110"/>
      <c r="F212"/>
      <c r="G212"/>
    </row>
    <row r="213" spans="2:7" x14ac:dyDescent="0.25">
      <c r="B213"/>
      <c r="C213"/>
      <c r="D213" s="113"/>
      <c r="E213" s="110"/>
      <c r="F213"/>
      <c r="G213"/>
    </row>
    <row r="214" spans="2:7" x14ac:dyDescent="0.25">
      <c r="B214"/>
      <c r="C214"/>
      <c r="D214" s="113"/>
      <c r="E214" s="110"/>
      <c r="F214"/>
      <c r="G214"/>
    </row>
    <row r="215" spans="2:7" x14ac:dyDescent="0.25">
      <c r="B215"/>
      <c r="C215"/>
      <c r="D215" s="113"/>
      <c r="E215" s="110"/>
      <c r="F215"/>
      <c r="G215"/>
    </row>
    <row r="216" spans="2:7" x14ac:dyDescent="0.25">
      <c r="B216"/>
      <c r="C216"/>
      <c r="D216" s="113"/>
      <c r="E216" s="110"/>
      <c r="F216"/>
      <c r="G216"/>
    </row>
    <row r="217" spans="2:7" x14ac:dyDescent="0.25">
      <c r="B217"/>
      <c r="C217"/>
      <c r="D217" s="113"/>
      <c r="E217" s="110"/>
      <c r="F217"/>
      <c r="G217"/>
    </row>
    <row r="218" spans="2:7" x14ac:dyDescent="0.25">
      <c r="B218"/>
      <c r="C218"/>
      <c r="D218" s="113"/>
      <c r="E218" s="110"/>
      <c r="F218"/>
      <c r="G218"/>
    </row>
    <row r="219" spans="2:7" x14ac:dyDescent="0.25">
      <c r="B219"/>
      <c r="C219"/>
      <c r="D219" s="113"/>
      <c r="E219" s="110"/>
      <c r="F219"/>
      <c r="G219"/>
    </row>
    <row r="220" spans="2:7" x14ac:dyDescent="0.25">
      <c r="B220"/>
      <c r="C220"/>
      <c r="D220" s="113"/>
      <c r="E220" s="110"/>
      <c r="F220"/>
      <c r="G220"/>
    </row>
    <row r="221" spans="2:7" x14ac:dyDescent="0.25">
      <c r="B221"/>
      <c r="C221"/>
      <c r="D221" s="113"/>
      <c r="E221" s="110"/>
      <c r="F221"/>
      <c r="G221"/>
    </row>
    <row r="222" spans="2:7" x14ac:dyDescent="0.25">
      <c r="B222"/>
      <c r="C222"/>
      <c r="D222" s="113"/>
      <c r="E222" s="110"/>
      <c r="F222"/>
      <c r="G222"/>
    </row>
    <row r="223" spans="2:7" x14ac:dyDescent="0.25">
      <c r="B223" s="106"/>
      <c r="C223" s="106"/>
      <c r="D223" s="113"/>
      <c r="E223" s="110"/>
      <c r="F223"/>
    </row>
    <row r="224" spans="2:7" x14ac:dyDescent="0.25">
      <c r="B224" s="106"/>
      <c r="C224" s="106"/>
      <c r="D224" s="113"/>
      <c r="E224" s="110"/>
      <c r="F224"/>
    </row>
    <row r="225" spans="2:6" x14ac:dyDescent="0.25">
      <c r="B225" s="106"/>
      <c r="C225" s="106"/>
      <c r="D225" s="113"/>
      <c r="E225" s="110"/>
      <c r="F225"/>
    </row>
  </sheetData>
  <hyperlinks>
    <hyperlink ref="G2" location="Start!A1" display="Back" xr:uid="{00000000-0004-0000-0D00-000000000000}"/>
  </hyperlinks>
  <pageMargins left="0.7" right="0.7" top="0.75" bottom="0.75" header="0.3" footer="0.3"/>
  <pageSetup scale="67" fitToHeight="7" orientation="portrait" r:id="rId2"/>
  <headerFooter>
    <oddFooter>&amp;L&amp;P&amp;" of "&amp;" of,Regular"&amp;N&amp;C&amp;F&amp;R&amp;D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00B050"/>
  </sheetPr>
  <dimension ref="A1:I122"/>
  <sheetViews>
    <sheetView showGridLines="0" showRowColHeaders="0" zoomScaleNormal="100" workbookViewId="0">
      <selection activeCell="H3" sqref="H3"/>
    </sheetView>
  </sheetViews>
  <sheetFormatPr defaultRowHeight="15" x14ac:dyDescent="0.25"/>
  <cols>
    <col min="1" max="1" width="6.7109375" style="4" customWidth="1"/>
    <col min="2" max="2" width="2.7109375" style="4" customWidth="1"/>
    <col min="3" max="3" width="15.42578125" style="109" customWidth="1"/>
    <col min="4" max="4" width="7.7109375" style="108" customWidth="1"/>
    <col min="5" max="5" width="46" style="109" customWidth="1"/>
    <col min="6" max="6" width="36.7109375" style="106" customWidth="1"/>
    <col min="7" max="7" width="11.42578125" style="115" customWidth="1"/>
    <col min="8" max="8" width="11.42578125" customWidth="1"/>
    <col min="9" max="9" width="36.7109375" bestFit="1" customWidth="1"/>
    <col min="13" max="13" width="255.7109375" bestFit="1" customWidth="1"/>
  </cols>
  <sheetData>
    <row r="1" spans="3:9" s="4" customFormat="1" ht="23.25" x14ac:dyDescent="0.25">
      <c r="C1" s="131" t="str">
        <f>IF(Start!$U$10="","",Start!$U$10)</f>
        <v/>
      </c>
      <c r="D1" s="108"/>
      <c r="E1" s="1304"/>
      <c r="F1" s="106"/>
      <c r="G1" s="1067">
        <f ca="1">TODAY()</f>
        <v>44914</v>
      </c>
    </row>
    <row r="2" spans="3:9" s="4" customFormat="1" ht="23.25" x14ac:dyDescent="0.25">
      <c r="C2" s="131" t="s">
        <v>389</v>
      </c>
      <c r="D2" s="108"/>
      <c r="E2" s="1304"/>
      <c r="F2" s="1310" t="str">
        <f>Start!$AG$21</f>
        <v/>
      </c>
      <c r="G2" s="1089" t="s">
        <v>293</v>
      </c>
    </row>
    <row r="3" spans="3:9" s="4" customFormat="1" ht="24" customHeight="1" x14ac:dyDescent="0.25">
      <c r="D3" s="108"/>
      <c r="E3" s="109"/>
      <c r="F3" s="1310" t="str">
        <f>Start!$AG$22</f>
        <v/>
      </c>
    </row>
    <row r="4" spans="3:9" s="4" customFormat="1" ht="18.75" customHeight="1" x14ac:dyDescent="0.25">
      <c r="C4" s="131"/>
      <c r="D4" s="108"/>
      <c r="E4" s="1304"/>
      <c r="G4" s="1067"/>
    </row>
    <row r="5" spans="3:9" s="4" customFormat="1" x14ac:dyDescent="0.25">
      <c r="D5" s="108"/>
      <c r="E5" s="109"/>
      <c r="F5" s="106"/>
      <c r="G5" s="115"/>
    </row>
    <row r="6" spans="3:9" x14ac:dyDescent="0.25">
      <c r="C6" s="17" t="s">
        <v>269</v>
      </c>
      <c r="D6" s="4" t="s">
        <v>257</v>
      </c>
      <c r="F6" s="143"/>
    </row>
    <row r="8" spans="3:9" s="141" customFormat="1" ht="45" x14ac:dyDescent="0.25">
      <c r="C8" s="144" t="s">
        <v>137</v>
      </c>
      <c r="D8" s="144" t="s">
        <v>270</v>
      </c>
      <c r="E8" s="144" t="s">
        <v>183</v>
      </c>
      <c r="F8" s="115" t="s">
        <v>312</v>
      </c>
      <c r="G8"/>
      <c r="H8"/>
      <c r="I8" s="106"/>
    </row>
    <row r="9" spans="3:9" x14ac:dyDescent="0.25">
      <c r="C9" s="106" t="s">
        <v>313</v>
      </c>
      <c r="D9" s="4">
        <v>2</v>
      </c>
      <c r="E9" s="4" t="s">
        <v>672</v>
      </c>
      <c r="F9" s="151"/>
      <c r="G9"/>
    </row>
    <row r="10" spans="3:9" x14ac:dyDescent="0.25">
      <c r="C10" s="106"/>
      <c r="D10" s="4">
        <v>11</v>
      </c>
      <c r="E10" s="4" t="s">
        <v>284</v>
      </c>
      <c r="F10" s="151"/>
      <c r="G10"/>
    </row>
    <row r="11" spans="3:9" x14ac:dyDescent="0.25">
      <c r="C11" s="106"/>
      <c r="D11" s="4">
        <v>17</v>
      </c>
      <c r="E11" s="4" t="s">
        <v>298</v>
      </c>
      <c r="F11" s="151"/>
      <c r="G11"/>
    </row>
    <row r="12" spans="3:9" x14ac:dyDescent="0.25">
      <c r="C12" s="106" t="s">
        <v>311</v>
      </c>
      <c r="D12" s="4">
        <v>1</v>
      </c>
      <c r="E12" s="106" t="s">
        <v>295</v>
      </c>
      <c r="F12" s="151">
        <v>21</v>
      </c>
      <c r="G12"/>
    </row>
    <row r="13" spans="3:9" x14ac:dyDescent="0.25">
      <c r="C13" s="106"/>
      <c r="D13" s="4">
        <v>2</v>
      </c>
      <c r="E13" s="4" t="s">
        <v>672</v>
      </c>
      <c r="F13" s="151">
        <v>5</v>
      </c>
      <c r="G13"/>
    </row>
    <row r="14" spans="3:9" x14ac:dyDescent="0.25">
      <c r="C14" s="106"/>
      <c r="D14" s="4">
        <v>3</v>
      </c>
      <c r="E14" s="4" t="s">
        <v>673</v>
      </c>
      <c r="F14" s="151">
        <v>4</v>
      </c>
      <c r="G14"/>
    </row>
    <row r="15" spans="3:9" x14ac:dyDescent="0.25">
      <c r="C15" s="106"/>
      <c r="D15" s="4">
        <v>4</v>
      </c>
      <c r="E15" s="4" t="s">
        <v>733</v>
      </c>
      <c r="F15" s="151">
        <v>3</v>
      </c>
      <c r="G15"/>
    </row>
    <row r="16" spans="3:9" x14ac:dyDescent="0.25">
      <c r="C16" s="106"/>
      <c r="D16" s="4">
        <v>5</v>
      </c>
      <c r="E16" s="106" t="s">
        <v>296</v>
      </c>
      <c r="F16" s="151">
        <v>2</v>
      </c>
      <c r="G16"/>
    </row>
    <row r="17" spans="3:7" x14ac:dyDescent="0.25">
      <c r="C17" s="106"/>
      <c r="D17" s="4">
        <v>6</v>
      </c>
      <c r="E17" s="106" t="s">
        <v>56</v>
      </c>
      <c r="F17" s="151">
        <v>8</v>
      </c>
      <c r="G17"/>
    </row>
    <row r="18" spans="3:7" x14ac:dyDescent="0.25">
      <c r="C18" s="106"/>
      <c r="D18" s="4">
        <v>7</v>
      </c>
      <c r="E18" s="106" t="s">
        <v>297</v>
      </c>
      <c r="F18" s="151">
        <v>9</v>
      </c>
      <c r="G18"/>
    </row>
    <row r="19" spans="3:7" x14ac:dyDescent="0.25">
      <c r="C19" s="106"/>
      <c r="D19" s="4">
        <v>8</v>
      </c>
      <c r="E19" s="4" t="s">
        <v>729</v>
      </c>
      <c r="F19" s="151">
        <v>2</v>
      </c>
      <c r="G19"/>
    </row>
    <row r="20" spans="3:7" x14ac:dyDescent="0.25">
      <c r="C20" s="106"/>
      <c r="D20" s="4">
        <v>9</v>
      </c>
      <c r="E20" s="106" t="s">
        <v>281</v>
      </c>
      <c r="F20" s="151">
        <v>4</v>
      </c>
      <c r="G20"/>
    </row>
    <row r="21" spans="3:7" x14ac:dyDescent="0.25">
      <c r="C21" s="106"/>
      <c r="D21" s="4">
        <v>10</v>
      </c>
      <c r="E21" s="4" t="s">
        <v>674</v>
      </c>
      <c r="F21" s="151">
        <v>2</v>
      </c>
      <c r="G21"/>
    </row>
    <row r="22" spans="3:7" x14ac:dyDescent="0.25">
      <c r="C22" s="106"/>
      <c r="D22" s="4">
        <v>11</v>
      </c>
      <c r="E22" s="4" t="s">
        <v>284</v>
      </c>
      <c r="F22" s="151">
        <v>3</v>
      </c>
      <c r="G22"/>
    </row>
    <row r="23" spans="3:7" x14ac:dyDescent="0.25">
      <c r="C23" s="106"/>
      <c r="D23" s="4">
        <v>12</v>
      </c>
      <c r="E23" s="4" t="s">
        <v>675</v>
      </c>
      <c r="F23" s="151">
        <v>7</v>
      </c>
      <c r="G23"/>
    </row>
    <row r="24" spans="3:7" x14ac:dyDescent="0.25">
      <c r="C24" s="106"/>
      <c r="D24" s="4">
        <v>13</v>
      </c>
      <c r="E24" s="4" t="s">
        <v>286</v>
      </c>
      <c r="F24" s="151">
        <v>1</v>
      </c>
      <c r="G24"/>
    </row>
    <row r="25" spans="3:7" x14ac:dyDescent="0.25">
      <c r="C25" s="106"/>
      <c r="D25" s="4">
        <v>14</v>
      </c>
      <c r="E25" s="4" t="s">
        <v>287</v>
      </c>
      <c r="F25" s="151">
        <v>1</v>
      </c>
      <c r="G25"/>
    </row>
    <row r="26" spans="3:7" x14ac:dyDescent="0.25">
      <c r="C26" s="106"/>
      <c r="D26" s="4">
        <v>15</v>
      </c>
      <c r="E26" s="4" t="s">
        <v>86</v>
      </c>
      <c r="F26" s="151">
        <v>1</v>
      </c>
      <c r="G26"/>
    </row>
    <row r="27" spans="3:7" x14ac:dyDescent="0.25">
      <c r="C27" s="106"/>
      <c r="D27" s="4">
        <v>16</v>
      </c>
      <c r="E27" s="4" t="s">
        <v>289</v>
      </c>
      <c r="F27" s="151">
        <v>1</v>
      </c>
      <c r="G27"/>
    </row>
    <row r="28" spans="3:7" x14ac:dyDescent="0.25">
      <c r="C28" s="106"/>
      <c r="D28" s="4">
        <v>17</v>
      </c>
      <c r="E28" s="4" t="s">
        <v>298</v>
      </c>
      <c r="F28" s="151">
        <v>1</v>
      </c>
      <c r="G28"/>
    </row>
    <row r="29" spans="3:7" x14ac:dyDescent="0.25">
      <c r="C29" s="106"/>
      <c r="D29" s="4">
        <v>18</v>
      </c>
      <c r="E29" s="4" t="s">
        <v>329</v>
      </c>
      <c r="F29" s="151">
        <v>2</v>
      </c>
      <c r="G29"/>
    </row>
    <row r="30" spans="3:7" x14ac:dyDescent="0.25">
      <c r="C30" s="102" t="s">
        <v>59</v>
      </c>
      <c r="D30" s="102"/>
      <c r="E30" s="102"/>
      <c r="F30" s="151">
        <v>77</v>
      </c>
      <c r="G30"/>
    </row>
    <row r="31" spans="3:7" x14ac:dyDescent="0.25">
      <c r="C31"/>
      <c r="D31"/>
      <c r="E31"/>
      <c r="F31"/>
      <c r="G31"/>
    </row>
    <row r="32" spans="3:7" x14ac:dyDescent="0.25">
      <c r="C32"/>
      <c r="D32"/>
      <c r="E32"/>
      <c r="F32"/>
      <c r="G32"/>
    </row>
    <row r="33" spans="3:7" x14ac:dyDescent="0.25">
      <c r="C33"/>
      <c r="D33"/>
      <c r="E33"/>
      <c r="F33"/>
      <c r="G33"/>
    </row>
    <row r="34" spans="3:7" x14ac:dyDescent="0.25">
      <c r="C34"/>
      <c r="D34"/>
      <c r="E34"/>
      <c r="F34"/>
      <c r="G34"/>
    </row>
    <row r="35" spans="3:7" x14ac:dyDescent="0.25">
      <c r="C35"/>
      <c r="D35"/>
      <c r="E35"/>
      <c r="F35"/>
      <c r="G35"/>
    </row>
    <row r="36" spans="3:7" x14ac:dyDescent="0.25">
      <c r="C36"/>
      <c r="D36"/>
      <c r="E36"/>
      <c r="F36"/>
      <c r="G36"/>
    </row>
    <row r="37" spans="3:7" x14ac:dyDescent="0.25">
      <c r="C37"/>
      <c r="D37"/>
      <c r="E37"/>
      <c r="F37"/>
      <c r="G37"/>
    </row>
    <row r="38" spans="3:7" x14ac:dyDescent="0.25">
      <c r="C38"/>
      <c r="D38"/>
      <c r="E38"/>
      <c r="F38"/>
      <c r="G38"/>
    </row>
    <row r="39" spans="3:7" x14ac:dyDescent="0.25">
      <c r="C39"/>
      <c r="D39"/>
      <c r="E39"/>
      <c r="F39"/>
      <c r="G39"/>
    </row>
    <row r="40" spans="3:7" x14ac:dyDescent="0.25">
      <c r="C40"/>
      <c r="D40"/>
      <c r="E40"/>
      <c r="F40"/>
      <c r="G40"/>
    </row>
    <row r="41" spans="3:7" x14ac:dyDescent="0.25">
      <c r="C41"/>
      <c r="D41"/>
      <c r="E41"/>
      <c r="F41"/>
      <c r="G41"/>
    </row>
    <row r="42" spans="3:7" x14ac:dyDescent="0.25">
      <c r="C42"/>
      <c r="D42"/>
      <c r="E42"/>
      <c r="F42"/>
      <c r="G42"/>
    </row>
    <row r="43" spans="3:7" x14ac:dyDescent="0.25">
      <c r="C43"/>
      <c r="D43"/>
      <c r="E43"/>
      <c r="F43"/>
      <c r="G43"/>
    </row>
    <row r="44" spans="3:7" x14ac:dyDescent="0.25">
      <c r="C44"/>
      <c r="D44"/>
      <c r="E44"/>
      <c r="F44"/>
      <c r="G44"/>
    </row>
    <row r="45" spans="3:7" x14ac:dyDescent="0.25">
      <c r="C45"/>
      <c r="D45"/>
      <c r="E45"/>
      <c r="F45"/>
      <c r="G45"/>
    </row>
    <row r="46" spans="3:7" x14ac:dyDescent="0.25">
      <c r="C46"/>
      <c r="D46"/>
      <c r="E46"/>
      <c r="F46"/>
      <c r="G46"/>
    </row>
    <row r="47" spans="3:7" x14ac:dyDescent="0.25">
      <c r="C47"/>
      <c r="D47"/>
      <c r="E47"/>
      <c r="F47"/>
      <c r="G47"/>
    </row>
    <row r="48" spans="3:7" x14ac:dyDescent="0.25">
      <c r="C48"/>
      <c r="D48"/>
      <c r="E48"/>
      <c r="F48"/>
      <c r="G48" s="116"/>
    </row>
    <row r="49" spans="3:7" x14ac:dyDescent="0.25">
      <c r="C49"/>
      <c r="D49"/>
      <c r="E49"/>
      <c r="F49"/>
      <c r="G49" s="116"/>
    </row>
    <row r="50" spans="3:7" x14ac:dyDescent="0.25">
      <c r="C50"/>
      <c r="D50"/>
      <c r="E50"/>
      <c r="F50"/>
      <c r="G50" s="116"/>
    </row>
    <row r="51" spans="3:7" x14ac:dyDescent="0.25">
      <c r="C51"/>
      <c r="D51"/>
      <c r="E51"/>
      <c r="F51"/>
      <c r="G51" s="116"/>
    </row>
    <row r="52" spans="3:7" x14ac:dyDescent="0.25">
      <c r="C52"/>
      <c r="D52"/>
      <c r="E52"/>
      <c r="F52"/>
      <c r="G52" s="116"/>
    </row>
    <row r="53" spans="3:7" x14ac:dyDescent="0.25">
      <c r="C53"/>
      <c r="D53"/>
      <c r="E53"/>
      <c r="F53"/>
      <c r="G53" s="116"/>
    </row>
    <row r="54" spans="3:7" x14ac:dyDescent="0.25">
      <c r="C54"/>
      <c r="D54"/>
      <c r="E54"/>
      <c r="F54"/>
      <c r="G54" s="116"/>
    </row>
    <row r="55" spans="3:7" x14ac:dyDescent="0.25">
      <c r="C55"/>
      <c r="D55"/>
      <c r="E55"/>
      <c r="F55"/>
      <c r="G55" s="116"/>
    </row>
    <row r="56" spans="3:7" x14ac:dyDescent="0.25">
      <c r="C56"/>
      <c r="D56"/>
      <c r="E56"/>
      <c r="F56"/>
      <c r="G56" s="116"/>
    </row>
    <row r="57" spans="3:7" x14ac:dyDescent="0.25">
      <c r="C57"/>
      <c r="D57"/>
      <c r="E57"/>
      <c r="F57"/>
      <c r="G57" s="116"/>
    </row>
    <row r="58" spans="3:7" x14ac:dyDescent="0.25">
      <c r="C58"/>
      <c r="D58"/>
      <c r="E58"/>
      <c r="F58"/>
      <c r="G58" s="116"/>
    </row>
    <row r="59" spans="3:7" x14ac:dyDescent="0.25">
      <c r="C59"/>
      <c r="D59"/>
      <c r="E59"/>
      <c r="F59"/>
      <c r="G59" s="116"/>
    </row>
    <row r="60" spans="3:7" x14ac:dyDescent="0.25">
      <c r="C60"/>
      <c r="D60"/>
      <c r="E60"/>
      <c r="F60"/>
      <c r="G60" s="116"/>
    </row>
    <row r="61" spans="3:7" x14ac:dyDescent="0.25">
      <c r="C61"/>
      <c r="D61"/>
      <c r="E61"/>
      <c r="F61"/>
      <c r="G61" s="116"/>
    </row>
    <row r="62" spans="3:7" x14ac:dyDescent="0.25">
      <c r="C62"/>
      <c r="D62"/>
      <c r="E62"/>
      <c r="F62"/>
      <c r="G62" s="116"/>
    </row>
    <row r="63" spans="3:7" x14ac:dyDescent="0.25">
      <c r="C63"/>
      <c r="D63"/>
      <c r="E63"/>
      <c r="F63"/>
      <c r="G63" s="116"/>
    </row>
    <row r="64" spans="3:7" x14ac:dyDescent="0.25">
      <c r="C64"/>
      <c r="D64"/>
      <c r="E64"/>
      <c r="F64"/>
      <c r="G64" s="116"/>
    </row>
    <row r="65" spans="3:7" x14ac:dyDescent="0.25">
      <c r="C65"/>
      <c r="D65"/>
      <c r="E65"/>
      <c r="F65"/>
      <c r="G65" s="116"/>
    </row>
    <row r="66" spans="3:7" x14ac:dyDescent="0.25">
      <c r="C66"/>
      <c r="D66"/>
      <c r="E66"/>
      <c r="F66"/>
      <c r="G66" s="116"/>
    </row>
    <row r="67" spans="3:7" x14ac:dyDescent="0.25">
      <c r="C67"/>
      <c r="D67"/>
      <c r="E67"/>
      <c r="F67"/>
      <c r="G67" s="116"/>
    </row>
    <row r="68" spans="3:7" x14ac:dyDescent="0.25">
      <c r="C68"/>
      <c r="D68"/>
      <c r="E68"/>
      <c r="F68"/>
      <c r="G68" s="116"/>
    </row>
    <row r="69" spans="3:7" x14ac:dyDescent="0.25">
      <c r="C69"/>
      <c r="D69"/>
      <c r="E69"/>
      <c r="F69"/>
      <c r="G69" s="116"/>
    </row>
    <row r="70" spans="3:7" x14ac:dyDescent="0.25">
      <c r="C70"/>
      <c r="D70"/>
      <c r="E70"/>
      <c r="F70"/>
      <c r="G70" s="116"/>
    </row>
    <row r="71" spans="3:7" x14ac:dyDescent="0.25">
      <c r="C71"/>
      <c r="D71"/>
      <c r="E71"/>
      <c r="F71"/>
      <c r="G71" s="116"/>
    </row>
    <row r="72" spans="3:7" x14ac:dyDescent="0.25">
      <c r="C72"/>
      <c r="D72"/>
      <c r="E72"/>
      <c r="F72"/>
      <c r="G72" s="116"/>
    </row>
    <row r="73" spans="3:7" x14ac:dyDescent="0.25">
      <c r="C73"/>
      <c r="D73"/>
      <c r="E73"/>
      <c r="F73"/>
      <c r="G73" s="116"/>
    </row>
    <row r="74" spans="3:7" x14ac:dyDescent="0.25">
      <c r="C74"/>
      <c r="D74"/>
      <c r="E74"/>
      <c r="F74"/>
      <c r="G74" s="116"/>
    </row>
    <row r="75" spans="3:7" x14ac:dyDescent="0.25">
      <c r="C75"/>
      <c r="D75"/>
      <c r="E75"/>
      <c r="F75"/>
      <c r="G75" s="116"/>
    </row>
    <row r="76" spans="3:7" x14ac:dyDescent="0.25">
      <c r="C76"/>
      <c r="D76"/>
      <c r="E76"/>
      <c r="F76"/>
      <c r="G76" s="116"/>
    </row>
    <row r="77" spans="3:7" x14ac:dyDescent="0.25">
      <c r="C77"/>
      <c r="D77"/>
      <c r="E77"/>
      <c r="F77"/>
      <c r="G77" s="116"/>
    </row>
    <row r="78" spans="3:7" x14ac:dyDescent="0.25">
      <c r="C78"/>
      <c r="D78"/>
      <c r="E78"/>
      <c r="F78"/>
      <c r="G78" s="116"/>
    </row>
    <row r="79" spans="3:7" x14ac:dyDescent="0.25">
      <c r="C79"/>
      <c r="D79"/>
      <c r="E79"/>
      <c r="F79"/>
      <c r="G79" s="116"/>
    </row>
    <row r="80" spans="3:7" x14ac:dyDescent="0.25">
      <c r="C80"/>
      <c r="D80"/>
      <c r="E80"/>
      <c r="F80"/>
      <c r="G80" s="116"/>
    </row>
    <row r="81" spans="3:7" x14ac:dyDescent="0.25">
      <c r="C81"/>
      <c r="D81"/>
      <c r="E81"/>
      <c r="F81"/>
      <c r="G81" s="116"/>
    </row>
    <row r="82" spans="3:7" x14ac:dyDescent="0.25">
      <c r="C82"/>
      <c r="D82"/>
      <c r="E82"/>
      <c r="F82"/>
      <c r="G82" s="116"/>
    </row>
    <row r="83" spans="3:7" x14ac:dyDescent="0.25">
      <c r="C83"/>
      <c r="D83"/>
      <c r="E83"/>
      <c r="F83"/>
      <c r="G83" s="116"/>
    </row>
    <row r="84" spans="3:7" x14ac:dyDescent="0.25">
      <c r="C84"/>
      <c r="D84"/>
      <c r="E84"/>
      <c r="F84"/>
      <c r="G84" s="116"/>
    </row>
    <row r="85" spans="3:7" x14ac:dyDescent="0.25">
      <c r="C85"/>
      <c r="D85"/>
      <c r="E85"/>
      <c r="F85"/>
      <c r="G85" s="116"/>
    </row>
    <row r="86" spans="3:7" x14ac:dyDescent="0.25">
      <c r="C86"/>
      <c r="D86"/>
      <c r="E86"/>
      <c r="F86"/>
      <c r="G86" s="116"/>
    </row>
    <row r="87" spans="3:7" x14ac:dyDescent="0.25">
      <c r="C87"/>
      <c r="D87"/>
      <c r="E87"/>
      <c r="F87"/>
      <c r="G87" s="116"/>
    </row>
    <row r="88" spans="3:7" x14ac:dyDescent="0.25">
      <c r="C88"/>
      <c r="D88"/>
      <c r="E88"/>
      <c r="F88"/>
      <c r="G88" s="116"/>
    </row>
    <row r="89" spans="3:7" x14ac:dyDescent="0.25">
      <c r="C89"/>
      <c r="D89"/>
      <c r="E89"/>
      <c r="F89"/>
      <c r="G89" s="116"/>
    </row>
    <row r="90" spans="3:7" x14ac:dyDescent="0.25">
      <c r="C90"/>
      <c r="D90"/>
      <c r="E90"/>
      <c r="F90"/>
      <c r="G90" s="116"/>
    </row>
    <row r="91" spans="3:7" x14ac:dyDescent="0.25">
      <c r="C91"/>
      <c r="D91"/>
      <c r="E91"/>
      <c r="F91"/>
      <c r="G91" s="116"/>
    </row>
    <row r="92" spans="3:7" x14ac:dyDescent="0.25">
      <c r="C92"/>
      <c r="D92"/>
      <c r="E92"/>
      <c r="F92"/>
      <c r="G92" s="116"/>
    </row>
    <row r="93" spans="3:7" x14ac:dyDescent="0.25">
      <c r="C93"/>
      <c r="D93"/>
      <c r="E93"/>
      <c r="F93"/>
      <c r="G93" s="116"/>
    </row>
    <row r="94" spans="3:7" x14ac:dyDescent="0.25">
      <c r="C94"/>
      <c r="D94"/>
      <c r="E94"/>
      <c r="F94"/>
      <c r="G94" s="116"/>
    </row>
    <row r="95" spans="3:7" x14ac:dyDescent="0.25">
      <c r="C95"/>
      <c r="D95"/>
      <c r="E95"/>
      <c r="F95"/>
      <c r="G95" s="116"/>
    </row>
    <row r="96" spans="3:7" x14ac:dyDescent="0.25">
      <c r="C96"/>
      <c r="D96"/>
      <c r="E96"/>
      <c r="F96"/>
      <c r="G96" s="116"/>
    </row>
    <row r="97" spans="3:7" x14ac:dyDescent="0.25">
      <c r="C97"/>
      <c r="D97"/>
      <c r="E97"/>
      <c r="F97"/>
      <c r="G97" s="116"/>
    </row>
    <row r="98" spans="3:7" x14ac:dyDescent="0.25">
      <c r="C98"/>
      <c r="D98"/>
      <c r="E98"/>
      <c r="F98"/>
      <c r="G98" s="116"/>
    </row>
    <row r="99" spans="3:7" x14ac:dyDescent="0.25">
      <c r="C99"/>
      <c r="D99"/>
      <c r="E99"/>
      <c r="F99"/>
      <c r="G99" s="116"/>
    </row>
    <row r="100" spans="3:7" x14ac:dyDescent="0.25">
      <c r="C100"/>
      <c r="D100"/>
      <c r="E100"/>
      <c r="F100"/>
      <c r="G100" s="116"/>
    </row>
    <row r="101" spans="3:7" x14ac:dyDescent="0.25">
      <c r="C101"/>
      <c r="D101"/>
      <c r="E101"/>
      <c r="F101"/>
      <c r="G101" s="116"/>
    </row>
    <row r="102" spans="3:7" x14ac:dyDescent="0.25">
      <c r="C102"/>
      <c r="D102"/>
      <c r="E102"/>
      <c r="F102"/>
      <c r="G102" s="116"/>
    </row>
    <row r="103" spans="3:7" x14ac:dyDescent="0.25">
      <c r="C103"/>
      <c r="D103"/>
      <c r="E103"/>
      <c r="F103"/>
      <c r="G103" s="116"/>
    </row>
    <row r="104" spans="3:7" x14ac:dyDescent="0.25">
      <c r="C104"/>
      <c r="D104"/>
      <c r="E104"/>
      <c r="F104"/>
      <c r="G104" s="116"/>
    </row>
    <row r="105" spans="3:7" x14ac:dyDescent="0.25">
      <c r="C105"/>
      <c r="D105"/>
      <c r="E105"/>
      <c r="F105"/>
      <c r="G105" s="116"/>
    </row>
    <row r="106" spans="3:7" x14ac:dyDescent="0.25">
      <c r="C106"/>
      <c r="D106"/>
      <c r="E106"/>
      <c r="F106"/>
      <c r="G106" s="116"/>
    </row>
    <row r="107" spans="3:7" x14ac:dyDescent="0.25">
      <c r="C107"/>
      <c r="D107"/>
      <c r="E107"/>
      <c r="F107"/>
      <c r="G107" s="116"/>
    </row>
    <row r="108" spans="3:7" x14ac:dyDescent="0.25">
      <c r="C108"/>
      <c r="D108"/>
      <c r="E108"/>
      <c r="F108"/>
      <c r="G108" s="116"/>
    </row>
    <row r="109" spans="3:7" x14ac:dyDescent="0.25">
      <c r="C109"/>
      <c r="D109"/>
      <c r="E109"/>
      <c r="F109"/>
      <c r="G109" s="116"/>
    </row>
    <row r="110" spans="3:7" x14ac:dyDescent="0.25">
      <c r="C110"/>
      <c r="D110"/>
      <c r="E110"/>
      <c r="F110"/>
      <c r="G110" s="116"/>
    </row>
    <row r="111" spans="3:7" x14ac:dyDescent="0.25">
      <c r="C111"/>
      <c r="D111"/>
      <c r="E111"/>
      <c r="F111"/>
      <c r="G111" s="116"/>
    </row>
    <row r="112" spans="3:7" x14ac:dyDescent="0.25">
      <c r="C112"/>
      <c r="D112"/>
      <c r="E112"/>
      <c r="F112"/>
      <c r="G112" s="116"/>
    </row>
    <row r="113" spans="3:7" x14ac:dyDescent="0.25">
      <c r="C113"/>
      <c r="D113"/>
      <c r="E113"/>
      <c r="F113"/>
      <c r="G113" s="116"/>
    </row>
    <row r="114" spans="3:7" x14ac:dyDescent="0.25">
      <c r="C114"/>
      <c r="D114"/>
      <c r="E114"/>
      <c r="F114"/>
      <c r="G114" s="116"/>
    </row>
    <row r="115" spans="3:7" x14ac:dyDescent="0.25">
      <c r="C115"/>
      <c r="D115"/>
      <c r="E115"/>
      <c r="F115"/>
      <c r="G115" s="116"/>
    </row>
    <row r="116" spans="3:7" x14ac:dyDescent="0.25">
      <c r="C116"/>
      <c r="D116"/>
      <c r="E116"/>
      <c r="F116"/>
      <c r="G116" s="116"/>
    </row>
    <row r="117" spans="3:7" x14ac:dyDescent="0.25">
      <c r="C117"/>
      <c r="D117"/>
      <c r="E117"/>
      <c r="F117"/>
      <c r="G117" s="116"/>
    </row>
    <row r="118" spans="3:7" x14ac:dyDescent="0.25">
      <c r="C118"/>
      <c r="D118"/>
      <c r="E118"/>
      <c r="G118" s="116"/>
    </row>
    <row r="119" spans="3:7" x14ac:dyDescent="0.25">
      <c r="C119"/>
      <c r="D119"/>
      <c r="E119"/>
      <c r="G119" s="116"/>
    </row>
    <row r="120" spans="3:7" x14ac:dyDescent="0.25">
      <c r="C120"/>
      <c r="D120"/>
      <c r="E120"/>
      <c r="G120" s="116"/>
    </row>
    <row r="121" spans="3:7" x14ac:dyDescent="0.25">
      <c r="C121"/>
      <c r="D121"/>
      <c r="E121"/>
      <c r="G121" s="116"/>
    </row>
    <row r="122" spans="3:7" x14ac:dyDescent="0.25">
      <c r="C122"/>
      <c r="D122"/>
      <c r="E122"/>
      <c r="G122" s="116"/>
    </row>
  </sheetData>
  <hyperlinks>
    <hyperlink ref="G2" location="Start!A1" display="BACK" xr:uid="{00000000-0004-0000-0E00-000000000000}"/>
  </hyperlinks>
  <pageMargins left="0.7" right="0.7" top="0.75" bottom="0.75" header="0.3" footer="0.3"/>
  <pageSetup scale="85"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00B050"/>
  </sheetPr>
  <dimension ref="A1:L292"/>
  <sheetViews>
    <sheetView showGridLines="0" showRowColHeaders="0" zoomScaleNormal="100" workbookViewId="0">
      <selection activeCell="D9" sqref="D9"/>
    </sheetView>
  </sheetViews>
  <sheetFormatPr defaultRowHeight="15" x14ac:dyDescent="0.25"/>
  <cols>
    <col min="1" max="1" width="4.7109375" style="4" customWidth="1"/>
    <col min="2" max="2" width="15.42578125" style="104" customWidth="1"/>
    <col min="3" max="3" width="10.5703125" customWidth="1"/>
    <col min="4" max="4" width="10" style="106" customWidth="1"/>
    <col min="5" max="5" width="19.28515625" style="102" customWidth="1"/>
    <col min="6" max="6" width="15.7109375" style="102" customWidth="1"/>
    <col min="7" max="7" width="40" style="106" customWidth="1"/>
    <col min="8" max="8" width="12.42578125" customWidth="1"/>
    <col min="9" max="9" width="13.5703125" customWidth="1"/>
    <col min="10" max="11" width="14.28515625" customWidth="1"/>
    <col min="12" max="12" width="11.28515625" customWidth="1"/>
    <col min="13" max="13" width="22.28515625" customWidth="1"/>
    <col min="14" max="14" width="16.28515625" bestFit="1" customWidth="1"/>
  </cols>
  <sheetData>
    <row r="1" spans="2:12" s="4" customFormat="1" ht="23.25" x14ac:dyDescent="0.25">
      <c r="B1" s="131" t="str">
        <f>IF(Start!$U$10="","",Start!$U$10)</f>
        <v/>
      </c>
      <c r="D1" s="106"/>
      <c r="E1" s="102"/>
      <c r="F1" s="102"/>
      <c r="G1" s="106"/>
      <c r="H1" s="1067">
        <f ca="1">TODAY()</f>
        <v>44914</v>
      </c>
    </row>
    <row r="2" spans="2:12" s="4" customFormat="1" ht="23.25" x14ac:dyDescent="0.35">
      <c r="B2" s="856" t="s">
        <v>390</v>
      </c>
      <c r="D2" s="106"/>
      <c r="E2" s="102"/>
      <c r="G2" s="1310" t="str">
        <f>Start!$AG$21</f>
        <v/>
      </c>
      <c r="H2" s="1087" t="s">
        <v>293</v>
      </c>
    </row>
    <row r="3" spans="2:12" s="4" customFormat="1" ht="15.75" x14ac:dyDescent="0.25">
      <c r="D3" s="106"/>
      <c r="E3" s="102"/>
      <c r="G3" s="1310" t="str">
        <f>Start!$AG$22</f>
        <v/>
      </c>
    </row>
    <row r="4" spans="2:12" s="4" customFormat="1" x14ac:dyDescent="0.25">
      <c r="B4"/>
      <c r="C4"/>
      <c r="D4" s="106"/>
      <c r="F4" s="102"/>
    </row>
    <row r="5" spans="2:12" x14ac:dyDescent="0.25">
      <c r="B5" s="107" t="s">
        <v>269</v>
      </c>
      <c r="C5" s="4" t="s">
        <v>257</v>
      </c>
      <c r="F5"/>
    </row>
    <row r="6" spans="2:12" x14ac:dyDescent="0.25">
      <c r="E6"/>
      <c r="F6"/>
    </row>
    <row r="7" spans="2:12" s="106" customFormat="1" ht="30" x14ac:dyDescent="0.25">
      <c r="B7" s="105" t="s">
        <v>330</v>
      </c>
      <c r="C7" s="144" t="s">
        <v>270</v>
      </c>
      <c r="D7" s="107" t="s">
        <v>183</v>
      </c>
      <c r="E7" s="107" t="s">
        <v>307</v>
      </c>
      <c r="F7" s="107" t="s">
        <v>53</v>
      </c>
      <c r="G7" s="17" t="s">
        <v>383</v>
      </c>
      <c r="H7" s="1302" t="s">
        <v>331</v>
      </c>
    </row>
    <row r="8" spans="2:12" s="109" customFormat="1" x14ac:dyDescent="0.25">
      <c r="B8" s="106" t="s">
        <v>272</v>
      </c>
      <c r="C8"/>
      <c r="D8"/>
      <c r="E8"/>
      <c r="F8"/>
      <c r="G8"/>
      <c r="H8" s="3">
        <v>3</v>
      </c>
      <c r="I8"/>
      <c r="J8"/>
      <c r="K8"/>
      <c r="L8"/>
    </row>
    <row r="9" spans="2:12" ht="45" x14ac:dyDescent="0.25">
      <c r="B9" s="4" t="s">
        <v>271</v>
      </c>
      <c r="C9" s="4">
        <v>1</v>
      </c>
      <c r="D9" s="106" t="s">
        <v>295</v>
      </c>
      <c r="E9"/>
      <c r="F9"/>
      <c r="G9"/>
      <c r="H9" s="3"/>
    </row>
    <row r="10" spans="2:12" x14ac:dyDescent="0.25">
      <c r="B10"/>
      <c r="E10" s="4" t="s">
        <v>203</v>
      </c>
      <c r="F10" s="4" t="s">
        <v>313</v>
      </c>
      <c r="G10" s="4" t="s">
        <v>734</v>
      </c>
      <c r="H10" s="3">
        <v>1</v>
      </c>
    </row>
    <row r="11" spans="2:12" x14ac:dyDescent="0.25">
      <c r="B11"/>
      <c r="E11" s="4" t="s">
        <v>204</v>
      </c>
      <c r="F11" s="4" t="s">
        <v>313</v>
      </c>
      <c r="G11" s="4" t="s">
        <v>313</v>
      </c>
      <c r="H11" s="3">
        <v>1</v>
      </c>
    </row>
    <row r="12" spans="2:12" x14ac:dyDescent="0.25">
      <c r="B12"/>
      <c r="E12" s="4" t="s">
        <v>205</v>
      </c>
      <c r="F12" s="4" t="s">
        <v>313</v>
      </c>
      <c r="G12" s="4" t="s">
        <v>313</v>
      </c>
      <c r="H12" s="3">
        <v>1</v>
      </c>
    </row>
    <row r="13" spans="2:12" x14ac:dyDescent="0.25">
      <c r="B13"/>
      <c r="E13" s="4" t="s">
        <v>206</v>
      </c>
      <c r="F13" s="4" t="s">
        <v>313</v>
      </c>
      <c r="G13" s="4" t="s">
        <v>313</v>
      </c>
      <c r="H13" s="3">
        <v>1</v>
      </c>
    </row>
    <row r="14" spans="2:12" x14ac:dyDescent="0.25">
      <c r="B14"/>
      <c r="E14" s="4" t="s">
        <v>207</v>
      </c>
      <c r="F14" s="4" t="s">
        <v>313</v>
      </c>
      <c r="G14" s="4" t="s">
        <v>313</v>
      </c>
      <c r="H14" s="3">
        <v>1</v>
      </c>
    </row>
    <row r="15" spans="2:12" x14ac:dyDescent="0.25">
      <c r="B15"/>
      <c r="E15" s="4" t="s">
        <v>208</v>
      </c>
      <c r="F15" s="4" t="s">
        <v>313</v>
      </c>
      <c r="G15" s="4" t="s">
        <v>313</v>
      </c>
      <c r="H15" s="3">
        <v>1</v>
      </c>
    </row>
    <row r="16" spans="2:12" x14ac:dyDescent="0.25">
      <c r="B16"/>
      <c r="E16" s="4" t="s">
        <v>209</v>
      </c>
      <c r="F16" s="4" t="s">
        <v>313</v>
      </c>
      <c r="G16" s="4" t="s">
        <v>313</v>
      </c>
      <c r="H16" s="3">
        <v>1</v>
      </c>
    </row>
    <row r="17" spans="2:8" x14ac:dyDescent="0.25">
      <c r="B17"/>
      <c r="E17" s="4" t="s">
        <v>210</v>
      </c>
      <c r="F17" s="4" t="s">
        <v>313</v>
      </c>
      <c r="G17" s="4" t="s">
        <v>313</v>
      </c>
      <c r="H17" s="3">
        <v>1</v>
      </c>
    </row>
    <row r="18" spans="2:8" x14ac:dyDescent="0.25">
      <c r="B18"/>
      <c r="E18" s="4" t="s">
        <v>211</v>
      </c>
      <c r="F18" s="4" t="s">
        <v>313</v>
      </c>
      <c r="G18" s="4" t="s">
        <v>313</v>
      </c>
      <c r="H18" s="3">
        <v>1</v>
      </c>
    </row>
    <row r="19" spans="2:8" x14ac:dyDescent="0.25">
      <c r="B19"/>
      <c r="E19" s="4" t="s">
        <v>212</v>
      </c>
      <c r="F19" s="4" t="s">
        <v>313</v>
      </c>
      <c r="G19" s="4" t="s">
        <v>313</v>
      </c>
      <c r="H19" s="3">
        <v>1</v>
      </c>
    </row>
    <row r="20" spans="2:8" x14ac:dyDescent="0.25">
      <c r="B20"/>
      <c r="E20" s="4" t="s">
        <v>213</v>
      </c>
      <c r="F20" s="4" t="s">
        <v>313</v>
      </c>
      <c r="G20" s="4" t="s">
        <v>313</v>
      </c>
      <c r="H20" s="3">
        <v>1</v>
      </c>
    </row>
    <row r="21" spans="2:8" x14ac:dyDescent="0.25">
      <c r="B21"/>
      <c r="E21" s="4" t="s">
        <v>214</v>
      </c>
      <c r="F21" s="4" t="s">
        <v>313</v>
      </c>
      <c r="G21" s="4" t="s">
        <v>313</v>
      </c>
      <c r="H21" s="3">
        <v>1</v>
      </c>
    </row>
    <row r="22" spans="2:8" x14ac:dyDescent="0.25">
      <c r="B22"/>
      <c r="E22" s="4" t="s">
        <v>215</v>
      </c>
      <c r="F22" s="4" t="s">
        <v>313</v>
      </c>
      <c r="G22" s="4" t="s">
        <v>313</v>
      </c>
      <c r="H22" s="3">
        <v>1</v>
      </c>
    </row>
    <row r="23" spans="2:8" x14ac:dyDescent="0.25">
      <c r="B23"/>
      <c r="E23" s="4" t="s">
        <v>216</v>
      </c>
      <c r="F23" s="4" t="s">
        <v>313</v>
      </c>
      <c r="G23" s="4" t="s">
        <v>313</v>
      </c>
      <c r="H23" s="3">
        <v>1</v>
      </c>
    </row>
    <row r="24" spans="2:8" x14ac:dyDescent="0.25">
      <c r="B24"/>
      <c r="E24" s="4" t="s">
        <v>217</v>
      </c>
      <c r="F24" s="4" t="s">
        <v>313</v>
      </c>
      <c r="G24" s="4" t="s">
        <v>313</v>
      </c>
      <c r="H24" s="3">
        <v>1</v>
      </c>
    </row>
    <row r="25" spans="2:8" x14ac:dyDescent="0.25">
      <c r="B25"/>
      <c r="E25" s="4" t="s">
        <v>218</v>
      </c>
      <c r="F25" s="4" t="s">
        <v>313</v>
      </c>
      <c r="G25" s="4" t="s">
        <v>313</v>
      </c>
      <c r="H25" s="3">
        <v>1</v>
      </c>
    </row>
    <row r="26" spans="2:8" x14ac:dyDescent="0.25">
      <c r="B26"/>
      <c r="E26" s="4" t="s">
        <v>219</v>
      </c>
      <c r="F26" s="4" t="s">
        <v>313</v>
      </c>
      <c r="G26" s="4" t="s">
        <v>313</v>
      </c>
      <c r="H26" s="3">
        <v>1</v>
      </c>
    </row>
    <row r="27" spans="2:8" x14ac:dyDescent="0.25">
      <c r="B27"/>
      <c r="E27" s="4" t="s">
        <v>220</v>
      </c>
      <c r="F27" s="4" t="s">
        <v>313</v>
      </c>
      <c r="G27" s="4" t="s">
        <v>313</v>
      </c>
      <c r="H27" s="3">
        <v>1</v>
      </c>
    </row>
    <row r="28" spans="2:8" x14ac:dyDescent="0.25">
      <c r="B28"/>
      <c r="E28" s="4" t="s">
        <v>221</v>
      </c>
      <c r="F28" s="4" t="s">
        <v>313</v>
      </c>
      <c r="G28" s="4" t="s">
        <v>313</v>
      </c>
      <c r="H28" s="3">
        <v>1</v>
      </c>
    </row>
    <row r="29" spans="2:8" x14ac:dyDescent="0.25">
      <c r="B29"/>
      <c r="E29" s="4" t="s">
        <v>222</v>
      </c>
      <c r="F29" s="4" t="s">
        <v>313</v>
      </c>
      <c r="G29" s="4" t="s">
        <v>313</v>
      </c>
      <c r="H29" s="3">
        <v>1</v>
      </c>
    </row>
    <row r="30" spans="2:8" x14ac:dyDescent="0.25">
      <c r="B30"/>
      <c r="E30" s="4" t="s">
        <v>223</v>
      </c>
      <c r="F30" s="4" t="s">
        <v>313</v>
      </c>
      <c r="G30" s="4" t="s">
        <v>313</v>
      </c>
      <c r="H30" s="3">
        <v>1</v>
      </c>
    </row>
    <row r="31" spans="2:8" x14ac:dyDescent="0.25">
      <c r="B31"/>
      <c r="C31" s="4">
        <v>2</v>
      </c>
      <c r="D31" s="4" t="s">
        <v>672</v>
      </c>
      <c r="E31"/>
      <c r="F31"/>
      <c r="G31"/>
      <c r="H31" s="3"/>
    </row>
    <row r="32" spans="2:8" x14ac:dyDescent="0.25">
      <c r="B32"/>
      <c r="D32"/>
      <c r="E32" s="4" t="s">
        <v>224</v>
      </c>
      <c r="F32" s="4" t="s">
        <v>313</v>
      </c>
      <c r="G32" s="4" t="s">
        <v>313</v>
      </c>
      <c r="H32" s="3">
        <v>1</v>
      </c>
    </row>
    <row r="33" spans="2:8" x14ac:dyDescent="0.25">
      <c r="B33"/>
      <c r="D33"/>
      <c r="E33" s="4" t="s">
        <v>225</v>
      </c>
      <c r="F33" s="4" t="s">
        <v>313</v>
      </c>
      <c r="G33" s="4" t="s">
        <v>313</v>
      </c>
      <c r="H33" s="3">
        <v>1</v>
      </c>
    </row>
    <row r="34" spans="2:8" x14ac:dyDescent="0.25">
      <c r="B34"/>
      <c r="D34"/>
      <c r="E34" s="4" t="s">
        <v>226</v>
      </c>
      <c r="F34" s="4" t="s">
        <v>313</v>
      </c>
      <c r="G34" s="4" t="s">
        <v>313</v>
      </c>
      <c r="H34" s="3">
        <v>1</v>
      </c>
    </row>
    <row r="35" spans="2:8" x14ac:dyDescent="0.25">
      <c r="B35"/>
      <c r="D35"/>
      <c r="E35" s="4" t="s">
        <v>227</v>
      </c>
      <c r="F35" s="4" t="s">
        <v>313</v>
      </c>
      <c r="G35" s="4" t="s">
        <v>313</v>
      </c>
      <c r="H35" s="3">
        <v>1</v>
      </c>
    </row>
    <row r="36" spans="2:8" x14ac:dyDescent="0.25">
      <c r="B36"/>
      <c r="D36"/>
      <c r="E36" s="4" t="s">
        <v>228</v>
      </c>
      <c r="F36" s="4" t="s">
        <v>313</v>
      </c>
      <c r="G36" s="4" t="s">
        <v>313</v>
      </c>
      <c r="H36" s="3">
        <v>1</v>
      </c>
    </row>
    <row r="37" spans="2:8" x14ac:dyDescent="0.25">
      <c r="B37"/>
      <c r="D37"/>
      <c r="E37" s="4" t="s">
        <v>567</v>
      </c>
      <c r="F37" s="4" t="s">
        <v>313</v>
      </c>
      <c r="G37" s="4" t="s">
        <v>313</v>
      </c>
      <c r="H37" s="3">
        <v>1</v>
      </c>
    </row>
    <row r="38" spans="2:8" x14ac:dyDescent="0.25">
      <c r="B38"/>
      <c r="C38" s="4">
        <v>3</v>
      </c>
      <c r="D38" s="4" t="s">
        <v>673</v>
      </c>
      <c r="E38"/>
      <c r="F38"/>
      <c r="G38"/>
      <c r="H38" s="3"/>
    </row>
    <row r="39" spans="2:8" x14ac:dyDescent="0.25">
      <c r="B39"/>
      <c r="D39"/>
      <c r="E39" s="4" t="s">
        <v>229</v>
      </c>
      <c r="F39" s="4" t="s">
        <v>313</v>
      </c>
      <c r="G39" s="4" t="s">
        <v>313</v>
      </c>
      <c r="H39" s="3">
        <v>1</v>
      </c>
    </row>
    <row r="40" spans="2:8" x14ac:dyDescent="0.25">
      <c r="B40"/>
      <c r="D40"/>
      <c r="E40" s="4" t="s">
        <v>230</v>
      </c>
      <c r="F40" s="4" t="s">
        <v>313</v>
      </c>
      <c r="G40" s="4" t="s">
        <v>313</v>
      </c>
      <c r="H40" s="3">
        <v>1</v>
      </c>
    </row>
    <row r="41" spans="2:8" x14ac:dyDescent="0.25">
      <c r="B41"/>
      <c r="D41"/>
      <c r="E41" s="4" t="s">
        <v>273</v>
      </c>
      <c r="F41" s="4" t="s">
        <v>313</v>
      </c>
      <c r="G41" s="4" t="s">
        <v>313</v>
      </c>
      <c r="H41" s="3">
        <v>1</v>
      </c>
    </row>
    <row r="42" spans="2:8" x14ac:dyDescent="0.25">
      <c r="B42"/>
      <c r="D42"/>
      <c r="E42" s="4" t="s">
        <v>231</v>
      </c>
      <c r="F42" s="4" t="s">
        <v>313</v>
      </c>
      <c r="G42" s="4" t="s">
        <v>313</v>
      </c>
      <c r="H42" s="3">
        <v>1</v>
      </c>
    </row>
    <row r="43" spans="2:8" x14ac:dyDescent="0.25">
      <c r="B43"/>
      <c r="C43" s="4">
        <v>4</v>
      </c>
      <c r="D43" s="4" t="s">
        <v>733</v>
      </c>
      <c r="E43"/>
      <c r="F43"/>
      <c r="G43"/>
      <c r="H43" s="3"/>
    </row>
    <row r="44" spans="2:8" x14ac:dyDescent="0.25">
      <c r="B44"/>
      <c r="D44"/>
      <c r="E44" s="4" t="s">
        <v>232</v>
      </c>
      <c r="F44" s="4" t="s">
        <v>313</v>
      </c>
      <c r="G44" s="4" t="s">
        <v>313</v>
      </c>
      <c r="H44" s="3">
        <v>1</v>
      </c>
    </row>
    <row r="45" spans="2:8" x14ac:dyDescent="0.25">
      <c r="B45"/>
      <c r="D45"/>
      <c r="E45" s="4" t="s">
        <v>233</v>
      </c>
      <c r="F45" s="4" t="s">
        <v>313</v>
      </c>
      <c r="G45" s="4" t="s">
        <v>313</v>
      </c>
      <c r="H45" s="3">
        <v>1</v>
      </c>
    </row>
    <row r="46" spans="2:8" x14ac:dyDescent="0.25">
      <c r="B46"/>
      <c r="D46"/>
      <c r="E46" s="4" t="s">
        <v>234</v>
      </c>
      <c r="F46" s="4" t="s">
        <v>313</v>
      </c>
      <c r="G46" s="4" t="s">
        <v>313</v>
      </c>
      <c r="H46" s="3">
        <v>1</v>
      </c>
    </row>
    <row r="47" spans="2:8" ht="90" x14ac:dyDescent="0.25">
      <c r="B47"/>
      <c r="C47" s="4">
        <v>5</v>
      </c>
      <c r="D47" s="106" t="s">
        <v>296</v>
      </c>
      <c r="E47"/>
      <c r="F47"/>
      <c r="G47"/>
      <c r="H47" s="3"/>
    </row>
    <row r="48" spans="2:8" x14ac:dyDescent="0.25">
      <c r="B48"/>
      <c r="E48" s="4" t="s">
        <v>235</v>
      </c>
      <c r="F48" s="4" t="s">
        <v>313</v>
      </c>
      <c r="G48" s="4" t="s">
        <v>313</v>
      </c>
      <c r="H48" s="3">
        <v>1</v>
      </c>
    </row>
    <row r="49" spans="2:8" x14ac:dyDescent="0.25">
      <c r="B49"/>
      <c r="E49" s="4" t="s">
        <v>236</v>
      </c>
      <c r="F49" s="4" t="s">
        <v>313</v>
      </c>
      <c r="G49" s="4" t="s">
        <v>313</v>
      </c>
      <c r="H49" s="3">
        <v>1</v>
      </c>
    </row>
    <row r="50" spans="2:8" ht="45" x14ac:dyDescent="0.25">
      <c r="B50"/>
      <c r="C50" s="4">
        <v>6</v>
      </c>
      <c r="D50" s="106" t="s">
        <v>56</v>
      </c>
      <c r="E50"/>
      <c r="F50"/>
      <c r="G50"/>
      <c r="H50" s="3"/>
    </row>
    <row r="51" spans="2:8" x14ac:dyDescent="0.25">
      <c r="B51"/>
      <c r="E51" s="4" t="s">
        <v>237</v>
      </c>
      <c r="F51" s="4" t="s">
        <v>313</v>
      </c>
      <c r="G51" s="4" t="s">
        <v>313</v>
      </c>
      <c r="H51" s="3">
        <v>1</v>
      </c>
    </row>
    <row r="52" spans="2:8" x14ac:dyDescent="0.25">
      <c r="B52"/>
      <c r="E52" s="4" t="s">
        <v>238</v>
      </c>
      <c r="F52" s="4" t="s">
        <v>313</v>
      </c>
      <c r="G52" s="4" t="s">
        <v>313</v>
      </c>
      <c r="H52" s="3">
        <v>1</v>
      </c>
    </row>
    <row r="53" spans="2:8" x14ac:dyDescent="0.25">
      <c r="B53"/>
      <c r="E53" s="4" t="s">
        <v>620</v>
      </c>
      <c r="F53" s="4" t="s">
        <v>313</v>
      </c>
      <c r="G53" s="4" t="s">
        <v>313</v>
      </c>
      <c r="H53" s="3">
        <v>1</v>
      </c>
    </row>
    <row r="54" spans="2:8" x14ac:dyDescent="0.25">
      <c r="B54"/>
      <c r="E54" s="4" t="s">
        <v>621</v>
      </c>
      <c r="F54" s="4" t="s">
        <v>313</v>
      </c>
      <c r="G54" s="4" t="s">
        <v>313</v>
      </c>
      <c r="H54" s="3">
        <v>1</v>
      </c>
    </row>
    <row r="55" spans="2:8" x14ac:dyDescent="0.25">
      <c r="B55"/>
      <c r="E55" s="4" t="s">
        <v>622</v>
      </c>
      <c r="F55" s="4" t="s">
        <v>313</v>
      </c>
      <c r="G55" s="4" t="s">
        <v>313</v>
      </c>
      <c r="H55" s="3">
        <v>1</v>
      </c>
    </row>
    <row r="56" spans="2:8" x14ac:dyDescent="0.25">
      <c r="B56"/>
      <c r="E56" s="4" t="s">
        <v>623</v>
      </c>
      <c r="F56" s="4" t="s">
        <v>313</v>
      </c>
      <c r="G56" s="4" t="s">
        <v>313</v>
      </c>
      <c r="H56" s="3">
        <v>1</v>
      </c>
    </row>
    <row r="57" spans="2:8" x14ac:dyDescent="0.25">
      <c r="B57"/>
      <c r="E57" s="4" t="s">
        <v>624</v>
      </c>
      <c r="F57" s="4" t="s">
        <v>313</v>
      </c>
      <c r="G57" s="4" t="s">
        <v>313</v>
      </c>
      <c r="H57" s="3">
        <v>1</v>
      </c>
    </row>
    <row r="58" spans="2:8" x14ac:dyDescent="0.25">
      <c r="B58"/>
      <c r="E58" s="4" t="s">
        <v>658</v>
      </c>
      <c r="F58" s="4" t="s">
        <v>313</v>
      </c>
      <c r="G58" s="4" t="s">
        <v>313</v>
      </c>
      <c r="H58" s="3">
        <v>1</v>
      </c>
    </row>
    <row r="59" spans="2:8" x14ac:dyDescent="0.25">
      <c r="B59" s="4" t="s">
        <v>313</v>
      </c>
      <c r="D59"/>
      <c r="E59"/>
      <c r="F59"/>
      <c r="G59"/>
      <c r="H59" s="3"/>
    </row>
    <row r="60" spans="2:8" x14ac:dyDescent="0.25">
      <c r="B60" s="4" t="s">
        <v>386</v>
      </c>
      <c r="D60"/>
      <c r="E60"/>
      <c r="F60"/>
      <c r="G60"/>
      <c r="H60" s="3">
        <v>32</v>
      </c>
    </row>
    <row r="61" spans="2:8" x14ac:dyDescent="0.25">
      <c r="B61" s="103" t="s">
        <v>59</v>
      </c>
      <c r="C61" s="103"/>
      <c r="D61" s="103"/>
      <c r="E61" s="103"/>
      <c r="F61" s="103"/>
      <c r="G61" s="103"/>
      <c r="H61" s="3">
        <v>79</v>
      </c>
    </row>
    <row r="62" spans="2:8" x14ac:dyDescent="0.25">
      <c r="B62"/>
      <c r="D62"/>
      <c r="E62"/>
      <c r="F62"/>
      <c r="G62"/>
    </row>
    <row r="63" spans="2:8" x14ac:dyDescent="0.25">
      <c r="B63"/>
      <c r="D63"/>
      <c r="E63"/>
      <c r="F63"/>
      <c r="G63"/>
    </row>
    <row r="64" spans="2:8" x14ac:dyDescent="0.25">
      <c r="B64"/>
      <c r="D64"/>
      <c r="E64"/>
      <c r="F64"/>
      <c r="G64"/>
    </row>
    <row r="65" spans="2:7" x14ac:dyDescent="0.25">
      <c r="B65"/>
      <c r="D65"/>
      <c r="E65"/>
      <c r="F65"/>
      <c r="G65"/>
    </row>
    <row r="66" spans="2:7" x14ac:dyDescent="0.25">
      <c r="B66"/>
      <c r="D66"/>
      <c r="E66"/>
      <c r="F66"/>
      <c r="G66"/>
    </row>
    <row r="67" spans="2:7" x14ac:dyDescent="0.25">
      <c r="B67"/>
      <c r="D67"/>
      <c r="E67"/>
      <c r="F67"/>
      <c r="G67"/>
    </row>
    <row r="68" spans="2:7" x14ac:dyDescent="0.25">
      <c r="B68"/>
      <c r="D68"/>
      <c r="E68"/>
      <c r="F68"/>
      <c r="G68"/>
    </row>
    <row r="69" spans="2:7" x14ac:dyDescent="0.25">
      <c r="B69"/>
      <c r="D69"/>
      <c r="E69"/>
      <c r="F69"/>
      <c r="G69"/>
    </row>
    <row r="70" spans="2:7" x14ac:dyDescent="0.25">
      <c r="B70"/>
      <c r="D70"/>
      <c r="E70"/>
      <c r="F70"/>
      <c r="G70"/>
    </row>
    <row r="71" spans="2:7" x14ac:dyDescent="0.25">
      <c r="B71"/>
      <c r="D71"/>
      <c r="E71"/>
      <c r="F71"/>
      <c r="G71"/>
    </row>
    <row r="72" spans="2:7" x14ac:dyDescent="0.25">
      <c r="B72"/>
      <c r="D72"/>
      <c r="E72"/>
      <c r="F72"/>
      <c r="G72"/>
    </row>
    <row r="73" spans="2:7" x14ac:dyDescent="0.25">
      <c r="B73"/>
      <c r="D73"/>
      <c r="E73"/>
      <c r="F73"/>
    </row>
    <row r="74" spans="2:7" x14ac:dyDescent="0.25">
      <c r="B74"/>
      <c r="D74"/>
      <c r="E74"/>
      <c r="F74"/>
    </row>
    <row r="75" spans="2:7" x14ac:dyDescent="0.25">
      <c r="B75"/>
      <c r="D75"/>
      <c r="E75"/>
      <c r="F75"/>
    </row>
    <row r="76" spans="2:7" x14ac:dyDescent="0.25">
      <c r="B76"/>
      <c r="D76"/>
      <c r="E76"/>
      <c r="F76"/>
    </row>
    <row r="77" spans="2:7" x14ac:dyDescent="0.25">
      <c r="B77"/>
      <c r="D77"/>
      <c r="E77"/>
      <c r="F77"/>
    </row>
    <row r="78" spans="2:7" x14ac:dyDescent="0.25">
      <c r="B78"/>
      <c r="D78"/>
      <c r="E78"/>
      <c r="F78"/>
    </row>
    <row r="79" spans="2:7" x14ac:dyDescent="0.25">
      <c r="B79"/>
      <c r="D79"/>
      <c r="E79"/>
      <c r="F79"/>
    </row>
    <row r="80" spans="2:7" x14ac:dyDescent="0.25">
      <c r="B80"/>
      <c r="D80"/>
      <c r="E80"/>
      <c r="F80"/>
    </row>
    <row r="81" spans="2:6" x14ac:dyDescent="0.25">
      <c r="B81"/>
      <c r="D81"/>
      <c r="E81"/>
      <c r="F81"/>
    </row>
    <row r="82" spans="2:6" x14ac:dyDescent="0.25">
      <c r="B82"/>
      <c r="D82"/>
      <c r="E82"/>
      <c r="F82"/>
    </row>
    <row r="83" spans="2:6" x14ac:dyDescent="0.25">
      <c r="B83"/>
      <c r="D83"/>
      <c r="E83"/>
      <c r="F83"/>
    </row>
    <row r="84" spans="2:6" x14ac:dyDescent="0.25">
      <c r="B84"/>
      <c r="D84"/>
      <c r="E84"/>
      <c r="F84"/>
    </row>
    <row r="85" spans="2:6" x14ac:dyDescent="0.25">
      <c r="B85"/>
      <c r="D85"/>
      <c r="E85"/>
      <c r="F85"/>
    </row>
    <row r="86" spans="2:6" x14ac:dyDescent="0.25">
      <c r="B86"/>
      <c r="D86"/>
      <c r="E86"/>
      <c r="F86"/>
    </row>
    <row r="87" spans="2:6" x14ac:dyDescent="0.25">
      <c r="B87"/>
      <c r="D87"/>
      <c r="E87"/>
      <c r="F87"/>
    </row>
    <row r="88" spans="2:6" x14ac:dyDescent="0.25">
      <c r="B88"/>
      <c r="D88"/>
      <c r="E88"/>
      <c r="F88"/>
    </row>
    <row r="89" spans="2:6" x14ac:dyDescent="0.25">
      <c r="B89"/>
      <c r="D89"/>
      <c r="E89"/>
      <c r="F89"/>
    </row>
    <row r="90" spans="2:6" x14ac:dyDescent="0.25">
      <c r="B90"/>
      <c r="D90"/>
      <c r="E90"/>
      <c r="F90"/>
    </row>
    <row r="91" spans="2:6" x14ac:dyDescent="0.25">
      <c r="B91"/>
      <c r="D91"/>
      <c r="E91"/>
      <c r="F91"/>
    </row>
    <row r="92" spans="2:6" x14ac:dyDescent="0.25">
      <c r="B92"/>
      <c r="D92"/>
      <c r="E92"/>
      <c r="F92"/>
    </row>
    <row r="93" spans="2:6" x14ac:dyDescent="0.25">
      <c r="B93"/>
      <c r="D93"/>
      <c r="E93"/>
      <c r="F93"/>
    </row>
    <row r="94" spans="2:6" x14ac:dyDescent="0.25">
      <c r="B94"/>
      <c r="D94"/>
      <c r="E94"/>
      <c r="F94"/>
    </row>
    <row r="95" spans="2:6" x14ac:dyDescent="0.25">
      <c r="B95"/>
      <c r="D95"/>
      <c r="E95"/>
      <c r="F95"/>
    </row>
    <row r="96" spans="2:6" x14ac:dyDescent="0.25">
      <c r="B96"/>
      <c r="D96"/>
      <c r="E96"/>
      <c r="F96"/>
    </row>
    <row r="97" spans="2:6" x14ac:dyDescent="0.25">
      <c r="B97"/>
      <c r="D97"/>
      <c r="E97"/>
      <c r="F97"/>
    </row>
    <row r="98" spans="2:6" x14ac:dyDescent="0.25">
      <c r="B98"/>
      <c r="D98"/>
      <c r="E98"/>
      <c r="F98"/>
    </row>
    <row r="99" spans="2:6" x14ac:dyDescent="0.25">
      <c r="B99"/>
      <c r="D99"/>
      <c r="E99"/>
      <c r="F99"/>
    </row>
    <row r="100" spans="2:6" x14ac:dyDescent="0.25">
      <c r="B100"/>
      <c r="D100"/>
      <c r="E100"/>
      <c r="F100"/>
    </row>
    <row r="101" spans="2:6" x14ac:dyDescent="0.25">
      <c r="B101"/>
      <c r="D101"/>
      <c r="E101"/>
      <c r="F101"/>
    </row>
    <row r="102" spans="2:6" x14ac:dyDescent="0.25">
      <c r="B102"/>
      <c r="D102"/>
      <c r="E102"/>
      <c r="F102"/>
    </row>
    <row r="103" spans="2:6" x14ac:dyDescent="0.25">
      <c r="B103"/>
      <c r="D103"/>
      <c r="E103"/>
      <c r="F103"/>
    </row>
    <row r="104" spans="2:6" x14ac:dyDescent="0.25">
      <c r="B104"/>
      <c r="D104"/>
      <c r="E104"/>
      <c r="F104"/>
    </row>
    <row r="105" spans="2:6" x14ac:dyDescent="0.25">
      <c r="B105"/>
      <c r="D105"/>
      <c r="E105"/>
      <c r="F105"/>
    </row>
    <row r="106" spans="2:6" x14ac:dyDescent="0.25">
      <c r="B106"/>
      <c r="D106"/>
      <c r="E106"/>
      <c r="F106"/>
    </row>
    <row r="107" spans="2:6" x14ac:dyDescent="0.25">
      <c r="B107"/>
      <c r="D107"/>
      <c r="E107"/>
      <c r="F107"/>
    </row>
    <row r="108" spans="2:6" x14ac:dyDescent="0.25">
      <c r="B108"/>
      <c r="E108"/>
      <c r="F108"/>
    </row>
    <row r="109" spans="2:6" x14ac:dyDescent="0.25">
      <c r="B109"/>
      <c r="E109"/>
      <c r="F109"/>
    </row>
    <row r="110" spans="2:6" x14ac:dyDescent="0.25">
      <c r="B110"/>
      <c r="E110"/>
      <c r="F110"/>
    </row>
    <row r="111" spans="2:6" x14ac:dyDescent="0.25">
      <c r="B111"/>
      <c r="E111"/>
      <c r="F111"/>
    </row>
    <row r="112" spans="2:6" x14ac:dyDescent="0.25">
      <c r="B112"/>
      <c r="E112"/>
      <c r="F112"/>
    </row>
    <row r="113" spans="2:6" x14ac:dyDescent="0.25">
      <c r="B113"/>
      <c r="E113"/>
      <c r="F113"/>
    </row>
    <row r="114" spans="2:6" x14ac:dyDescent="0.25">
      <c r="B114"/>
      <c r="E114"/>
      <c r="F114"/>
    </row>
    <row r="115" spans="2:6" x14ac:dyDescent="0.25">
      <c r="B115"/>
      <c r="E115"/>
      <c r="F115"/>
    </row>
    <row r="116" spans="2:6" x14ac:dyDescent="0.25">
      <c r="B116"/>
      <c r="E116"/>
      <c r="F116"/>
    </row>
    <row r="117" spans="2:6" x14ac:dyDescent="0.25">
      <c r="B117"/>
      <c r="E117"/>
      <c r="F117"/>
    </row>
    <row r="118" spans="2:6" x14ac:dyDescent="0.25">
      <c r="B118"/>
      <c r="E118"/>
      <c r="F118"/>
    </row>
    <row r="119" spans="2:6" x14ac:dyDescent="0.25">
      <c r="B119"/>
      <c r="E119"/>
      <c r="F119"/>
    </row>
    <row r="120" spans="2:6" x14ac:dyDescent="0.25">
      <c r="B120"/>
      <c r="E120"/>
      <c r="F120"/>
    </row>
    <row r="121" spans="2:6" x14ac:dyDescent="0.25">
      <c r="B121"/>
      <c r="E121"/>
      <c r="F121"/>
    </row>
    <row r="122" spans="2:6" x14ac:dyDescent="0.25">
      <c r="B122"/>
      <c r="E122"/>
      <c r="F122"/>
    </row>
    <row r="123" spans="2:6" x14ac:dyDescent="0.25">
      <c r="B123"/>
      <c r="E123"/>
      <c r="F123"/>
    </row>
    <row r="124" spans="2:6" x14ac:dyDescent="0.25">
      <c r="B124"/>
      <c r="E124"/>
      <c r="F124"/>
    </row>
    <row r="125" spans="2:6" x14ac:dyDescent="0.25">
      <c r="B125"/>
      <c r="E125"/>
      <c r="F125"/>
    </row>
    <row r="126" spans="2:6" x14ac:dyDescent="0.25">
      <c r="B126"/>
      <c r="E126"/>
      <c r="F126"/>
    </row>
    <row r="127" spans="2:6" x14ac:dyDescent="0.25">
      <c r="B127"/>
      <c r="E127"/>
      <c r="F127"/>
    </row>
    <row r="128" spans="2:6" x14ac:dyDescent="0.25">
      <c r="B128"/>
      <c r="E128"/>
      <c r="F128"/>
    </row>
    <row r="129" spans="2:6" x14ac:dyDescent="0.25">
      <c r="B129"/>
      <c r="E129"/>
      <c r="F129"/>
    </row>
    <row r="130" spans="2:6" x14ac:dyDescent="0.25">
      <c r="B130"/>
      <c r="E130"/>
      <c r="F130"/>
    </row>
    <row r="131" spans="2:6" x14ac:dyDescent="0.25">
      <c r="B131"/>
      <c r="E131"/>
      <c r="F131"/>
    </row>
    <row r="132" spans="2:6" x14ac:dyDescent="0.25">
      <c r="B132"/>
      <c r="E132"/>
      <c r="F132"/>
    </row>
    <row r="133" spans="2:6" x14ac:dyDescent="0.25">
      <c r="B133"/>
      <c r="E133"/>
      <c r="F133"/>
    </row>
    <row r="134" spans="2:6" x14ac:dyDescent="0.25">
      <c r="B134"/>
      <c r="E134"/>
      <c r="F134"/>
    </row>
    <row r="135" spans="2:6" x14ac:dyDescent="0.25">
      <c r="B135"/>
      <c r="E135"/>
      <c r="F135"/>
    </row>
    <row r="136" spans="2:6" x14ac:dyDescent="0.25">
      <c r="B136"/>
      <c r="E136"/>
      <c r="F136"/>
    </row>
    <row r="137" spans="2:6" x14ac:dyDescent="0.25">
      <c r="B137"/>
      <c r="E137"/>
      <c r="F137"/>
    </row>
    <row r="138" spans="2:6" x14ac:dyDescent="0.25">
      <c r="B138"/>
      <c r="E138"/>
      <c r="F138"/>
    </row>
    <row r="139" spans="2:6" x14ac:dyDescent="0.25">
      <c r="B139"/>
      <c r="E139"/>
      <c r="F139"/>
    </row>
    <row r="140" spans="2:6" x14ac:dyDescent="0.25">
      <c r="B140"/>
      <c r="E140"/>
      <c r="F140"/>
    </row>
    <row r="141" spans="2:6" x14ac:dyDescent="0.25">
      <c r="B141"/>
      <c r="E141"/>
      <c r="F141"/>
    </row>
    <row r="142" spans="2:6" x14ac:dyDescent="0.25">
      <c r="B142"/>
      <c r="E142"/>
      <c r="F142"/>
    </row>
    <row r="143" spans="2:6" x14ac:dyDescent="0.25">
      <c r="B143"/>
      <c r="E143"/>
      <c r="F143"/>
    </row>
    <row r="144" spans="2:6" x14ac:dyDescent="0.25">
      <c r="B144"/>
      <c r="E144"/>
      <c r="F144"/>
    </row>
    <row r="145" spans="2:6" x14ac:dyDescent="0.25">
      <c r="B145"/>
      <c r="E145"/>
      <c r="F145"/>
    </row>
    <row r="146" spans="2:6" x14ac:dyDescent="0.25">
      <c r="B146"/>
      <c r="E146"/>
      <c r="F146"/>
    </row>
    <row r="147" spans="2:6" x14ac:dyDescent="0.25">
      <c r="B147"/>
      <c r="E147"/>
      <c r="F147"/>
    </row>
    <row r="148" spans="2:6" x14ac:dyDescent="0.25">
      <c r="B148"/>
      <c r="E148"/>
      <c r="F148"/>
    </row>
    <row r="149" spans="2:6" x14ac:dyDescent="0.25">
      <c r="B149"/>
      <c r="E149"/>
      <c r="F149"/>
    </row>
    <row r="150" spans="2:6" x14ac:dyDescent="0.25">
      <c r="B150"/>
      <c r="E150"/>
      <c r="F150"/>
    </row>
    <row r="151" spans="2:6" x14ac:dyDescent="0.25">
      <c r="B151"/>
      <c r="E151"/>
      <c r="F151"/>
    </row>
    <row r="152" spans="2:6" x14ac:dyDescent="0.25">
      <c r="B152"/>
      <c r="E152"/>
      <c r="F152"/>
    </row>
    <row r="153" spans="2:6" x14ac:dyDescent="0.25">
      <c r="B153"/>
      <c r="E153"/>
      <c r="F153"/>
    </row>
    <row r="154" spans="2:6" x14ac:dyDescent="0.25">
      <c r="B154"/>
      <c r="E154"/>
      <c r="F154"/>
    </row>
    <row r="155" spans="2:6" x14ac:dyDescent="0.25">
      <c r="B155"/>
      <c r="E155"/>
      <c r="F155"/>
    </row>
    <row r="156" spans="2:6" x14ac:dyDescent="0.25">
      <c r="B156"/>
      <c r="E156"/>
      <c r="F156"/>
    </row>
    <row r="157" spans="2:6" x14ac:dyDescent="0.25">
      <c r="B157"/>
      <c r="E157"/>
      <c r="F157"/>
    </row>
    <row r="158" spans="2:6" x14ac:dyDescent="0.25">
      <c r="B158"/>
      <c r="E158"/>
      <c r="F158"/>
    </row>
    <row r="159" spans="2:6" x14ac:dyDescent="0.25">
      <c r="B159"/>
      <c r="E159"/>
      <c r="F159"/>
    </row>
    <row r="160" spans="2:6" x14ac:dyDescent="0.25">
      <c r="B160"/>
      <c r="E160"/>
      <c r="F160"/>
    </row>
    <row r="161" spans="2:6" x14ac:dyDescent="0.25">
      <c r="B161"/>
      <c r="E161"/>
      <c r="F161"/>
    </row>
    <row r="162" spans="2:6" x14ac:dyDescent="0.25">
      <c r="B162"/>
      <c r="E162"/>
      <c r="F162"/>
    </row>
    <row r="163" spans="2:6" x14ac:dyDescent="0.25">
      <c r="B163"/>
      <c r="E163"/>
      <c r="F163"/>
    </row>
    <row r="164" spans="2:6" x14ac:dyDescent="0.25">
      <c r="B164"/>
      <c r="E164"/>
      <c r="F164"/>
    </row>
    <row r="165" spans="2:6" x14ac:dyDescent="0.25">
      <c r="B165"/>
      <c r="E165"/>
      <c r="F165"/>
    </row>
    <row r="166" spans="2:6" x14ac:dyDescent="0.25">
      <c r="B166"/>
      <c r="E166"/>
      <c r="F166"/>
    </row>
    <row r="167" spans="2:6" x14ac:dyDescent="0.25">
      <c r="B167"/>
      <c r="E167"/>
      <c r="F167"/>
    </row>
    <row r="168" spans="2:6" x14ac:dyDescent="0.25">
      <c r="B168"/>
      <c r="E168"/>
      <c r="F168"/>
    </row>
    <row r="169" spans="2:6" x14ac:dyDescent="0.25">
      <c r="B169"/>
      <c r="E169"/>
      <c r="F169"/>
    </row>
    <row r="170" spans="2:6" x14ac:dyDescent="0.25">
      <c r="B170"/>
      <c r="E170"/>
      <c r="F170"/>
    </row>
    <row r="171" spans="2:6" x14ac:dyDescent="0.25">
      <c r="B171"/>
      <c r="E171"/>
      <c r="F171"/>
    </row>
    <row r="172" spans="2:6" x14ac:dyDescent="0.25">
      <c r="B172"/>
      <c r="E172"/>
      <c r="F172"/>
    </row>
    <row r="173" spans="2:6" x14ac:dyDescent="0.25">
      <c r="B173"/>
      <c r="E173"/>
      <c r="F173"/>
    </row>
    <row r="174" spans="2:6" x14ac:dyDescent="0.25">
      <c r="B174"/>
      <c r="E174"/>
      <c r="F174"/>
    </row>
    <row r="175" spans="2:6" x14ac:dyDescent="0.25">
      <c r="B175"/>
      <c r="E175"/>
      <c r="F175"/>
    </row>
    <row r="176" spans="2:6" x14ac:dyDescent="0.25">
      <c r="B176"/>
      <c r="E176"/>
      <c r="F176"/>
    </row>
    <row r="177" spans="2:6" x14ac:dyDescent="0.25">
      <c r="B177"/>
      <c r="E177"/>
      <c r="F177"/>
    </row>
    <row r="178" spans="2:6" x14ac:dyDescent="0.25">
      <c r="B178"/>
      <c r="E178"/>
      <c r="F178"/>
    </row>
    <row r="179" spans="2:6" x14ac:dyDescent="0.25">
      <c r="B179"/>
      <c r="E179"/>
      <c r="F179"/>
    </row>
    <row r="180" spans="2:6" x14ac:dyDescent="0.25">
      <c r="B180"/>
      <c r="E180"/>
      <c r="F180"/>
    </row>
    <row r="181" spans="2:6" x14ac:dyDescent="0.25">
      <c r="B181"/>
      <c r="E181"/>
      <c r="F181"/>
    </row>
    <row r="182" spans="2:6" x14ac:dyDescent="0.25">
      <c r="B182"/>
      <c r="E182"/>
      <c r="F182"/>
    </row>
    <row r="183" spans="2:6" x14ac:dyDescent="0.25">
      <c r="B183"/>
      <c r="E183"/>
      <c r="F183"/>
    </row>
    <row r="184" spans="2:6" x14ac:dyDescent="0.25">
      <c r="B184"/>
      <c r="E184"/>
      <c r="F184"/>
    </row>
    <row r="185" spans="2:6" x14ac:dyDescent="0.25">
      <c r="B185"/>
      <c r="E185"/>
      <c r="F185"/>
    </row>
    <row r="186" spans="2:6" x14ac:dyDescent="0.25">
      <c r="B186"/>
      <c r="E186"/>
      <c r="F186"/>
    </row>
    <row r="187" spans="2:6" x14ac:dyDescent="0.25">
      <c r="B187"/>
      <c r="E187"/>
      <c r="F187"/>
    </row>
    <row r="188" spans="2:6" x14ac:dyDescent="0.25">
      <c r="B188"/>
      <c r="E188"/>
      <c r="F188"/>
    </row>
    <row r="189" spans="2:6" x14ac:dyDescent="0.25">
      <c r="B189"/>
      <c r="E189"/>
      <c r="F189"/>
    </row>
    <row r="190" spans="2:6" x14ac:dyDescent="0.25">
      <c r="B190"/>
      <c r="E190"/>
      <c r="F190"/>
    </row>
    <row r="191" spans="2:6" x14ac:dyDescent="0.25">
      <c r="B191"/>
      <c r="E191"/>
      <c r="F191"/>
    </row>
    <row r="192" spans="2:6" x14ac:dyDescent="0.25">
      <c r="B192"/>
      <c r="E192"/>
      <c r="F192"/>
    </row>
    <row r="193" spans="2:6" x14ac:dyDescent="0.25">
      <c r="B193"/>
      <c r="E193"/>
      <c r="F193"/>
    </row>
    <row r="194" spans="2:6" x14ac:dyDescent="0.25">
      <c r="B194"/>
      <c r="E194"/>
      <c r="F194"/>
    </row>
    <row r="195" spans="2:6" x14ac:dyDescent="0.25">
      <c r="B195"/>
      <c r="E195"/>
      <c r="F195"/>
    </row>
    <row r="196" spans="2:6" x14ac:dyDescent="0.25">
      <c r="B196"/>
      <c r="E196"/>
      <c r="F196"/>
    </row>
    <row r="197" spans="2:6" x14ac:dyDescent="0.25">
      <c r="B197"/>
      <c r="E197"/>
      <c r="F197"/>
    </row>
    <row r="198" spans="2:6" x14ac:dyDescent="0.25">
      <c r="B198"/>
      <c r="E198"/>
      <c r="F198"/>
    </row>
    <row r="199" spans="2:6" x14ac:dyDescent="0.25">
      <c r="B199"/>
      <c r="E199"/>
      <c r="F199"/>
    </row>
    <row r="200" spans="2:6" x14ac:dyDescent="0.25">
      <c r="B200"/>
      <c r="E200"/>
      <c r="F200"/>
    </row>
    <row r="201" spans="2:6" x14ac:dyDescent="0.25">
      <c r="B201"/>
      <c r="E201"/>
      <c r="F201"/>
    </row>
    <row r="202" spans="2:6" x14ac:dyDescent="0.25">
      <c r="B202"/>
      <c r="E202"/>
      <c r="F202"/>
    </row>
    <row r="203" spans="2:6" x14ac:dyDescent="0.25">
      <c r="B203"/>
      <c r="E203"/>
      <c r="F203"/>
    </row>
    <row r="204" spans="2:6" x14ac:dyDescent="0.25">
      <c r="B204"/>
      <c r="E204"/>
      <c r="F204"/>
    </row>
    <row r="205" spans="2:6" x14ac:dyDescent="0.25">
      <c r="B205"/>
      <c r="E205"/>
      <c r="F205"/>
    </row>
    <row r="206" spans="2:6" x14ac:dyDescent="0.25">
      <c r="B206"/>
      <c r="E206"/>
      <c r="F206"/>
    </row>
    <row r="207" spans="2:6" x14ac:dyDescent="0.25">
      <c r="B207"/>
      <c r="E207"/>
      <c r="F207"/>
    </row>
    <row r="208" spans="2:6" x14ac:dyDescent="0.25">
      <c r="B208"/>
      <c r="E208"/>
      <c r="F208"/>
    </row>
    <row r="209" spans="2:6" x14ac:dyDescent="0.25">
      <c r="B209"/>
      <c r="E209"/>
      <c r="F209"/>
    </row>
    <row r="210" spans="2:6" x14ac:dyDescent="0.25">
      <c r="B210"/>
      <c r="E210"/>
      <c r="F210"/>
    </row>
    <row r="211" spans="2:6" x14ac:dyDescent="0.25">
      <c r="B211"/>
      <c r="E211"/>
      <c r="F211"/>
    </row>
    <row r="212" spans="2:6" x14ac:dyDescent="0.25">
      <c r="B212"/>
      <c r="E212"/>
      <c r="F212"/>
    </row>
    <row r="213" spans="2:6" x14ac:dyDescent="0.25">
      <c r="B213"/>
      <c r="E213"/>
      <c r="F213"/>
    </row>
    <row r="214" spans="2:6" x14ac:dyDescent="0.25">
      <c r="B214"/>
      <c r="E214"/>
      <c r="F214"/>
    </row>
    <row r="215" spans="2:6" x14ac:dyDescent="0.25">
      <c r="B215"/>
      <c r="E215"/>
      <c r="F215"/>
    </row>
    <row r="216" spans="2:6" x14ac:dyDescent="0.25">
      <c r="B216"/>
      <c r="E216"/>
      <c r="F216"/>
    </row>
    <row r="217" spans="2:6" x14ac:dyDescent="0.25">
      <c r="B217"/>
      <c r="E217"/>
      <c r="F217"/>
    </row>
    <row r="218" spans="2:6" x14ac:dyDescent="0.25">
      <c r="B218"/>
      <c r="E218"/>
      <c r="F218"/>
    </row>
    <row r="219" spans="2:6" x14ac:dyDescent="0.25">
      <c r="B219"/>
      <c r="E219"/>
      <c r="F219"/>
    </row>
    <row r="220" spans="2:6" x14ac:dyDescent="0.25">
      <c r="B220"/>
      <c r="E220"/>
      <c r="F220"/>
    </row>
    <row r="221" spans="2:6" x14ac:dyDescent="0.25">
      <c r="B221"/>
      <c r="E221"/>
      <c r="F221"/>
    </row>
    <row r="222" spans="2:6" x14ac:dyDescent="0.25">
      <c r="B222"/>
      <c r="E222"/>
      <c r="F222"/>
    </row>
    <row r="223" spans="2:6" x14ac:dyDescent="0.25">
      <c r="B223"/>
      <c r="E223"/>
      <c r="F223"/>
    </row>
    <row r="224" spans="2:6" x14ac:dyDescent="0.25">
      <c r="B224"/>
      <c r="E224"/>
      <c r="F224"/>
    </row>
    <row r="225" spans="2:6" x14ac:dyDescent="0.25">
      <c r="B225"/>
      <c r="E225"/>
      <c r="F225"/>
    </row>
    <row r="226" spans="2:6" x14ac:dyDescent="0.25">
      <c r="B226"/>
      <c r="E226"/>
      <c r="F226"/>
    </row>
    <row r="227" spans="2:6" x14ac:dyDescent="0.25">
      <c r="B227"/>
      <c r="E227"/>
      <c r="F227"/>
    </row>
    <row r="228" spans="2:6" x14ac:dyDescent="0.25">
      <c r="B228"/>
      <c r="E228"/>
      <c r="F228"/>
    </row>
    <row r="229" spans="2:6" x14ac:dyDescent="0.25">
      <c r="B229"/>
      <c r="E229"/>
      <c r="F229"/>
    </row>
    <row r="230" spans="2:6" x14ac:dyDescent="0.25">
      <c r="B230"/>
      <c r="E230"/>
      <c r="F230"/>
    </row>
    <row r="231" spans="2:6" x14ac:dyDescent="0.25">
      <c r="B231"/>
      <c r="E231"/>
      <c r="F231"/>
    </row>
    <row r="232" spans="2:6" x14ac:dyDescent="0.25">
      <c r="B232"/>
      <c r="E232"/>
      <c r="F232"/>
    </row>
    <row r="233" spans="2:6" x14ac:dyDescent="0.25">
      <c r="B233"/>
      <c r="E233"/>
      <c r="F233"/>
    </row>
    <row r="234" spans="2:6" x14ac:dyDescent="0.25">
      <c r="B234"/>
      <c r="E234"/>
      <c r="F234"/>
    </row>
    <row r="235" spans="2:6" x14ac:dyDescent="0.25">
      <c r="B235"/>
      <c r="E235"/>
      <c r="F235"/>
    </row>
    <row r="236" spans="2:6" x14ac:dyDescent="0.25">
      <c r="B236"/>
      <c r="E236"/>
      <c r="F236"/>
    </row>
    <row r="237" spans="2:6" x14ac:dyDescent="0.25">
      <c r="B237"/>
      <c r="E237"/>
      <c r="F237"/>
    </row>
    <row r="238" spans="2:6" x14ac:dyDescent="0.25">
      <c r="B238"/>
      <c r="E238"/>
      <c r="F238"/>
    </row>
    <row r="239" spans="2:6" x14ac:dyDescent="0.25">
      <c r="B239"/>
      <c r="E239"/>
      <c r="F239"/>
    </row>
    <row r="240" spans="2:6" x14ac:dyDescent="0.25">
      <c r="B240"/>
      <c r="E240"/>
      <c r="F240"/>
    </row>
    <row r="241" spans="2:6" x14ac:dyDescent="0.25">
      <c r="B241"/>
      <c r="E241"/>
      <c r="F241"/>
    </row>
    <row r="242" spans="2:6" x14ac:dyDescent="0.25">
      <c r="B242"/>
      <c r="E242"/>
      <c r="F242"/>
    </row>
    <row r="243" spans="2:6" x14ac:dyDescent="0.25">
      <c r="B243"/>
      <c r="E243"/>
      <c r="F243"/>
    </row>
    <row r="244" spans="2:6" x14ac:dyDescent="0.25">
      <c r="B244"/>
      <c r="E244"/>
      <c r="F244"/>
    </row>
    <row r="245" spans="2:6" x14ac:dyDescent="0.25">
      <c r="B245"/>
      <c r="E245"/>
      <c r="F245"/>
    </row>
    <row r="246" spans="2:6" x14ac:dyDescent="0.25">
      <c r="B246"/>
      <c r="E246"/>
      <c r="F246"/>
    </row>
    <row r="247" spans="2:6" x14ac:dyDescent="0.25">
      <c r="B247"/>
      <c r="E247"/>
      <c r="F247"/>
    </row>
    <row r="248" spans="2:6" x14ac:dyDescent="0.25">
      <c r="B248"/>
      <c r="E248"/>
      <c r="F248"/>
    </row>
    <row r="249" spans="2:6" x14ac:dyDescent="0.25">
      <c r="B249"/>
      <c r="E249"/>
      <c r="F249"/>
    </row>
    <row r="250" spans="2:6" x14ac:dyDescent="0.25">
      <c r="B250"/>
      <c r="E250"/>
      <c r="F250"/>
    </row>
    <row r="251" spans="2:6" x14ac:dyDescent="0.25">
      <c r="B251"/>
      <c r="E251"/>
      <c r="F251"/>
    </row>
    <row r="252" spans="2:6" x14ac:dyDescent="0.25">
      <c r="B252"/>
      <c r="E252"/>
      <c r="F252"/>
    </row>
    <row r="253" spans="2:6" x14ac:dyDescent="0.25">
      <c r="B253"/>
      <c r="E253"/>
      <c r="F253"/>
    </row>
    <row r="254" spans="2:6" x14ac:dyDescent="0.25">
      <c r="B254"/>
      <c r="E254"/>
      <c r="F254"/>
    </row>
    <row r="255" spans="2:6" x14ac:dyDescent="0.25">
      <c r="B255"/>
      <c r="E255"/>
      <c r="F255"/>
    </row>
    <row r="256" spans="2:6" x14ac:dyDescent="0.25">
      <c r="B256"/>
      <c r="E256"/>
      <c r="F256"/>
    </row>
    <row r="257" spans="2:6" x14ac:dyDescent="0.25">
      <c r="B257"/>
      <c r="E257"/>
      <c r="F257"/>
    </row>
    <row r="258" spans="2:6" x14ac:dyDescent="0.25">
      <c r="B258"/>
      <c r="E258"/>
      <c r="F258"/>
    </row>
    <row r="259" spans="2:6" x14ac:dyDescent="0.25">
      <c r="B259"/>
      <c r="E259"/>
      <c r="F259"/>
    </row>
    <row r="260" spans="2:6" x14ac:dyDescent="0.25">
      <c r="B260"/>
      <c r="E260"/>
      <c r="F260"/>
    </row>
    <row r="261" spans="2:6" x14ac:dyDescent="0.25">
      <c r="B261"/>
      <c r="E261"/>
      <c r="F261"/>
    </row>
    <row r="262" spans="2:6" x14ac:dyDescent="0.25">
      <c r="B262"/>
      <c r="E262"/>
      <c r="F262"/>
    </row>
    <row r="263" spans="2:6" x14ac:dyDescent="0.25">
      <c r="B263"/>
      <c r="E263"/>
      <c r="F263"/>
    </row>
    <row r="264" spans="2:6" x14ac:dyDescent="0.25">
      <c r="B264"/>
      <c r="E264"/>
      <c r="F264"/>
    </row>
    <row r="265" spans="2:6" x14ac:dyDescent="0.25">
      <c r="B265"/>
      <c r="E265"/>
      <c r="F265"/>
    </row>
    <row r="266" spans="2:6" x14ac:dyDescent="0.25">
      <c r="B266"/>
      <c r="E266"/>
      <c r="F266"/>
    </row>
    <row r="267" spans="2:6" x14ac:dyDescent="0.25">
      <c r="B267"/>
      <c r="E267"/>
      <c r="F267"/>
    </row>
    <row r="268" spans="2:6" x14ac:dyDescent="0.25">
      <c r="B268"/>
      <c r="E268"/>
      <c r="F268"/>
    </row>
    <row r="269" spans="2:6" x14ac:dyDescent="0.25">
      <c r="B269"/>
      <c r="E269"/>
      <c r="F269"/>
    </row>
    <row r="270" spans="2:6" x14ac:dyDescent="0.25">
      <c r="B270"/>
      <c r="E270"/>
      <c r="F270"/>
    </row>
    <row r="271" spans="2:6" x14ac:dyDescent="0.25">
      <c r="B271"/>
      <c r="E271"/>
      <c r="F271"/>
    </row>
    <row r="272" spans="2:6" x14ac:dyDescent="0.25">
      <c r="B272"/>
      <c r="E272"/>
      <c r="F272"/>
    </row>
    <row r="273" spans="2:6" x14ac:dyDescent="0.25">
      <c r="B273"/>
      <c r="E273"/>
      <c r="F273"/>
    </row>
    <row r="274" spans="2:6" x14ac:dyDescent="0.25">
      <c r="B274"/>
      <c r="E274"/>
      <c r="F274"/>
    </row>
    <row r="275" spans="2:6" x14ac:dyDescent="0.25">
      <c r="B275"/>
      <c r="E275"/>
      <c r="F275"/>
    </row>
    <row r="276" spans="2:6" x14ac:dyDescent="0.25">
      <c r="B276"/>
      <c r="E276"/>
      <c r="F276"/>
    </row>
    <row r="277" spans="2:6" x14ac:dyDescent="0.25">
      <c r="B277"/>
      <c r="E277"/>
      <c r="F277"/>
    </row>
    <row r="278" spans="2:6" x14ac:dyDescent="0.25">
      <c r="B278"/>
      <c r="E278"/>
      <c r="F278"/>
    </row>
    <row r="279" spans="2:6" x14ac:dyDescent="0.25">
      <c r="B279"/>
      <c r="E279"/>
      <c r="F279"/>
    </row>
    <row r="280" spans="2:6" x14ac:dyDescent="0.25">
      <c r="B280"/>
      <c r="E280"/>
      <c r="F280"/>
    </row>
    <row r="281" spans="2:6" x14ac:dyDescent="0.25">
      <c r="B281"/>
      <c r="E281"/>
      <c r="F281"/>
    </row>
    <row r="282" spans="2:6" x14ac:dyDescent="0.25">
      <c r="B282"/>
      <c r="E282"/>
      <c r="F282"/>
    </row>
    <row r="283" spans="2:6" x14ac:dyDescent="0.25">
      <c r="B283"/>
      <c r="E283"/>
      <c r="F283"/>
    </row>
    <row r="284" spans="2:6" x14ac:dyDescent="0.25">
      <c r="B284"/>
      <c r="E284"/>
      <c r="F284"/>
    </row>
    <row r="285" spans="2:6" x14ac:dyDescent="0.25">
      <c r="B285"/>
      <c r="E285"/>
      <c r="F285"/>
    </row>
    <row r="286" spans="2:6" x14ac:dyDescent="0.25">
      <c r="B286"/>
      <c r="E286"/>
      <c r="F286"/>
    </row>
    <row r="287" spans="2:6" x14ac:dyDescent="0.25">
      <c r="B287"/>
      <c r="E287"/>
      <c r="F287"/>
    </row>
    <row r="288" spans="2:6" x14ac:dyDescent="0.25">
      <c r="B288"/>
      <c r="E288"/>
      <c r="F288"/>
    </row>
    <row r="289" spans="2:6" x14ac:dyDescent="0.25">
      <c r="B289"/>
      <c r="E289"/>
      <c r="F289"/>
    </row>
    <row r="290" spans="2:6" x14ac:dyDescent="0.25">
      <c r="B290"/>
      <c r="F290"/>
    </row>
    <row r="291" spans="2:6" x14ac:dyDescent="0.25">
      <c r="B291"/>
      <c r="F291"/>
    </row>
    <row r="292" spans="2:6" x14ac:dyDescent="0.25">
      <c r="B292"/>
      <c r="F292"/>
    </row>
  </sheetData>
  <hyperlinks>
    <hyperlink ref="H2" location="Start!A1" display="BACK" xr:uid="{00000000-0004-0000-0F00-000000000000}"/>
  </hyperlinks>
  <pageMargins left="0.7" right="0.7" top="0.75" bottom="0.75" header="0.3" footer="0.3"/>
  <pageSetup scale="76"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G183"/>
  <sheetViews>
    <sheetView showGridLines="0" showRowColHeaders="0" zoomScaleNormal="100" workbookViewId="0">
      <selection activeCell="E17" sqref="E17"/>
    </sheetView>
  </sheetViews>
  <sheetFormatPr defaultRowHeight="15" x14ac:dyDescent="0.25"/>
  <cols>
    <col min="1" max="1" width="5.28515625" style="4" customWidth="1"/>
    <col min="2" max="2" width="33" style="147" customWidth="1"/>
    <col min="3" max="3" width="49.5703125" style="102" customWidth="1"/>
    <col min="4" max="4" width="26" style="148" customWidth="1"/>
    <col min="5" max="5" width="26" style="141" customWidth="1"/>
    <col min="6" max="6" width="3.7109375" style="102" customWidth="1"/>
    <col min="7" max="7" width="17.28515625" style="1" customWidth="1"/>
    <col min="8" max="10" width="16.7109375" bestFit="1" customWidth="1"/>
    <col min="11" max="12" width="11.42578125" customWidth="1"/>
    <col min="13" max="13" width="11.42578125" bestFit="1" customWidth="1"/>
    <col min="14" max="14" width="11.42578125" customWidth="1"/>
  </cols>
  <sheetData>
    <row r="1" spans="2:7" s="4" customFormat="1" ht="23.25" x14ac:dyDescent="0.25">
      <c r="B1" s="131" t="str">
        <f>IF(Start!$U$10="","",Start!$U$10)</f>
        <v/>
      </c>
      <c r="C1" s="102"/>
      <c r="D1" s="1067">
        <f ca="1">TODAY()</f>
        <v>44914</v>
      </c>
      <c r="E1" s="141"/>
      <c r="F1" s="102"/>
      <c r="G1" s="1"/>
    </row>
    <row r="2" spans="2:7" s="4" customFormat="1" ht="26.25" x14ac:dyDescent="0.25">
      <c r="B2" s="171" t="s">
        <v>391</v>
      </c>
      <c r="C2" s="102"/>
      <c r="D2" s="1088" t="s">
        <v>302</v>
      </c>
      <c r="E2" s="141"/>
      <c r="F2" s="102"/>
      <c r="G2" s="1"/>
    </row>
    <row r="3" spans="2:7" s="4" customFormat="1" ht="22.5" customHeight="1" x14ac:dyDescent="0.25">
      <c r="B3" s="1091" t="str">
        <f>Start!AG19&amp;"  "&amp;Start!AG20</f>
        <v xml:space="preserve">  </v>
      </c>
      <c r="C3" s="1310" t="str">
        <f>Start!$AG$21</f>
        <v/>
      </c>
      <c r="E3" s="141"/>
      <c r="F3" s="102"/>
      <c r="G3" s="1"/>
    </row>
    <row r="4" spans="2:7" s="4" customFormat="1" ht="24.75" customHeight="1" x14ac:dyDescent="0.25">
      <c r="C4" s="1310" t="str">
        <f>Start!$AG$22</f>
        <v/>
      </c>
      <c r="E4" s="141"/>
      <c r="F4" s="102"/>
    </row>
    <row r="5" spans="2:7" s="4" customFormat="1" ht="24.75" customHeight="1" x14ac:dyDescent="0.25">
      <c r="E5" s="141"/>
      <c r="F5" s="102"/>
      <c r="G5" s="1"/>
    </row>
    <row r="6" spans="2:7" s="4" customFormat="1" ht="24.75" customHeight="1" x14ac:dyDescent="0.25">
      <c r="B6" s="857"/>
      <c r="C6" s="1091"/>
      <c r="D6" s="1088"/>
      <c r="E6" s="141"/>
      <c r="F6" s="102"/>
      <c r="G6" s="1"/>
    </row>
    <row r="7" spans="2:7" x14ac:dyDescent="0.25">
      <c r="B7" s="172" t="s">
        <v>269</v>
      </c>
      <c r="C7" s="102" t="s">
        <v>257</v>
      </c>
    </row>
    <row r="9" spans="2:7" s="146" customFormat="1" x14ac:dyDescent="0.25">
      <c r="B9" s="111" t="s">
        <v>183</v>
      </c>
      <c r="C9" s="17" t="s">
        <v>383</v>
      </c>
      <c r="D9" s="17" t="s">
        <v>385</v>
      </c>
      <c r="E9"/>
      <c r="F9"/>
      <c r="G9"/>
    </row>
    <row r="10" spans="2:7" x14ac:dyDescent="0.25">
      <c r="B10" s="4" t="s">
        <v>729</v>
      </c>
      <c r="C10" s="4" t="s">
        <v>313</v>
      </c>
      <c r="D10"/>
      <c r="E10"/>
      <c r="F10"/>
      <c r="G10"/>
    </row>
    <row r="11" spans="2:7" x14ac:dyDescent="0.25">
      <c r="B11" s="4" t="s">
        <v>733</v>
      </c>
      <c r="C11" s="4" t="s">
        <v>313</v>
      </c>
      <c r="D11"/>
      <c r="E11"/>
      <c r="F11"/>
      <c r="G11"/>
    </row>
    <row r="12" spans="2:7" x14ac:dyDescent="0.25">
      <c r="B12" s="4" t="s">
        <v>287</v>
      </c>
      <c r="C12" s="4" t="s">
        <v>313</v>
      </c>
      <c r="D12"/>
      <c r="E12"/>
      <c r="F12"/>
      <c r="G12"/>
    </row>
    <row r="13" spans="2:7" x14ac:dyDescent="0.25">
      <c r="B13" s="4" t="s">
        <v>86</v>
      </c>
      <c r="C13" s="4" t="s">
        <v>313</v>
      </c>
      <c r="D13"/>
      <c r="E13"/>
      <c r="F13"/>
      <c r="G13"/>
    </row>
    <row r="14" spans="2:7" x14ac:dyDescent="0.25">
      <c r="B14" s="4" t="s">
        <v>289</v>
      </c>
      <c r="C14" s="4" t="s">
        <v>313</v>
      </c>
      <c r="D14"/>
      <c r="E14"/>
      <c r="F14"/>
      <c r="G14"/>
    </row>
    <row r="15" spans="2:7" x14ac:dyDescent="0.25">
      <c r="B15" s="4" t="s">
        <v>281</v>
      </c>
      <c r="C15" s="4" t="s">
        <v>313</v>
      </c>
      <c r="D15"/>
      <c r="E15"/>
      <c r="F15"/>
      <c r="G15"/>
    </row>
    <row r="16" spans="2:7" x14ac:dyDescent="0.25">
      <c r="B16" s="4" t="s">
        <v>284</v>
      </c>
      <c r="C16" s="4" t="s">
        <v>313</v>
      </c>
      <c r="D16"/>
      <c r="E16"/>
      <c r="F16"/>
      <c r="G16"/>
    </row>
    <row r="17" spans="2:7" x14ac:dyDescent="0.25">
      <c r="B17" s="4" t="s">
        <v>286</v>
      </c>
      <c r="C17" s="4" t="s">
        <v>313</v>
      </c>
      <c r="D17"/>
      <c r="E17"/>
      <c r="F17"/>
      <c r="G17"/>
    </row>
    <row r="18" spans="2:7" x14ac:dyDescent="0.25">
      <c r="B18" s="102" t="s">
        <v>295</v>
      </c>
      <c r="C18" s="4" t="s">
        <v>313</v>
      </c>
      <c r="D18"/>
      <c r="E18"/>
      <c r="F18"/>
      <c r="G18"/>
    </row>
    <row r="19" spans="2:7" x14ac:dyDescent="0.25">
      <c r="B19" s="102"/>
      <c r="C19" s="4" t="s">
        <v>734</v>
      </c>
      <c r="D19"/>
      <c r="E19"/>
      <c r="F19"/>
      <c r="G19"/>
    </row>
    <row r="20" spans="2:7" x14ac:dyDescent="0.25">
      <c r="B20" s="4" t="s">
        <v>296</v>
      </c>
      <c r="C20" s="4" t="s">
        <v>313</v>
      </c>
      <c r="D20"/>
      <c r="E20"/>
      <c r="F20"/>
      <c r="G20"/>
    </row>
    <row r="21" spans="2:7" x14ac:dyDescent="0.25">
      <c r="B21" s="4" t="s">
        <v>56</v>
      </c>
      <c r="C21" s="4" t="s">
        <v>313</v>
      </c>
      <c r="D21"/>
      <c r="E21"/>
      <c r="F21"/>
      <c r="G21"/>
    </row>
    <row r="22" spans="2:7" x14ac:dyDescent="0.25">
      <c r="B22" s="102" t="s">
        <v>297</v>
      </c>
      <c r="C22" s="4" t="s">
        <v>313</v>
      </c>
      <c r="D22"/>
      <c r="E22"/>
      <c r="F22"/>
      <c r="G22"/>
    </row>
    <row r="23" spans="2:7" x14ac:dyDescent="0.25">
      <c r="B23" s="4" t="s">
        <v>298</v>
      </c>
      <c r="C23" s="4" t="s">
        <v>313</v>
      </c>
      <c r="D23"/>
      <c r="E23"/>
      <c r="F23"/>
      <c r="G23"/>
    </row>
    <row r="24" spans="2:7" x14ac:dyDescent="0.25">
      <c r="B24" s="4" t="s">
        <v>329</v>
      </c>
      <c r="C24" s="4" t="s">
        <v>313</v>
      </c>
      <c r="D24"/>
      <c r="E24"/>
      <c r="F24"/>
      <c r="G24"/>
    </row>
    <row r="25" spans="2:7" x14ac:dyDescent="0.25">
      <c r="B25" s="4" t="s">
        <v>672</v>
      </c>
      <c r="C25" s="4" t="s">
        <v>313</v>
      </c>
      <c r="D25"/>
      <c r="E25"/>
      <c r="F25"/>
      <c r="G25"/>
    </row>
    <row r="26" spans="2:7" x14ac:dyDescent="0.25">
      <c r="B26" s="4" t="s">
        <v>673</v>
      </c>
      <c r="C26" s="4" t="s">
        <v>313</v>
      </c>
      <c r="D26"/>
      <c r="E26"/>
      <c r="F26"/>
      <c r="G26"/>
    </row>
    <row r="27" spans="2:7" x14ac:dyDescent="0.25">
      <c r="B27" s="4" t="s">
        <v>674</v>
      </c>
      <c r="C27" s="4" t="s">
        <v>313</v>
      </c>
      <c r="D27"/>
      <c r="E27"/>
      <c r="F27"/>
      <c r="G27"/>
    </row>
    <row r="28" spans="2:7" x14ac:dyDescent="0.25">
      <c r="B28" s="4" t="s">
        <v>675</v>
      </c>
      <c r="C28" s="4" t="s">
        <v>313</v>
      </c>
      <c r="D28"/>
      <c r="E28"/>
      <c r="F28"/>
      <c r="G28"/>
    </row>
    <row r="29" spans="2:7" x14ac:dyDescent="0.25">
      <c r="B29" s="147" t="s">
        <v>59</v>
      </c>
      <c r="C29" s="147"/>
      <c r="D29" s="147"/>
      <c r="E29"/>
      <c r="F29"/>
      <c r="G29"/>
    </row>
    <row r="30" spans="2:7" x14ac:dyDescent="0.25">
      <c r="B30"/>
      <c r="C30"/>
      <c r="D30"/>
      <c r="E30"/>
      <c r="F30"/>
      <c r="G30"/>
    </row>
    <row r="31" spans="2:7" x14ac:dyDescent="0.25">
      <c r="B31"/>
      <c r="C31"/>
      <c r="D31"/>
      <c r="E31"/>
      <c r="F31"/>
      <c r="G31"/>
    </row>
    <row r="32" spans="2:7" x14ac:dyDescent="0.25">
      <c r="B32"/>
      <c r="C32"/>
      <c r="D32"/>
      <c r="E32"/>
      <c r="F32"/>
      <c r="G32"/>
    </row>
    <row r="33" spans="2:7" x14ac:dyDescent="0.25">
      <c r="B33"/>
      <c r="C33"/>
      <c r="D33"/>
      <c r="E33"/>
      <c r="F33"/>
      <c r="G33"/>
    </row>
    <row r="34" spans="2:7" x14ac:dyDescent="0.25">
      <c r="B34"/>
      <c r="C34"/>
      <c r="D34"/>
      <c r="E34"/>
      <c r="F34"/>
      <c r="G34"/>
    </row>
    <row r="35" spans="2:7" x14ac:dyDescent="0.25">
      <c r="B35"/>
      <c r="C35"/>
      <c r="D35"/>
      <c r="E35"/>
      <c r="F35"/>
      <c r="G35"/>
    </row>
    <row r="36" spans="2:7" x14ac:dyDescent="0.25">
      <c r="B36"/>
      <c r="C36"/>
      <c r="D36"/>
      <c r="E36"/>
      <c r="F36"/>
    </row>
    <row r="37" spans="2:7" x14ac:dyDescent="0.25">
      <c r="B37"/>
      <c r="C37"/>
      <c r="D37"/>
      <c r="E37"/>
      <c r="F37"/>
    </row>
    <row r="38" spans="2:7" x14ac:dyDescent="0.25">
      <c r="B38"/>
      <c r="C38"/>
      <c r="D38"/>
      <c r="E38"/>
      <c r="F38"/>
    </row>
    <row r="39" spans="2:7" x14ac:dyDescent="0.25">
      <c r="B39"/>
      <c r="C39"/>
      <c r="D39"/>
      <c r="E39"/>
      <c r="F39"/>
    </row>
    <row r="40" spans="2:7" x14ac:dyDescent="0.25">
      <c r="B40"/>
      <c r="C40"/>
      <c r="D40"/>
      <c r="E40"/>
      <c r="F40"/>
    </row>
    <row r="41" spans="2:7" x14ac:dyDescent="0.25">
      <c r="B41"/>
      <c r="C41"/>
      <c r="D41"/>
      <c r="E41"/>
      <c r="F41"/>
    </row>
    <row r="42" spans="2:7" x14ac:dyDescent="0.25">
      <c r="B42"/>
      <c r="C42"/>
      <c r="D42"/>
      <c r="E42"/>
      <c r="F42"/>
    </row>
    <row r="43" spans="2:7" x14ac:dyDescent="0.25">
      <c r="B43"/>
      <c r="C43"/>
      <c r="D43"/>
      <c r="E43"/>
      <c r="F43"/>
    </row>
    <row r="44" spans="2:7" x14ac:dyDescent="0.25">
      <c r="B44"/>
      <c r="C44"/>
      <c r="D44"/>
      <c r="E44"/>
      <c r="F44"/>
    </row>
    <row r="45" spans="2:7" x14ac:dyDescent="0.25">
      <c r="B45"/>
      <c r="C45"/>
      <c r="D45"/>
      <c r="E45"/>
      <c r="F45"/>
    </row>
    <row r="46" spans="2:7" x14ac:dyDescent="0.25">
      <c r="B46"/>
      <c r="C46"/>
      <c r="D46"/>
      <c r="E46"/>
      <c r="F46"/>
    </row>
    <row r="47" spans="2:7" x14ac:dyDescent="0.25">
      <c r="B47"/>
      <c r="C47"/>
      <c r="D47"/>
      <c r="E47"/>
      <c r="F47"/>
    </row>
    <row r="48" spans="2:7" x14ac:dyDescent="0.25">
      <c r="B48"/>
      <c r="C48"/>
      <c r="D48"/>
      <c r="E48"/>
      <c r="F48"/>
    </row>
    <row r="49" spans="2:6" x14ac:dyDescent="0.25">
      <c r="B49"/>
      <c r="C49"/>
      <c r="D49"/>
      <c r="E49"/>
      <c r="F49"/>
    </row>
    <row r="50" spans="2:6" x14ac:dyDescent="0.25">
      <c r="B50"/>
      <c r="C50"/>
      <c r="D50"/>
      <c r="E50"/>
      <c r="F50"/>
    </row>
    <row r="51" spans="2:6" x14ac:dyDescent="0.25">
      <c r="B51"/>
      <c r="C51"/>
      <c r="D51"/>
      <c r="E51"/>
      <c r="F51"/>
    </row>
    <row r="52" spans="2:6" x14ac:dyDescent="0.25">
      <c r="B52"/>
      <c r="C52"/>
      <c r="D52"/>
      <c r="E52"/>
      <c r="F52"/>
    </row>
    <row r="53" spans="2:6" x14ac:dyDescent="0.25">
      <c r="B53"/>
      <c r="C53"/>
      <c r="D53"/>
      <c r="E53"/>
      <c r="F53"/>
    </row>
    <row r="54" spans="2:6" x14ac:dyDescent="0.25">
      <c r="B54"/>
      <c r="C54"/>
      <c r="D54"/>
      <c r="E54"/>
      <c r="F54"/>
    </row>
    <row r="55" spans="2:6" x14ac:dyDescent="0.25">
      <c r="B55"/>
      <c r="C55"/>
      <c r="D55"/>
      <c r="E55"/>
      <c r="F55"/>
    </row>
    <row r="56" spans="2:6" x14ac:dyDescent="0.25">
      <c r="B56"/>
      <c r="C56"/>
      <c r="D56"/>
      <c r="E56"/>
      <c r="F56"/>
    </row>
    <row r="57" spans="2:6" x14ac:dyDescent="0.25">
      <c r="B57"/>
      <c r="C57"/>
      <c r="D57"/>
      <c r="E57"/>
      <c r="F57"/>
    </row>
    <row r="58" spans="2:6" x14ac:dyDescent="0.25">
      <c r="B58"/>
      <c r="C58"/>
      <c r="D58"/>
      <c r="E58"/>
      <c r="F58"/>
    </row>
    <row r="59" spans="2:6" x14ac:dyDescent="0.25">
      <c r="B59"/>
      <c r="C59"/>
      <c r="D59"/>
      <c r="E59"/>
      <c r="F59"/>
    </row>
    <row r="60" spans="2:6" x14ac:dyDescent="0.25">
      <c r="B60"/>
      <c r="C60"/>
      <c r="D60"/>
      <c r="E60"/>
      <c r="F60"/>
    </row>
    <row r="61" spans="2:6" x14ac:dyDescent="0.25">
      <c r="B61"/>
      <c r="C61"/>
      <c r="D61"/>
      <c r="E61"/>
      <c r="F61"/>
    </row>
    <row r="62" spans="2:6" x14ac:dyDescent="0.25">
      <c r="B62"/>
      <c r="C62"/>
      <c r="D62"/>
      <c r="E62"/>
      <c r="F62"/>
    </row>
    <row r="63" spans="2:6" x14ac:dyDescent="0.25">
      <c r="D63" s="149"/>
      <c r="E63" s="109"/>
      <c r="F63" s="110"/>
    </row>
    <row r="64" spans="2:6" x14ac:dyDescent="0.25">
      <c r="D64" s="149"/>
      <c r="E64" s="109"/>
      <c r="F64" s="110"/>
    </row>
    <row r="65" spans="4:6" x14ac:dyDescent="0.25">
      <c r="D65" s="149"/>
      <c r="E65" s="109"/>
      <c r="F65" s="110"/>
    </row>
    <row r="66" spans="4:6" x14ac:dyDescent="0.25">
      <c r="D66" s="149"/>
      <c r="E66" s="109"/>
      <c r="F66" s="110"/>
    </row>
    <row r="67" spans="4:6" x14ac:dyDescent="0.25">
      <c r="D67" s="149"/>
      <c r="E67" s="109"/>
      <c r="F67" s="110"/>
    </row>
    <row r="68" spans="4:6" x14ac:dyDescent="0.25">
      <c r="D68" s="149"/>
      <c r="E68" s="109"/>
      <c r="F68" s="110"/>
    </row>
    <row r="69" spans="4:6" x14ac:dyDescent="0.25">
      <c r="D69" s="149"/>
      <c r="E69" s="109"/>
      <c r="F69" s="110"/>
    </row>
    <row r="70" spans="4:6" x14ac:dyDescent="0.25">
      <c r="D70" s="149"/>
      <c r="E70" s="109"/>
      <c r="F70" s="110"/>
    </row>
    <row r="71" spans="4:6" x14ac:dyDescent="0.25">
      <c r="D71" s="149"/>
      <c r="E71" s="109"/>
      <c r="F71" s="110"/>
    </row>
    <row r="72" spans="4:6" x14ac:dyDescent="0.25">
      <c r="D72" s="149"/>
      <c r="E72" s="109"/>
      <c r="F72" s="110"/>
    </row>
    <row r="73" spans="4:6" x14ac:dyDescent="0.25">
      <c r="D73" s="149"/>
      <c r="E73" s="109"/>
      <c r="F73" s="110"/>
    </row>
    <row r="74" spans="4:6" x14ac:dyDescent="0.25">
      <c r="D74" s="149"/>
      <c r="E74" s="109"/>
      <c r="F74" s="110"/>
    </row>
    <row r="75" spans="4:6" x14ac:dyDescent="0.25">
      <c r="D75" s="149"/>
      <c r="E75" s="109"/>
      <c r="F75" s="110"/>
    </row>
    <row r="76" spans="4:6" x14ac:dyDescent="0.25">
      <c r="D76" s="149"/>
      <c r="E76" s="109"/>
      <c r="F76" s="110"/>
    </row>
    <row r="77" spans="4:6" x14ac:dyDescent="0.25">
      <c r="D77" s="149"/>
      <c r="E77" s="109"/>
      <c r="F77" s="110"/>
    </row>
    <row r="78" spans="4:6" x14ac:dyDescent="0.25">
      <c r="D78" s="149"/>
      <c r="E78" s="109"/>
      <c r="F78" s="110"/>
    </row>
    <row r="79" spans="4:6" x14ac:dyDescent="0.25">
      <c r="D79" s="149"/>
      <c r="E79" s="109"/>
      <c r="F79" s="110"/>
    </row>
    <row r="80" spans="4:6" x14ac:dyDescent="0.25">
      <c r="D80" s="149"/>
      <c r="E80" s="109"/>
      <c r="F80" s="110"/>
    </row>
    <row r="81" spans="4:6" x14ac:dyDescent="0.25">
      <c r="D81" s="149"/>
      <c r="E81" s="109"/>
      <c r="F81" s="110"/>
    </row>
    <row r="82" spans="4:6" x14ac:dyDescent="0.25">
      <c r="D82" s="149"/>
      <c r="E82" s="109"/>
      <c r="F82" s="110"/>
    </row>
    <row r="83" spans="4:6" x14ac:dyDescent="0.25">
      <c r="D83" s="149"/>
      <c r="E83" s="109"/>
      <c r="F83" s="110"/>
    </row>
    <row r="84" spans="4:6" x14ac:dyDescent="0.25">
      <c r="D84" s="149"/>
      <c r="E84" s="109"/>
      <c r="F84" s="110"/>
    </row>
    <row r="85" spans="4:6" x14ac:dyDescent="0.25">
      <c r="D85" s="149"/>
      <c r="E85" s="109"/>
      <c r="F85" s="110"/>
    </row>
    <row r="86" spans="4:6" x14ac:dyDescent="0.25">
      <c r="D86" s="149"/>
      <c r="E86" s="109"/>
      <c r="F86" s="110"/>
    </row>
    <row r="87" spans="4:6" x14ac:dyDescent="0.25">
      <c r="D87" s="149"/>
      <c r="E87" s="109"/>
      <c r="F87" s="110"/>
    </row>
    <row r="88" spans="4:6" x14ac:dyDescent="0.25">
      <c r="D88" s="149"/>
      <c r="E88" s="109"/>
      <c r="F88" s="110"/>
    </row>
    <row r="89" spans="4:6" x14ac:dyDescent="0.25">
      <c r="D89" s="149"/>
      <c r="E89" s="109"/>
      <c r="F89" s="110"/>
    </row>
    <row r="90" spans="4:6" x14ac:dyDescent="0.25">
      <c r="D90" s="149"/>
      <c r="E90" s="109"/>
      <c r="F90" s="110"/>
    </row>
    <row r="91" spans="4:6" x14ac:dyDescent="0.25">
      <c r="D91" s="149"/>
      <c r="E91" s="109"/>
      <c r="F91" s="110"/>
    </row>
    <row r="92" spans="4:6" x14ac:dyDescent="0.25">
      <c r="D92" s="149"/>
      <c r="E92" s="109"/>
      <c r="F92" s="110"/>
    </row>
    <row r="93" spans="4:6" x14ac:dyDescent="0.25">
      <c r="D93" s="149"/>
      <c r="E93" s="109"/>
      <c r="F93" s="110"/>
    </row>
    <row r="94" spans="4:6" x14ac:dyDescent="0.25">
      <c r="D94" s="149"/>
      <c r="E94" s="109"/>
      <c r="F94" s="110"/>
    </row>
    <row r="95" spans="4:6" x14ac:dyDescent="0.25">
      <c r="D95" s="149"/>
      <c r="E95" s="109"/>
      <c r="F95" s="110"/>
    </row>
    <row r="96" spans="4:6" x14ac:dyDescent="0.25">
      <c r="D96" s="149"/>
      <c r="E96" s="109"/>
      <c r="F96" s="110"/>
    </row>
    <row r="97" spans="4:6" x14ac:dyDescent="0.25">
      <c r="D97" s="149"/>
      <c r="E97" s="109"/>
      <c r="F97" s="110"/>
    </row>
    <row r="98" spans="4:6" x14ac:dyDescent="0.25">
      <c r="D98" s="149"/>
      <c r="E98" s="109"/>
      <c r="F98" s="110"/>
    </row>
    <row r="99" spans="4:6" x14ac:dyDescent="0.25">
      <c r="D99" s="149"/>
      <c r="E99" s="109"/>
      <c r="F99" s="110"/>
    </row>
    <row r="100" spans="4:6" x14ac:dyDescent="0.25">
      <c r="D100" s="149"/>
      <c r="E100" s="109"/>
      <c r="F100" s="110"/>
    </row>
    <row r="101" spans="4:6" x14ac:dyDescent="0.25">
      <c r="D101" s="149"/>
      <c r="E101" s="109"/>
      <c r="F101" s="110"/>
    </row>
    <row r="102" spans="4:6" x14ac:dyDescent="0.25">
      <c r="D102" s="149"/>
      <c r="E102" s="109"/>
      <c r="F102" s="110"/>
    </row>
    <row r="103" spans="4:6" x14ac:dyDescent="0.25">
      <c r="D103" s="149"/>
      <c r="E103" s="109"/>
      <c r="F103" s="110"/>
    </row>
    <row r="104" spans="4:6" x14ac:dyDescent="0.25">
      <c r="D104" s="149"/>
      <c r="E104" s="109"/>
      <c r="F104" s="110"/>
    </row>
    <row r="105" spans="4:6" x14ac:dyDescent="0.25">
      <c r="D105" s="149"/>
      <c r="E105" s="109"/>
      <c r="F105" s="110"/>
    </row>
    <row r="106" spans="4:6" x14ac:dyDescent="0.25">
      <c r="D106" s="149"/>
      <c r="E106" s="109"/>
      <c r="F106" s="110"/>
    </row>
    <row r="107" spans="4:6" x14ac:dyDescent="0.25">
      <c r="D107" s="149"/>
      <c r="E107" s="109"/>
      <c r="F107" s="110"/>
    </row>
    <row r="108" spans="4:6" x14ac:dyDescent="0.25">
      <c r="D108" s="149"/>
      <c r="E108" s="109"/>
      <c r="F108" s="110"/>
    </row>
    <row r="109" spans="4:6" x14ac:dyDescent="0.25">
      <c r="D109" s="149"/>
      <c r="E109" s="109"/>
      <c r="F109" s="110"/>
    </row>
    <row r="110" spans="4:6" x14ac:dyDescent="0.25">
      <c r="D110" s="149"/>
      <c r="E110" s="109"/>
      <c r="F110" s="110"/>
    </row>
    <row r="111" spans="4:6" x14ac:dyDescent="0.25">
      <c r="D111" s="149"/>
      <c r="E111" s="109"/>
      <c r="F111" s="110"/>
    </row>
    <row r="112" spans="4:6" x14ac:dyDescent="0.25">
      <c r="D112" s="149"/>
      <c r="E112" s="109"/>
      <c r="F112" s="110"/>
    </row>
    <row r="113" spans="4:6" x14ac:dyDescent="0.25">
      <c r="D113" s="149"/>
      <c r="E113" s="109"/>
      <c r="F113" s="110"/>
    </row>
    <row r="114" spans="4:6" x14ac:dyDescent="0.25">
      <c r="D114" s="149"/>
      <c r="E114" s="109"/>
      <c r="F114" s="110"/>
    </row>
    <row r="115" spans="4:6" x14ac:dyDescent="0.25">
      <c r="D115" s="149"/>
      <c r="E115" s="109"/>
      <c r="F115" s="110"/>
    </row>
    <row r="116" spans="4:6" x14ac:dyDescent="0.25">
      <c r="D116" s="149"/>
      <c r="E116" s="109"/>
      <c r="F116" s="110"/>
    </row>
    <row r="117" spans="4:6" x14ac:dyDescent="0.25">
      <c r="D117" s="149"/>
      <c r="E117" s="109"/>
      <c r="F117" s="110"/>
    </row>
    <row r="118" spans="4:6" x14ac:dyDescent="0.25">
      <c r="D118" s="149"/>
      <c r="E118" s="109"/>
      <c r="F118" s="110"/>
    </row>
    <row r="119" spans="4:6" x14ac:dyDescent="0.25">
      <c r="D119" s="149"/>
      <c r="E119" s="109"/>
      <c r="F119" s="110"/>
    </row>
    <row r="120" spans="4:6" x14ac:dyDescent="0.25">
      <c r="D120" s="149"/>
      <c r="E120" s="109"/>
      <c r="F120" s="110"/>
    </row>
    <row r="121" spans="4:6" x14ac:dyDescent="0.25">
      <c r="D121" s="149"/>
      <c r="E121" s="109"/>
      <c r="F121" s="110"/>
    </row>
    <row r="122" spans="4:6" x14ac:dyDescent="0.25">
      <c r="D122" s="149"/>
      <c r="E122" s="109"/>
      <c r="F122" s="110"/>
    </row>
    <row r="123" spans="4:6" x14ac:dyDescent="0.25">
      <c r="D123" s="149"/>
      <c r="E123" s="109"/>
      <c r="F123" s="110"/>
    </row>
    <row r="124" spans="4:6" x14ac:dyDescent="0.25">
      <c r="D124" s="149"/>
      <c r="E124" s="109"/>
      <c r="F124" s="110"/>
    </row>
    <row r="125" spans="4:6" x14ac:dyDescent="0.25">
      <c r="D125" s="149"/>
      <c r="E125" s="109"/>
      <c r="F125" s="110"/>
    </row>
    <row r="126" spans="4:6" x14ac:dyDescent="0.25">
      <c r="D126" s="149"/>
      <c r="E126" s="109"/>
      <c r="F126" s="110"/>
    </row>
    <row r="127" spans="4:6" x14ac:dyDescent="0.25">
      <c r="D127" s="149"/>
      <c r="E127" s="109"/>
      <c r="F127" s="110"/>
    </row>
    <row r="128" spans="4:6" x14ac:dyDescent="0.25">
      <c r="D128" s="149"/>
      <c r="E128" s="109"/>
      <c r="F128" s="110"/>
    </row>
    <row r="129" spans="4:6" x14ac:dyDescent="0.25">
      <c r="D129" s="149"/>
      <c r="E129" s="109"/>
      <c r="F129" s="110"/>
    </row>
    <row r="130" spans="4:6" x14ac:dyDescent="0.25">
      <c r="D130" s="149"/>
      <c r="E130" s="109"/>
      <c r="F130" s="110"/>
    </row>
    <row r="131" spans="4:6" x14ac:dyDescent="0.25">
      <c r="D131" s="149"/>
      <c r="E131" s="109"/>
      <c r="F131" s="110"/>
    </row>
    <row r="132" spans="4:6" x14ac:dyDescent="0.25">
      <c r="D132" s="149"/>
      <c r="E132" s="109"/>
      <c r="F132" s="110"/>
    </row>
    <row r="133" spans="4:6" x14ac:dyDescent="0.25">
      <c r="D133" s="149"/>
      <c r="E133" s="109"/>
      <c r="F133" s="110"/>
    </row>
    <row r="134" spans="4:6" x14ac:dyDescent="0.25">
      <c r="D134" s="149"/>
      <c r="E134" s="109"/>
      <c r="F134" s="110"/>
    </row>
    <row r="135" spans="4:6" x14ac:dyDescent="0.25">
      <c r="D135" s="149"/>
      <c r="E135" s="109"/>
      <c r="F135" s="110"/>
    </row>
    <row r="136" spans="4:6" x14ac:dyDescent="0.25">
      <c r="D136" s="149"/>
      <c r="E136" s="109"/>
      <c r="F136" s="110"/>
    </row>
    <row r="137" spans="4:6" x14ac:dyDescent="0.25">
      <c r="D137" s="149"/>
      <c r="E137" s="109"/>
      <c r="F137" s="110"/>
    </row>
    <row r="138" spans="4:6" x14ac:dyDescent="0.25">
      <c r="D138" s="149"/>
      <c r="E138" s="109"/>
      <c r="F138" s="110"/>
    </row>
    <row r="139" spans="4:6" x14ac:dyDescent="0.25">
      <c r="D139" s="149"/>
      <c r="E139" s="109"/>
      <c r="F139" s="110"/>
    </row>
    <row r="140" spans="4:6" x14ac:dyDescent="0.25">
      <c r="D140" s="149"/>
      <c r="E140" s="109"/>
      <c r="F140" s="110"/>
    </row>
    <row r="141" spans="4:6" x14ac:dyDescent="0.25">
      <c r="D141" s="149"/>
      <c r="E141" s="109"/>
      <c r="F141" s="110"/>
    </row>
    <row r="142" spans="4:6" x14ac:dyDescent="0.25">
      <c r="D142" s="149"/>
      <c r="E142" s="109"/>
      <c r="F142" s="110"/>
    </row>
    <row r="143" spans="4:6" x14ac:dyDescent="0.25">
      <c r="D143" s="149"/>
      <c r="E143" s="109"/>
      <c r="F143" s="110"/>
    </row>
    <row r="144" spans="4:6" x14ac:dyDescent="0.25">
      <c r="D144" s="149"/>
      <c r="E144" s="109"/>
      <c r="F144" s="110"/>
    </row>
    <row r="145" spans="4:6" x14ac:dyDescent="0.25">
      <c r="D145" s="149"/>
      <c r="E145" s="109"/>
      <c r="F145" s="110"/>
    </row>
    <row r="146" spans="4:6" x14ac:dyDescent="0.25">
      <c r="D146" s="149"/>
      <c r="E146" s="109"/>
      <c r="F146" s="110"/>
    </row>
    <row r="147" spans="4:6" x14ac:dyDescent="0.25">
      <c r="D147" s="149"/>
      <c r="E147" s="109"/>
      <c r="F147" s="110"/>
    </row>
    <row r="148" spans="4:6" x14ac:dyDescent="0.25">
      <c r="D148" s="149"/>
      <c r="E148" s="109"/>
      <c r="F148" s="110"/>
    </row>
    <row r="149" spans="4:6" x14ac:dyDescent="0.25">
      <c r="D149" s="149"/>
      <c r="E149" s="109"/>
      <c r="F149" s="110"/>
    </row>
    <row r="150" spans="4:6" x14ac:dyDescent="0.25">
      <c r="D150" s="149"/>
      <c r="E150" s="109"/>
      <c r="F150" s="110"/>
    </row>
    <row r="151" spans="4:6" x14ac:dyDescent="0.25">
      <c r="D151" s="149"/>
      <c r="E151" s="109"/>
      <c r="F151" s="110"/>
    </row>
    <row r="152" spans="4:6" x14ac:dyDescent="0.25">
      <c r="D152" s="149"/>
      <c r="E152" s="109"/>
      <c r="F152" s="110"/>
    </row>
    <row r="153" spans="4:6" x14ac:dyDescent="0.25">
      <c r="D153" s="149"/>
      <c r="E153" s="109"/>
      <c r="F153" s="110"/>
    </row>
    <row r="154" spans="4:6" x14ac:dyDescent="0.25">
      <c r="D154" s="149"/>
      <c r="E154" s="109"/>
      <c r="F154" s="110"/>
    </row>
    <row r="155" spans="4:6" x14ac:dyDescent="0.25">
      <c r="D155" s="149"/>
      <c r="E155" s="109"/>
      <c r="F155" s="110"/>
    </row>
    <row r="156" spans="4:6" x14ac:dyDescent="0.25">
      <c r="D156" s="149"/>
      <c r="E156" s="109"/>
      <c r="F156" s="110"/>
    </row>
    <row r="157" spans="4:6" x14ac:dyDescent="0.25">
      <c r="D157" s="149"/>
      <c r="E157" s="109"/>
      <c r="F157" s="110"/>
    </row>
    <row r="158" spans="4:6" x14ac:dyDescent="0.25">
      <c r="D158" s="149"/>
      <c r="E158" s="109"/>
      <c r="F158" s="110"/>
    </row>
    <row r="159" spans="4:6" x14ac:dyDescent="0.25">
      <c r="D159" s="149"/>
      <c r="E159" s="109"/>
      <c r="F159" s="110"/>
    </row>
    <row r="160" spans="4:6" x14ac:dyDescent="0.25">
      <c r="D160" s="149"/>
      <c r="E160" s="109"/>
      <c r="F160" s="110"/>
    </row>
    <row r="161" spans="4:6" x14ac:dyDescent="0.25">
      <c r="D161" s="149"/>
      <c r="E161" s="109"/>
      <c r="F161" s="110"/>
    </row>
    <row r="162" spans="4:6" x14ac:dyDescent="0.25">
      <c r="D162" s="149"/>
      <c r="E162" s="109"/>
      <c r="F162" s="110"/>
    </row>
    <row r="163" spans="4:6" x14ac:dyDescent="0.25">
      <c r="D163" s="149"/>
      <c r="E163" s="109"/>
      <c r="F163" s="110"/>
    </row>
    <row r="164" spans="4:6" x14ac:dyDescent="0.25">
      <c r="D164" s="149"/>
      <c r="E164" s="109"/>
      <c r="F164" s="110"/>
    </row>
    <row r="165" spans="4:6" x14ac:dyDescent="0.25">
      <c r="D165" s="149"/>
      <c r="E165" s="109"/>
      <c r="F165" s="110"/>
    </row>
    <row r="166" spans="4:6" x14ac:dyDescent="0.25">
      <c r="D166" s="149"/>
      <c r="E166" s="109"/>
      <c r="F166" s="110"/>
    </row>
    <row r="167" spans="4:6" x14ac:dyDescent="0.25">
      <c r="D167" s="149"/>
      <c r="E167" s="109"/>
      <c r="F167" s="110"/>
    </row>
    <row r="168" spans="4:6" x14ac:dyDescent="0.25">
      <c r="D168" s="149"/>
      <c r="E168" s="109"/>
      <c r="F168" s="110"/>
    </row>
    <row r="169" spans="4:6" x14ac:dyDescent="0.25">
      <c r="D169" s="149"/>
      <c r="E169" s="109"/>
      <c r="F169" s="110"/>
    </row>
    <row r="170" spans="4:6" x14ac:dyDescent="0.25">
      <c r="D170" s="149"/>
      <c r="E170" s="109"/>
      <c r="F170" s="110"/>
    </row>
    <row r="171" spans="4:6" x14ac:dyDescent="0.25">
      <c r="D171" s="149"/>
      <c r="E171" s="109"/>
      <c r="F171" s="110"/>
    </row>
    <row r="172" spans="4:6" x14ac:dyDescent="0.25">
      <c r="D172" s="149"/>
      <c r="E172" s="109"/>
      <c r="F172" s="110"/>
    </row>
    <row r="173" spans="4:6" x14ac:dyDescent="0.25">
      <c r="D173" s="149"/>
      <c r="E173" s="109"/>
      <c r="F173" s="110"/>
    </row>
    <row r="174" spans="4:6" x14ac:dyDescent="0.25">
      <c r="D174" s="149"/>
      <c r="E174" s="109"/>
      <c r="F174" s="110"/>
    </row>
    <row r="175" spans="4:6" x14ac:dyDescent="0.25">
      <c r="D175" s="149"/>
      <c r="E175" s="109"/>
      <c r="F175" s="110"/>
    </row>
    <row r="176" spans="4:6" x14ac:dyDescent="0.25">
      <c r="D176" s="149"/>
      <c r="E176" s="109"/>
      <c r="F176" s="110"/>
    </row>
    <row r="177" spans="4:6" x14ac:dyDescent="0.25">
      <c r="D177" s="149"/>
      <c r="E177" s="109"/>
      <c r="F177" s="110"/>
    </row>
    <row r="178" spans="4:6" x14ac:dyDescent="0.25">
      <c r="D178" s="149"/>
      <c r="E178" s="109"/>
      <c r="F178" s="110"/>
    </row>
    <row r="179" spans="4:6" x14ac:dyDescent="0.25">
      <c r="D179" s="149"/>
      <c r="E179" s="109"/>
      <c r="F179" s="110"/>
    </row>
    <row r="180" spans="4:6" x14ac:dyDescent="0.25">
      <c r="D180" s="149"/>
      <c r="E180" s="109"/>
      <c r="F180" s="110"/>
    </row>
    <row r="181" spans="4:6" x14ac:dyDescent="0.25">
      <c r="D181" s="149"/>
      <c r="E181" s="109"/>
      <c r="F181" s="110"/>
    </row>
    <row r="182" spans="4:6" x14ac:dyDescent="0.25">
      <c r="D182" s="149"/>
      <c r="E182" s="109"/>
      <c r="F182" s="110"/>
    </row>
    <row r="183" spans="4:6" x14ac:dyDescent="0.25">
      <c r="D183" s="149"/>
      <c r="E183" s="109"/>
      <c r="F183" s="110"/>
    </row>
  </sheetData>
  <hyperlinks>
    <hyperlink ref="D2" location="Start!A1" display="Back" xr:uid="{00000000-0004-0000-1000-000000000000}"/>
  </hyperlinks>
  <pageMargins left="0.7" right="0.7" top="0.75" bottom="0.75" header="0.3" footer="0.3"/>
  <pageSetup scale="76"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6"/>
  <sheetViews>
    <sheetView workbookViewId="0">
      <selection activeCell="B3" sqref="B3"/>
    </sheetView>
  </sheetViews>
  <sheetFormatPr defaultRowHeight="15" x14ac:dyDescent="0.25"/>
  <cols>
    <col min="1" max="1" width="4.28515625" style="4" customWidth="1"/>
    <col min="2" max="2" width="13.28515625" customWidth="1"/>
    <col min="3" max="3" width="11.5703125" style="116" customWidth="1"/>
    <col min="4" max="4" width="10.5703125" style="116" bestFit="1" customWidth="1"/>
    <col min="5" max="5" width="9.28515625" customWidth="1"/>
    <col min="6" max="6" width="8.42578125" customWidth="1"/>
    <col min="7" max="7" width="7.5703125" customWidth="1"/>
    <col min="8" max="8" width="5.7109375" customWidth="1"/>
  </cols>
  <sheetData>
    <row r="1" spans="2:8" ht="23.25" x14ac:dyDescent="0.35">
      <c r="B1" s="170" t="s">
        <v>392</v>
      </c>
    </row>
    <row r="3" spans="2:8" x14ac:dyDescent="0.25">
      <c r="C3" s="201" t="s">
        <v>374</v>
      </c>
      <c r="E3" s="116"/>
      <c r="F3" s="116"/>
      <c r="G3" s="116"/>
      <c r="H3" s="116"/>
    </row>
    <row r="4" spans="2:8" s="106" customFormat="1" ht="30" x14ac:dyDescent="0.25">
      <c r="B4" s="105" t="s">
        <v>373</v>
      </c>
      <c r="C4" s="115" t="s">
        <v>375</v>
      </c>
      <c r="D4" s="115" t="s">
        <v>376</v>
      </c>
      <c r="E4" s="106" t="s">
        <v>398</v>
      </c>
      <c r="F4" s="332" t="s">
        <v>76</v>
      </c>
      <c r="G4" s="333" t="s">
        <v>399</v>
      </c>
      <c r="H4" s="332" t="s">
        <v>400</v>
      </c>
    </row>
    <row r="5" spans="2:8" x14ac:dyDescent="0.25">
      <c r="B5" s="200" t="s">
        <v>356</v>
      </c>
      <c r="C5" s="151">
        <v>10</v>
      </c>
      <c r="D5" s="151">
        <v>26</v>
      </c>
      <c r="E5" s="151">
        <v>16</v>
      </c>
      <c r="F5" s="151">
        <v>0</v>
      </c>
      <c r="G5" s="151">
        <v>0</v>
      </c>
      <c r="H5" s="151">
        <v>0</v>
      </c>
    </row>
    <row r="6" spans="2:8" x14ac:dyDescent="0.25">
      <c r="B6" s="200" t="s">
        <v>89</v>
      </c>
      <c r="C6" s="151">
        <v>2</v>
      </c>
      <c r="D6" s="151">
        <v>0</v>
      </c>
      <c r="E6" s="151">
        <v>-2</v>
      </c>
      <c r="F6" s="151">
        <v>0</v>
      </c>
      <c r="G6" s="151">
        <v>0</v>
      </c>
      <c r="H6" s="151">
        <v>0</v>
      </c>
    </row>
    <row r="7" spans="2:8" x14ac:dyDescent="0.25">
      <c r="B7" s="200" t="s">
        <v>355</v>
      </c>
      <c r="C7" s="151">
        <v>1</v>
      </c>
      <c r="D7" s="151">
        <v>0</v>
      </c>
      <c r="E7" s="151">
        <v>-1</v>
      </c>
      <c r="F7" s="151">
        <v>0</v>
      </c>
      <c r="G7" s="151">
        <v>0</v>
      </c>
      <c r="H7" s="151">
        <v>0</v>
      </c>
    </row>
    <row r="8" spans="2:8" x14ac:dyDescent="0.25">
      <c r="B8" s="200" t="s">
        <v>354</v>
      </c>
      <c r="C8" s="151">
        <v>8</v>
      </c>
      <c r="D8" s="151">
        <v>0</v>
      </c>
      <c r="E8" s="151">
        <v>-8</v>
      </c>
      <c r="F8" s="151">
        <v>0</v>
      </c>
      <c r="G8" s="151">
        <v>0</v>
      </c>
      <c r="H8" s="151">
        <v>0</v>
      </c>
    </row>
    <row r="9" spans="2:8" x14ac:dyDescent="0.25">
      <c r="B9" s="200" t="s">
        <v>88</v>
      </c>
      <c r="C9" s="151">
        <v>6</v>
      </c>
      <c r="D9" s="151">
        <v>4</v>
      </c>
      <c r="E9" s="151">
        <v>-2</v>
      </c>
      <c r="F9" s="151">
        <v>0</v>
      </c>
      <c r="G9" s="151">
        <v>0</v>
      </c>
      <c r="H9" s="151">
        <v>0</v>
      </c>
    </row>
    <row r="10" spans="2:8" x14ac:dyDescent="0.25">
      <c r="B10" s="200" t="s">
        <v>357</v>
      </c>
      <c r="C10" s="151">
        <v>11</v>
      </c>
      <c r="D10" s="151">
        <v>4</v>
      </c>
      <c r="E10" s="151">
        <v>-7</v>
      </c>
      <c r="F10" s="151">
        <v>0</v>
      </c>
      <c r="G10" s="151">
        <v>1</v>
      </c>
      <c r="H10" s="151">
        <v>0</v>
      </c>
    </row>
    <row r="11" spans="2:8" x14ac:dyDescent="0.25">
      <c r="B11" s="200" t="s">
        <v>393</v>
      </c>
      <c r="C11" s="151">
        <v>16</v>
      </c>
      <c r="D11" s="151">
        <v>57</v>
      </c>
      <c r="E11" s="151">
        <v>41</v>
      </c>
      <c r="F11" s="151">
        <v>1</v>
      </c>
      <c r="G11" s="151">
        <v>3</v>
      </c>
      <c r="H11" s="151">
        <v>0</v>
      </c>
    </row>
    <row r="12" spans="2:8" x14ac:dyDescent="0.25">
      <c r="B12" s="200" t="s">
        <v>394</v>
      </c>
      <c r="C12" s="151">
        <v>2</v>
      </c>
      <c r="D12" s="151">
        <v>8</v>
      </c>
      <c r="E12" s="151">
        <v>6</v>
      </c>
      <c r="F12" s="151">
        <v>0</v>
      </c>
      <c r="G12" s="151">
        <v>2</v>
      </c>
      <c r="H12" s="151">
        <v>0</v>
      </c>
    </row>
    <row r="13" spans="2:8" x14ac:dyDescent="0.25">
      <c r="B13" s="200" t="s">
        <v>395</v>
      </c>
      <c r="C13" s="151">
        <v>23</v>
      </c>
      <c r="D13" s="151">
        <v>32</v>
      </c>
      <c r="E13" s="151">
        <v>9</v>
      </c>
      <c r="F13" s="151">
        <v>5</v>
      </c>
      <c r="G13" s="151">
        <v>0</v>
      </c>
      <c r="H13" s="151">
        <v>0</v>
      </c>
    </row>
    <row r="14" spans="2:8" x14ac:dyDescent="0.25">
      <c r="B14" s="200" t="s">
        <v>396</v>
      </c>
      <c r="C14" s="151">
        <v>4</v>
      </c>
      <c r="D14" s="151">
        <v>2</v>
      </c>
      <c r="E14" s="151">
        <v>-2</v>
      </c>
      <c r="F14" s="151">
        <v>3</v>
      </c>
      <c r="G14" s="151">
        <v>0</v>
      </c>
      <c r="H14" s="151">
        <v>0</v>
      </c>
    </row>
    <row r="15" spans="2:8" x14ac:dyDescent="0.25">
      <c r="B15" s="200" t="s">
        <v>397</v>
      </c>
      <c r="C15" s="151">
        <v>7</v>
      </c>
      <c r="D15" s="151">
        <v>10</v>
      </c>
      <c r="E15" s="151">
        <v>3</v>
      </c>
      <c r="F15" s="151">
        <v>0</v>
      </c>
      <c r="G15" s="151">
        <v>0</v>
      </c>
      <c r="H15" s="151">
        <v>0</v>
      </c>
    </row>
    <row r="16" spans="2:8" x14ac:dyDescent="0.25">
      <c r="B16" s="200" t="s">
        <v>59</v>
      </c>
      <c r="C16" s="151">
        <v>90</v>
      </c>
      <c r="D16" s="151">
        <v>143</v>
      </c>
      <c r="E16" s="151">
        <v>53</v>
      </c>
      <c r="F16" s="151">
        <v>9</v>
      </c>
      <c r="G16" s="151">
        <v>6</v>
      </c>
      <c r="H16" s="151">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I449"/>
  <sheetViews>
    <sheetView showGridLines="0" showRowColHeaders="0" zoomScaleNormal="100" workbookViewId="0">
      <selection activeCell="D35" sqref="D35"/>
    </sheetView>
  </sheetViews>
  <sheetFormatPr defaultRowHeight="15" x14ac:dyDescent="0.25"/>
  <cols>
    <col min="1" max="1" width="11.28515625" customWidth="1"/>
    <col min="2" max="2" width="8.28515625" style="106" customWidth="1"/>
    <col min="3" max="3" width="46" customWidth="1"/>
    <col min="4" max="4" width="18.28515625" bestFit="1" customWidth="1"/>
    <col min="5" max="5" width="24.28515625" customWidth="1"/>
  </cols>
  <sheetData>
    <row r="1" spans="1:9" ht="23.25" x14ac:dyDescent="0.35">
      <c r="A1" s="170" t="s">
        <v>741</v>
      </c>
      <c r="C1" s="1087" t="s">
        <v>740</v>
      </c>
      <c r="I1" s="164"/>
    </row>
    <row r="4" spans="1:9" x14ac:dyDescent="0.25">
      <c r="B4"/>
    </row>
    <row r="6" spans="1:9" x14ac:dyDescent="0.25">
      <c r="A6" s="1311"/>
      <c r="B6" s="1312"/>
      <c r="C6" s="1313"/>
    </row>
    <row r="7" spans="1:9" x14ac:dyDescent="0.25">
      <c r="A7" s="1314"/>
      <c r="B7" s="1315"/>
      <c r="C7" s="1316"/>
    </row>
    <row r="8" spans="1:9" x14ac:dyDescent="0.25">
      <c r="A8" s="1314"/>
      <c r="B8" s="1315"/>
      <c r="C8" s="1316"/>
    </row>
    <row r="9" spans="1:9" x14ac:dyDescent="0.25">
      <c r="A9" s="1314"/>
      <c r="B9" s="1315"/>
      <c r="C9" s="1316"/>
    </row>
    <row r="10" spans="1:9" x14ac:dyDescent="0.25">
      <c r="A10" s="1314"/>
      <c r="B10" s="1315"/>
      <c r="C10" s="1316"/>
    </row>
    <row r="11" spans="1:9" x14ac:dyDescent="0.25">
      <c r="A11" s="1314"/>
      <c r="B11" s="1315"/>
      <c r="C11" s="1316"/>
    </row>
    <row r="12" spans="1:9" x14ac:dyDescent="0.25">
      <c r="A12" s="1314"/>
      <c r="B12" s="1315"/>
      <c r="C12" s="1316"/>
    </row>
    <row r="13" spans="1:9" x14ac:dyDescent="0.25">
      <c r="A13" s="1314"/>
      <c r="B13" s="1315"/>
      <c r="C13" s="1316"/>
    </row>
    <row r="14" spans="1:9" x14ac:dyDescent="0.25">
      <c r="A14" s="1314"/>
      <c r="B14" s="1315"/>
      <c r="C14" s="1316"/>
    </row>
    <row r="15" spans="1:9" x14ac:dyDescent="0.25">
      <c r="A15" s="1314"/>
      <c r="B15" s="1315"/>
      <c r="C15" s="1316"/>
    </row>
    <row r="16" spans="1:9" x14ac:dyDescent="0.25">
      <c r="A16" s="1314"/>
      <c r="B16" s="1315"/>
      <c r="C16" s="1316"/>
    </row>
    <row r="17" spans="1:3" x14ac:dyDescent="0.25">
      <c r="A17" s="1314"/>
      <c r="B17" s="1315"/>
      <c r="C17" s="1316"/>
    </row>
    <row r="18" spans="1:3" x14ac:dyDescent="0.25">
      <c r="A18" s="1314"/>
      <c r="B18" s="1315"/>
      <c r="C18" s="1316"/>
    </row>
    <row r="19" spans="1:3" x14ac:dyDescent="0.25">
      <c r="A19" s="1314"/>
      <c r="B19" s="1315"/>
      <c r="C19" s="1316"/>
    </row>
    <row r="20" spans="1:3" x14ac:dyDescent="0.25">
      <c r="A20" s="1314"/>
      <c r="B20" s="1315"/>
      <c r="C20" s="1316"/>
    </row>
    <row r="21" spans="1:3" x14ac:dyDescent="0.25">
      <c r="A21" s="1314"/>
      <c r="B21" s="1315"/>
      <c r="C21" s="1316"/>
    </row>
    <row r="22" spans="1:3" x14ac:dyDescent="0.25">
      <c r="A22" s="1314"/>
      <c r="B22" s="1315"/>
      <c r="C22" s="1316"/>
    </row>
    <row r="23" spans="1:3" x14ac:dyDescent="0.25">
      <c r="A23" s="1317"/>
      <c r="B23" s="1318"/>
      <c r="C23" s="1319"/>
    </row>
    <row r="24" spans="1:3" x14ac:dyDescent="0.25">
      <c r="B24"/>
    </row>
    <row r="25" spans="1:3" x14ac:dyDescent="0.25">
      <c r="B25"/>
    </row>
    <row r="26" spans="1:3" x14ac:dyDescent="0.25">
      <c r="B26"/>
    </row>
    <row r="27" spans="1:3" x14ac:dyDescent="0.25">
      <c r="B27"/>
    </row>
    <row r="28" spans="1:3" x14ac:dyDescent="0.25">
      <c r="B28"/>
    </row>
    <row r="29" spans="1:3" x14ac:dyDescent="0.25">
      <c r="B29"/>
    </row>
    <row r="30" spans="1:3" x14ac:dyDescent="0.25">
      <c r="B30"/>
    </row>
    <row r="31" spans="1:3" x14ac:dyDescent="0.25">
      <c r="B31"/>
    </row>
    <row r="32" spans="1:3"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sheetData>
  <hyperlinks>
    <hyperlink ref="C1" location="Start!A1" display="Back "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FFFF00"/>
  </sheetPr>
  <dimension ref="B1:O13"/>
  <sheetViews>
    <sheetView showGridLines="0" showRowColHeaders="0" zoomScaleNormal="100" workbookViewId="0">
      <selection activeCell="M6" sqref="M6"/>
    </sheetView>
  </sheetViews>
  <sheetFormatPr defaultRowHeight="15" x14ac:dyDescent="0.25"/>
  <cols>
    <col min="1" max="1" width="4.28515625" customWidth="1"/>
    <col min="3" max="3" width="6.7109375" customWidth="1"/>
    <col min="11" max="11" width="12.28515625" customWidth="1"/>
    <col min="14" max="14" width="26.28515625" customWidth="1"/>
  </cols>
  <sheetData>
    <row r="1" spans="2:15" s="4" customFormat="1" x14ac:dyDescent="0.25"/>
    <row r="2" spans="2:15" s="170" customFormat="1" ht="23.25" x14ac:dyDescent="0.35">
      <c r="B2" s="1177" t="s">
        <v>404</v>
      </c>
      <c r="C2" s="1178"/>
      <c r="D2" s="1269" t="s">
        <v>871</v>
      </c>
      <c r="E2" s="1178"/>
      <c r="F2" s="1178"/>
      <c r="G2" s="1178"/>
      <c r="H2" s="1178"/>
      <c r="I2" s="1178"/>
      <c r="J2" s="1178"/>
      <c r="K2" s="1178"/>
      <c r="L2" s="1178"/>
      <c r="M2" s="1179"/>
      <c r="N2" s="1135"/>
      <c r="O2" s="1134" t="s">
        <v>302</v>
      </c>
    </row>
    <row r="3" spans="2:15" ht="30" customHeight="1" x14ac:dyDescent="0.25">
      <c r="B3" s="1180"/>
      <c r="C3" s="1132"/>
      <c r="D3" s="1428" t="s">
        <v>732</v>
      </c>
      <c r="E3" s="1429"/>
      <c r="F3" s="1429"/>
      <c r="G3" s="1429"/>
      <c r="H3" s="1429"/>
      <c r="I3" s="1429"/>
      <c r="J3" s="1429"/>
      <c r="K3" s="1429"/>
      <c r="L3" s="1429"/>
      <c r="M3" s="1429"/>
      <c r="N3" s="1430"/>
    </row>
    <row r="4" spans="2:15" ht="8.25" customHeight="1" x14ac:dyDescent="0.25">
      <c r="B4" s="1181"/>
      <c r="C4" s="1182"/>
      <c r="D4" s="1182"/>
      <c r="E4" s="1182"/>
      <c r="F4" s="1182"/>
      <c r="G4" s="1182"/>
      <c r="H4" s="1182"/>
      <c r="I4" s="1182"/>
      <c r="J4" s="1182"/>
      <c r="K4" s="1182"/>
      <c r="L4" s="1182"/>
      <c r="M4" s="1182"/>
      <c r="N4" s="1183"/>
    </row>
    <row r="12" spans="2:15" ht="23.25" x14ac:dyDescent="0.3">
      <c r="B12" s="1174"/>
      <c r="C12" s="1175"/>
      <c r="D12" s="1175"/>
      <c r="E12" s="1175"/>
      <c r="F12" s="1175"/>
      <c r="G12" s="1175"/>
      <c r="H12" s="1175"/>
      <c r="I12" s="1175"/>
      <c r="J12" s="1176"/>
      <c r="K12" s="1175"/>
      <c r="L12" s="1132"/>
      <c r="M12" s="1132"/>
      <c r="N12" s="1132"/>
    </row>
    <row r="13" spans="2:15" ht="18.75" x14ac:dyDescent="0.3">
      <c r="B13" s="177"/>
      <c r="C13" s="1133"/>
      <c r="D13" s="177"/>
      <c r="E13" s="177"/>
      <c r="F13" s="177"/>
      <c r="G13" s="177"/>
      <c r="H13" s="177"/>
      <c r="I13" s="177"/>
      <c r="J13" s="177"/>
      <c r="K13" s="177"/>
    </row>
  </sheetData>
  <mergeCells count="1">
    <mergeCell ref="D3:N3"/>
  </mergeCells>
  <hyperlinks>
    <hyperlink ref="O2" location="Start!A1" display="Back" xr:uid="{00000000-0004-0000-0100-000000000000}"/>
  </hyperlinks>
  <pageMargins left="0.7" right="0.7" top="0.75" bottom="0.75" header="0.3" footer="0.3"/>
  <pageSetup scale="73" orientation="portrait" r:id="rId1"/>
  <headerFooter>
    <oddHeader>&amp;C Region Plan &amp; Mission&amp;LName: John Doe&amp;R Period:2012   2011-2013</oddHeader>
    <oddFooter xml:space="preserve">&amp;LPage &amp;P of &amp;N&amp;RPrinted &amp;D </oddFooter>
  </headerFooter>
  <drawing r:id="rId2"/>
  <legacyDrawing r:id="rId3"/>
  <oleObjects>
    <mc:AlternateContent xmlns:mc="http://schemas.openxmlformats.org/markup-compatibility/2006">
      <mc:Choice Requires="x14">
        <oleObject progId="Word.Document.12" dvAspect="DVASPECT_ICON" shapeId="3073" r:id="rId4">
          <objectPr defaultSize="0" autoPict="0" altText="" r:id="rId5">
            <anchor moveWithCells="1">
              <from>
                <xdr:col>1</xdr:col>
                <xdr:colOff>19050</xdr:colOff>
                <xdr:row>4</xdr:row>
                <xdr:rowOff>133350</xdr:rowOff>
              </from>
              <to>
                <xdr:col>2</xdr:col>
                <xdr:colOff>228600</xdr:colOff>
                <xdr:row>7</xdr:row>
                <xdr:rowOff>142875</xdr:rowOff>
              </to>
            </anchor>
          </objectPr>
        </oleObject>
      </mc:Choice>
      <mc:Fallback>
        <oleObject progId="Word.Document.12" dvAspect="DVASPECT_ICON" shapeId="3073"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K23"/>
  <sheetViews>
    <sheetView showGridLines="0" showRowColHeaders="0" tabSelected="1" workbookViewId="0">
      <selection activeCell="B5" sqref="B5:J22"/>
    </sheetView>
  </sheetViews>
  <sheetFormatPr defaultRowHeight="15" x14ac:dyDescent="0.25"/>
  <cols>
    <col min="3" max="3" width="13.28515625" customWidth="1"/>
  </cols>
  <sheetData>
    <row r="4" spans="2:11" x14ac:dyDescent="0.25">
      <c r="B4" s="106"/>
      <c r="C4" s="106"/>
      <c r="D4" s="106"/>
      <c r="E4" s="106"/>
      <c r="F4" s="106"/>
      <c r="G4" s="106"/>
      <c r="H4" s="106"/>
      <c r="I4" s="106"/>
      <c r="J4" s="106"/>
      <c r="K4" s="106"/>
    </row>
    <row r="5" spans="2:11" ht="180" customHeight="1" x14ac:dyDescent="0.25">
      <c r="B5" s="1734" t="s">
        <v>879</v>
      </c>
      <c r="C5" s="1734"/>
      <c r="D5" s="1734"/>
      <c r="E5" s="1734"/>
      <c r="F5" s="1734"/>
      <c r="G5" s="1734"/>
      <c r="H5" s="1734"/>
      <c r="I5" s="1734"/>
      <c r="J5" s="1734"/>
      <c r="K5" s="106"/>
    </row>
    <row r="6" spans="2:11" ht="225" customHeight="1" x14ac:dyDescent="0.25">
      <c r="B6" s="1734"/>
      <c r="C6" s="1734"/>
      <c r="D6" s="1734"/>
      <c r="E6" s="1734"/>
      <c r="F6" s="1734"/>
      <c r="G6" s="1734"/>
      <c r="H6" s="1734"/>
      <c r="I6" s="1734"/>
      <c r="J6" s="1734"/>
      <c r="K6" s="106"/>
    </row>
    <row r="7" spans="2:11" ht="150" customHeight="1" x14ac:dyDescent="0.25">
      <c r="B7" s="1734"/>
      <c r="C7" s="1734"/>
      <c r="D7" s="1734"/>
      <c r="E7" s="1734"/>
      <c r="F7" s="1734"/>
      <c r="G7" s="1734"/>
      <c r="H7" s="1734"/>
      <c r="I7" s="1734"/>
      <c r="J7" s="1734"/>
      <c r="K7" s="106"/>
    </row>
    <row r="8" spans="2:11" ht="135" customHeight="1" x14ac:dyDescent="0.25">
      <c r="B8" s="1734"/>
      <c r="C8" s="1734"/>
      <c r="D8" s="1734"/>
      <c r="E8" s="1734"/>
      <c r="F8" s="1734"/>
      <c r="G8" s="1734"/>
      <c r="H8" s="1734"/>
      <c r="I8" s="1734"/>
      <c r="J8" s="1734"/>
      <c r="K8" s="106"/>
    </row>
    <row r="9" spans="2:11" ht="120" customHeight="1" x14ac:dyDescent="0.25">
      <c r="B9" s="1734"/>
      <c r="C9" s="1734"/>
      <c r="D9" s="1734"/>
      <c r="E9" s="1734"/>
      <c r="F9" s="1734"/>
      <c r="G9" s="1734"/>
      <c r="H9" s="1734"/>
      <c r="I9" s="1734"/>
      <c r="J9" s="1734"/>
      <c r="K9" s="106"/>
    </row>
    <row r="10" spans="2:11" ht="105" customHeight="1" x14ac:dyDescent="0.25">
      <c r="B10" s="1734"/>
      <c r="C10" s="1734"/>
      <c r="D10" s="1734"/>
      <c r="E10" s="1734"/>
      <c r="F10" s="1734"/>
      <c r="G10" s="1734"/>
      <c r="H10" s="1734"/>
      <c r="I10" s="1734"/>
      <c r="J10" s="1734"/>
      <c r="K10" s="106"/>
    </row>
    <row r="11" spans="2:11" ht="120" customHeight="1" x14ac:dyDescent="0.25">
      <c r="B11" s="1734"/>
      <c r="C11" s="1734"/>
      <c r="D11" s="1734"/>
      <c r="E11" s="1734"/>
      <c r="F11" s="1734"/>
      <c r="G11" s="1734"/>
      <c r="H11" s="1734"/>
      <c r="I11" s="1734"/>
      <c r="J11" s="1734"/>
      <c r="K11" s="106"/>
    </row>
    <row r="12" spans="2:11" x14ac:dyDescent="0.25">
      <c r="B12" s="1734"/>
      <c r="C12" s="1734"/>
      <c r="D12" s="1734"/>
      <c r="E12" s="1734"/>
      <c r="F12" s="1734"/>
      <c r="G12" s="1734"/>
      <c r="H12" s="1734"/>
      <c r="I12" s="1734"/>
      <c r="J12" s="1734"/>
    </row>
    <row r="13" spans="2:11" x14ac:dyDescent="0.25">
      <c r="B13" s="1734"/>
      <c r="C13" s="1734"/>
      <c r="D13" s="1734"/>
      <c r="E13" s="1734"/>
      <c r="F13" s="1734"/>
      <c r="G13" s="1734"/>
      <c r="H13" s="1734"/>
      <c r="I13" s="1734"/>
      <c r="J13" s="1734"/>
    </row>
    <row r="14" spans="2:11" x14ac:dyDescent="0.25">
      <c r="B14" s="1734"/>
      <c r="C14" s="1734"/>
      <c r="D14" s="1734"/>
      <c r="E14" s="1734"/>
      <c r="F14" s="1734"/>
      <c r="G14" s="1734"/>
      <c r="H14" s="1734"/>
      <c r="I14" s="1734"/>
      <c r="J14" s="1734"/>
    </row>
    <row r="15" spans="2:11" x14ac:dyDescent="0.25">
      <c r="B15" s="1734"/>
      <c r="C15" s="1734"/>
      <c r="D15" s="1734"/>
      <c r="E15" s="1734"/>
      <c r="F15" s="1734"/>
      <c r="G15" s="1734"/>
      <c r="H15" s="1734"/>
      <c r="I15" s="1734"/>
      <c r="J15" s="1734"/>
    </row>
    <row r="16" spans="2:11" x14ac:dyDescent="0.25">
      <c r="B16" s="1734"/>
      <c r="C16" s="1734"/>
      <c r="D16" s="1734"/>
      <c r="E16" s="1734"/>
      <c r="F16" s="1734"/>
      <c r="G16" s="1734"/>
      <c r="H16" s="1734"/>
      <c r="I16" s="1734"/>
      <c r="J16" s="1734"/>
    </row>
    <row r="17" spans="2:10" x14ac:dyDescent="0.25">
      <c r="B17" s="1734"/>
      <c r="C17" s="1734"/>
      <c r="D17" s="1734"/>
      <c r="E17" s="1734"/>
      <c r="F17" s="1734"/>
      <c r="G17" s="1734"/>
      <c r="H17" s="1734"/>
      <c r="I17" s="1734"/>
      <c r="J17" s="1734"/>
    </row>
    <row r="18" spans="2:10" x14ac:dyDescent="0.25">
      <c r="B18" s="1734"/>
      <c r="C18" s="1734"/>
      <c r="D18" s="1734"/>
      <c r="E18" s="1734"/>
      <c r="F18" s="1734"/>
      <c r="G18" s="1734"/>
      <c r="H18" s="1734"/>
      <c r="I18" s="1734"/>
      <c r="J18" s="1734"/>
    </row>
    <row r="19" spans="2:10" x14ac:dyDescent="0.25">
      <c r="B19" s="1734"/>
      <c r="C19" s="1734"/>
      <c r="D19" s="1734"/>
      <c r="E19" s="1734"/>
      <c r="F19" s="1734"/>
      <c r="G19" s="1734"/>
      <c r="H19" s="1734"/>
      <c r="I19" s="1734"/>
      <c r="J19" s="1734"/>
    </row>
    <row r="20" spans="2:10" x14ac:dyDescent="0.25">
      <c r="B20" s="1734"/>
      <c r="C20" s="1734"/>
      <c r="D20" s="1734"/>
      <c r="E20" s="1734"/>
      <c r="F20" s="1734"/>
      <c r="G20" s="1734"/>
      <c r="H20" s="1734"/>
      <c r="I20" s="1734"/>
      <c r="J20" s="1734"/>
    </row>
    <row r="21" spans="2:10" x14ac:dyDescent="0.25">
      <c r="B21" s="1734"/>
      <c r="C21" s="1734"/>
      <c r="D21" s="1734"/>
      <c r="E21" s="1734"/>
      <c r="F21" s="1734"/>
      <c r="G21" s="1734"/>
      <c r="H21" s="1734"/>
      <c r="I21" s="1734"/>
      <c r="J21" s="1734"/>
    </row>
    <row r="22" spans="2:10" x14ac:dyDescent="0.25">
      <c r="B22" s="1734"/>
      <c r="C22" s="1734"/>
      <c r="D22" s="1734"/>
      <c r="E22" s="1734"/>
      <c r="F22" s="1734"/>
      <c r="G22" s="1734"/>
      <c r="H22" s="1734"/>
      <c r="I22" s="1734"/>
      <c r="J22" s="1734"/>
    </row>
    <row r="23" spans="2:10" x14ac:dyDescent="0.25">
      <c r="B23" t="s">
        <v>874</v>
      </c>
    </row>
  </sheetData>
  <mergeCells count="1">
    <mergeCell ref="B5:J22"/>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28"/>
  <sheetViews>
    <sheetView showGridLines="0" showRowColHeaders="0" zoomScaleNormal="100" workbookViewId="0">
      <selection activeCell="D30" sqref="D30"/>
    </sheetView>
  </sheetViews>
  <sheetFormatPr defaultRowHeight="15" x14ac:dyDescent="0.25"/>
  <cols>
    <col min="1" max="1" width="5.7109375" style="4" customWidth="1"/>
    <col min="2" max="2" width="9.28515625" customWidth="1"/>
    <col min="3" max="3" width="46" customWidth="1"/>
    <col min="4" max="9" width="14.7109375" style="116" customWidth="1"/>
    <col min="10" max="11" width="14.7109375" style="1" customWidth="1"/>
    <col min="12" max="12" width="11.28515625" style="1" customWidth="1"/>
    <col min="13" max="13" width="16.42578125" style="1" customWidth="1"/>
    <col min="14" max="14" width="16.42578125" customWidth="1"/>
    <col min="15" max="15" width="11.28515625" customWidth="1"/>
    <col min="16" max="18" width="16.42578125" customWidth="1"/>
    <col min="19" max="19" width="11.28515625" customWidth="1"/>
    <col min="20" max="23" width="20.28515625" customWidth="1"/>
    <col min="24" max="24" width="18.5703125" customWidth="1"/>
    <col min="25" max="25" width="25.28515625" customWidth="1"/>
    <col min="26" max="26" width="25.28515625" bestFit="1" customWidth="1"/>
  </cols>
  <sheetData>
    <row r="1" spans="2:15" ht="23.25" x14ac:dyDescent="0.35">
      <c r="B1" s="170" t="s">
        <v>402</v>
      </c>
    </row>
    <row r="3" spans="2:15" s="102" customFormat="1" ht="45" x14ac:dyDescent="0.25">
      <c r="B3" s="111" t="s">
        <v>331</v>
      </c>
      <c r="D3" s="111" t="s">
        <v>269</v>
      </c>
      <c r="E3" s="111" t="s">
        <v>330</v>
      </c>
      <c r="F3" s="147"/>
      <c r="G3" s="147"/>
      <c r="H3" s="147"/>
      <c r="I3" s="147"/>
      <c r="J3" s="147"/>
      <c r="K3" s="147"/>
      <c r="L3" s="147"/>
    </row>
    <row r="4" spans="2:15" s="106" customFormat="1" x14ac:dyDescent="0.25">
      <c r="B4" s="102"/>
      <c r="C4" s="102"/>
      <c r="D4" s="4" t="s">
        <v>50</v>
      </c>
      <c r="E4"/>
      <c r="F4"/>
      <c r="G4"/>
      <c r="H4" s="4" t="s">
        <v>303</v>
      </c>
      <c r="I4"/>
      <c r="J4"/>
      <c r="K4" s="4" t="s">
        <v>401</v>
      </c>
      <c r="L4" s="115" t="s">
        <v>59</v>
      </c>
      <c r="M4"/>
      <c r="N4"/>
      <c r="O4"/>
    </row>
    <row r="5" spans="2:15" s="106" customFormat="1" x14ac:dyDescent="0.25">
      <c r="B5" s="105" t="s">
        <v>270</v>
      </c>
      <c r="C5" s="105" t="s">
        <v>183</v>
      </c>
      <c r="D5" s="4" t="s">
        <v>272</v>
      </c>
      <c r="E5" s="4" t="s">
        <v>271</v>
      </c>
      <c r="F5" s="4" t="s">
        <v>313</v>
      </c>
      <c r="G5" s="4" t="s">
        <v>386</v>
      </c>
      <c r="H5" s="4" t="s">
        <v>272</v>
      </c>
      <c r="I5" s="4" t="s">
        <v>271</v>
      </c>
      <c r="J5" s="4" t="s">
        <v>386</v>
      </c>
      <c r="K5" s="4" t="s">
        <v>271</v>
      </c>
      <c r="L5" s="115"/>
      <c r="M5"/>
      <c r="N5"/>
      <c r="O5"/>
    </row>
    <row r="6" spans="2:15" x14ac:dyDescent="0.25">
      <c r="B6" s="4">
        <v>1</v>
      </c>
      <c r="C6" s="4" t="s">
        <v>295</v>
      </c>
      <c r="D6" s="151"/>
      <c r="E6" s="151">
        <v>16</v>
      </c>
      <c r="F6" s="151"/>
      <c r="G6" s="151"/>
      <c r="H6" s="151"/>
      <c r="I6" s="151">
        <v>2</v>
      </c>
      <c r="J6" s="151"/>
      <c r="K6" s="151">
        <v>3</v>
      </c>
      <c r="L6" s="151">
        <v>21</v>
      </c>
      <c r="M6"/>
    </row>
    <row r="7" spans="2:15" x14ac:dyDescent="0.25">
      <c r="B7" s="4">
        <v>2</v>
      </c>
      <c r="C7" s="4" t="s">
        <v>672</v>
      </c>
      <c r="D7" s="151"/>
      <c r="E7" s="151">
        <v>2</v>
      </c>
      <c r="F7" s="151"/>
      <c r="G7" s="151"/>
      <c r="H7" s="151"/>
      <c r="I7" s="151">
        <v>4</v>
      </c>
      <c r="J7" s="151"/>
      <c r="K7" s="151"/>
      <c r="L7" s="151">
        <v>6</v>
      </c>
      <c r="M7"/>
    </row>
    <row r="8" spans="2:15" x14ac:dyDescent="0.25">
      <c r="B8" s="4">
        <v>3</v>
      </c>
      <c r="C8" s="4" t="s">
        <v>673</v>
      </c>
      <c r="D8" s="151"/>
      <c r="E8" s="151">
        <v>1</v>
      </c>
      <c r="F8" s="151"/>
      <c r="G8" s="151"/>
      <c r="H8" s="151"/>
      <c r="I8" s="151">
        <v>3</v>
      </c>
      <c r="J8" s="151"/>
      <c r="K8" s="151"/>
      <c r="L8" s="151">
        <v>4</v>
      </c>
      <c r="M8"/>
    </row>
    <row r="9" spans="2:15" x14ac:dyDescent="0.25">
      <c r="B9" s="4">
        <v>4</v>
      </c>
      <c r="C9" s="4" t="s">
        <v>733</v>
      </c>
      <c r="D9" s="151"/>
      <c r="E9" s="151">
        <v>1</v>
      </c>
      <c r="F9" s="151"/>
      <c r="G9" s="151"/>
      <c r="H9" s="151"/>
      <c r="I9" s="151">
        <v>2</v>
      </c>
      <c r="J9" s="151"/>
      <c r="K9" s="151"/>
      <c r="L9" s="151">
        <v>3</v>
      </c>
      <c r="M9"/>
    </row>
    <row r="10" spans="2:15" x14ac:dyDescent="0.25">
      <c r="B10" s="4">
        <v>5</v>
      </c>
      <c r="C10" s="4" t="s">
        <v>296</v>
      </c>
      <c r="D10" s="151"/>
      <c r="E10" s="151">
        <v>1</v>
      </c>
      <c r="F10" s="151"/>
      <c r="G10" s="151"/>
      <c r="H10" s="151"/>
      <c r="I10" s="151">
        <v>1</v>
      </c>
      <c r="J10" s="151"/>
      <c r="K10" s="151"/>
      <c r="L10" s="151">
        <v>2</v>
      </c>
      <c r="M10"/>
    </row>
    <row r="11" spans="2:15" x14ac:dyDescent="0.25">
      <c r="B11" s="4">
        <v>6</v>
      </c>
      <c r="C11" s="4" t="s">
        <v>56</v>
      </c>
      <c r="D11" s="151"/>
      <c r="E11" s="151">
        <v>1</v>
      </c>
      <c r="F11" s="151"/>
      <c r="G11" s="151"/>
      <c r="H11" s="151"/>
      <c r="I11" s="151">
        <v>7</v>
      </c>
      <c r="J11" s="151"/>
      <c r="K11" s="151"/>
      <c r="L11" s="151">
        <v>8</v>
      </c>
      <c r="M11"/>
    </row>
    <row r="12" spans="2:15" x14ac:dyDescent="0.25">
      <c r="B12" s="4">
        <v>7</v>
      </c>
      <c r="C12" s="4" t="s">
        <v>297</v>
      </c>
      <c r="D12" s="151"/>
      <c r="E12" s="151"/>
      <c r="F12" s="151"/>
      <c r="G12" s="151">
        <v>1</v>
      </c>
      <c r="H12" s="151"/>
      <c r="I12" s="151"/>
      <c r="J12" s="151">
        <v>8</v>
      </c>
      <c r="K12" s="151"/>
      <c r="L12" s="151">
        <v>9</v>
      </c>
      <c r="M12"/>
    </row>
    <row r="13" spans="2:15" x14ac:dyDescent="0.25">
      <c r="B13" s="4">
        <v>8</v>
      </c>
      <c r="C13" s="4" t="s">
        <v>729</v>
      </c>
      <c r="D13" s="151"/>
      <c r="E13" s="151"/>
      <c r="F13" s="151"/>
      <c r="G13" s="151">
        <v>1</v>
      </c>
      <c r="H13" s="151"/>
      <c r="I13" s="151"/>
      <c r="J13" s="151">
        <v>1</v>
      </c>
      <c r="K13" s="151"/>
      <c r="L13" s="151">
        <v>2</v>
      </c>
      <c r="M13"/>
    </row>
    <row r="14" spans="2:15" x14ac:dyDescent="0.25">
      <c r="B14" s="4">
        <v>9</v>
      </c>
      <c r="C14" s="4" t="s">
        <v>281</v>
      </c>
      <c r="D14" s="151"/>
      <c r="E14" s="151"/>
      <c r="F14" s="151"/>
      <c r="G14" s="151">
        <v>2</v>
      </c>
      <c r="H14" s="151"/>
      <c r="I14" s="151"/>
      <c r="J14" s="151">
        <v>2</v>
      </c>
      <c r="K14" s="151"/>
      <c r="L14" s="151">
        <v>4</v>
      </c>
      <c r="M14"/>
    </row>
    <row r="15" spans="2:15" x14ac:dyDescent="0.25">
      <c r="B15" s="4">
        <v>10</v>
      </c>
      <c r="C15" s="4" t="s">
        <v>674</v>
      </c>
      <c r="D15" s="151"/>
      <c r="E15" s="151"/>
      <c r="F15" s="151"/>
      <c r="G15" s="151"/>
      <c r="H15" s="151"/>
      <c r="I15" s="151"/>
      <c r="J15" s="151">
        <v>2</v>
      </c>
      <c r="K15" s="151"/>
      <c r="L15" s="151">
        <v>2</v>
      </c>
      <c r="M15"/>
    </row>
    <row r="16" spans="2:15" x14ac:dyDescent="0.25">
      <c r="B16" s="4">
        <v>11</v>
      </c>
      <c r="C16" s="4" t="s">
        <v>284</v>
      </c>
      <c r="D16" s="151"/>
      <c r="E16" s="151"/>
      <c r="F16" s="151"/>
      <c r="G16" s="151">
        <v>1</v>
      </c>
      <c r="H16" s="151"/>
      <c r="I16" s="151"/>
      <c r="J16" s="151">
        <v>3</v>
      </c>
      <c r="K16" s="151"/>
      <c r="L16" s="151">
        <v>4</v>
      </c>
      <c r="M16"/>
    </row>
    <row r="17" spans="2:13" x14ac:dyDescent="0.25">
      <c r="B17" s="4">
        <v>12</v>
      </c>
      <c r="C17" s="4" t="s">
        <v>675</v>
      </c>
      <c r="D17" s="151"/>
      <c r="E17" s="151"/>
      <c r="F17" s="151"/>
      <c r="G17" s="151">
        <v>1</v>
      </c>
      <c r="H17" s="151"/>
      <c r="I17" s="151"/>
      <c r="J17" s="151">
        <v>6</v>
      </c>
      <c r="K17" s="151"/>
      <c r="L17" s="151">
        <v>7</v>
      </c>
      <c r="M17"/>
    </row>
    <row r="18" spans="2:13" x14ac:dyDescent="0.25">
      <c r="B18" s="4">
        <v>13</v>
      </c>
      <c r="C18" s="4" t="s">
        <v>286</v>
      </c>
      <c r="D18" s="151"/>
      <c r="E18" s="151"/>
      <c r="F18" s="151"/>
      <c r="G18" s="151">
        <v>1</v>
      </c>
      <c r="H18" s="151"/>
      <c r="I18" s="151"/>
      <c r="J18" s="151"/>
      <c r="K18" s="151"/>
      <c r="L18" s="151">
        <v>1</v>
      </c>
      <c r="M18"/>
    </row>
    <row r="19" spans="2:13" x14ac:dyDescent="0.25">
      <c r="B19" s="4">
        <v>14</v>
      </c>
      <c r="C19" s="4" t="s">
        <v>287</v>
      </c>
      <c r="D19" s="151"/>
      <c r="E19" s="151"/>
      <c r="F19" s="151"/>
      <c r="G19" s="151">
        <v>1</v>
      </c>
      <c r="H19" s="151"/>
      <c r="I19" s="151"/>
      <c r="J19" s="151"/>
      <c r="K19" s="151"/>
      <c r="L19" s="151">
        <v>1</v>
      </c>
      <c r="M19"/>
    </row>
    <row r="20" spans="2:13" x14ac:dyDescent="0.25">
      <c r="B20" s="4">
        <v>15</v>
      </c>
      <c r="C20" s="4" t="s">
        <v>86</v>
      </c>
      <c r="D20" s="151"/>
      <c r="E20" s="151"/>
      <c r="F20" s="151"/>
      <c r="G20" s="151">
        <v>1</v>
      </c>
      <c r="H20" s="151"/>
      <c r="I20" s="151"/>
      <c r="J20" s="151"/>
      <c r="K20" s="151"/>
      <c r="L20" s="151">
        <v>1</v>
      </c>
      <c r="M20"/>
    </row>
    <row r="21" spans="2:13" x14ac:dyDescent="0.25">
      <c r="B21" s="4">
        <v>16</v>
      </c>
      <c r="C21" s="4" t="s">
        <v>289</v>
      </c>
      <c r="D21" s="151"/>
      <c r="E21" s="151"/>
      <c r="F21" s="151"/>
      <c r="G21" s="151">
        <v>1</v>
      </c>
      <c r="H21" s="151"/>
      <c r="I21" s="151"/>
      <c r="J21" s="151"/>
      <c r="K21" s="151"/>
      <c r="L21" s="151">
        <v>1</v>
      </c>
      <c r="M21"/>
    </row>
    <row r="22" spans="2:13" x14ac:dyDescent="0.25">
      <c r="B22" s="4">
        <v>17</v>
      </c>
      <c r="C22" s="4" t="s">
        <v>298</v>
      </c>
      <c r="D22" s="151"/>
      <c r="E22" s="151"/>
      <c r="F22" s="151"/>
      <c r="G22" s="151"/>
      <c r="H22" s="151">
        <v>1</v>
      </c>
      <c r="I22" s="151"/>
      <c r="J22" s="151"/>
      <c r="K22" s="151"/>
      <c r="L22" s="151">
        <v>1</v>
      </c>
      <c r="M22"/>
    </row>
    <row r="23" spans="2:13" x14ac:dyDescent="0.25">
      <c r="B23" s="4">
        <v>18</v>
      </c>
      <c r="C23" s="4" t="s">
        <v>329</v>
      </c>
      <c r="D23" s="151">
        <v>1</v>
      </c>
      <c r="E23" s="151"/>
      <c r="F23" s="151"/>
      <c r="G23" s="151"/>
      <c r="H23" s="151">
        <v>1</v>
      </c>
      <c r="I23" s="151"/>
      <c r="J23" s="151"/>
      <c r="K23" s="151"/>
      <c r="L23" s="151">
        <v>2</v>
      </c>
      <c r="M23"/>
    </row>
    <row r="24" spans="2:13" x14ac:dyDescent="0.25">
      <c r="B24" s="4" t="s">
        <v>59</v>
      </c>
      <c r="D24" s="151">
        <v>1</v>
      </c>
      <c r="E24" s="151">
        <v>22</v>
      </c>
      <c r="F24" s="151"/>
      <c r="G24" s="151">
        <v>10</v>
      </c>
      <c r="H24" s="151">
        <v>2</v>
      </c>
      <c r="I24" s="151">
        <v>19</v>
      </c>
      <c r="J24" s="151">
        <v>22</v>
      </c>
      <c r="K24" s="151">
        <v>3</v>
      </c>
      <c r="L24" s="151">
        <v>79</v>
      </c>
      <c r="M24"/>
    </row>
    <row r="25" spans="2:13" x14ac:dyDescent="0.25">
      <c r="D25"/>
      <c r="E25"/>
      <c r="F25"/>
      <c r="G25"/>
      <c r="H25"/>
      <c r="I25"/>
      <c r="J25"/>
      <c r="K25"/>
      <c r="L25"/>
      <c r="M25"/>
    </row>
    <row r="26" spans="2:13" x14ac:dyDescent="0.25">
      <c r="D26"/>
      <c r="E26"/>
      <c r="F26"/>
      <c r="G26"/>
      <c r="H26"/>
      <c r="I26"/>
      <c r="J26"/>
      <c r="K26"/>
      <c r="L26"/>
      <c r="M26"/>
    </row>
    <row r="27" spans="2:13" x14ac:dyDescent="0.25">
      <c r="D27"/>
      <c r="E27"/>
      <c r="F27"/>
      <c r="G27"/>
      <c r="H27"/>
      <c r="I27"/>
      <c r="J27"/>
      <c r="K27"/>
      <c r="L27"/>
    </row>
    <row r="28" spans="2:13" x14ac:dyDescent="0.25">
      <c r="D28"/>
      <c r="E28"/>
      <c r="F28"/>
      <c r="G28"/>
      <c r="H28"/>
      <c r="I28"/>
      <c r="J28"/>
      <c r="K28"/>
      <c r="L28"/>
    </row>
  </sheetData>
  <sheetProtection sort="0" autoFilter="0" pivotTables="0"/>
  <pageMargins left="0.25" right="0.25" top="0.75" bottom="0.75" header="0.3" footer="0.3"/>
  <pageSetup scale="74"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W172"/>
  <sheetViews>
    <sheetView showGridLines="0" showRowColHeaders="0" zoomScale="80" zoomScaleNormal="80" workbookViewId="0">
      <selection activeCell="S18" sqref="S18"/>
    </sheetView>
  </sheetViews>
  <sheetFormatPr defaultRowHeight="15" x14ac:dyDescent="0.25"/>
  <cols>
    <col min="1" max="1" width="2.28515625" style="4" customWidth="1"/>
    <col min="2" max="2" width="23.7109375" customWidth="1"/>
    <col min="3" max="3" width="6.28515625" customWidth="1"/>
    <col min="5" max="5" width="7" customWidth="1"/>
    <col min="7" max="7" width="9.5703125" customWidth="1"/>
    <col min="8" max="8" width="11.5703125" customWidth="1"/>
    <col min="9" max="9" width="10.42578125" customWidth="1"/>
    <col min="10" max="10" width="11.7109375" customWidth="1"/>
    <col min="11" max="11" width="11.28515625" customWidth="1"/>
    <col min="12" max="12" width="12.28515625" customWidth="1"/>
    <col min="13" max="13" width="10.28515625" customWidth="1"/>
    <col min="14" max="14" width="12.42578125" customWidth="1"/>
    <col min="15" max="15" width="11.42578125" customWidth="1"/>
    <col min="16" max="16" width="15.42578125" customWidth="1"/>
    <col min="19" max="19" width="9.28515625" customWidth="1"/>
    <col min="21" max="21" width="14.5703125" customWidth="1"/>
  </cols>
  <sheetData>
    <row r="1" spans="2:16" ht="15.75" thickBot="1" x14ac:dyDescent="0.3">
      <c r="B1" s="348"/>
      <c r="C1" s="348"/>
      <c r="D1" s="348"/>
      <c r="E1" s="348"/>
      <c r="F1" s="348"/>
      <c r="G1" s="348"/>
      <c r="H1" s="348"/>
      <c r="I1" s="348"/>
      <c r="J1" s="348"/>
      <c r="K1" s="348"/>
      <c r="L1" s="349"/>
      <c r="M1" s="350"/>
      <c r="N1" s="350"/>
      <c r="O1" s="351"/>
      <c r="P1" s="352"/>
    </row>
    <row r="2" spans="2:16" ht="27.75" thickTop="1" x14ac:dyDescent="0.35">
      <c r="B2" s="733" t="s">
        <v>407</v>
      </c>
      <c r="C2" s="734"/>
      <c r="D2" s="735"/>
      <c r="E2" s="735"/>
      <c r="F2" s="735"/>
      <c r="G2" s="735"/>
      <c r="H2" s="735"/>
      <c r="I2" s="735"/>
      <c r="J2" s="735"/>
      <c r="K2" s="735"/>
      <c r="L2" s="736"/>
      <c r="M2" s="735"/>
      <c r="N2" s="735"/>
      <c r="O2" s="737"/>
      <c r="P2" s="854" t="s">
        <v>302</v>
      </c>
    </row>
    <row r="3" spans="2:16" ht="20.25" x14ac:dyDescent="0.3">
      <c r="B3" s="738"/>
      <c r="C3" s="353"/>
      <c r="D3" s="739"/>
      <c r="E3" s="739"/>
      <c r="F3" s="739"/>
      <c r="G3" s="739"/>
      <c r="H3" s="739"/>
      <c r="I3" s="739"/>
      <c r="J3" s="739"/>
      <c r="K3" s="353"/>
      <c r="L3" s="740"/>
      <c r="M3" s="353"/>
      <c r="N3" s="353"/>
      <c r="O3" s="368"/>
      <c r="P3" s="741"/>
    </row>
    <row r="4" spans="2:16" ht="36" customHeight="1" x14ac:dyDescent="0.25">
      <c r="B4" s="742" t="s">
        <v>408</v>
      </c>
      <c r="C4" s="1518" t="str">
        <f>IF(Start!U10="","",Start!U10)</f>
        <v/>
      </c>
      <c r="D4" s="1519"/>
      <c r="E4" s="1519"/>
      <c r="F4" s="1519"/>
      <c r="G4" s="1519"/>
      <c r="H4" s="1519"/>
      <c r="I4" s="1519"/>
      <c r="J4" s="1519"/>
      <c r="K4" s="353"/>
      <c r="L4" s="740"/>
      <c r="M4" s="353"/>
      <c r="N4" s="353"/>
      <c r="O4" s="368"/>
      <c r="P4" s="741"/>
    </row>
    <row r="5" spans="2:16" ht="43.5" customHeight="1" x14ac:dyDescent="0.25">
      <c r="B5" s="742" t="s">
        <v>409</v>
      </c>
      <c r="C5" s="1520"/>
      <c r="D5" s="1521"/>
      <c r="E5" s="1521"/>
      <c r="F5" s="1521"/>
      <c r="G5" s="1521"/>
      <c r="H5" s="1521"/>
      <c r="I5" s="1521"/>
      <c r="J5" s="1521"/>
      <c r="K5" s="353"/>
      <c r="L5" s="740"/>
      <c r="M5" s="743"/>
      <c r="N5" s="353"/>
      <c r="O5" s="368"/>
      <c r="P5" s="741"/>
    </row>
    <row r="6" spans="2:16" x14ac:dyDescent="0.25">
      <c r="B6" s="742"/>
      <c r="C6" s="354"/>
      <c r="D6" s="354"/>
      <c r="E6" s="354"/>
      <c r="F6" s="354"/>
      <c r="G6" s="354"/>
      <c r="H6" s="354"/>
      <c r="I6" s="354"/>
      <c r="J6" s="354"/>
      <c r="K6" s="353"/>
      <c r="L6" s="740"/>
      <c r="M6" s="353"/>
      <c r="N6" s="353"/>
      <c r="O6" s="368"/>
      <c r="P6" s="741"/>
    </row>
    <row r="7" spans="2:16" x14ac:dyDescent="0.25">
      <c r="B7" s="744" t="s">
        <v>410</v>
      </c>
      <c r="C7" s="355"/>
      <c r="D7" s="355"/>
      <c r="E7" s="355"/>
      <c r="F7" s="355"/>
      <c r="G7" s="356"/>
      <c r="H7" s="1522" t="s">
        <v>411</v>
      </c>
      <c r="I7" s="1522"/>
      <c r="J7" s="1522"/>
      <c r="K7" s="357"/>
      <c r="L7" s="1523" t="s">
        <v>412</v>
      </c>
      <c r="M7" s="1524"/>
      <c r="N7" s="1525"/>
      <c r="O7" s="358"/>
      <c r="P7" s="745" t="s">
        <v>413</v>
      </c>
    </row>
    <row r="8" spans="2:16" x14ac:dyDescent="0.25">
      <c r="B8" s="746"/>
      <c r="C8" s="352"/>
      <c r="D8" s="360"/>
      <c r="E8" s="360"/>
      <c r="F8" s="361"/>
      <c r="G8" s="362"/>
      <c r="H8" s="363" t="s">
        <v>414</v>
      </c>
      <c r="I8" s="364"/>
      <c r="J8" s="365" t="s">
        <v>415</v>
      </c>
      <c r="K8" s="352"/>
      <c r="L8" s="366" t="s">
        <v>414</v>
      </c>
      <c r="M8" s="367"/>
      <c r="N8" s="363" t="s">
        <v>415</v>
      </c>
      <c r="O8" s="368"/>
      <c r="P8" s="747"/>
    </row>
    <row r="9" spans="2:16" x14ac:dyDescent="0.25">
      <c r="B9" s="748"/>
      <c r="C9" s="369"/>
      <c r="D9" s="370" t="s">
        <v>416</v>
      </c>
      <c r="E9" s="369"/>
      <c r="F9" s="371"/>
      <c r="G9" s="372"/>
      <c r="H9" s="373"/>
      <c r="I9" s="374"/>
      <c r="J9" s="375"/>
      <c r="K9" s="376"/>
      <c r="L9" s="377" t="str">
        <f>IF(H9=0,"",1-H9)</f>
        <v/>
      </c>
      <c r="M9" s="378"/>
      <c r="N9" s="379" t="str">
        <f>IF(H9=0,"",L9*(J9/H9))</f>
        <v/>
      </c>
      <c r="O9" s="380"/>
      <c r="P9" s="749" t="str">
        <f>IF(H9=0,"",J9+N9)</f>
        <v/>
      </c>
    </row>
    <row r="10" spans="2:16" x14ac:dyDescent="0.25">
      <c r="B10" s="746"/>
      <c r="C10" s="352"/>
      <c r="D10" s="352"/>
      <c r="E10" s="352"/>
      <c r="F10" s="352"/>
      <c r="G10" s="352"/>
      <c r="H10" s="353"/>
      <c r="I10" s="352"/>
      <c r="J10" s="352"/>
      <c r="K10" s="352"/>
      <c r="L10" s="645"/>
      <c r="M10" s="352"/>
      <c r="N10" s="352"/>
      <c r="O10" s="437"/>
      <c r="P10" s="741"/>
    </row>
    <row r="11" spans="2:16" x14ac:dyDescent="0.25">
      <c r="B11" s="750" t="s">
        <v>417</v>
      </c>
      <c r="C11" s="352"/>
      <c r="D11" s="352"/>
      <c r="E11" s="352"/>
      <c r="F11" s="352"/>
      <c r="G11" s="352"/>
      <c r="H11" s="352"/>
      <c r="I11" s="352"/>
      <c r="J11" s="352"/>
      <c r="K11" s="352"/>
      <c r="L11" s="645"/>
      <c r="M11" s="352"/>
      <c r="N11" s="352"/>
      <c r="O11" s="437"/>
      <c r="P11" s="741"/>
    </row>
    <row r="12" spans="2:16" x14ac:dyDescent="0.25">
      <c r="B12" s="1526"/>
      <c r="C12" s="1527"/>
      <c r="D12" s="1527"/>
      <c r="E12" s="1527"/>
      <c r="F12" s="1527"/>
      <c r="G12" s="1527"/>
      <c r="H12" s="1528" t="s">
        <v>418</v>
      </c>
      <c r="I12" s="1529"/>
      <c r="J12" s="1529"/>
      <c r="K12" s="1530" t="s">
        <v>419</v>
      </c>
      <c r="L12" s="1528" t="s">
        <v>420</v>
      </c>
      <c r="M12" s="1529"/>
      <c r="N12" s="1529"/>
      <c r="O12" s="381"/>
      <c r="P12" s="751" t="s">
        <v>117</v>
      </c>
    </row>
    <row r="13" spans="2:16" ht="26.25" x14ac:dyDescent="0.25">
      <c r="B13" s="1533" t="s">
        <v>421</v>
      </c>
      <c r="C13" s="1534"/>
      <c r="D13" s="1534"/>
      <c r="E13" s="1534"/>
      <c r="F13" s="1534"/>
      <c r="G13" s="1534"/>
      <c r="H13" s="383" t="s">
        <v>422</v>
      </c>
      <c r="I13" s="382" t="s">
        <v>423</v>
      </c>
      <c r="J13" s="382" t="s">
        <v>415</v>
      </c>
      <c r="K13" s="1531"/>
      <c r="L13" s="382" t="s">
        <v>424</v>
      </c>
      <c r="M13" s="382" t="s">
        <v>425</v>
      </c>
      <c r="N13" s="382" t="s">
        <v>415</v>
      </c>
      <c r="O13" s="384"/>
      <c r="P13" s="752"/>
    </row>
    <row r="14" spans="2:16" x14ac:dyDescent="0.25">
      <c r="B14" s="1535"/>
      <c r="C14" s="1536"/>
      <c r="D14" s="1536"/>
      <c r="E14" s="1536"/>
      <c r="F14" s="1536"/>
      <c r="G14" s="1536"/>
      <c r="H14" s="386"/>
      <c r="I14" s="387"/>
      <c r="J14" s="388"/>
      <c r="K14" s="1531"/>
      <c r="L14" s="386"/>
      <c r="M14" s="389"/>
      <c r="N14" s="390"/>
      <c r="O14" s="384"/>
      <c r="P14" s="753">
        <f t="shared" ref="P14:P19" si="0">N14+J14</f>
        <v>0</v>
      </c>
    </row>
    <row r="15" spans="2:16" x14ac:dyDescent="0.25">
      <c r="B15" s="1509"/>
      <c r="C15" s="1510"/>
      <c r="D15" s="1510"/>
      <c r="E15" s="1510"/>
      <c r="F15" s="1510"/>
      <c r="G15" s="1510"/>
      <c r="H15" s="386"/>
      <c r="I15" s="391"/>
      <c r="J15" s="388"/>
      <c r="K15" s="1531"/>
      <c r="L15" s="386"/>
      <c r="M15" s="393"/>
      <c r="N15" s="390"/>
      <c r="O15" s="394"/>
      <c r="P15" s="754">
        <f t="shared" si="0"/>
        <v>0</v>
      </c>
    </row>
    <row r="16" spans="2:16" x14ac:dyDescent="0.25">
      <c r="B16" s="1509"/>
      <c r="C16" s="1510"/>
      <c r="D16" s="1510"/>
      <c r="E16" s="1510"/>
      <c r="F16" s="1510"/>
      <c r="G16" s="1510"/>
      <c r="H16" s="386"/>
      <c r="I16" s="391"/>
      <c r="J16" s="388"/>
      <c r="K16" s="1531"/>
      <c r="L16" s="386"/>
      <c r="M16" s="393"/>
      <c r="N16" s="390"/>
      <c r="O16" s="394"/>
      <c r="P16" s="754">
        <f t="shared" si="0"/>
        <v>0</v>
      </c>
    </row>
    <row r="17" spans="2:16" x14ac:dyDescent="0.25">
      <c r="B17" s="1509"/>
      <c r="C17" s="1510"/>
      <c r="D17" s="1510"/>
      <c r="E17" s="1510"/>
      <c r="F17" s="1510"/>
      <c r="G17" s="1510"/>
      <c r="H17" s="386"/>
      <c r="I17" s="391"/>
      <c r="J17" s="388"/>
      <c r="K17" s="1531"/>
      <c r="L17" s="386"/>
      <c r="M17" s="393"/>
      <c r="N17" s="390"/>
      <c r="O17" s="394"/>
      <c r="P17" s="754">
        <f t="shared" si="0"/>
        <v>0</v>
      </c>
    </row>
    <row r="18" spans="2:16" x14ac:dyDescent="0.25">
      <c r="B18" s="1509"/>
      <c r="C18" s="1510"/>
      <c r="D18" s="1510"/>
      <c r="E18" s="1510"/>
      <c r="F18" s="1510"/>
      <c r="G18" s="1510"/>
      <c r="H18" s="386"/>
      <c r="I18" s="391"/>
      <c r="J18" s="388"/>
      <c r="K18" s="1531"/>
      <c r="L18" s="386"/>
      <c r="M18" s="393"/>
      <c r="N18" s="390"/>
      <c r="O18" s="394"/>
      <c r="P18" s="754">
        <f t="shared" si="0"/>
        <v>0</v>
      </c>
    </row>
    <row r="19" spans="2:16" ht="15.75" thickBot="1" x14ac:dyDescent="0.3">
      <c r="B19" s="1511"/>
      <c r="C19" s="1512"/>
      <c r="D19" s="1512"/>
      <c r="E19" s="1512"/>
      <c r="F19" s="1512"/>
      <c r="G19" s="1512"/>
      <c r="H19" s="395"/>
      <c r="I19" s="396"/>
      <c r="J19" s="388"/>
      <c r="K19" s="1531"/>
      <c r="L19" s="386"/>
      <c r="M19" s="393"/>
      <c r="N19" s="390"/>
      <c r="O19" s="394"/>
      <c r="P19" s="755">
        <f t="shared" si="0"/>
        <v>0</v>
      </c>
    </row>
    <row r="20" spans="2:16" ht="15.75" thickBot="1" x14ac:dyDescent="0.3">
      <c r="B20" s="756" t="s">
        <v>426</v>
      </c>
      <c r="C20" s="397"/>
      <c r="D20" s="397"/>
      <c r="E20" s="397"/>
      <c r="F20" s="397"/>
      <c r="G20" s="397"/>
      <c r="H20" s="398"/>
      <c r="I20" s="399"/>
      <c r="J20" s="400">
        <f>SUM(J14:J19)</f>
        <v>0</v>
      </c>
      <c r="K20" s="1532"/>
      <c r="L20" s="1517"/>
      <c r="M20" s="1517"/>
      <c r="N20" s="392">
        <f>SUM(N14:N19)</f>
        <v>0</v>
      </c>
      <c r="O20" s="401"/>
      <c r="P20" s="757">
        <f>SUM(P14:P19)</f>
        <v>0</v>
      </c>
    </row>
    <row r="21" spans="2:16" x14ac:dyDescent="0.25">
      <c r="B21" s="750"/>
      <c r="C21" s="402"/>
      <c r="D21" s="402"/>
      <c r="E21" s="402"/>
      <c r="F21" s="402"/>
      <c r="G21" s="402"/>
      <c r="H21" s="402"/>
      <c r="I21" s="403"/>
      <c r="J21" s="403"/>
      <c r="K21" s="404"/>
      <c r="L21" s="645"/>
      <c r="M21" s="352"/>
      <c r="N21" s="352"/>
      <c r="O21" s="419"/>
      <c r="P21" s="758"/>
    </row>
    <row r="22" spans="2:16" x14ac:dyDescent="0.25">
      <c r="B22" s="1513" t="s">
        <v>427</v>
      </c>
      <c r="C22" s="1468"/>
      <c r="D22" s="402"/>
      <c r="E22" s="402"/>
      <c r="F22" s="402"/>
      <c r="G22" s="402"/>
      <c r="H22" s="402"/>
      <c r="I22" s="606"/>
      <c r="J22" s="403"/>
      <c r="K22" s="403"/>
      <c r="L22" s="645"/>
      <c r="M22" s="352"/>
      <c r="N22" s="352"/>
      <c r="O22" s="419"/>
      <c r="P22" s="758"/>
    </row>
    <row r="23" spans="2:16" ht="39" x14ac:dyDescent="0.25">
      <c r="B23" s="759"/>
      <c r="C23" s="406"/>
      <c r="D23" s="407"/>
      <c r="E23" s="407"/>
      <c r="F23" s="407"/>
      <c r="G23" s="407"/>
      <c r="H23" s="408"/>
      <c r="I23" s="409" t="s">
        <v>0</v>
      </c>
      <c r="J23" s="410" t="s">
        <v>428</v>
      </c>
      <c r="K23" s="411"/>
      <c r="L23" s="412"/>
      <c r="M23" s="413" t="s">
        <v>0</v>
      </c>
      <c r="N23" s="410" t="s">
        <v>429</v>
      </c>
      <c r="O23" s="414"/>
      <c r="P23" s="760" t="s">
        <v>117</v>
      </c>
    </row>
    <row r="24" spans="2:16" x14ac:dyDescent="0.25">
      <c r="B24" s="1505" t="s">
        <v>430</v>
      </c>
      <c r="C24" s="1460"/>
      <c r="D24" s="415"/>
      <c r="E24" s="415"/>
      <c r="F24" s="415"/>
      <c r="G24" s="415"/>
      <c r="H24" s="416"/>
      <c r="I24" s="417"/>
      <c r="J24" s="418"/>
      <c r="K24" s="419"/>
      <c r="L24" s="420"/>
      <c r="M24" s="421"/>
      <c r="N24" s="418">
        <v>10000</v>
      </c>
      <c r="O24" s="422"/>
      <c r="P24" s="761"/>
    </row>
    <row r="25" spans="2:16" ht="15.75" thickBot="1" x14ac:dyDescent="0.3">
      <c r="B25" s="1505" t="s">
        <v>431</v>
      </c>
      <c r="C25" s="1460"/>
      <c r="D25" s="415"/>
      <c r="E25" s="415"/>
      <c r="F25" s="415"/>
      <c r="G25" s="415"/>
      <c r="H25" s="416"/>
      <c r="I25" s="417"/>
      <c r="J25" s="423">
        <v>0</v>
      </c>
      <c r="K25" s="419"/>
      <c r="L25" s="420"/>
      <c r="M25" s="421"/>
      <c r="N25" s="423">
        <v>0</v>
      </c>
      <c r="O25" s="422"/>
      <c r="P25" s="762"/>
    </row>
    <row r="26" spans="2:16" ht="15.75" thickBot="1" x14ac:dyDescent="0.3">
      <c r="B26" s="1514" t="s">
        <v>432</v>
      </c>
      <c r="C26" s="1451"/>
      <c r="D26" s="424"/>
      <c r="E26" s="424"/>
      <c r="F26" s="424"/>
      <c r="G26" s="424"/>
      <c r="H26" s="369"/>
      <c r="I26" s="425"/>
      <c r="J26" s="426">
        <f>J24*J25</f>
        <v>0</v>
      </c>
      <c r="K26" s="424"/>
      <c r="L26" s="427"/>
      <c r="M26" s="425"/>
      <c r="N26" s="426">
        <f>N24*N25</f>
        <v>0</v>
      </c>
      <c r="O26" s="428"/>
      <c r="P26" s="763">
        <f>N26+J26</f>
        <v>0</v>
      </c>
    </row>
    <row r="27" spans="2:16" x14ac:dyDescent="0.25">
      <c r="B27" s="746"/>
      <c r="C27" s="764"/>
      <c r="D27" s="352"/>
      <c r="E27" s="352"/>
      <c r="F27" s="352"/>
      <c r="G27" s="352"/>
      <c r="H27" s="352"/>
      <c r="I27" s="352"/>
      <c r="J27" s="606"/>
      <c r="K27" s="606"/>
      <c r="L27" s="645"/>
      <c r="M27" s="352"/>
      <c r="N27" s="352"/>
      <c r="O27" s="437"/>
      <c r="P27" s="758"/>
    </row>
    <row r="28" spans="2:16" x14ac:dyDescent="0.25">
      <c r="B28" s="1515" t="s">
        <v>433</v>
      </c>
      <c r="C28" s="1516"/>
      <c r="D28" s="1516"/>
      <c r="E28" s="352"/>
      <c r="F28" s="352"/>
      <c r="G28" s="352"/>
      <c r="H28" s="352"/>
      <c r="I28" s="352"/>
      <c r="J28" s="352"/>
      <c r="K28" s="352"/>
      <c r="L28" s="645"/>
      <c r="M28" s="352"/>
      <c r="N28" s="352"/>
      <c r="O28" s="437"/>
      <c r="P28" s="758"/>
    </row>
    <row r="29" spans="2:16" ht="39" customHeight="1" x14ac:dyDescent="0.25">
      <c r="B29" s="759"/>
      <c r="C29" s="408"/>
      <c r="D29" s="408"/>
      <c r="E29" s="408"/>
      <c r="F29" s="408"/>
      <c r="G29" s="408"/>
      <c r="H29" s="408"/>
      <c r="I29" s="429"/>
      <c r="J29" s="363" t="s">
        <v>428</v>
      </c>
      <c r="K29" s="430"/>
      <c r="L29" s="412"/>
      <c r="M29" s="431" t="s">
        <v>0</v>
      </c>
      <c r="N29" s="363" t="s">
        <v>429</v>
      </c>
      <c r="O29" s="432"/>
      <c r="P29" s="765" t="s">
        <v>117</v>
      </c>
    </row>
    <row r="30" spans="2:16" ht="15" customHeight="1" x14ac:dyDescent="0.25">
      <c r="B30" s="1507" t="s">
        <v>434</v>
      </c>
      <c r="C30" s="1508"/>
      <c r="D30" s="352"/>
      <c r="E30" s="352"/>
      <c r="F30" s="352"/>
      <c r="G30" s="352"/>
      <c r="H30" s="352"/>
      <c r="I30" s="434"/>
      <c r="J30" s="435">
        <f>U145</f>
        <v>0</v>
      </c>
      <c r="K30" s="436"/>
      <c r="L30" s="420"/>
      <c r="M30" s="352"/>
      <c r="N30" s="435">
        <f>W145</f>
        <v>0</v>
      </c>
      <c r="O30" s="437"/>
      <c r="P30" s="766">
        <f>N30+J30</f>
        <v>0</v>
      </c>
    </row>
    <row r="31" spans="2:16" ht="15.75" thickBot="1" x14ac:dyDescent="0.3">
      <c r="B31" s="767" t="s">
        <v>435</v>
      </c>
      <c r="C31" s="352"/>
      <c r="D31" s="352"/>
      <c r="E31" s="352"/>
      <c r="F31" s="352"/>
      <c r="G31" s="352"/>
      <c r="H31" s="352"/>
      <c r="I31" s="434"/>
      <c r="J31" s="435">
        <f>U165</f>
        <v>0</v>
      </c>
      <c r="K31" s="436"/>
      <c r="L31" s="420"/>
      <c r="M31" s="352"/>
      <c r="N31" s="435">
        <f>W165</f>
        <v>0</v>
      </c>
      <c r="O31" s="438"/>
      <c r="P31" s="768">
        <f>N31+J31</f>
        <v>0</v>
      </c>
    </row>
    <row r="32" spans="2:16" ht="18.75" customHeight="1" thickBot="1" x14ac:dyDescent="0.3">
      <c r="B32" s="769" t="s">
        <v>436</v>
      </c>
      <c r="C32" s="439" t="s">
        <v>0</v>
      </c>
      <c r="D32" s="440"/>
      <c r="E32" s="440"/>
      <c r="F32" s="440"/>
      <c r="G32" s="440"/>
      <c r="H32" s="440"/>
      <c r="I32" s="441"/>
      <c r="J32" s="442">
        <f>SUM(J30:J31)</f>
        <v>0</v>
      </c>
      <c r="K32" s="443"/>
      <c r="L32" s="444"/>
      <c r="M32" s="440"/>
      <c r="N32" s="442">
        <f>SUM(N30:N31)</f>
        <v>0</v>
      </c>
      <c r="O32" s="424"/>
      <c r="P32" s="770">
        <f>N32+J32</f>
        <v>0</v>
      </c>
    </row>
    <row r="33" spans="2:16" ht="30.75" customHeight="1" x14ac:dyDescent="0.25">
      <c r="B33" s="746"/>
      <c r="C33" s="352"/>
      <c r="D33" s="352"/>
      <c r="E33" s="352"/>
      <c r="F33" s="352"/>
      <c r="G33" s="352"/>
      <c r="H33" s="352"/>
      <c r="I33" s="352"/>
      <c r="J33" s="352"/>
      <c r="K33" s="352"/>
      <c r="L33" s="645"/>
      <c r="M33" s="352"/>
      <c r="N33" s="352"/>
      <c r="O33" s="437"/>
      <c r="P33" s="758"/>
    </row>
    <row r="34" spans="2:16" x14ac:dyDescent="0.25">
      <c r="B34" s="771" t="s">
        <v>437</v>
      </c>
      <c r="C34" s="352"/>
      <c r="D34" s="352"/>
      <c r="E34" s="352"/>
      <c r="F34" s="352"/>
      <c r="G34" s="352"/>
      <c r="H34" s="352"/>
      <c r="I34" s="419"/>
      <c r="J34" s="352"/>
      <c r="K34" s="352"/>
      <c r="L34" s="645"/>
      <c r="M34" s="352"/>
      <c r="N34" s="352"/>
      <c r="O34" s="437"/>
      <c r="P34" s="758"/>
    </row>
    <row r="35" spans="2:16" ht="15" customHeight="1" x14ac:dyDescent="0.25">
      <c r="B35" s="1493" t="s">
        <v>438</v>
      </c>
      <c r="C35" s="1494"/>
      <c r="D35" s="1494"/>
      <c r="E35" s="1495"/>
      <c r="F35" s="1495"/>
      <c r="G35" s="1496"/>
      <c r="H35" s="1435" t="s">
        <v>411</v>
      </c>
      <c r="I35" s="1500"/>
      <c r="J35" s="1500"/>
      <c r="K35" s="446" t="s">
        <v>0</v>
      </c>
      <c r="L35" s="1472" t="s">
        <v>420</v>
      </c>
      <c r="M35" s="1473"/>
      <c r="N35" s="1474"/>
      <c r="O35" s="447" t="s">
        <v>0</v>
      </c>
      <c r="P35" s="760" t="s">
        <v>117</v>
      </c>
    </row>
    <row r="36" spans="2:16" ht="51.75" customHeight="1" x14ac:dyDescent="0.25">
      <c r="B36" s="1497"/>
      <c r="C36" s="1498"/>
      <c r="D36" s="1498"/>
      <c r="E36" s="1498"/>
      <c r="F36" s="1498"/>
      <c r="G36" s="1499"/>
      <c r="H36" s="448" t="s">
        <v>439</v>
      </c>
      <c r="I36" s="449" t="s">
        <v>440</v>
      </c>
      <c r="J36" s="449" t="s">
        <v>441</v>
      </c>
      <c r="K36" s="450"/>
      <c r="L36" s="448" t="s">
        <v>439</v>
      </c>
      <c r="M36" s="449" t="s">
        <v>442</v>
      </c>
      <c r="N36" s="451" t="s">
        <v>443</v>
      </c>
      <c r="O36" s="419"/>
      <c r="P36" s="772"/>
    </row>
    <row r="37" spans="2:16" x14ac:dyDescent="0.25">
      <c r="B37" s="1465"/>
      <c r="C37" s="1466"/>
      <c r="D37" s="1466"/>
      <c r="E37" s="1460"/>
      <c r="F37" s="1460"/>
      <c r="G37" s="1487"/>
      <c r="H37" s="452">
        <v>0</v>
      </c>
      <c r="I37" s="453"/>
      <c r="J37" s="454">
        <f t="shared" ref="J37:J43" si="1">H37*I37</f>
        <v>0</v>
      </c>
      <c r="K37" s="455" t="s">
        <v>0</v>
      </c>
      <c r="L37" s="456">
        <v>0</v>
      </c>
      <c r="M37" s="457"/>
      <c r="N37" s="388">
        <f>L37*M37</f>
        <v>0</v>
      </c>
      <c r="O37" s="419"/>
      <c r="P37" s="773">
        <f t="shared" ref="P37:P43" si="2">N37+J37</f>
        <v>0</v>
      </c>
    </row>
    <row r="38" spans="2:16" x14ac:dyDescent="0.25">
      <c r="B38" s="1465" t="s">
        <v>0</v>
      </c>
      <c r="C38" s="1466"/>
      <c r="D38" s="1466"/>
      <c r="E38" s="1460"/>
      <c r="F38" s="1460"/>
      <c r="G38" s="1487"/>
      <c r="H38" s="386">
        <v>0</v>
      </c>
      <c r="I38" s="453"/>
      <c r="J38" s="458">
        <f t="shared" si="1"/>
        <v>0</v>
      </c>
      <c r="K38" s="455" t="s">
        <v>0</v>
      </c>
      <c r="L38" s="459">
        <v>0</v>
      </c>
      <c r="M38" s="457"/>
      <c r="N38" s="392">
        <f>L38*M38</f>
        <v>0</v>
      </c>
      <c r="O38" s="419"/>
      <c r="P38" s="754">
        <f t="shared" si="2"/>
        <v>0</v>
      </c>
    </row>
    <row r="39" spans="2:16" x14ac:dyDescent="0.25">
      <c r="B39" s="1501" t="s">
        <v>419</v>
      </c>
      <c r="C39" s="1460"/>
      <c r="D39" s="1460"/>
      <c r="E39" s="1460"/>
      <c r="F39" s="1460"/>
      <c r="G39" s="1487"/>
      <c r="H39" s="386">
        <v>0</v>
      </c>
      <c r="I39" s="453"/>
      <c r="J39" s="458">
        <f t="shared" si="1"/>
        <v>0</v>
      </c>
      <c r="K39" s="455" t="s">
        <v>0</v>
      </c>
      <c r="L39" s="459">
        <v>0</v>
      </c>
      <c r="M39" s="457"/>
      <c r="N39" s="392">
        <f>L39*M39</f>
        <v>0</v>
      </c>
      <c r="O39" s="419"/>
      <c r="P39" s="754">
        <f t="shared" si="2"/>
        <v>0</v>
      </c>
    </row>
    <row r="40" spans="2:16" x14ac:dyDescent="0.25">
      <c r="B40" s="774" t="s">
        <v>444</v>
      </c>
      <c r="C40" s="460"/>
      <c r="D40" s="460"/>
      <c r="E40" s="460" t="s">
        <v>0</v>
      </c>
      <c r="F40" s="461" t="s">
        <v>0</v>
      </c>
      <c r="G40" s="415"/>
      <c r="H40" s="462"/>
      <c r="I40" s="463"/>
      <c r="J40" s="464"/>
      <c r="K40" s="422"/>
      <c r="L40" s="465"/>
      <c r="M40" s="466"/>
      <c r="N40" s="467"/>
      <c r="O40" s="419"/>
      <c r="P40" s="775"/>
    </row>
    <row r="41" spans="2:16" x14ac:dyDescent="0.25">
      <c r="B41" s="1502"/>
      <c r="C41" s="1503"/>
      <c r="D41" s="1504" t="s">
        <v>0</v>
      </c>
      <c r="E41" s="1460"/>
      <c r="F41" s="1460"/>
      <c r="G41" s="1487"/>
      <c r="H41" s="386">
        <v>0</v>
      </c>
      <c r="I41" s="468"/>
      <c r="J41" s="458">
        <f>H41*I41</f>
        <v>0</v>
      </c>
      <c r="K41" s="455" t="s">
        <v>0</v>
      </c>
      <c r="L41" s="459">
        <v>0</v>
      </c>
      <c r="M41" s="457"/>
      <c r="N41" s="392">
        <f>L41*M41</f>
        <v>0</v>
      </c>
      <c r="O41" s="419"/>
      <c r="P41" s="754">
        <f t="shared" si="2"/>
        <v>0</v>
      </c>
    </row>
    <row r="42" spans="2:16" x14ac:dyDescent="0.25">
      <c r="B42" s="776"/>
      <c r="C42" s="463"/>
      <c r="D42" s="1504" t="s">
        <v>0</v>
      </c>
      <c r="E42" s="1460"/>
      <c r="F42" s="1460"/>
      <c r="G42" s="1487"/>
      <c r="H42" s="386">
        <v>0</v>
      </c>
      <c r="I42" s="468"/>
      <c r="J42" s="458">
        <f t="shared" si="1"/>
        <v>0</v>
      </c>
      <c r="K42" s="455" t="s">
        <v>0</v>
      </c>
      <c r="L42" s="459">
        <v>0</v>
      </c>
      <c r="M42" s="457"/>
      <c r="N42" s="392">
        <f>L42*M42</f>
        <v>0</v>
      </c>
      <c r="O42" s="419"/>
      <c r="P42" s="754">
        <f t="shared" si="2"/>
        <v>0</v>
      </c>
    </row>
    <row r="43" spans="2:16" ht="15.75" thickBot="1" x14ac:dyDescent="0.3">
      <c r="B43" s="1505" t="s">
        <v>0</v>
      </c>
      <c r="C43" s="1506"/>
      <c r="D43" s="1506"/>
      <c r="E43" s="1460"/>
      <c r="F43" s="1460"/>
      <c r="G43" s="1487"/>
      <c r="H43" s="386">
        <v>0</v>
      </c>
      <c r="I43" s="468"/>
      <c r="J43" s="458">
        <f t="shared" si="1"/>
        <v>0</v>
      </c>
      <c r="K43" s="455" t="s">
        <v>0</v>
      </c>
      <c r="L43" s="469">
        <v>0</v>
      </c>
      <c r="M43" s="470"/>
      <c r="N43" s="392">
        <f>L43*M43</f>
        <v>0</v>
      </c>
      <c r="O43" s="419"/>
      <c r="P43" s="755">
        <f t="shared" si="2"/>
        <v>0</v>
      </c>
    </row>
    <row r="44" spans="2:16" ht="15.75" thickBot="1" x14ac:dyDescent="0.3">
      <c r="B44" s="1465" t="s">
        <v>445</v>
      </c>
      <c r="C44" s="1466"/>
      <c r="D44" s="1466"/>
      <c r="E44" s="1466"/>
      <c r="F44" s="1466"/>
      <c r="G44" s="1466"/>
      <c r="H44" s="1460"/>
      <c r="I44" s="1487"/>
      <c r="J44" s="454">
        <f>SUM(J37:J43)</f>
        <v>0</v>
      </c>
      <c r="K44" s="471" t="s">
        <v>0</v>
      </c>
      <c r="L44" s="472"/>
      <c r="M44" s="473"/>
      <c r="N44" s="474">
        <f>SUM(N37:N43)</f>
        <v>0</v>
      </c>
      <c r="O44" s="424"/>
      <c r="P44" s="770">
        <f>SUM(P37:P43)</f>
        <v>0</v>
      </c>
    </row>
    <row r="45" spans="2:16" x14ac:dyDescent="0.25">
      <c r="B45" s="1480"/>
      <c r="C45" s="1468"/>
      <c r="D45" s="1468"/>
      <c r="E45" s="1468"/>
      <c r="F45" s="1468"/>
      <c r="G45" s="1468"/>
      <c r="H45" s="1468"/>
      <c r="I45" s="1468"/>
      <c r="J45" s="1468"/>
      <c r="K45" s="1468"/>
      <c r="L45" s="1468"/>
      <c r="M45" s="1468"/>
      <c r="N45" s="1468"/>
      <c r="O45" s="419"/>
      <c r="P45" s="777"/>
    </row>
    <row r="46" spans="2:16" x14ac:dyDescent="0.25">
      <c r="B46" s="1480" t="s">
        <v>446</v>
      </c>
      <c r="C46" s="1468"/>
      <c r="D46" s="1468"/>
      <c r="E46" s="1468"/>
      <c r="F46" s="1468"/>
      <c r="G46" s="1468"/>
      <c r="H46" s="1468"/>
      <c r="I46" s="1468"/>
      <c r="J46" s="1468"/>
      <c r="K46" s="1468"/>
      <c r="L46" s="1468"/>
      <c r="M46" s="1468"/>
      <c r="N46" s="1468"/>
      <c r="O46" s="419"/>
      <c r="P46" s="777"/>
    </row>
    <row r="47" spans="2:16" x14ac:dyDescent="0.25">
      <c r="B47" s="1481" t="s">
        <v>0</v>
      </c>
      <c r="C47" s="1470"/>
      <c r="D47" s="1470"/>
      <c r="E47" s="1470"/>
      <c r="F47" s="1470"/>
      <c r="G47" s="1471"/>
      <c r="H47" s="1435" t="s">
        <v>411</v>
      </c>
      <c r="I47" s="1473"/>
      <c r="J47" s="1474"/>
      <c r="K47" s="1485" t="s">
        <v>0</v>
      </c>
      <c r="L47" s="1435" t="s">
        <v>420</v>
      </c>
      <c r="M47" s="1473"/>
      <c r="N47" s="1474"/>
      <c r="O47" s="407"/>
      <c r="P47" s="765" t="s">
        <v>117</v>
      </c>
    </row>
    <row r="48" spans="2:16" x14ac:dyDescent="0.25">
      <c r="B48" s="1482"/>
      <c r="C48" s="1483"/>
      <c r="D48" s="1483"/>
      <c r="E48" s="1483"/>
      <c r="F48" s="1483"/>
      <c r="G48" s="1484"/>
      <c r="H48" s="448" t="s">
        <v>439</v>
      </c>
      <c r="I48" s="449" t="s">
        <v>440</v>
      </c>
      <c r="J48" s="451" t="s">
        <v>443</v>
      </c>
      <c r="K48" s="1476"/>
      <c r="L48" s="475" t="s">
        <v>439</v>
      </c>
      <c r="M48" s="732" t="s">
        <v>492</v>
      </c>
      <c r="N48" s="451" t="s">
        <v>443</v>
      </c>
      <c r="O48" s="419"/>
      <c r="P48" s="772"/>
    </row>
    <row r="49" spans="2:16" x14ac:dyDescent="0.25">
      <c r="B49" s="1465"/>
      <c r="C49" s="1466"/>
      <c r="D49" s="1466"/>
      <c r="E49" s="1460"/>
      <c r="F49" s="1460"/>
      <c r="G49" s="1487"/>
      <c r="H49" s="387">
        <v>0</v>
      </c>
      <c r="I49" s="476"/>
      <c r="J49" s="388">
        <f>H49*I49</f>
        <v>0</v>
      </c>
      <c r="K49" s="1476"/>
      <c r="L49" s="389">
        <v>0</v>
      </c>
      <c r="M49" s="457"/>
      <c r="N49" s="388">
        <f>L49*M49</f>
        <v>0</v>
      </c>
      <c r="O49" s="419"/>
      <c r="P49" s="753">
        <f t="shared" ref="P49:P54" si="3">N49+J49</f>
        <v>0</v>
      </c>
    </row>
    <row r="50" spans="2:16" x14ac:dyDescent="0.25">
      <c r="B50" s="774"/>
      <c r="C50" s="460"/>
      <c r="D50" s="460"/>
      <c r="E50" s="415"/>
      <c r="F50" s="415"/>
      <c r="G50" s="417"/>
      <c r="H50" s="391">
        <v>0</v>
      </c>
      <c r="I50" s="476"/>
      <c r="J50" s="435">
        <f>H50*I50</f>
        <v>0</v>
      </c>
      <c r="K50" s="1476"/>
      <c r="L50" s="391">
        <v>0</v>
      </c>
      <c r="M50" s="468"/>
      <c r="N50" s="477">
        <f>L50*M50</f>
        <v>0</v>
      </c>
      <c r="O50" s="419"/>
      <c r="P50" s="754">
        <f t="shared" si="3"/>
        <v>0</v>
      </c>
    </row>
    <row r="51" spans="2:16" x14ac:dyDescent="0.25">
      <c r="B51" s="1465"/>
      <c r="C51" s="1466"/>
      <c r="D51" s="1466"/>
      <c r="E51" s="1460"/>
      <c r="F51" s="1460"/>
      <c r="G51" s="1487"/>
      <c r="H51" s="391">
        <v>0</v>
      </c>
      <c r="I51" s="476"/>
      <c r="J51" s="435">
        <f>H51*I51</f>
        <v>0</v>
      </c>
      <c r="K51" s="1476"/>
      <c r="L51" s="391">
        <v>0</v>
      </c>
      <c r="M51" s="468"/>
      <c r="N51" s="477">
        <f>L51*M51</f>
        <v>0</v>
      </c>
      <c r="O51" s="419"/>
      <c r="P51" s="754">
        <f t="shared" si="3"/>
        <v>0</v>
      </c>
    </row>
    <row r="52" spans="2:16" ht="15" customHeight="1" x14ac:dyDescent="0.25">
      <c r="B52" s="774"/>
      <c r="C52" s="460"/>
      <c r="D52" s="460"/>
      <c r="E52" s="415"/>
      <c r="F52" s="415"/>
      <c r="G52" s="417"/>
      <c r="H52" s="391">
        <v>0</v>
      </c>
      <c r="I52" s="476"/>
      <c r="J52" s="435">
        <f>H52*I52</f>
        <v>0</v>
      </c>
      <c r="K52" s="1476"/>
      <c r="L52" s="391">
        <v>0</v>
      </c>
      <c r="M52" s="468"/>
      <c r="N52" s="477">
        <f>L52*M52</f>
        <v>0</v>
      </c>
      <c r="O52" s="419"/>
      <c r="P52" s="754">
        <f t="shared" si="3"/>
        <v>0</v>
      </c>
    </row>
    <row r="53" spans="2:16" ht="15.75" thickBot="1" x14ac:dyDescent="0.3">
      <c r="B53" s="778" t="s">
        <v>0</v>
      </c>
      <c r="C53" s="478"/>
      <c r="D53" s="478"/>
      <c r="E53" s="479"/>
      <c r="F53" s="479"/>
      <c r="G53" s="479"/>
      <c r="H53" s="480">
        <v>0</v>
      </c>
      <c r="I53" s="481"/>
      <c r="J53" s="435">
        <f>H53*I53</f>
        <v>0</v>
      </c>
      <c r="K53" s="1476"/>
      <c r="L53" s="391">
        <v>0</v>
      </c>
      <c r="M53" s="468"/>
      <c r="N53" s="477">
        <f>L53*M53</f>
        <v>0</v>
      </c>
      <c r="O53" s="419"/>
      <c r="P53" s="755">
        <f t="shared" si="3"/>
        <v>0</v>
      </c>
    </row>
    <row r="54" spans="2:16" ht="15.75" thickBot="1" x14ac:dyDescent="0.3">
      <c r="B54" s="779" t="s">
        <v>447</v>
      </c>
      <c r="C54" s="482"/>
      <c r="D54" s="483" t="s">
        <v>0</v>
      </c>
      <c r="E54" s="483"/>
      <c r="F54" s="483"/>
      <c r="G54" s="483"/>
      <c r="H54" s="483"/>
      <c r="I54" s="483"/>
      <c r="J54" s="484">
        <f>SUM(J49:J53)</f>
        <v>0</v>
      </c>
      <c r="K54" s="1486"/>
      <c r="L54" s="1488"/>
      <c r="M54" s="1489"/>
      <c r="N54" s="485">
        <f>SUM(N49:N53)</f>
        <v>0</v>
      </c>
      <c r="O54" s="424"/>
      <c r="P54" s="780">
        <f t="shared" si="3"/>
        <v>0</v>
      </c>
    </row>
    <row r="55" spans="2:16" ht="15" customHeight="1" x14ac:dyDescent="0.25">
      <c r="B55" s="781"/>
      <c r="C55" s="487"/>
      <c r="D55" s="488"/>
      <c r="E55" s="488"/>
      <c r="F55" s="488"/>
      <c r="G55" s="488"/>
      <c r="H55" s="488"/>
      <c r="I55" s="488"/>
      <c r="J55" s="489"/>
      <c r="K55" s="419"/>
      <c r="L55" s="490"/>
      <c r="M55" s="490"/>
      <c r="N55" s="403"/>
      <c r="O55" s="419"/>
      <c r="P55" s="782"/>
    </row>
    <row r="56" spans="2:16" ht="51.75" customHeight="1" x14ac:dyDescent="0.25">
      <c r="B56" s="1480" t="s">
        <v>448</v>
      </c>
      <c r="C56" s="1490"/>
      <c r="D56" s="1490"/>
      <c r="E56" s="1490"/>
      <c r="F56" s="1490"/>
      <c r="G56" s="1490"/>
      <c r="H56" s="1490"/>
      <c r="I56" s="419"/>
      <c r="J56" s="352"/>
      <c r="K56" s="352"/>
      <c r="L56" s="645"/>
      <c r="M56" s="352"/>
      <c r="N56" s="352"/>
      <c r="O56" s="419"/>
      <c r="P56" s="758"/>
    </row>
    <row r="57" spans="2:16" x14ac:dyDescent="0.25">
      <c r="B57" s="1491" t="s">
        <v>449</v>
      </c>
      <c r="C57" s="1492"/>
      <c r="D57" s="1492"/>
      <c r="E57" s="1469" t="s">
        <v>0</v>
      </c>
      <c r="F57" s="1470"/>
      <c r="G57" s="1471"/>
      <c r="H57" s="1472" t="s">
        <v>411</v>
      </c>
      <c r="I57" s="1473"/>
      <c r="J57" s="1474"/>
      <c r="K57" s="1485" t="s">
        <v>0</v>
      </c>
      <c r="L57" s="1435" t="s">
        <v>420</v>
      </c>
      <c r="M57" s="1473"/>
      <c r="N57" s="1474"/>
      <c r="O57" s="407"/>
      <c r="P57" s="765" t="s">
        <v>117</v>
      </c>
    </row>
    <row r="58" spans="2:16" x14ac:dyDescent="0.25">
      <c r="B58" s="783"/>
      <c r="C58" s="491"/>
      <c r="D58" s="491"/>
      <c r="E58" s="491" t="s">
        <v>0</v>
      </c>
      <c r="F58" s="492" t="s">
        <v>0</v>
      </c>
      <c r="G58" s="493" t="s">
        <v>0</v>
      </c>
      <c r="H58" s="448" t="s">
        <v>439</v>
      </c>
      <c r="I58" s="449" t="s">
        <v>440</v>
      </c>
      <c r="J58" s="449" t="s">
        <v>450</v>
      </c>
      <c r="K58" s="1476"/>
      <c r="L58" s="475" t="s">
        <v>439</v>
      </c>
      <c r="M58" s="449" t="s">
        <v>442</v>
      </c>
      <c r="N58" s="451" t="s">
        <v>443</v>
      </c>
      <c r="O58" s="419"/>
      <c r="P58" s="784"/>
    </row>
    <row r="59" spans="2:16" x14ac:dyDescent="0.25">
      <c r="B59" s="785"/>
      <c r="C59" s="416"/>
      <c r="D59" s="416"/>
      <c r="E59" s="494" t="s">
        <v>0</v>
      </c>
      <c r="F59" s="495" t="s">
        <v>0</v>
      </c>
      <c r="G59" s="496" t="s">
        <v>0</v>
      </c>
      <c r="H59" s="497">
        <v>0</v>
      </c>
      <c r="I59" s="468"/>
      <c r="J59" s="388">
        <f>H59*I59</f>
        <v>0</v>
      </c>
      <c r="K59" s="1476"/>
      <c r="L59" s="498">
        <v>0</v>
      </c>
      <c r="M59" s="468"/>
      <c r="N59" s="388">
        <f>L59*M59</f>
        <v>0</v>
      </c>
      <c r="O59" s="499"/>
      <c r="P59" s="786">
        <f>N59+J59</f>
        <v>0</v>
      </c>
    </row>
    <row r="60" spans="2:16" x14ac:dyDescent="0.25">
      <c r="B60" s="787"/>
      <c r="C60" s="500"/>
      <c r="D60" s="500"/>
      <c r="E60" s="501"/>
      <c r="F60" s="502"/>
      <c r="G60" s="503"/>
      <c r="H60" s="504">
        <v>0</v>
      </c>
      <c r="I60" s="468"/>
      <c r="J60" s="435">
        <f>H60*I60</f>
        <v>0</v>
      </c>
      <c r="K60" s="1476"/>
      <c r="L60" s="505">
        <v>0</v>
      </c>
      <c r="M60" s="468"/>
      <c r="N60" s="435">
        <f>L60*M60</f>
        <v>0</v>
      </c>
      <c r="O60" s="499"/>
      <c r="P60" s="786">
        <f>N60+J60</f>
        <v>0</v>
      </c>
    </row>
    <row r="61" spans="2:16" x14ac:dyDescent="0.25">
      <c r="B61" s="778"/>
      <c r="C61" s="478"/>
      <c r="D61" s="478"/>
      <c r="E61" s="506"/>
      <c r="F61" s="507"/>
      <c r="G61" s="508"/>
      <c r="H61" s="504">
        <v>0</v>
      </c>
      <c r="I61" s="468"/>
      <c r="J61" s="435">
        <f>H61*I61</f>
        <v>0</v>
      </c>
      <c r="K61" s="1476"/>
      <c r="L61" s="505">
        <v>0</v>
      </c>
      <c r="M61" s="468"/>
      <c r="N61" s="435">
        <f>L61*M61</f>
        <v>0</v>
      </c>
      <c r="O61" s="499"/>
      <c r="P61" s="786">
        <f>N61+J61</f>
        <v>0</v>
      </c>
    </row>
    <row r="62" spans="2:16" x14ac:dyDescent="0.25">
      <c r="B62" s="778"/>
      <c r="C62" s="478"/>
      <c r="D62" s="478"/>
      <c r="E62" s="506"/>
      <c r="F62" s="507"/>
      <c r="G62" s="508"/>
      <c r="H62" s="504">
        <v>0</v>
      </c>
      <c r="I62" s="468"/>
      <c r="J62" s="435">
        <f>H62*I62</f>
        <v>0</v>
      </c>
      <c r="K62" s="1476"/>
      <c r="L62" s="505">
        <v>0</v>
      </c>
      <c r="M62" s="468"/>
      <c r="N62" s="435">
        <f>L62*M62</f>
        <v>0</v>
      </c>
      <c r="O62" s="499"/>
      <c r="P62" s="786">
        <f>N62+J62</f>
        <v>0</v>
      </c>
    </row>
    <row r="63" spans="2:16" x14ac:dyDescent="0.25">
      <c r="B63" s="778"/>
      <c r="C63" s="478"/>
      <c r="D63" s="478"/>
      <c r="E63" s="506"/>
      <c r="F63" s="507"/>
      <c r="G63" s="508"/>
      <c r="H63" s="504">
        <v>0</v>
      </c>
      <c r="I63" s="468"/>
      <c r="J63" s="435">
        <f>H63*I63</f>
        <v>0</v>
      </c>
      <c r="K63" s="1476"/>
      <c r="L63" s="505">
        <v>0</v>
      </c>
      <c r="M63" s="468"/>
      <c r="N63" s="435">
        <f>L63*M63</f>
        <v>0</v>
      </c>
      <c r="O63" s="499"/>
      <c r="P63" s="786">
        <f>N63+J63</f>
        <v>0</v>
      </c>
    </row>
    <row r="64" spans="2:16" x14ac:dyDescent="0.25">
      <c r="B64" s="778" t="s">
        <v>451</v>
      </c>
      <c r="C64" s="478"/>
      <c r="D64" s="478"/>
      <c r="E64" s="506"/>
      <c r="F64" s="507"/>
      <c r="G64" s="508"/>
      <c r="H64" s="509" t="s">
        <v>425</v>
      </c>
      <c r="I64" s="510" t="s">
        <v>452</v>
      </c>
      <c r="J64" s="385"/>
      <c r="K64" s="1476"/>
      <c r="L64" s="509" t="s">
        <v>425</v>
      </c>
      <c r="M64" s="511" t="s">
        <v>452</v>
      </c>
      <c r="N64" s="512"/>
      <c r="O64" s="499"/>
      <c r="P64" s="788"/>
    </row>
    <row r="65" spans="2:16" x14ac:dyDescent="0.25">
      <c r="B65" s="778"/>
      <c r="C65" s="478"/>
      <c r="D65" s="478"/>
      <c r="E65" s="506"/>
      <c r="F65" s="507"/>
      <c r="G65" s="508"/>
      <c r="H65" s="513">
        <v>0</v>
      </c>
      <c r="I65" s="468"/>
      <c r="J65" s="435">
        <f>H65*I65</f>
        <v>0</v>
      </c>
      <c r="K65" s="1476"/>
      <c r="L65" s="391">
        <v>0</v>
      </c>
      <c r="M65" s="468"/>
      <c r="N65" s="435">
        <f>L65*M65</f>
        <v>0</v>
      </c>
      <c r="O65" s="499"/>
      <c r="P65" s="786">
        <f t="shared" ref="P65:P70" si="4">N65+J65</f>
        <v>0</v>
      </c>
    </row>
    <row r="66" spans="2:16" x14ac:dyDescent="0.25">
      <c r="B66" s="778"/>
      <c r="C66" s="478"/>
      <c r="D66" s="478"/>
      <c r="E66" s="506"/>
      <c r="F66" s="507"/>
      <c r="G66" s="508"/>
      <c r="H66" s="513">
        <v>0</v>
      </c>
      <c r="I66" s="468"/>
      <c r="J66" s="435">
        <f>H66*I66</f>
        <v>0</v>
      </c>
      <c r="K66" s="1476"/>
      <c r="L66" s="391">
        <v>0</v>
      </c>
      <c r="M66" s="468"/>
      <c r="N66" s="435">
        <f>L66*M66</f>
        <v>0</v>
      </c>
      <c r="O66" s="499"/>
      <c r="P66" s="786">
        <f t="shared" si="4"/>
        <v>0</v>
      </c>
    </row>
    <row r="67" spans="2:16" x14ac:dyDescent="0.25">
      <c r="B67" s="1478" t="s">
        <v>0</v>
      </c>
      <c r="C67" s="1479"/>
      <c r="D67" s="1479"/>
      <c r="E67" s="506" t="s">
        <v>0</v>
      </c>
      <c r="F67" s="507"/>
      <c r="G67" s="508" t="s">
        <v>0</v>
      </c>
      <c r="H67" s="513">
        <v>0</v>
      </c>
      <c r="I67" s="468"/>
      <c r="J67" s="435">
        <f>H67*I67</f>
        <v>0</v>
      </c>
      <c r="K67" s="1476"/>
      <c r="L67" s="391">
        <v>0</v>
      </c>
      <c r="M67" s="468"/>
      <c r="N67" s="435">
        <f>L67*M67</f>
        <v>0</v>
      </c>
      <c r="O67" s="499"/>
      <c r="P67" s="786">
        <f t="shared" si="4"/>
        <v>0</v>
      </c>
    </row>
    <row r="68" spans="2:16" x14ac:dyDescent="0.25">
      <c r="B68" s="1465" t="s">
        <v>0</v>
      </c>
      <c r="C68" s="1466"/>
      <c r="D68" s="1466"/>
      <c r="E68" s="494" t="s">
        <v>0</v>
      </c>
      <c r="F68" s="495"/>
      <c r="G68" s="496" t="s">
        <v>0</v>
      </c>
      <c r="H68" s="513">
        <v>0</v>
      </c>
      <c r="I68" s="468"/>
      <c r="J68" s="435">
        <f>H68*I68</f>
        <v>0</v>
      </c>
      <c r="K68" s="1476"/>
      <c r="L68" s="391">
        <v>0</v>
      </c>
      <c r="M68" s="468"/>
      <c r="N68" s="435">
        <f>L68*M68</f>
        <v>0</v>
      </c>
      <c r="O68" s="499"/>
      <c r="P68" s="786">
        <f t="shared" si="4"/>
        <v>0</v>
      </c>
    </row>
    <row r="69" spans="2:16" ht="15.75" thickBot="1" x14ac:dyDescent="0.3">
      <c r="B69" s="787"/>
      <c r="C69" s="500"/>
      <c r="D69" s="500"/>
      <c r="E69" s="514"/>
      <c r="F69" s="515"/>
      <c r="G69" s="515"/>
      <c r="H69" s="516">
        <v>0</v>
      </c>
      <c r="I69" s="517"/>
      <c r="J69" s="435">
        <f>H69*I69</f>
        <v>0</v>
      </c>
      <c r="K69" s="1476"/>
      <c r="L69" s="396">
        <v>0</v>
      </c>
      <c r="M69" s="518"/>
      <c r="N69" s="435">
        <f>L69*M69</f>
        <v>0</v>
      </c>
      <c r="O69" s="499"/>
      <c r="P69" s="789">
        <f t="shared" si="4"/>
        <v>0</v>
      </c>
    </row>
    <row r="70" spans="2:16" ht="15.75" thickBot="1" x14ac:dyDescent="0.3">
      <c r="B70" s="790" t="s">
        <v>453</v>
      </c>
      <c r="C70" s="520"/>
      <c r="D70" s="521"/>
      <c r="E70" s="521"/>
      <c r="F70" s="521"/>
      <c r="G70" s="521"/>
      <c r="H70" s="521"/>
      <c r="I70" s="522"/>
      <c r="J70" s="523">
        <f>SUM(J59:J69)</f>
        <v>0</v>
      </c>
      <c r="K70" s="1477"/>
      <c r="L70" s="524"/>
      <c r="M70" s="525"/>
      <c r="N70" s="523">
        <f>SUM(N59:N69)</f>
        <v>0</v>
      </c>
      <c r="O70" s="526"/>
      <c r="P70" s="770">
        <f t="shared" si="4"/>
        <v>0</v>
      </c>
    </row>
    <row r="71" spans="2:16" x14ac:dyDescent="0.25">
      <c r="B71" s="781"/>
      <c r="C71" s="487"/>
      <c r="D71" s="488"/>
      <c r="E71" s="488"/>
      <c r="F71" s="488"/>
      <c r="G71" s="488"/>
      <c r="H71" s="488"/>
      <c r="I71" s="488"/>
      <c r="J71" s="403"/>
      <c r="K71" s="419"/>
      <c r="L71" s="404"/>
      <c r="M71" s="404"/>
      <c r="N71" s="403"/>
      <c r="O71" s="419"/>
      <c r="P71" s="791"/>
    </row>
    <row r="72" spans="2:16" ht="15" customHeight="1" x14ac:dyDescent="0.25">
      <c r="B72" s="781" t="s">
        <v>454</v>
      </c>
      <c r="C72" s="486"/>
      <c r="D72" s="486"/>
      <c r="E72" s="486"/>
      <c r="F72" s="486"/>
      <c r="G72" s="486"/>
      <c r="H72" s="486"/>
      <c r="I72" s="402"/>
      <c r="J72" s="1467" t="s">
        <v>0</v>
      </c>
      <c r="K72" s="1468"/>
      <c r="L72" s="1468"/>
      <c r="M72" s="1468"/>
      <c r="N72" s="1468"/>
      <c r="O72" s="419"/>
      <c r="P72" s="741"/>
    </row>
    <row r="73" spans="2:16" x14ac:dyDescent="0.25">
      <c r="B73" s="792"/>
      <c r="C73" s="527"/>
      <c r="D73" s="527"/>
      <c r="E73" s="1469" t="s">
        <v>0</v>
      </c>
      <c r="F73" s="1470"/>
      <c r="G73" s="1471"/>
      <c r="H73" s="1472" t="s">
        <v>418</v>
      </c>
      <c r="I73" s="1473"/>
      <c r="J73" s="1474"/>
      <c r="K73" s="1475" t="s">
        <v>0</v>
      </c>
      <c r="L73" s="1435" t="s">
        <v>420</v>
      </c>
      <c r="M73" s="1473"/>
      <c r="N73" s="1474"/>
      <c r="O73" s="407"/>
      <c r="P73" s="765" t="s">
        <v>117</v>
      </c>
    </row>
    <row r="74" spans="2:16" ht="15" customHeight="1" x14ac:dyDescent="0.25">
      <c r="B74" s="793"/>
      <c r="C74" s="528"/>
      <c r="D74" s="528"/>
      <c r="E74" s="528" t="s">
        <v>0</v>
      </c>
      <c r="F74" s="529" t="s">
        <v>0</v>
      </c>
      <c r="G74" s="530" t="s">
        <v>0</v>
      </c>
      <c r="H74" s="448" t="s">
        <v>439</v>
      </c>
      <c r="I74" s="531" t="s">
        <v>442</v>
      </c>
      <c r="J74" s="451" t="s">
        <v>443</v>
      </c>
      <c r="K74" s="1476"/>
      <c r="L74" s="475" t="s">
        <v>439</v>
      </c>
      <c r="M74" s="449" t="s">
        <v>442</v>
      </c>
      <c r="N74" s="451" t="s">
        <v>443</v>
      </c>
      <c r="O74" s="419"/>
      <c r="P74" s="772"/>
    </row>
    <row r="75" spans="2:16" x14ac:dyDescent="0.25">
      <c r="B75" s="1478" t="s">
        <v>0</v>
      </c>
      <c r="C75" s="1479"/>
      <c r="D75" s="1479"/>
      <c r="E75" s="506" t="s">
        <v>0</v>
      </c>
      <c r="F75" s="507"/>
      <c r="G75" s="508" t="s">
        <v>0</v>
      </c>
      <c r="H75" s="513">
        <v>0</v>
      </c>
      <c r="I75" s="468"/>
      <c r="J75" s="435">
        <f>H75*I75</f>
        <v>0</v>
      </c>
      <c r="K75" s="1476"/>
      <c r="L75" s="391">
        <v>0</v>
      </c>
      <c r="M75" s="468"/>
      <c r="N75" s="435">
        <f>L75*M75</f>
        <v>0</v>
      </c>
      <c r="O75" s="419"/>
      <c r="P75" s="786">
        <f>N75+J75</f>
        <v>0</v>
      </c>
    </row>
    <row r="76" spans="2:16" x14ac:dyDescent="0.25">
      <c r="B76" s="1478" t="s">
        <v>0</v>
      </c>
      <c r="C76" s="1479"/>
      <c r="D76" s="1479"/>
      <c r="E76" s="506" t="s">
        <v>0</v>
      </c>
      <c r="F76" s="507"/>
      <c r="G76" s="508" t="s">
        <v>0</v>
      </c>
      <c r="H76" s="513">
        <v>0</v>
      </c>
      <c r="I76" s="468"/>
      <c r="J76" s="435">
        <f>H76*I76</f>
        <v>0</v>
      </c>
      <c r="K76" s="1476"/>
      <c r="L76" s="391">
        <v>0</v>
      </c>
      <c r="M76" s="468"/>
      <c r="N76" s="435">
        <f>L76*M76</f>
        <v>0</v>
      </c>
      <c r="O76" s="419"/>
      <c r="P76" s="786">
        <f>N76+J76</f>
        <v>0</v>
      </c>
    </row>
    <row r="77" spans="2:16" ht="15.75" thickBot="1" x14ac:dyDescent="0.3">
      <c r="B77" s="1465" t="s">
        <v>0</v>
      </c>
      <c r="C77" s="1466"/>
      <c r="D77" s="1466"/>
      <c r="E77" s="494" t="s">
        <v>0</v>
      </c>
      <c r="F77" s="495"/>
      <c r="G77" s="496" t="s">
        <v>0</v>
      </c>
      <c r="H77" s="532">
        <v>0</v>
      </c>
      <c r="I77" s="533"/>
      <c r="J77" s="435">
        <f>H77*I77</f>
        <v>0</v>
      </c>
      <c r="K77" s="1476"/>
      <c r="L77" s="396">
        <v>0</v>
      </c>
      <c r="M77" s="533"/>
      <c r="N77" s="435">
        <f>L77*M77</f>
        <v>0</v>
      </c>
      <c r="O77" s="419"/>
      <c r="P77" s="789">
        <f>N77+J77</f>
        <v>0</v>
      </c>
    </row>
    <row r="78" spans="2:16" ht="15.75" thickBot="1" x14ac:dyDescent="0.3">
      <c r="B78" s="794" t="s">
        <v>455</v>
      </c>
      <c r="C78" s="534"/>
      <c r="D78" s="535"/>
      <c r="E78" s="535"/>
      <c r="F78" s="535"/>
      <c r="G78" s="535"/>
      <c r="H78" s="483"/>
      <c r="I78" s="536"/>
      <c r="J78" s="537">
        <f>J75+J76+J77</f>
        <v>0</v>
      </c>
      <c r="K78" s="1477"/>
      <c r="L78" s="538"/>
      <c r="M78" s="539"/>
      <c r="N78" s="523">
        <f>N75+N76+N77</f>
        <v>0</v>
      </c>
      <c r="O78" s="424"/>
      <c r="P78" s="770">
        <f>SUM(P75:P77)</f>
        <v>0</v>
      </c>
    </row>
    <row r="79" spans="2:16" x14ac:dyDescent="0.25">
      <c r="B79" s="781"/>
      <c r="C79" s="487"/>
      <c r="D79" s="488"/>
      <c r="E79" s="488"/>
      <c r="F79" s="488"/>
      <c r="G79" s="488"/>
      <c r="H79" s="488"/>
      <c r="I79" s="488"/>
      <c r="J79" s="489"/>
      <c r="K79" s="419"/>
      <c r="L79" s="404"/>
      <c r="M79" s="404"/>
      <c r="N79" s="403"/>
      <c r="O79" s="419"/>
      <c r="P79" s="791"/>
    </row>
    <row r="80" spans="2:16" x14ac:dyDescent="0.25">
      <c r="B80" s="750" t="s">
        <v>456</v>
      </c>
      <c r="C80" s="352"/>
      <c r="D80" s="352"/>
      <c r="E80" s="352"/>
      <c r="F80" s="352"/>
      <c r="G80" s="352"/>
      <c r="H80" s="352"/>
      <c r="I80" s="352"/>
      <c r="J80" s="352"/>
      <c r="K80" s="352"/>
      <c r="L80" s="645"/>
      <c r="M80" s="352"/>
      <c r="N80" s="352"/>
      <c r="O80" s="419"/>
      <c r="P80" s="758"/>
    </row>
    <row r="81" spans="2:16" x14ac:dyDescent="0.25">
      <c r="B81" s="795" t="s">
        <v>457</v>
      </c>
      <c r="C81" s="540"/>
      <c r="D81" s="540"/>
      <c r="E81" s="1456" t="s">
        <v>0</v>
      </c>
      <c r="F81" s="1457"/>
      <c r="G81" s="1458"/>
      <c r="H81" s="1459" t="s">
        <v>411</v>
      </c>
      <c r="I81" s="1460"/>
      <c r="J81" s="1460"/>
      <c r="K81" s="1461" t="s">
        <v>0</v>
      </c>
      <c r="L81" s="1459" t="s">
        <v>420</v>
      </c>
      <c r="M81" s="1460"/>
      <c r="N81" s="1460"/>
      <c r="O81" s="414"/>
      <c r="P81" s="796" t="s">
        <v>117</v>
      </c>
    </row>
    <row r="82" spans="2:16" x14ac:dyDescent="0.25">
      <c r="B82" s="797"/>
      <c r="C82" s="542"/>
      <c r="D82" s="542"/>
      <c r="E82" s="542" t="s">
        <v>0</v>
      </c>
      <c r="F82" s="543" t="s">
        <v>0</v>
      </c>
      <c r="G82" s="544" t="s">
        <v>0</v>
      </c>
      <c r="H82" s="545"/>
      <c r="I82" s="460"/>
      <c r="J82" s="546" t="s">
        <v>443</v>
      </c>
      <c r="K82" s="1462"/>
      <c r="L82" s="545"/>
      <c r="M82" s="460"/>
      <c r="N82" s="546" t="s">
        <v>443</v>
      </c>
      <c r="O82" s="422"/>
      <c r="P82" s="798"/>
    </row>
    <row r="83" spans="2:16" x14ac:dyDescent="0.25">
      <c r="B83" s="1463"/>
      <c r="C83" s="1464"/>
      <c r="D83" s="1464"/>
      <c r="E83" s="547" t="s">
        <v>0</v>
      </c>
      <c r="F83" s="548"/>
      <c r="G83" s="549" t="s">
        <v>0</v>
      </c>
      <c r="H83" s="550">
        <v>0</v>
      </c>
      <c r="I83" s="551"/>
      <c r="J83" s="552">
        <f t="shared" ref="J83:J94" si="5">H83*I83</f>
        <v>0</v>
      </c>
      <c r="K83" s="1462"/>
      <c r="L83" s="553">
        <v>0</v>
      </c>
      <c r="M83" s="554"/>
      <c r="N83" s="552">
        <f t="shared" ref="N83:N94" si="6">L83*M83</f>
        <v>0</v>
      </c>
      <c r="O83" s="555"/>
      <c r="P83" s="799">
        <f t="shared" ref="P83:P90" si="7">N83+J83</f>
        <v>0</v>
      </c>
    </row>
    <row r="84" spans="2:16" x14ac:dyDescent="0.25">
      <c r="B84" s="800"/>
      <c r="C84" s="556"/>
      <c r="D84" s="556"/>
      <c r="E84" s="547"/>
      <c r="F84" s="548"/>
      <c r="G84" s="549"/>
      <c r="H84" s="513">
        <v>0</v>
      </c>
      <c r="I84" s="551"/>
      <c r="J84" s="557">
        <f>H84*I84</f>
        <v>0</v>
      </c>
      <c r="K84" s="1462"/>
      <c r="L84" s="558">
        <v>0</v>
      </c>
      <c r="M84" s="554"/>
      <c r="N84" s="559">
        <f>L84*M84</f>
        <v>0</v>
      </c>
      <c r="O84" s="555"/>
      <c r="P84" s="801">
        <f t="shared" si="7"/>
        <v>0</v>
      </c>
    </row>
    <row r="85" spans="2:16" x14ac:dyDescent="0.25">
      <c r="B85" s="800"/>
      <c r="C85" s="556"/>
      <c r="D85" s="556"/>
      <c r="E85" s="547"/>
      <c r="F85" s="548"/>
      <c r="G85" s="549"/>
      <c r="H85" s="513">
        <v>0</v>
      </c>
      <c r="I85" s="551"/>
      <c r="J85" s="557">
        <f>H85*I85</f>
        <v>0</v>
      </c>
      <c r="K85" s="1462"/>
      <c r="L85" s="558">
        <v>0</v>
      </c>
      <c r="M85" s="554"/>
      <c r="N85" s="559">
        <f>L85*M85</f>
        <v>0</v>
      </c>
      <c r="O85" s="555"/>
      <c r="P85" s="801">
        <f t="shared" si="7"/>
        <v>0</v>
      </c>
    </row>
    <row r="86" spans="2:16" x14ac:dyDescent="0.25">
      <c r="B86" s="800"/>
      <c r="C86" s="556"/>
      <c r="D86" s="556"/>
      <c r="E86" s="547"/>
      <c r="F86" s="548"/>
      <c r="G86" s="549"/>
      <c r="H86" s="513">
        <v>0</v>
      </c>
      <c r="I86" s="551"/>
      <c r="J86" s="557">
        <f>H86*I86</f>
        <v>0</v>
      </c>
      <c r="K86" s="1462"/>
      <c r="L86" s="558">
        <v>0</v>
      </c>
      <c r="M86" s="554"/>
      <c r="N86" s="559">
        <f>L86*M86</f>
        <v>0</v>
      </c>
      <c r="O86" s="555"/>
      <c r="P86" s="801">
        <f t="shared" si="7"/>
        <v>0</v>
      </c>
    </row>
    <row r="87" spans="2:16" x14ac:dyDescent="0.25">
      <c r="B87" s="800"/>
      <c r="C87" s="556"/>
      <c r="D87" s="556"/>
      <c r="E87" s="547"/>
      <c r="F87" s="548"/>
      <c r="G87" s="549"/>
      <c r="H87" s="513">
        <v>0</v>
      </c>
      <c r="I87" s="551"/>
      <c r="J87" s="557">
        <f>H87*I87</f>
        <v>0</v>
      </c>
      <c r="K87" s="1462"/>
      <c r="L87" s="558">
        <v>0</v>
      </c>
      <c r="M87" s="554"/>
      <c r="N87" s="559">
        <f>L87*M87</f>
        <v>0</v>
      </c>
      <c r="O87" s="555"/>
      <c r="P87" s="801">
        <f t="shared" si="7"/>
        <v>0</v>
      </c>
    </row>
    <row r="88" spans="2:16" x14ac:dyDescent="0.25">
      <c r="B88" s="800"/>
      <c r="C88" s="556"/>
      <c r="D88" s="556"/>
      <c r="E88" s="547"/>
      <c r="F88" s="548"/>
      <c r="G88" s="549"/>
      <c r="H88" s="513">
        <v>0</v>
      </c>
      <c r="I88" s="551"/>
      <c r="J88" s="557">
        <f>H88*I88</f>
        <v>0</v>
      </c>
      <c r="K88" s="1462"/>
      <c r="L88" s="558">
        <v>0</v>
      </c>
      <c r="M88" s="554"/>
      <c r="N88" s="559">
        <f>L88*M88</f>
        <v>0</v>
      </c>
      <c r="O88" s="555"/>
      <c r="P88" s="801">
        <f t="shared" si="7"/>
        <v>0</v>
      </c>
    </row>
    <row r="89" spans="2:16" x14ac:dyDescent="0.25">
      <c r="B89" s="1465" t="s">
        <v>0</v>
      </c>
      <c r="C89" s="1466"/>
      <c r="D89" s="1466"/>
      <c r="E89" s="494" t="s">
        <v>0</v>
      </c>
      <c r="F89" s="495"/>
      <c r="G89" s="496" t="s">
        <v>0</v>
      </c>
      <c r="H89" s="513">
        <v>0</v>
      </c>
      <c r="I89" s="551"/>
      <c r="J89" s="557">
        <f t="shared" si="5"/>
        <v>0</v>
      </c>
      <c r="K89" s="1462"/>
      <c r="L89" s="558">
        <v>0</v>
      </c>
      <c r="M89" s="554"/>
      <c r="N89" s="559">
        <f t="shared" si="6"/>
        <v>0</v>
      </c>
      <c r="O89" s="555"/>
      <c r="P89" s="801">
        <f t="shared" si="7"/>
        <v>0</v>
      </c>
    </row>
    <row r="90" spans="2:16" x14ac:dyDescent="0.25">
      <c r="B90" s="1465"/>
      <c r="C90" s="1466"/>
      <c r="D90" s="1466"/>
      <c r="E90" s="494" t="s">
        <v>0</v>
      </c>
      <c r="F90" s="495"/>
      <c r="G90" s="496" t="s">
        <v>0</v>
      </c>
      <c r="H90" s="513">
        <v>0</v>
      </c>
      <c r="I90" s="551"/>
      <c r="J90" s="557">
        <f t="shared" si="5"/>
        <v>0</v>
      </c>
      <c r="K90" s="1462"/>
      <c r="L90" s="558">
        <v>0</v>
      </c>
      <c r="M90" s="554"/>
      <c r="N90" s="559">
        <f t="shared" si="6"/>
        <v>0</v>
      </c>
      <c r="O90" s="555"/>
      <c r="P90" s="801">
        <f t="shared" si="7"/>
        <v>0</v>
      </c>
    </row>
    <row r="91" spans="2:16" x14ac:dyDescent="0.25">
      <c r="B91" s="774"/>
      <c r="C91" s="460"/>
      <c r="D91" s="460"/>
      <c r="E91" s="460"/>
      <c r="F91" s="416"/>
      <c r="G91" s="560"/>
      <c r="H91" s="561">
        <v>0</v>
      </c>
      <c r="I91" s="562"/>
      <c r="J91" s="563">
        <f t="shared" si="5"/>
        <v>0</v>
      </c>
      <c r="K91" s="564"/>
      <c r="L91" s="558">
        <v>0</v>
      </c>
      <c r="M91" s="565"/>
      <c r="N91" s="566">
        <f t="shared" si="6"/>
        <v>0</v>
      </c>
      <c r="O91" s="555"/>
      <c r="P91" s="801">
        <f>J91+N91</f>
        <v>0</v>
      </c>
    </row>
    <row r="92" spans="2:16" x14ac:dyDescent="0.25">
      <c r="B92" s="774"/>
      <c r="C92" s="460"/>
      <c r="D92" s="460"/>
      <c r="E92" s="460"/>
      <c r="F92" s="416"/>
      <c r="G92" s="560"/>
      <c r="H92" s="561">
        <v>0</v>
      </c>
      <c r="I92" s="562"/>
      <c r="J92" s="563">
        <f t="shared" si="5"/>
        <v>0</v>
      </c>
      <c r="K92" s="564"/>
      <c r="L92" s="558">
        <v>0</v>
      </c>
      <c r="M92" s="565"/>
      <c r="N92" s="566">
        <f t="shared" si="6"/>
        <v>0</v>
      </c>
      <c r="O92" s="555"/>
      <c r="P92" s="801">
        <f>J92+N92</f>
        <v>0</v>
      </c>
    </row>
    <row r="93" spans="2:16" x14ac:dyDescent="0.25">
      <c r="B93" s="774"/>
      <c r="C93" s="460"/>
      <c r="D93" s="460"/>
      <c r="E93" s="460"/>
      <c r="F93" s="416"/>
      <c r="G93" s="560"/>
      <c r="H93" s="561">
        <v>0</v>
      </c>
      <c r="I93" s="562"/>
      <c r="J93" s="563">
        <f t="shared" si="5"/>
        <v>0</v>
      </c>
      <c r="K93" s="564"/>
      <c r="L93" s="558">
        <v>0</v>
      </c>
      <c r="M93" s="565"/>
      <c r="N93" s="566">
        <f t="shared" si="6"/>
        <v>0</v>
      </c>
      <c r="O93" s="555"/>
      <c r="P93" s="801">
        <f>J93+N93</f>
        <v>0</v>
      </c>
    </row>
    <row r="94" spans="2:16" x14ac:dyDescent="0.25">
      <c r="B94" s="778"/>
      <c r="C94" s="478"/>
      <c r="D94" s="478"/>
      <c r="E94" s="478"/>
      <c r="F94" s="567"/>
      <c r="G94" s="568"/>
      <c r="H94" s="569">
        <v>0</v>
      </c>
      <c r="I94" s="570"/>
      <c r="J94" s="563">
        <f t="shared" si="5"/>
        <v>0</v>
      </c>
      <c r="K94" s="564"/>
      <c r="L94" s="571">
        <v>0</v>
      </c>
      <c r="M94" s="572"/>
      <c r="N94" s="566">
        <f t="shared" si="6"/>
        <v>0</v>
      </c>
      <c r="O94" s="555"/>
      <c r="P94" s="801">
        <f>J94+N94</f>
        <v>0</v>
      </c>
    </row>
    <row r="95" spans="2:16" x14ac:dyDescent="0.25">
      <c r="B95" s="802" t="s">
        <v>458</v>
      </c>
      <c r="C95" s="397"/>
      <c r="D95" s="397"/>
      <c r="E95" s="397"/>
      <c r="F95" s="573"/>
      <c r="G95" s="573"/>
      <c r="H95" s="574"/>
      <c r="I95" s="575"/>
      <c r="J95" s="576">
        <f>SUM(J83:J94)</f>
        <v>0</v>
      </c>
      <c r="K95" s="359"/>
      <c r="L95" s="577"/>
      <c r="M95" s="578"/>
      <c r="N95" s="579">
        <f>SUM(N83:N94)</f>
        <v>0</v>
      </c>
      <c r="O95" s="555"/>
      <c r="P95" s="801">
        <f>SUM(P83:P94)</f>
        <v>0</v>
      </c>
    </row>
    <row r="96" spans="2:16" x14ac:dyDescent="0.25">
      <c r="B96" s="748"/>
      <c r="C96" s="580"/>
      <c r="D96" s="580"/>
      <c r="E96" s="534"/>
      <c r="F96" s="424"/>
      <c r="G96" s="424"/>
      <c r="H96" s="424"/>
      <c r="I96" s="424"/>
      <c r="J96" s="581"/>
      <c r="K96" s="582"/>
      <c r="L96" s="427"/>
      <c r="M96" s="583"/>
      <c r="N96" s="584"/>
      <c r="O96" s="582"/>
      <c r="P96" s="803"/>
    </row>
    <row r="97" spans="2:16" ht="26.25" x14ac:dyDescent="0.25">
      <c r="B97" s="794" t="s">
        <v>459</v>
      </c>
      <c r="C97" s="585"/>
      <c r="D97" s="586" t="s">
        <v>0</v>
      </c>
      <c r="E97" s="587"/>
      <c r="F97" s="588"/>
      <c r="G97" s="589"/>
      <c r="H97" s="1450"/>
      <c r="I97" s="1451"/>
      <c r="J97" s="1451"/>
      <c r="K97" s="436"/>
      <c r="L97" s="1450"/>
      <c r="M97" s="1451"/>
      <c r="N97" s="1451"/>
      <c r="O97" s="582"/>
      <c r="P97" s="804"/>
    </row>
    <row r="98" spans="2:16" x14ac:dyDescent="0.25">
      <c r="B98" s="805"/>
      <c r="C98" s="502"/>
      <c r="D98" s="501"/>
      <c r="E98" s="590"/>
      <c r="F98" s="591"/>
      <c r="G98" s="592"/>
      <c r="H98" s="593">
        <v>0</v>
      </c>
      <c r="I98" s="594"/>
      <c r="J98" s="595">
        <f>H98*I98</f>
        <v>0</v>
      </c>
      <c r="K98" s="564"/>
      <c r="L98" s="596">
        <v>0</v>
      </c>
      <c r="M98" s="597"/>
      <c r="N98" s="598">
        <f>L98*M98</f>
        <v>0</v>
      </c>
      <c r="O98" s="422"/>
      <c r="P98" s="754">
        <f>N98+J98</f>
        <v>0</v>
      </c>
    </row>
    <row r="99" spans="2:16" x14ac:dyDescent="0.25">
      <c r="B99" s="806" t="s">
        <v>0</v>
      </c>
      <c r="C99" s="495"/>
      <c r="D99" s="494" t="s">
        <v>0</v>
      </c>
      <c r="E99" s="599"/>
      <c r="F99" s="600"/>
      <c r="G99" s="601"/>
      <c r="H99" s="505">
        <v>0</v>
      </c>
      <c r="I99" s="602"/>
      <c r="J99" s="603">
        <f>H99*I99</f>
        <v>0</v>
      </c>
      <c r="K99" s="564"/>
      <c r="L99" s="604">
        <v>0</v>
      </c>
      <c r="M99" s="605"/>
      <c r="N99" s="598">
        <f>L99*M99</f>
        <v>0</v>
      </c>
      <c r="O99" s="422"/>
      <c r="P99" s="807">
        <f>N99+J99</f>
        <v>0</v>
      </c>
    </row>
    <row r="100" spans="2:16" x14ac:dyDescent="0.25">
      <c r="B100" s="771" t="s">
        <v>460</v>
      </c>
      <c r="C100" s="445"/>
      <c r="D100" s="445"/>
      <c r="E100" s="405"/>
      <c r="F100" s="606"/>
      <c r="G100" s="405"/>
      <c r="H100" s="352"/>
      <c r="I100" s="352"/>
      <c r="J100" s="607">
        <f>SUM(J98:J99)</f>
        <v>0</v>
      </c>
      <c r="K100" s="359"/>
      <c r="L100" s="538"/>
      <c r="M100" s="383"/>
      <c r="N100" s="608">
        <f>SUM(N98:N99)</f>
        <v>0</v>
      </c>
      <c r="O100" s="422"/>
      <c r="P100" s="808">
        <f>SUM(P98:P99)</f>
        <v>0</v>
      </c>
    </row>
    <row r="101" spans="2:16" x14ac:dyDescent="0.25">
      <c r="B101" s="809"/>
      <c r="C101" s="609"/>
      <c r="D101" s="609"/>
      <c r="E101" s="610"/>
      <c r="F101" s="611"/>
      <c r="G101" s="610"/>
      <c r="H101" s="612"/>
      <c r="I101" s="613"/>
      <c r="J101" s="614"/>
      <c r="K101" s="455"/>
      <c r="L101" s="404"/>
      <c r="M101" s="615"/>
      <c r="N101" s="616"/>
      <c r="O101" s="582"/>
      <c r="P101" s="810"/>
    </row>
    <row r="102" spans="2:16" x14ac:dyDescent="0.25">
      <c r="B102" s="809" t="s">
        <v>461</v>
      </c>
      <c r="C102" s="611"/>
      <c r="D102" s="610" t="s">
        <v>0</v>
      </c>
      <c r="E102" s="612"/>
      <c r="F102" s="613"/>
      <c r="G102" s="617"/>
      <c r="H102" s="618"/>
      <c r="I102" s="619"/>
      <c r="J102" s="620"/>
      <c r="K102" s="621"/>
      <c r="L102" s="622"/>
      <c r="M102" s="573"/>
      <c r="N102" s="623"/>
      <c r="O102" s="582"/>
      <c r="P102" s="811"/>
    </row>
    <row r="103" spans="2:16" x14ac:dyDescent="0.25">
      <c r="B103" s="806" t="s">
        <v>0</v>
      </c>
      <c r="C103" s="495"/>
      <c r="D103" s="494" t="s">
        <v>0</v>
      </c>
      <c r="E103" s="599"/>
      <c r="F103" s="600"/>
      <c r="G103" s="601"/>
      <c r="H103" s="624">
        <v>0</v>
      </c>
      <c r="I103" s="625"/>
      <c r="J103" s="626">
        <f>H103*I103</f>
        <v>0</v>
      </c>
      <c r="K103" s="627"/>
      <c r="L103" s="628">
        <v>0</v>
      </c>
      <c r="M103" s="597"/>
      <c r="N103" s="629">
        <f>L103*M103</f>
        <v>0</v>
      </c>
      <c r="O103" s="422"/>
      <c r="P103" s="786">
        <f>N103+J103</f>
        <v>0</v>
      </c>
    </row>
    <row r="104" spans="2:16" x14ac:dyDescent="0.25">
      <c r="B104" s="812"/>
      <c r="C104" s="502"/>
      <c r="D104" s="501"/>
      <c r="E104" s="590"/>
      <c r="F104" s="591"/>
      <c r="G104" s="630"/>
      <c r="H104" s="631">
        <v>0</v>
      </c>
      <c r="I104" s="632"/>
      <c r="J104" s="626">
        <f>H104*I104</f>
        <v>0</v>
      </c>
      <c r="K104" s="633"/>
      <c r="L104" s="634">
        <v>0</v>
      </c>
      <c r="M104" s="605"/>
      <c r="N104" s="629">
        <f>L104*M104</f>
        <v>0</v>
      </c>
      <c r="O104" s="422"/>
      <c r="P104" s="813">
        <f>N104+J104</f>
        <v>0</v>
      </c>
    </row>
    <row r="105" spans="2:16" x14ac:dyDescent="0.25">
      <c r="B105" s="814" t="s">
        <v>462</v>
      </c>
      <c r="C105" s="635"/>
      <c r="D105" s="636"/>
      <c r="E105" s="637"/>
      <c r="F105" s="638"/>
      <c r="G105" s="639"/>
      <c r="H105" s="637"/>
      <c r="I105" s="539"/>
      <c r="J105" s="640">
        <f>SUM(J103:J104)</f>
        <v>0</v>
      </c>
      <c r="K105" s="471"/>
      <c r="L105" s="641"/>
      <c r="M105" s="642"/>
      <c r="N105" s="643">
        <f>SUM(N103:N104)</f>
        <v>0</v>
      </c>
      <c r="O105" s="422"/>
      <c r="P105" s="773">
        <f>N105+J105</f>
        <v>0</v>
      </c>
    </row>
    <row r="106" spans="2:16" ht="15.75" thickBot="1" x14ac:dyDescent="0.3">
      <c r="B106" s="746"/>
      <c r="C106" s="352"/>
      <c r="D106" s="352"/>
      <c r="E106" s="352"/>
      <c r="F106" s="352"/>
      <c r="G106" s="352"/>
      <c r="H106" s="352"/>
      <c r="I106" s="644"/>
      <c r="J106" s="352"/>
      <c r="K106" s="352"/>
      <c r="L106" s="645"/>
      <c r="M106" s="402"/>
      <c r="N106" s="402"/>
      <c r="O106" s="422"/>
      <c r="P106" s="815"/>
    </row>
    <row r="107" spans="2:16" ht="15.75" thickBot="1" x14ac:dyDescent="0.3">
      <c r="B107" s="816" t="s">
        <v>463</v>
      </c>
      <c r="C107" s="397"/>
      <c r="D107" s="397"/>
      <c r="E107" s="397"/>
      <c r="F107" s="397"/>
      <c r="G107" s="397"/>
      <c r="H107" s="646"/>
      <c r="I107" s="646"/>
      <c r="J107" s="647">
        <f>J105+J100+J95</f>
        <v>0</v>
      </c>
      <c r="K107" s="646"/>
      <c r="L107" s="646"/>
      <c r="M107" s="646"/>
      <c r="N107" s="647">
        <f>N105+N100+N95</f>
        <v>0</v>
      </c>
      <c r="O107" s="428"/>
      <c r="P107" s="770">
        <f>P95+P100+P105</f>
        <v>0</v>
      </c>
    </row>
    <row r="108" spans="2:16" x14ac:dyDescent="0.25">
      <c r="B108" s="771"/>
      <c r="C108" s="445"/>
      <c r="D108" s="445"/>
      <c r="E108" s="445"/>
      <c r="F108" s="445"/>
      <c r="G108" s="445"/>
      <c r="H108" s="419"/>
      <c r="I108" s="419"/>
      <c r="J108" s="419"/>
      <c r="K108" s="419"/>
      <c r="L108" s="419"/>
      <c r="M108" s="419"/>
      <c r="N108" s="419"/>
      <c r="O108" s="419"/>
      <c r="P108" s="817"/>
    </row>
    <row r="109" spans="2:16" ht="15.75" thickBot="1" x14ac:dyDescent="0.3">
      <c r="B109" s="746"/>
      <c r="C109" s="352"/>
      <c r="D109" s="352"/>
      <c r="E109" s="352"/>
      <c r="F109" s="352"/>
      <c r="G109" s="352"/>
      <c r="H109" s="352"/>
      <c r="I109" s="352"/>
      <c r="J109" s="352"/>
      <c r="K109" s="352"/>
      <c r="L109" s="645"/>
      <c r="M109" s="352"/>
      <c r="N109" s="352"/>
      <c r="O109" s="419"/>
      <c r="P109" s="758"/>
    </row>
    <row r="110" spans="2:16" ht="15.75" thickBot="1" x14ac:dyDescent="0.3">
      <c r="B110" s="818" t="s">
        <v>464</v>
      </c>
      <c r="C110" s="648"/>
      <c r="D110" s="648"/>
      <c r="E110" s="648"/>
      <c r="F110" s="648"/>
      <c r="G110" s="649"/>
      <c r="H110" s="649"/>
      <c r="I110" s="649"/>
      <c r="J110" s="650">
        <f>J107+J78+J70+J54+J44+J32+J26+J20</f>
        <v>0</v>
      </c>
      <c r="K110" s="649"/>
      <c r="L110" s="649"/>
      <c r="M110" s="649"/>
      <c r="N110" s="650">
        <f>N107+N78+N70+N54+N44+N32+N26+N20</f>
        <v>0</v>
      </c>
      <c r="O110" s="646"/>
      <c r="P110" s="770">
        <f>P20+P26+P32+P44+P54+P70+P78+P107</f>
        <v>0</v>
      </c>
    </row>
    <row r="111" spans="2:16" x14ac:dyDescent="0.25">
      <c r="B111" s="771"/>
      <c r="C111" s="445"/>
      <c r="D111" s="445"/>
      <c r="E111" s="445"/>
      <c r="F111" s="445"/>
      <c r="G111" s="419"/>
      <c r="H111" s="419"/>
      <c r="I111" s="419"/>
      <c r="J111" s="419"/>
      <c r="K111" s="419"/>
      <c r="L111" s="419"/>
      <c r="M111" s="419"/>
      <c r="N111" s="419"/>
      <c r="O111" s="419"/>
      <c r="P111" s="817"/>
    </row>
    <row r="112" spans="2:16" x14ac:dyDescent="0.25">
      <c r="B112" s="771"/>
      <c r="C112" s="445"/>
      <c r="D112" s="445"/>
      <c r="E112" s="445"/>
      <c r="F112" s="445"/>
      <c r="G112" s="419"/>
      <c r="H112" s="419"/>
      <c r="I112" s="419"/>
      <c r="J112" s="419"/>
      <c r="K112" s="419"/>
      <c r="L112" s="419"/>
      <c r="M112" s="419"/>
      <c r="N112" s="419"/>
      <c r="O112" s="419"/>
      <c r="P112" s="817"/>
    </row>
    <row r="113" spans="2:23" x14ac:dyDescent="0.25">
      <c r="B113" s="771" t="s">
        <v>465</v>
      </c>
      <c r="C113" s="445"/>
      <c r="D113" s="445"/>
      <c r="E113" s="445"/>
      <c r="F113" s="445"/>
      <c r="G113" s="419"/>
      <c r="H113" s="419"/>
      <c r="I113" s="419"/>
      <c r="J113" s="419"/>
      <c r="K113" s="419"/>
      <c r="L113" s="419"/>
      <c r="M113" s="419"/>
      <c r="N113" s="419"/>
      <c r="O113" s="419"/>
      <c r="P113" s="817"/>
    </row>
    <row r="114" spans="2:23" x14ac:dyDescent="0.25">
      <c r="B114" s="809"/>
      <c r="C114" s="408"/>
      <c r="D114" s="407"/>
      <c r="E114" s="407"/>
      <c r="F114" s="407"/>
      <c r="G114" s="408"/>
      <c r="H114" s="1452" t="s">
        <v>466</v>
      </c>
      <c r="I114" s="1453"/>
      <c r="J114" s="1453"/>
      <c r="K114" s="414"/>
      <c r="L114" s="1454" t="s">
        <v>467</v>
      </c>
      <c r="M114" s="1454"/>
      <c r="N114" s="1455"/>
      <c r="O114" s="407"/>
      <c r="P114" s="760" t="s">
        <v>117</v>
      </c>
    </row>
    <row r="115" spans="2:23" ht="27" thickBot="1" x14ac:dyDescent="0.3">
      <c r="B115" s="750"/>
      <c r="C115" s="651"/>
      <c r="D115" s="652"/>
      <c r="E115" s="651"/>
      <c r="F115" s="653"/>
      <c r="G115" s="652"/>
      <c r="H115" s="433" t="s">
        <v>468</v>
      </c>
      <c r="I115" s="433" t="s">
        <v>469</v>
      </c>
      <c r="J115" s="654" t="s">
        <v>441</v>
      </c>
      <c r="K115" s="655"/>
      <c r="L115" s="541" t="s">
        <v>468</v>
      </c>
      <c r="M115" s="433" t="s">
        <v>469</v>
      </c>
      <c r="N115" s="656" t="s">
        <v>441</v>
      </c>
      <c r="O115" s="419"/>
      <c r="P115" s="819"/>
    </row>
    <row r="116" spans="2:23" ht="15.75" thickBot="1" x14ac:dyDescent="0.3">
      <c r="B116" s="820"/>
      <c r="C116" s="657"/>
      <c r="D116" s="657"/>
      <c r="E116" s="657"/>
      <c r="F116" s="657"/>
      <c r="G116" s="657"/>
      <c r="H116" s="658">
        <v>0</v>
      </c>
      <c r="I116" s="659">
        <v>0</v>
      </c>
      <c r="J116" s="660">
        <f>H116*I116</f>
        <v>0</v>
      </c>
      <c r="K116" s="661"/>
      <c r="L116" s="662">
        <v>0</v>
      </c>
      <c r="M116" s="659">
        <v>0</v>
      </c>
      <c r="N116" s="663">
        <f>L116*M116</f>
        <v>0</v>
      </c>
      <c r="O116" s="424"/>
      <c r="P116" s="821">
        <f>J116+N116</f>
        <v>0</v>
      </c>
    </row>
    <row r="117" spans="2:23" x14ac:dyDescent="0.25">
      <c r="B117" s="822"/>
      <c r="C117" s="664"/>
      <c r="D117" s="664"/>
      <c r="E117" s="664"/>
      <c r="F117" s="664"/>
      <c r="G117" s="664"/>
      <c r="H117" s="665"/>
      <c r="I117" s="666"/>
      <c r="J117" s="667"/>
      <c r="K117" s="668"/>
      <c r="L117" s="665"/>
      <c r="M117" s="666"/>
      <c r="N117" s="667"/>
      <c r="O117" s="419"/>
      <c r="P117" s="758"/>
    </row>
    <row r="118" spans="2:23" ht="15.75" thickBot="1" x14ac:dyDescent="0.3">
      <c r="B118" s="750"/>
      <c r="C118" s="664"/>
      <c r="D118" s="664"/>
      <c r="E118" s="664"/>
      <c r="F118" s="664"/>
      <c r="G118" s="664"/>
      <c r="H118" s="665"/>
      <c r="I118" s="666"/>
      <c r="J118" s="667"/>
      <c r="K118" s="668"/>
      <c r="L118" s="665"/>
      <c r="M118" s="666"/>
      <c r="N118" s="667"/>
      <c r="O118" s="419"/>
      <c r="P118" s="758"/>
    </row>
    <row r="119" spans="2:23" ht="15.75" thickBot="1" x14ac:dyDescent="0.3">
      <c r="B119" s="823" t="s">
        <v>470</v>
      </c>
      <c r="C119" s="824"/>
      <c r="D119" s="824"/>
      <c r="E119" s="824"/>
      <c r="F119" s="824"/>
      <c r="G119" s="825"/>
      <c r="H119" s="825"/>
      <c r="I119" s="825"/>
      <c r="J119" s="826">
        <f>J116+J110</f>
        <v>0</v>
      </c>
      <c r="K119" s="825"/>
      <c r="L119" s="825"/>
      <c r="M119" s="825"/>
      <c r="N119" s="827">
        <f>N116+N110</f>
        <v>0</v>
      </c>
      <c r="O119" s="825"/>
      <c r="P119" s="828">
        <f>P116+P110</f>
        <v>0</v>
      </c>
    </row>
    <row r="120" spans="2:23" ht="15.75" thickTop="1" x14ac:dyDescent="0.25"/>
    <row r="121" spans="2:23" x14ac:dyDescent="0.25">
      <c r="P121" s="139" t="s">
        <v>302</v>
      </c>
    </row>
    <row r="123" spans="2:23" ht="15.75" thickBot="1" x14ac:dyDescent="0.3"/>
    <row r="124" spans="2:23" ht="15.75" thickTop="1" x14ac:dyDescent="0.25">
      <c r="B124" s="1442" t="s">
        <v>407</v>
      </c>
      <c r="C124" s="1443"/>
      <c r="D124" s="1443"/>
      <c r="E124" s="1443"/>
      <c r="F124" s="1443"/>
      <c r="G124" s="1443"/>
      <c r="H124" s="1443"/>
      <c r="I124" s="1443"/>
      <c r="J124" s="1443"/>
      <c r="K124" s="1443"/>
      <c r="L124" s="1443"/>
      <c r="M124" s="1443"/>
      <c r="N124" s="1443"/>
      <c r="O124" s="1443"/>
      <c r="P124" s="1443"/>
      <c r="Q124" s="1443"/>
      <c r="R124" s="1443"/>
      <c r="S124" s="1443"/>
      <c r="T124" s="1443"/>
      <c r="U124" s="1443"/>
      <c r="V124" s="1443"/>
      <c r="W124" s="1444"/>
    </row>
    <row r="125" spans="2:23" x14ac:dyDescent="0.25">
      <c r="B125" s="1445" t="s">
        <v>471</v>
      </c>
      <c r="C125" s="1446"/>
      <c r="D125" s="1446"/>
      <c r="E125" s="1446"/>
      <c r="F125" s="1446"/>
      <c r="G125" s="1446"/>
      <c r="H125" s="1446"/>
      <c r="I125" s="1446"/>
      <c r="J125" s="1446"/>
      <c r="K125" s="1446"/>
      <c r="L125" s="1446"/>
      <c r="M125" s="1446"/>
      <c r="N125" s="1446"/>
      <c r="O125" s="1446"/>
      <c r="P125" s="1446"/>
      <c r="Q125" s="1446"/>
      <c r="R125" s="1446"/>
      <c r="S125" s="1446"/>
      <c r="T125" s="1446"/>
      <c r="U125" s="1446"/>
      <c r="V125" s="1446"/>
      <c r="W125" s="1447"/>
    </row>
    <row r="126" spans="2:23" ht="20.25" x14ac:dyDescent="0.3">
      <c r="B126" s="746"/>
      <c r="C126" s="353"/>
      <c r="D126" s="353"/>
      <c r="E126" s="739"/>
      <c r="F126" s="739"/>
      <c r="G126" s="728"/>
      <c r="H126" s="729"/>
      <c r="I126" s="729"/>
      <c r="J126" s="729"/>
      <c r="K126" s="729"/>
      <c r="L126" s="353"/>
      <c r="M126" s="740"/>
      <c r="N126" s="353"/>
      <c r="O126" s="353"/>
      <c r="P126" s="353"/>
      <c r="Q126" s="353"/>
      <c r="R126" s="368"/>
      <c r="S126" s="352"/>
      <c r="T126" s="352"/>
      <c r="U126" s="829"/>
      <c r="V126" s="352"/>
      <c r="W126" s="741"/>
    </row>
    <row r="127" spans="2:23" x14ac:dyDescent="0.25">
      <c r="B127" s="767" t="s">
        <v>493</v>
      </c>
      <c r="C127" s="743"/>
      <c r="D127" s="354"/>
      <c r="E127" s="354"/>
      <c r="F127" s="354"/>
      <c r="G127" s="354"/>
      <c r="H127" s="354"/>
      <c r="I127" s="354"/>
      <c r="J127" s="354"/>
      <c r="K127" s="354"/>
      <c r="L127" s="353"/>
      <c r="M127" s="740"/>
      <c r="N127" s="743"/>
      <c r="O127" s="352"/>
      <c r="P127" s="743"/>
      <c r="Q127" s="353"/>
      <c r="R127" s="368"/>
      <c r="S127" s="352"/>
      <c r="T127" s="352"/>
      <c r="U127" s="1448"/>
      <c r="V127" s="1448"/>
      <c r="W127" s="1449"/>
    </row>
    <row r="128" spans="2:23" ht="18" x14ac:dyDescent="0.25">
      <c r="B128" s="830" t="s">
        <v>472</v>
      </c>
      <c r="C128" s="352"/>
      <c r="D128" s="352"/>
      <c r="E128" s="352"/>
      <c r="F128" s="352"/>
      <c r="G128" s="352"/>
      <c r="H128" s="352"/>
      <c r="I128" s="352"/>
      <c r="J128" s="352"/>
      <c r="K128" s="352"/>
      <c r="L128" s="645"/>
      <c r="M128" s="352"/>
      <c r="N128" s="352"/>
      <c r="O128" s="352"/>
      <c r="P128" s="352"/>
      <c r="Q128" s="437"/>
      <c r="R128" s="437"/>
      <c r="S128" s="437"/>
      <c r="T128" s="405"/>
      <c r="U128" s="831" t="s">
        <v>493</v>
      </c>
      <c r="V128" s="669"/>
      <c r="W128" s="832"/>
    </row>
    <row r="129" spans="2:23" ht="39.75" customHeight="1" x14ac:dyDescent="0.25">
      <c r="B129" s="833" t="s">
        <v>473</v>
      </c>
      <c r="C129" s="1435" t="s">
        <v>474</v>
      </c>
      <c r="D129" s="1436"/>
      <c r="E129" s="730" t="s">
        <v>475</v>
      </c>
      <c r="F129" s="730" t="s">
        <v>476</v>
      </c>
      <c r="G129" s="671" t="s">
        <v>477</v>
      </c>
      <c r="H129" s="730" t="s">
        <v>478</v>
      </c>
      <c r="I129" s="671" t="s">
        <v>479</v>
      </c>
      <c r="J129" s="671" t="s">
        <v>441</v>
      </c>
      <c r="K129" s="731" t="s">
        <v>480</v>
      </c>
      <c r="L129" s="672" t="s">
        <v>479</v>
      </c>
      <c r="M129" s="673" t="s">
        <v>441</v>
      </c>
      <c r="N129" s="731" t="s">
        <v>481</v>
      </c>
      <c r="O129" s="675" t="s">
        <v>482</v>
      </c>
      <c r="P129" s="675" t="s">
        <v>483</v>
      </c>
      <c r="Q129" s="676" t="s">
        <v>484</v>
      </c>
      <c r="R129" s="676" t="s">
        <v>485</v>
      </c>
      <c r="S129" s="676" t="s">
        <v>486</v>
      </c>
      <c r="T129" s="352"/>
      <c r="U129" s="365" t="s">
        <v>466</v>
      </c>
      <c r="V129" s="352"/>
      <c r="W129" s="760" t="s">
        <v>487</v>
      </c>
    </row>
    <row r="130" spans="2:23" x14ac:dyDescent="0.25">
      <c r="B130" s="834"/>
      <c r="C130" s="1437"/>
      <c r="D130" s="1438"/>
      <c r="E130" s="677"/>
      <c r="F130" s="677"/>
      <c r="G130" s="678">
        <f>E130*F130</f>
        <v>0</v>
      </c>
      <c r="H130" s="679"/>
      <c r="I130" s="680"/>
      <c r="J130" s="660">
        <f>H130*I130</f>
        <v>0</v>
      </c>
      <c r="K130" s="658"/>
      <c r="L130" s="680"/>
      <c r="M130" s="660">
        <f>K130*L130</f>
        <v>0</v>
      </c>
      <c r="N130" s="679"/>
      <c r="O130" s="679"/>
      <c r="P130" s="679"/>
      <c r="Q130" s="390">
        <f>P130+N130+M130+J130+G130</f>
        <v>0</v>
      </c>
      <c r="R130" s="386"/>
      <c r="S130" s="390">
        <f>Q130*R130</f>
        <v>0</v>
      </c>
      <c r="T130" s="835"/>
      <c r="U130" s="452">
        <f>S130</f>
        <v>0</v>
      </c>
      <c r="V130" s="836"/>
      <c r="W130" s="837"/>
    </row>
    <row r="131" spans="2:23" x14ac:dyDescent="0.25">
      <c r="B131" s="834" t="s">
        <v>0</v>
      </c>
      <c r="C131" s="1437"/>
      <c r="D131" s="1438"/>
      <c r="E131" s="677"/>
      <c r="F131" s="677"/>
      <c r="G131" s="681">
        <f>E131*F131</f>
        <v>0</v>
      </c>
      <c r="H131" s="682"/>
      <c r="I131" s="683"/>
      <c r="J131" s="684">
        <f>H131*I131</f>
        <v>0</v>
      </c>
      <c r="K131" s="685"/>
      <c r="L131" s="683"/>
      <c r="M131" s="686">
        <f>K131*L131</f>
        <v>0</v>
      </c>
      <c r="N131" s="687"/>
      <c r="O131" s="687"/>
      <c r="P131" s="687"/>
      <c r="Q131" s="392">
        <f>P131+N131+M131+J131+G131</f>
        <v>0</v>
      </c>
      <c r="R131" s="386"/>
      <c r="S131" s="392">
        <f>Q131*R131</f>
        <v>0</v>
      </c>
      <c r="T131" s="709"/>
      <c r="U131" s="386">
        <f>S131</f>
        <v>0</v>
      </c>
      <c r="V131" s="838"/>
      <c r="W131" s="839"/>
    </row>
    <row r="132" spans="2:23" x14ac:dyDescent="0.25">
      <c r="B132" s="834"/>
      <c r="C132" s="519"/>
      <c r="D132" s="688"/>
      <c r="E132" s="677"/>
      <c r="F132" s="677"/>
      <c r="G132" s="681">
        <f t="shared" ref="G132:G140" si="8">E132*F132</f>
        <v>0</v>
      </c>
      <c r="H132" s="682"/>
      <c r="I132" s="683"/>
      <c r="J132" s="684">
        <f t="shared" ref="J132:J140" si="9">H132*I132</f>
        <v>0</v>
      </c>
      <c r="K132" s="685"/>
      <c r="L132" s="683"/>
      <c r="M132" s="686">
        <f t="shared" ref="M132:M140" si="10">K132*L132</f>
        <v>0</v>
      </c>
      <c r="N132" s="687"/>
      <c r="O132" s="687"/>
      <c r="P132" s="687"/>
      <c r="Q132" s="392">
        <f t="shared" ref="Q132:Q144" si="11">P132+N132+M132+J132+G132</f>
        <v>0</v>
      </c>
      <c r="R132" s="386"/>
      <c r="S132" s="392">
        <f t="shared" ref="S132:S140" si="12">Q132*R132</f>
        <v>0</v>
      </c>
      <c r="T132" s="709"/>
      <c r="U132" s="386">
        <f t="shared" ref="U132:U144" si="13">S132</f>
        <v>0</v>
      </c>
      <c r="V132" s="838"/>
      <c r="W132" s="839"/>
    </row>
    <row r="133" spans="2:23" x14ac:dyDescent="0.25">
      <c r="B133" s="834"/>
      <c r="C133" s="519"/>
      <c r="D133" s="688"/>
      <c r="E133" s="677"/>
      <c r="F133" s="677"/>
      <c r="G133" s="681">
        <f t="shared" si="8"/>
        <v>0</v>
      </c>
      <c r="H133" s="682"/>
      <c r="I133" s="683"/>
      <c r="J133" s="684">
        <f t="shared" si="9"/>
        <v>0</v>
      </c>
      <c r="K133" s="685"/>
      <c r="L133" s="683"/>
      <c r="M133" s="686">
        <f t="shared" si="10"/>
        <v>0</v>
      </c>
      <c r="N133" s="687"/>
      <c r="O133" s="687"/>
      <c r="P133" s="687"/>
      <c r="Q133" s="392">
        <f t="shared" si="11"/>
        <v>0</v>
      </c>
      <c r="R133" s="386"/>
      <c r="S133" s="392">
        <f t="shared" si="12"/>
        <v>0</v>
      </c>
      <c r="T133" s="709"/>
      <c r="U133" s="386">
        <f t="shared" si="13"/>
        <v>0</v>
      </c>
      <c r="V133" s="838"/>
      <c r="W133" s="839"/>
    </row>
    <row r="134" spans="2:23" x14ac:dyDescent="0.25">
      <c r="B134" s="834"/>
      <c r="C134" s="519"/>
      <c r="D134" s="688"/>
      <c r="E134" s="677"/>
      <c r="F134" s="677"/>
      <c r="G134" s="681">
        <f t="shared" si="8"/>
        <v>0</v>
      </c>
      <c r="H134" s="682"/>
      <c r="I134" s="683"/>
      <c r="J134" s="684">
        <f t="shared" si="9"/>
        <v>0</v>
      </c>
      <c r="K134" s="685"/>
      <c r="L134" s="683"/>
      <c r="M134" s="686">
        <f t="shared" si="10"/>
        <v>0</v>
      </c>
      <c r="N134" s="687"/>
      <c r="O134" s="687"/>
      <c r="P134" s="687"/>
      <c r="Q134" s="392">
        <f t="shared" si="11"/>
        <v>0</v>
      </c>
      <c r="R134" s="386"/>
      <c r="S134" s="392">
        <f t="shared" si="12"/>
        <v>0</v>
      </c>
      <c r="T134" s="709"/>
      <c r="U134" s="386">
        <f t="shared" si="13"/>
        <v>0</v>
      </c>
      <c r="V134" s="838"/>
      <c r="W134" s="839"/>
    </row>
    <row r="135" spans="2:23" x14ac:dyDescent="0.25">
      <c r="B135" s="834"/>
      <c r="C135" s="519"/>
      <c r="D135" s="688"/>
      <c r="E135" s="677"/>
      <c r="F135" s="677"/>
      <c r="G135" s="681">
        <f t="shared" si="8"/>
        <v>0</v>
      </c>
      <c r="H135" s="682"/>
      <c r="I135" s="683"/>
      <c r="J135" s="684">
        <f t="shared" si="9"/>
        <v>0</v>
      </c>
      <c r="K135" s="685"/>
      <c r="L135" s="683"/>
      <c r="M135" s="686">
        <f t="shared" si="10"/>
        <v>0</v>
      </c>
      <c r="N135" s="687"/>
      <c r="O135" s="687"/>
      <c r="P135" s="687"/>
      <c r="Q135" s="392">
        <f t="shared" si="11"/>
        <v>0</v>
      </c>
      <c r="R135" s="386"/>
      <c r="S135" s="392">
        <f t="shared" si="12"/>
        <v>0</v>
      </c>
      <c r="T135" s="709"/>
      <c r="U135" s="386">
        <f t="shared" si="13"/>
        <v>0</v>
      </c>
      <c r="V135" s="838"/>
      <c r="W135" s="839"/>
    </row>
    <row r="136" spans="2:23" x14ac:dyDescent="0.25">
      <c r="B136" s="834"/>
      <c r="C136" s="519"/>
      <c r="D136" s="688"/>
      <c r="E136" s="677"/>
      <c r="F136" s="677"/>
      <c r="G136" s="681">
        <f t="shared" si="8"/>
        <v>0</v>
      </c>
      <c r="H136" s="682"/>
      <c r="I136" s="683"/>
      <c r="J136" s="684">
        <f t="shared" si="9"/>
        <v>0</v>
      </c>
      <c r="K136" s="685"/>
      <c r="L136" s="683"/>
      <c r="M136" s="686">
        <f t="shared" si="10"/>
        <v>0</v>
      </c>
      <c r="N136" s="687"/>
      <c r="O136" s="687"/>
      <c r="P136" s="687"/>
      <c r="Q136" s="392">
        <f t="shared" si="11"/>
        <v>0</v>
      </c>
      <c r="R136" s="386"/>
      <c r="S136" s="392">
        <f t="shared" si="12"/>
        <v>0</v>
      </c>
      <c r="T136" s="709"/>
      <c r="U136" s="386">
        <f t="shared" si="13"/>
        <v>0</v>
      </c>
      <c r="V136" s="838"/>
      <c r="W136" s="839"/>
    </row>
    <row r="137" spans="2:23" x14ac:dyDescent="0.25">
      <c r="B137" s="834"/>
      <c r="C137" s="519"/>
      <c r="D137" s="688"/>
      <c r="E137" s="677"/>
      <c r="F137" s="677"/>
      <c r="G137" s="681">
        <f t="shared" si="8"/>
        <v>0</v>
      </c>
      <c r="H137" s="682"/>
      <c r="I137" s="683"/>
      <c r="J137" s="684">
        <f t="shared" si="9"/>
        <v>0</v>
      </c>
      <c r="K137" s="685"/>
      <c r="L137" s="683"/>
      <c r="M137" s="686">
        <f t="shared" si="10"/>
        <v>0</v>
      </c>
      <c r="N137" s="687"/>
      <c r="O137" s="687"/>
      <c r="P137" s="687"/>
      <c r="Q137" s="392">
        <f t="shared" si="11"/>
        <v>0</v>
      </c>
      <c r="R137" s="386"/>
      <c r="S137" s="392">
        <f t="shared" si="12"/>
        <v>0</v>
      </c>
      <c r="T137" s="709"/>
      <c r="U137" s="386">
        <f t="shared" si="13"/>
        <v>0</v>
      </c>
      <c r="V137" s="838"/>
      <c r="W137" s="839"/>
    </row>
    <row r="138" spans="2:23" x14ac:dyDescent="0.25">
      <c r="B138" s="834"/>
      <c r="C138" s="519"/>
      <c r="D138" s="688"/>
      <c r="E138" s="677"/>
      <c r="F138" s="677"/>
      <c r="G138" s="681">
        <f t="shared" si="8"/>
        <v>0</v>
      </c>
      <c r="H138" s="682"/>
      <c r="I138" s="683"/>
      <c r="J138" s="684">
        <f t="shared" si="9"/>
        <v>0</v>
      </c>
      <c r="K138" s="685"/>
      <c r="L138" s="683"/>
      <c r="M138" s="686">
        <f t="shared" si="10"/>
        <v>0</v>
      </c>
      <c r="N138" s="687"/>
      <c r="O138" s="687"/>
      <c r="P138" s="687"/>
      <c r="Q138" s="392">
        <f t="shared" si="11"/>
        <v>0</v>
      </c>
      <c r="R138" s="386"/>
      <c r="S138" s="392">
        <f t="shared" si="12"/>
        <v>0</v>
      </c>
      <c r="T138" s="709"/>
      <c r="U138" s="386">
        <f t="shared" si="13"/>
        <v>0</v>
      </c>
      <c r="V138" s="838"/>
      <c r="W138" s="839"/>
    </row>
    <row r="139" spans="2:23" x14ac:dyDescent="0.25">
      <c r="B139" s="834"/>
      <c r="C139" s="519"/>
      <c r="D139" s="688"/>
      <c r="E139" s="677"/>
      <c r="F139" s="677"/>
      <c r="G139" s="681">
        <f t="shared" si="8"/>
        <v>0</v>
      </c>
      <c r="H139" s="682"/>
      <c r="I139" s="683"/>
      <c r="J139" s="684">
        <f t="shared" si="9"/>
        <v>0</v>
      </c>
      <c r="K139" s="685"/>
      <c r="L139" s="683"/>
      <c r="M139" s="686">
        <f t="shared" si="10"/>
        <v>0</v>
      </c>
      <c r="N139" s="687"/>
      <c r="O139" s="687"/>
      <c r="P139" s="687"/>
      <c r="Q139" s="392">
        <f t="shared" si="11"/>
        <v>0</v>
      </c>
      <c r="R139" s="386"/>
      <c r="S139" s="392">
        <f t="shared" si="12"/>
        <v>0</v>
      </c>
      <c r="T139" s="709"/>
      <c r="U139" s="386">
        <f t="shared" si="13"/>
        <v>0</v>
      </c>
      <c r="V139" s="838"/>
      <c r="W139" s="839"/>
    </row>
    <row r="140" spans="2:23" x14ac:dyDescent="0.25">
      <c r="B140" s="834"/>
      <c r="C140" s="1437"/>
      <c r="D140" s="1438"/>
      <c r="E140" s="677"/>
      <c r="F140" s="677"/>
      <c r="G140" s="681">
        <f t="shared" si="8"/>
        <v>0</v>
      </c>
      <c r="H140" s="682"/>
      <c r="I140" s="683"/>
      <c r="J140" s="684">
        <f t="shared" si="9"/>
        <v>0</v>
      </c>
      <c r="K140" s="685"/>
      <c r="L140" s="683"/>
      <c r="M140" s="686">
        <f t="shared" si="10"/>
        <v>0</v>
      </c>
      <c r="N140" s="687"/>
      <c r="O140" s="687"/>
      <c r="P140" s="687"/>
      <c r="Q140" s="392">
        <f t="shared" si="11"/>
        <v>0</v>
      </c>
      <c r="R140" s="386"/>
      <c r="S140" s="392">
        <f t="shared" si="12"/>
        <v>0</v>
      </c>
      <c r="T140" s="709"/>
      <c r="U140" s="386">
        <f t="shared" si="13"/>
        <v>0</v>
      </c>
      <c r="V140" s="838"/>
      <c r="W140" s="839"/>
    </row>
    <row r="141" spans="2:23" x14ac:dyDescent="0.25">
      <c r="B141" s="834"/>
      <c r="C141" s="1437"/>
      <c r="D141" s="1438"/>
      <c r="E141" s="677"/>
      <c r="F141" s="677"/>
      <c r="G141" s="681">
        <f>E141*F141</f>
        <v>0</v>
      </c>
      <c r="H141" s="682"/>
      <c r="I141" s="683"/>
      <c r="J141" s="684">
        <f>H141*I141</f>
        <v>0</v>
      </c>
      <c r="K141" s="685"/>
      <c r="L141" s="683"/>
      <c r="M141" s="686">
        <f>K141*L141</f>
        <v>0</v>
      </c>
      <c r="N141" s="687"/>
      <c r="O141" s="687"/>
      <c r="P141" s="687"/>
      <c r="Q141" s="392">
        <f t="shared" si="11"/>
        <v>0</v>
      </c>
      <c r="R141" s="386"/>
      <c r="S141" s="392">
        <f>Q141*R141</f>
        <v>0</v>
      </c>
      <c r="T141" s="709"/>
      <c r="U141" s="386">
        <f t="shared" si="13"/>
        <v>0</v>
      </c>
      <c r="V141" s="838"/>
      <c r="W141" s="839"/>
    </row>
    <row r="142" spans="2:23" x14ac:dyDescent="0.25">
      <c r="B142" s="834"/>
      <c r="C142" s="1437"/>
      <c r="D142" s="1438"/>
      <c r="E142" s="677"/>
      <c r="F142" s="677"/>
      <c r="G142" s="681">
        <f>E142*F142</f>
        <v>0</v>
      </c>
      <c r="H142" s="682"/>
      <c r="I142" s="683"/>
      <c r="J142" s="684">
        <f>H142*I142</f>
        <v>0</v>
      </c>
      <c r="K142" s="685"/>
      <c r="L142" s="683"/>
      <c r="M142" s="686">
        <f>K142*L142</f>
        <v>0</v>
      </c>
      <c r="N142" s="687"/>
      <c r="O142" s="687"/>
      <c r="P142" s="687"/>
      <c r="Q142" s="392">
        <f t="shared" si="11"/>
        <v>0</v>
      </c>
      <c r="R142" s="386"/>
      <c r="S142" s="392">
        <f>Q142*R142</f>
        <v>0</v>
      </c>
      <c r="T142" s="709"/>
      <c r="U142" s="386">
        <f t="shared" si="13"/>
        <v>0</v>
      </c>
      <c r="V142" s="838"/>
      <c r="W142" s="839"/>
    </row>
    <row r="143" spans="2:23" x14ac:dyDescent="0.25">
      <c r="B143" s="834"/>
      <c r="C143" s="1437"/>
      <c r="D143" s="1438"/>
      <c r="E143" s="677"/>
      <c r="F143" s="677"/>
      <c r="G143" s="681">
        <f>E143*F143</f>
        <v>0</v>
      </c>
      <c r="H143" s="682"/>
      <c r="I143" s="683"/>
      <c r="J143" s="684">
        <f>H143*I143</f>
        <v>0</v>
      </c>
      <c r="K143" s="685"/>
      <c r="L143" s="683"/>
      <c r="M143" s="686">
        <f>K143*L143</f>
        <v>0</v>
      </c>
      <c r="N143" s="687"/>
      <c r="O143" s="687"/>
      <c r="P143" s="687"/>
      <c r="Q143" s="392">
        <f t="shared" si="11"/>
        <v>0</v>
      </c>
      <c r="R143" s="386"/>
      <c r="S143" s="392">
        <f>Q143*R143</f>
        <v>0</v>
      </c>
      <c r="T143" s="709"/>
      <c r="U143" s="386">
        <f t="shared" si="13"/>
        <v>0</v>
      </c>
      <c r="V143" s="838"/>
      <c r="W143" s="839"/>
    </row>
    <row r="144" spans="2:23" x14ac:dyDescent="0.25">
      <c r="B144" s="840" t="s">
        <v>0</v>
      </c>
      <c r="C144" s="1433"/>
      <c r="D144" s="1434"/>
      <c r="E144" s="689"/>
      <c r="F144" s="689"/>
      <c r="G144" s="690">
        <f>E144*F144</f>
        <v>0</v>
      </c>
      <c r="H144" s="691"/>
      <c r="I144" s="692"/>
      <c r="J144" s="693">
        <f>H144*I144</f>
        <v>0</v>
      </c>
      <c r="K144" s="694"/>
      <c r="L144" s="692"/>
      <c r="M144" s="695">
        <f>K144*L144</f>
        <v>0</v>
      </c>
      <c r="N144" s="696"/>
      <c r="O144" s="696"/>
      <c r="P144" s="687"/>
      <c r="Q144" s="392">
        <f t="shared" si="11"/>
        <v>0</v>
      </c>
      <c r="R144" s="395"/>
      <c r="S144" s="392">
        <f>Q144*R144</f>
        <v>0</v>
      </c>
      <c r="T144" s="709"/>
      <c r="U144" s="386">
        <f t="shared" si="13"/>
        <v>0</v>
      </c>
      <c r="V144" s="838"/>
      <c r="W144" s="839"/>
    </row>
    <row r="145" spans="2:23" x14ac:dyDescent="0.25">
      <c r="B145" s="756" t="s">
        <v>488</v>
      </c>
      <c r="C145" s="697" t="s">
        <v>0</v>
      </c>
      <c r="D145" s="698"/>
      <c r="E145" s="699"/>
      <c r="F145" s="699"/>
      <c r="G145" s="699"/>
      <c r="H145" s="700"/>
      <c r="I145" s="699"/>
      <c r="J145" s="700"/>
      <c r="K145" s="700"/>
      <c r="L145" s="699"/>
      <c r="M145" s="699"/>
      <c r="N145" s="699"/>
      <c r="O145" s="699"/>
      <c r="P145" s="699"/>
      <c r="Q145" s="701"/>
      <c r="R145" s="702"/>
      <c r="S145" s="703">
        <f>SUM(S130:S144)</f>
        <v>0</v>
      </c>
      <c r="T145" s="835"/>
      <c r="U145" s="704">
        <f>SUM(U130:U144)</f>
        <v>0</v>
      </c>
      <c r="V145" s="835"/>
      <c r="W145" s="841">
        <f>SUM(W130:W144)</f>
        <v>0</v>
      </c>
    </row>
    <row r="146" spans="2:23" x14ac:dyDescent="0.25">
      <c r="B146" s="750"/>
      <c r="C146" s="705"/>
      <c r="D146" s="529"/>
      <c r="E146" s="529"/>
      <c r="F146" s="529"/>
      <c r="G146" s="529"/>
      <c r="H146" s="706"/>
      <c r="I146" s="529"/>
      <c r="J146" s="706"/>
      <c r="K146" s="706"/>
      <c r="L146" s="529"/>
      <c r="M146" s="529"/>
      <c r="N146" s="529"/>
      <c r="O146" s="529"/>
      <c r="P146" s="529"/>
      <c r="Q146" s="707"/>
      <c r="R146" s="708"/>
      <c r="S146" s="708"/>
      <c r="T146" s="842"/>
      <c r="U146" s="708"/>
      <c r="V146" s="842"/>
      <c r="W146" s="843"/>
    </row>
    <row r="147" spans="2:23" x14ac:dyDescent="0.25">
      <c r="B147" s="746"/>
      <c r="C147" s="352"/>
      <c r="D147" s="352"/>
      <c r="E147" s="352"/>
      <c r="F147" s="352"/>
      <c r="G147" s="352"/>
      <c r="H147" s="709"/>
      <c r="I147" s="352"/>
      <c r="J147" s="709"/>
      <c r="K147" s="709"/>
      <c r="L147" s="645"/>
      <c r="M147" s="352"/>
      <c r="N147" s="352"/>
      <c r="O147" s="352"/>
      <c r="P147" s="352"/>
      <c r="Q147" s="438"/>
      <c r="R147" s="844"/>
      <c r="S147" s="844"/>
      <c r="T147" s="709"/>
      <c r="U147" s="709"/>
      <c r="V147" s="709"/>
      <c r="W147" s="845"/>
    </row>
    <row r="148" spans="2:23" ht="15.75" x14ac:dyDescent="0.25">
      <c r="B148" s="846" t="s">
        <v>489</v>
      </c>
      <c r="C148" s="352"/>
      <c r="D148" s="352"/>
      <c r="E148" s="352"/>
      <c r="F148" s="352"/>
      <c r="G148" s="352"/>
      <c r="H148" s="709"/>
      <c r="I148" s="352"/>
      <c r="J148" s="709"/>
      <c r="K148" s="709"/>
      <c r="L148" s="645"/>
      <c r="M148" s="352"/>
      <c r="N148" s="352"/>
      <c r="O148" s="352"/>
      <c r="P148" s="352"/>
      <c r="Q148" s="438"/>
      <c r="R148" s="844"/>
      <c r="S148" s="844"/>
      <c r="T148" s="709"/>
      <c r="U148" s="709"/>
      <c r="V148" s="709"/>
      <c r="W148" s="845"/>
    </row>
    <row r="149" spans="2:23" ht="55.5" customHeight="1" x14ac:dyDescent="0.25">
      <c r="B149" s="833" t="s">
        <v>490</v>
      </c>
      <c r="C149" s="1435" t="s">
        <v>474</v>
      </c>
      <c r="D149" s="1436"/>
      <c r="E149" s="670" t="s">
        <v>475</v>
      </c>
      <c r="F149" s="670" t="s">
        <v>476</v>
      </c>
      <c r="G149" s="671" t="s">
        <v>477</v>
      </c>
      <c r="H149" s="710" t="s">
        <v>478</v>
      </c>
      <c r="I149" s="671" t="s">
        <v>479</v>
      </c>
      <c r="J149" s="711" t="s">
        <v>441</v>
      </c>
      <c r="K149" s="710" t="s">
        <v>480</v>
      </c>
      <c r="L149" s="672" t="s">
        <v>479</v>
      </c>
      <c r="M149" s="673" t="s">
        <v>441</v>
      </c>
      <c r="N149" s="674" t="s">
        <v>481</v>
      </c>
      <c r="O149" s="675" t="s">
        <v>482</v>
      </c>
      <c r="P149" s="675" t="s">
        <v>483</v>
      </c>
      <c r="Q149" s="676" t="s">
        <v>484</v>
      </c>
      <c r="R149" s="712" t="s">
        <v>485</v>
      </c>
      <c r="S149" s="712" t="s">
        <v>486</v>
      </c>
      <c r="T149" s="709"/>
      <c r="U149" s="713" t="s">
        <v>466</v>
      </c>
      <c r="V149" s="709"/>
      <c r="W149" s="847" t="s">
        <v>487</v>
      </c>
    </row>
    <row r="150" spans="2:23" x14ac:dyDescent="0.25">
      <c r="B150" s="834"/>
      <c r="C150" s="1437"/>
      <c r="D150" s="1438"/>
      <c r="E150" s="677"/>
      <c r="F150" s="677"/>
      <c r="G150" s="714">
        <f t="shared" ref="G150:G164" si="14">E150*F150</f>
        <v>0</v>
      </c>
      <c r="H150" s="687"/>
      <c r="I150" s="683"/>
      <c r="J150" s="684">
        <f t="shared" ref="J150:J164" si="15">H150*I150</f>
        <v>0</v>
      </c>
      <c r="K150" s="687"/>
      <c r="L150" s="715"/>
      <c r="M150" s="714">
        <f t="shared" ref="M150:M164" si="16">K150*L150</f>
        <v>0</v>
      </c>
      <c r="N150" s="687"/>
      <c r="O150" s="716"/>
      <c r="P150" s="716"/>
      <c r="Q150" s="477">
        <f>P150+N150+M150+J150+G150</f>
        <v>0</v>
      </c>
      <c r="R150" s="386"/>
      <c r="S150" s="392">
        <f t="shared" ref="S150:S164" si="17">Q150*R150</f>
        <v>0</v>
      </c>
      <c r="T150" s="709"/>
      <c r="U150" s="457">
        <f>S150</f>
        <v>0</v>
      </c>
      <c r="V150" s="838"/>
      <c r="W150" s="839"/>
    </row>
    <row r="151" spans="2:23" x14ac:dyDescent="0.25">
      <c r="B151" s="834" t="s">
        <v>0</v>
      </c>
      <c r="C151" s="1437"/>
      <c r="D151" s="1438"/>
      <c r="E151" s="677"/>
      <c r="F151" s="677"/>
      <c r="G151" s="714">
        <f t="shared" si="14"/>
        <v>0</v>
      </c>
      <c r="H151" s="682"/>
      <c r="I151" s="683"/>
      <c r="J151" s="684">
        <f t="shared" si="15"/>
        <v>0</v>
      </c>
      <c r="K151" s="687"/>
      <c r="L151" s="715"/>
      <c r="M151" s="714">
        <f t="shared" si="16"/>
        <v>0</v>
      </c>
      <c r="N151" s="687"/>
      <c r="O151" s="687"/>
      <c r="P151" s="687"/>
      <c r="Q151" s="392">
        <f>P151+N151+M151+J151+G151</f>
        <v>0</v>
      </c>
      <c r="R151" s="386"/>
      <c r="S151" s="392">
        <f t="shared" si="17"/>
        <v>0</v>
      </c>
      <c r="T151" s="709"/>
      <c r="U151" s="386">
        <f t="shared" ref="U151:U164" si="18">S151</f>
        <v>0</v>
      </c>
      <c r="V151" s="838"/>
      <c r="W151" s="839"/>
    </row>
    <row r="152" spans="2:23" x14ac:dyDescent="0.25">
      <c r="B152" s="834"/>
      <c r="C152" s="519"/>
      <c r="D152" s="688"/>
      <c r="E152" s="677"/>
      <c r="F152" s="677"/>
      <c r="G152" s="714">
        <f t="shared" si="14"/>
        <v>0</v>
      </c>
      <c r="H152" s="682"/>
      <c r="I152" s="683"/>
      <c r="J152" s="684">
        <f t="shared" si="15"/>
        <v>0</v>
      </c>
      <c r="K152" s="687"/>
      <c r="L152" s="715"/>
      <c r="M152" s="714">
        <f t="shared" si="16"/>
        <v>0</v>
      </c>
      <c r="N152" s="687"/>
      <c r="O152" s="687"/>
      <c r="P152" s="687"/>
      <c r="Q152" s="392">
        <f t="shared" ref="Q152:Q164" si="19">P152+N152+M152+J152+G152</f>
        <v>0</v>
      </c>
      <c r="R152" s="386"/>
      <c r="S152" s="392">
        <f t="shared" si="17"/>
        <v>0</v>
      </c>
      <c r="T152" s="709"/>
      <c r="U152" s="386">
        <f t="shared" si="18"/>
        <v>0</v>
      </c>
      <c r="V152" s="838"/>
      <c r="W152" s="839"/>
    </row>
    <row r="153" spans="2:23" x14ac:dyDescent="0.25">
      <c r="B153" s="834"/>
      <c r="C153" s="519"/>
      <c r="D153" s="688"/>
      <c r="E153" s="677"/>
      <c r="F153" s="677"/>
      <c r="G153" s="714">
        <f t="shared" si="14"/>
        <v>0</v>
      </c>
      <c r="H153" s="682"/>
      <c r="I153" s="683"/>
      <c r="J153" s="684">
        <f t="shared" si="15"/>
        <v>0</v>
      </c>
      <c r="K153" s="687"/>
      <c r="L153" s="715"/>
      <c r="M153" s="714">
        <f t="shared" si="16"/>
        <v>0</v>
      </c>
      <c r="N153" s="687"/>
      <c r="O153" s="687"/>
      <c r="P153" s="687"/>
      <c r="Q153" s="392">
        <f t="shared" si="19"/>
        <v>0</v>
      </c>
      <c r="R153" s="386"/>
      <c r="S153" s="392">
        <f t="shared" si="17"/>
        <v>0</v>
      </c>
      <c r="T153" s="709"/>
      <c r="U153" s="386">
        <f t="shared" si="18"/>
        <v>0</v>
      </c>
      <c r="V153" s="838"/>
      <c r="W153" s="839"/>
    </row>
    <row r="154" spans="2:23" x14ac:dyDescent="0.25">
      <c r="B154" s="834"/>
      <c r="C154" s="519"/>
      <c r="D154" s="688"/>
      <c r="E154" s="677"/>
      <c r="F154" s="677"/>
      <c r="G154" s="714">
        <f t="shared" si="14"/>
        <v>0</v>
      </c>
      <c r="H154" s="682"/>
      <c r="I154" s="683"/>
      <c r="J154" s="684">
        <f t="shared" si="15"/>
        <v>0</v>
      </c>
      <c r="K154" s="687"/>
      <c r="L154" s="715"/>
      <c r="M154" s="714">
        <f t="shared" si="16"/>
        <v>0</v>
      </c>
      <c r="N154" s="687"/>
      <c r="O154" s="687"/>
      <c r="P154" s="687"/>
      <c r="Q154" s="392">
        <f t="shared" si="19"/>
        <v>0</v>
      </c>
      <c r="R154" s="386"/>
      <c r="S154" s="392">
        <f t="shared" si="17"/>
        <v>0</v>
      </c>
      <c r="T154" s="709"/>
      <c r="U154" s="386">
        <f t="shared" si="18"/>
        <v>0</v>
      </c>
      <c r="V154" s="838"/>
      <c r="W154" s="839"/>
    </row>
    <row r="155" spans="2:23" x14ac:dyDescent="0.25">
      <c r="B155" s="834"/>
      <c r="C155" s="519"/>
      <c r="D155" s="688"/>
      <c r="E155" s="677"/>
      <c r="F155" s="677"/>
      <c r="G155" s="714">
        <f t="shared" si="14"/>
        <v>0</v>
      </c>
      <c r="H155" s="682"/>
      <c r="I155" s="683"/>
      <c r="J155" s="684">
        <f t="shared" si="15"/>
        <v>0</v>
      </c>
      <c r="K155" s="687"/>
      <c r="L155" s="715"/>
      <c r="M155" s="714">
        <f t="shared" si="16"/>
        <v>0</v>
      </c>
      <c r="N155" s="687"/>
      <c r="O155" s="687"/>
      <c r="P155" s="687"/>
      <c r="Q155" s="392">
        <f t="shared" si="19"/>
        <v>0</v>
      </c>
      <c r="R155" s="386"/>
      <c r="S155" s="392">
        <f t="shared" si="17"/>
        <v>0</v>
      </c>
      <c r="T155" s="709"/>
      <c r="U155" s="386">
        <f t="shared" si="18"/>
        <v>0</v>
      </c>
      <c r="V155" s="838"/>
      <c r="W155" s="839"/>
    </row>
    <row r="156" spans="2:23" x14ac:dyDescent="0.25">
      <c r="B156" s="834"/>
      <c r="C156" s="519"/>
      <c r="D156" s="688"/>
      <c r="E156" s="677"/>
      <c r="F156" s="677"/>
      <c r="G156" s="714">
        <f t="shared" si="14"/>
        <v>0</v>
      </c>
      <c r="H156" s="682"/>
      <c r="I156" s="683"/>
      <c r="J156" s="684">
        <f t="shared" si="15"/>
        <v>0</v>
      </c>
      <c r="K156" s="687"/>
      <c r="L156" s="715"/>
      <c r="M156" s="714">
        <f t="shared" si="16"/>
        <v>0</v>
      </c>
      <c r="N156" s="687"/>
      <c r="O156" s="687"/>
      <c r="P156" s="687"/>
      <c r="Q156" s="392">
        <f t="shared" si="19"/>
        <v>0</v>
      </c>
      <c r="R156" s="386"/>
      <c r="S156" s="392">
        <f t="shared" si="17"/>
        <v>0</v>
      </c>
      <c r="T156" s="709"/>
      <c r="U156" s="386">
        <f t="shared" si="18"/>
        <v>0</v>
      </c>
      <c r="V156" s="838"/>
      <c r="W156" s="839"/>
    </row>
    <row r="157" spans="2:23" x14ac:dyDescent="0.25">
      <c r="B157" s="834"/>
      <c r="C157" s="519"/>
      <c r="D157" s="688"/>
      <c r="E157" s="677"/>
      <c r="F157" s="677"/>
      <c r="G157" s="714">
        <f t="shared" si="14"/>
        <v>0</v>
      </c>
      <c r="H157" s="682"/>
      <c r="I157" s="683"/>
      <c r="J157" s="684">
        <f t="shared" si="15"/>
        <v>0</v>
      </c>
      <c r="K157" s="687"/>
      <c r="L157" s="715"/>
      <c r="M157" s="714">
        <f t="shared" si="16"/>
        <v>0</v>
      </c>
      <c r="N157" s="687"/>
      <c r="O157" s="687"/>
      <c r="P157" s="687"/>
      <c r="Q157" s="392">
        <f t="shared" si="19"/>
        <v>0</v>
      </c>
      <c r="R157" s="386"/>
      <c r="S157" s="392">
        <f t="shared" si="17"/>
        <v>0</v>
      </c>
      <c r="T157" s="709"/>
      <c r="U157" s="386">
        <f t="shared" si="18"/>
        <v>0</v>
      </c>
      <c r="V157" s="838"/>
      <c r="W157" s="839"/>
    </row>
    <row r="158" spans="2:23" x14ac:dyDescent="0.25">
      <c r="B158" s="834"/>
      <c r="C158" s="519"/>
      <c r="D158" s="688"/>
      <c r="E158" s="677"/>
      <c r="F158" s="677"/>
      <c r="G158" s="714">
        <f t="shared" si="14"/>
        <v>0</v>
      </c>
      <c r="H158" s="682"/>
      <c r="I158" s="683"/>
      <c r="J158" s="684">
        <f t="shared" si="15"/>
        <v>0</v>
      </c>
      <c r="K158" s="687"/>
      <c r="L158" s="715"/>
      <c r="M158" s="714">
        <f t="shared" si="16"/>
        <v>0</v>
      </c>
      <c r="N158" s="687"/>
      <c r="O158" s="687"/>
      <c r="P158" s="687"/>
      <c r="Q158" s="392">
        <f t="shared" si="19"/>
        <v>0</v>
      </c>
      <c r="R158" s="386"/>
      <c r="S158" s="392">
        <f t="shared" si="17"/>
        <v>0</v>
      </c>
      <c r="T158" s="709"/>
      <c r="U158" s="386">
        <f t="shared" si="18"/>
        <v>0</v>
      </c>
      <c r="V158" s="838"/>
      <c r="W158" s="839"/>
    </row>
    <row r="159" spans="2:23" x14ac:dyDescent="0.25">
      <c r="B159" s="834"/>
      <c r="C159" s="519"/>
      <c r="D159" s="688"/>
      <c r="E159" s="677"/>
      <c r="F159" s="677"/>
      <c r="G159" s="714">
        <f t="shared" si="14"/>
        <v>0</v>
      </c>
      <c r="H159" s="682"/>
      <c r="I159" s="683"/>
      <c r="J159" s="684">
        <f t="shared" si="15"/>
        <v>0</v>
      </c>
      <c r="K159" s="687"/>
      <c r="L159" s="715"/>
      <c r="M159" s="714">
        <f t="shared" si="16"/>
        <v>0</v>
      </c>
      <c r="N159" s="687"/>
      <c r="O159" s="687"/>
      <c r="P159" s="687"/>
      <c r="Q159" s="392">
        <f t="shared" si="19"/>
        <v>0</v>
      </c>
      <c r="R159" s="386"/>
      <c r="S159" s="392">
        <f t="shared" si="17"/>
        <v>0</v>
      </c>
      <c r="T159" s="709"/>
      <c r="U159" s="386">
        <f t="shared" si="18"/>
        <v>0</v>
      </c>
      <c r="V159" s="838"/>
      <c r="W159" s="839"/>
    </row>
    <row r="160" spans="2:23" x14ac:dyDescent="0.25">
      <c r="B160" s="834"/>
      <c r="C160" s="1437"/>
      <c r="D160" s="1438"/>
      <c r="E160" s="677"/>
      <c r="F160" s="683"/>
      <c r="G160" s="714">
        <f t="shared" si="14"/>
        <v>0</v>
      </c>
      <c r="H160" s="682"/>
      <c r="I160" s="683"/>
      <c r="J160" s="684">
        <f t="shared" si="15"/>
        <v>0</v>
      </c>
      <c r="K160" s="687"/>
      <c r="L160" s="715"/>
      <c r="M160" s="714">
        <f t="shared" si="16"/>
        <v>0</v>
      </c>
      <c r="N160" s="687"/>
      <c r="O160" s="687"/>
      <c r="P160" s="687"/>
      <c r="Q160" s="392">
        <f t="shared" si="19"/>
        <v>0</v>
      </c>
      <c r="R160" s="386"/>
      <c r="S160" s="392">
        <f t="shared" si="17"/>
        <v>0</v>
      </c>
      <c r="T160" s="709" t="s">
        <v>0</v>
      </c>
      <c r="U160" s="386">
        <f t="shared" si="18"/>
        <v>0</v>
      </c>
      <c r="V160" s="838"/>
      <c r="W160" s="839"/>
    </row>
    <row r="161" spans="2:23" x14ac:dyDescent="0.25">
      <c r="B161" s="834"/>
      <c r="C161" s="1437"/>
      <c r="D161" s="1438"/>
      <c r="E161" s="677"/>
      <c r="F161" s="683"/>
      <c r="G161" s="714">
        <f t="shared" si="14"/>
        <v>0</v>
      </c>
      <c r="H161" s="682"/>
      <c r="I161" s="683"/>
      <c r="J161" s="684">
        <f t="shared" si="15"/>
        <v>0</v>
      </c>
      <c r="K161" s="687"/>
      <c r="L161" s="715"/>
      <c r="M161" s="714">
        <f t="shared" si="16"/>
        <v>0</v>
      </c>
      <c r="N161" s="687"/>
      <c r="O161" s="687"/>
      <c r="P161" s="687"/>
      <c r="Q161" s="392">
        <f t="shared" si="19"/>
        <v>0</v>
      </c>
      <c r="R161" s="386"/>
      <c r="S161" s="392">
        <f t="shared" si="17"/>
        <v>0</v>
      </c>
      <c r="T161" s="709"/>
      <c r="U161" s="386">
        <f t="shared" si="18"/>
        <v>0</v>
      </c>
      <c r="V161" s="838"/>
      <c r="W161" s="839"/>
    </row>
    <row r="162" spans="2:23" x14ac:dyDescent="0.25">
      <c r="B162" s="834"/>
      <c r="C162" s="1437"/>
      <c r="D162" s="1438"/>
      <c r="E162" s="677"/>
      <c r="F162" s="683"/>
      <c r="G162" s="714">
        <f t="shared" si="14"/>
        <v>0</v>
      </c>
      <c r="H162" s="682"/>
      <c r="I162" s="683"/>
      <c r="J162" s="684">
        <f t="shared" si="15"/>
        <v>0</v>
      </c>
      <c r="K162" s="687"/>
      <c r="L162" s="715"/>
      <c r="M162" s="714">
        <f t="shared" si="16"/>
        <v>0</v>
      </c>
      <c r="N162" s="687"/>
      <c r="O162" s="687"/>
      <c r="P162" s="687"/>
      <c r="Q162" s="392">
        <f t="shared" si="19"/>
        <v>0</v>
      </c>
      <c r="R162" s="386"/>
      <c r="S162" s="392">
        <f t="shared" si="17"/>
        <v>0</v>
      </c>
      <c r="T162" s="709"/>
      <c r="U162" s="386">
        <f t="shared" si="18"/>
        <v>0</v>
      </c>
      <c r="V162" s="838"/>
      <c r="W162" s="839"/>
    </row>
    <row r="163" spans="2:23" x14ac:dyDescent="0.25">
      <c r="B163" s="834"/>
      <c r="C163" s="1437"/>
      <c r="D163" s="1438"/>
      <c r="E163" s="677"/>
      <c r="F163" s="683"/>
      <c r="G163" s="714">
        <f t="shared" si="14"/>
        <v>0</v>
      </c>
      <c r="H163" s="682"/>
      <c r="I163" s="683"/>
      <c r="J163" s="684">
        <f t="shared" si="15"/>
        <v>0</v>
      </c>
      <c r="K163" s="687"/>
      <c r="L163" s="715"/>
      <c r="M163" s="714">
        <f t="shared" si="16"/>
        <v>0</v>
      </c>
      <c r="N163" s="687"/>
      <c r="O163" s="687"/>
      <c r="P163" s="687"/>
      <c r="Q163" s="392">
        <f t="shared" si="19"/>
        <v>0</v>
      </c>
      <c r="R163" s="386"/>
      <c r="S163" s="392">
        <f t="shared" si="17"/>
        <v>0</v>
      </c>
      <c r="T163" s="709"/>
      <c r="U163" s="386">
        <f t="shared" si="18"/>
        <v>0</v>
      </c>
      <c r="V163" s="838"/>
      <c r="W163" s="839"/>
    </row>
    <row r="164" spans="2:23" x14ac:dyDescent="0.25">
      <c r="B164" s="840" t="s">
        <v>0</v>
      </c>
      <c r="C164" s="1433"/>
      <c r="D164" s="1434"/>
      <c r="E164" s="717"/>
      <c r="F164" s="718"/>
      <c r="G164" s="719">
        <f t="shared" si="14"/>
        <v>0</v>
      </c>
      <c r="H164" s="720"/>
      <c r="I164" s="692"/>
      <c r="J164" s="693">
        <f t="shared" si="15"/>
        <v>0</v>
      </c>
      <c r="K164" s="696"/>
      <c r="L164" s="721"/>
      <c r="M164" s="719">
        <f t="shared" si="16"/>
        <v>0</v>
      </c>
      <c r="N164" s="696"/>
      <c r="O164" s="687"/>
      <c r="P164" s="687"/>
      <c r="Q164" s="392">
        <f t="shared" si="19"/>
        <v>0</v>
      </c>
      <c r="R164" s="395"/>
      <c r="S164" s="477">
        <f t="shared" si="17"/>
        <v>0</v>
      </c>
      <c r="T164" s="709"/>
      <c r="U164" s="386">
        <f t="shared" si="18"/>
        <v>0</v>
      </c>
      <c r="V164" s="838"/>
      <c r="W164" s="839"/>
    </row>
    <row r="165" spans="2:23" x14ac:dyDescent="0.25">
      <c r="B165" s="756" t="s">
        <v>491</v>
      </c>
      <c r="C165" s="639" t="s">
        <v>0</v>
      </c>
      <c r="D165" s="698"/>
      <c r="E165" s="698"/>
      <c r="F165" s="698"/>
      <c r="G165" s="699"/>
      <c r="H165" s="699"/>
      <c r="I165" s="699"/>
      <c r="J165" s="699"/>
      <c r="K165" s="699"/>
      <c r="L165" s="699"/>
      <c r="M165" s="699"/>
      <c r="N165" s="699"/>
      <c r="O165" s="699"/>
      <c r="P165" s="699"/>
      <c r="Q165" s="722"/>
      <c r="R165" s="723"/>
      <c r="S165" s="390">
        <f>SUM(S150:S164)</f>
        <v>0</v>
      </c>
      <c r="T165" s="835"/>
      <c r="U165" s="704">
        <f>SUM(U150:U164)</f>
        <v>0</v>
      </c>
      <c r="V165" s="835"/>
      <c r="W165" s="841">
        <f>SUM(W150:W164)</f>
        <v>0</v>
      </c>
    </row>
    <row r="166" spans="2:23" x14ac:dyDescent="0.25">
      <c r="B166" s="848" t="s">
        <v>0</v>
      </c>
      <c r="C166" s="419"/>
      <c r="D166" s="419"/>
      <c r="E166" s="419"/>
      <c r="F166" s="419"/>
      <c r="G166" s="1439"/>
      <c r="H166" s="1439"/>
      <c r="I166" s="1439"/>
      <c r="J166" s="1439"/>
      <c r="K166" s="360"/>
      <c r="L166" s="360"/>
      <c r="M166" s="360"/>
      <c r="N166" s="360"/>
      <c r="O166" s="360"/>
      <c r="P166" s="360"/>
      <c r="Q166" s="360"/>
      <c r="R166" s="360"/>
      <c r="S166" s="360"/>
      <c r="T166" s="352"/>
      <c r="U166" s="352"/>
      <c r="V166" s="352"/>
      <c r="W166" s="741"/>
    </row>
    <row r="167" spans="2:23" x14ac:dyDescent="0.25">
      <c r="B167" s="769" t="s">
        <v>436</v>
      </c>
      <c r="C167" s="724" t="s">
        <v>0</v>
      </c>
      <c r="D167" s="725"/>
      <c r="E167" s="725"/>
      <c r="F167" s="725"/>
      <c r="G167" s="699"/>
      <c r="H167" s="699"/>
      <c r="I167" s="699"/>
      <c r="J167" s="699"/>
      <c r="K167" s="699"/>
      <c r="L167" s="699"/>
      <c r="M167" s="1440"/>
      <c r="N167" s="1441"/>
      <c r="O167" s="1441"/>
      <c r="P167" s="1441"/>
      <c r="Q167" s="1441"/>
      <c r="R167" s="726"/>
      <c r="S167" s="703">
        <f>S165+S145</f>
        <v>0</v>
      </c>
      <c r="T167" s="835"/>
      <c r="U167" s="727">
        <f>U145+U165</f>
        <v>0</v>
      </c>
      <c r="V167" s="835"/>
      <c r="W167" s="849">
        <f>W145+W165</f>
        <v>0</v>
      </c>
    </row>
    <row r="168" spans="2:23" x14ac:dyDescent="0.25">
      <c r="B168" s="767" t="s">
        <v>493</v>
      </c>
      <c r="C168" s="352"/>
      <c r="D168" s="352"/>
      <c r="E168" s="352"/>
      <c r="F168" s="352"/>
      <c r="G168" s="352"/>
      <c r="H168" s="352"/>
      <c r="I168" s="352"/>
      <c r="J168" s="352"/>
      <c r="K168" s="352"/>
      <c r="L168" s="352"/>
      <c r="M168" s="352"/>
      <c r="N168" s="352"/>
      <c r="O168" s="352"/>
      <c r="P168" s="352"/>
      <c r="Q168" s="352"/>
      <c r="R168" s="352"/>
      <c r="S168" s="352"/>
      <c r="T168" s="352"/>
      <c r="U168" s="352"/>
      <c r="V168" s="352"/>
      <c r="W168" s="741"/>
    </row>
    <row r="169" spans="2:23" ht="15.75" thickBot="1" x14ac:dyDescent="0.3">
      <c r="B169" s="850"/>
      <c r="C169" s="851"/>
      <c r="D169" s="851"/>
      <c r="E169" s="851"/>
      <c r="F169" s="851"/>
      <c r="G169" s="851"/>
      <c r="H169" s="851"/>
      <c r="I169" s="851"/>
      <c r="J169" s="851"/>
      <c r="K169" s="851"/>
      <c r="L169" s="851"/>
      <c r="M169" s="851"/>
      <c r="N169" s="851"/>
      <c r="O169" s="851"/>
      <c r="P169" s="851"/>
      <c r="Q169" s="851"/>
      <c r="R169" s="851"/>
      <c r="S169" s="851"/>
      <c r="T169" s="851"/>
      <c r="U169" s="852" t="s">
        <v>493</v>
      </c>
      <c r="V169" s="851"/>
      <c r="W169" s="853"/>
    </row>
    <row r="170" spans="2:23" ht="15.75" thickTop="1" x14ac:dyDescent="0.25">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row>
    <row r="171" spans="2:23" x14ac:dyDescent="0.25">
      <c r="B171" s="348"/>
      <c r="C171" s="348"/>
      <c r="D171" s="348"/>
      <c r="E171" s="348"/>
      <c r="F171" s="348"/>
      <c r="G171" s="348"/>
      <c r="H171" s="348"/>
      <c r="I171" s="348"/>
      <c r="J171" s="348"/>
      <c r="K171" s="348"/>
      <c r="L171" s="348"/>
      <c r="M171" s="348"/>
      <c r="N171" s="348"/>
      <c r="O171" s="348"/>
      <c r="P171" s="348"/>
      <c r="Q171" s="348"/>
      <c r="R171" s="348"/>
      <c r="S171" s="1431"/>
      <c r="T171" s="1432"/>
      <c r="U171" s="1432"/>
      <c r="V171" s="1432"/>
      <c r="W171" s="1432"/>
    </row>
    <row r="172" spans="2:23" x14ac:dyDescent="0.25">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row>
  </sheetData>
  <mergeCells count="91">
    <mergeCell ref="L20:M20"/>
    <mergeCell ref="C4:J4"/>
    <mergeCell ref="C5:J5"/>
    <mergeCell ref="H7:J7"/>
    <mergeCell ref="L7:N7"/>
    <mergeCell ref="B12:G12"/>
    <mergeCell ref="H12:J12"/>
    <mergeCell ref="K12:K20"/>
    <mergeCell ref="L12:N12"/>
    <mergeCell ref="B13:G13"/>
    <mergeCell ref="B14:G14"/>
    <mergeCell ref="B30:C30"/>
    <mergeCell ref="B15:G15"/>
    <mergeCell ref="B16:G16"/>
    <mergeCell ref="B17:G17"/>
    <mergeCell ref="B18:G18"/>
    <mergeCell ref="B19:G19"/>
    <mergeCell ref="B22:C22"/>
    <mergeCell ref="B24:C24"/>
    <mergeCell ref="B25:C25"/>
    <mergeCell ref="B26:C26"/>
    <mergeCell ref="B28:D28"/>
    <mergeCell ref="B45:N45"/>
    <mergeCell ref="B35:G36"/>
    <mergeCell ref="H35:J35"/>
    <mergeCell ref="L35:N35"/>
    <mergeCell ref="B37:G37"/>
    <mergeCell ref="B38:G38"/>
    <mergeCell ref="B39:G39"/>
    <mergeCell ref="B41:C41"/>
    <mergeCell ref="D41:G41"/>
    <mergeCell ref="D42:G42"/>
    <mergeCell ref="B43:G43"/>
    <mergeCell ref="B44:I44"/>
    <mergeCell ref="L57:N57"/>
    <mergeCell ref="B67:D67"/>
    <mergeCell ref="B68:D68"/>
    <mergeCell ref="B46:N46"/>
    <mergeCell ref="B47:G48"/>
    <mergeCell ref="H47:J47"/>
    <mergeCell ref="K47:K54"/>
    <mergeCell ref="L47:N47"/>
    <mergeCell ref="B49:G49"/>
    <mergeCell ref="B51:G51"/>
    <mergeCell ref="L54:M54"/>
    <mergeCell ref="B56:H56"/>
    <mergeCell ref="B57:D57"/>
    <mergeCell ref="E57:G57"/>
    <mergeCell ref="H57:J57"/>
    <mergeCell ref="K57:K70"/>
    <mergeCell ref="B83:D83"/>
    <mergeCell ref="B89:D89"/>
    <mergeCell ref="B90:D90"/>
    <mergeCell ref="J72:N72"/>
    <mergeCell ref="E73:G73"/>
    <mergeCell ref="H73:J73"/>
    <mergeCell ref="K73:K78"/>
    <mergeCell ref="L73:N73"/>
    <mergeCell ref="B75:D75"/>
    <mergeCell ref="B76:D76"/>
    <mergeCell ref="B77:D77"/>
    <mergeCell ref="H97:J97"/>
    <mergeCell ref="L97:N97"/>
    <mergeCell ref="H114:J114"/>
    <mergeCell ref="L114:N114"/>
    <mergeCell ref="E81:G81"/>
    <mergeCell ref="H81:J81"/>
    <mergeCell ref="K81:K90"/>
    <mergeCell ref="L81:N81"/>
    <mergeCell ref="C143:D143"/>
    <mergeCell ref="B124:W124"/>
    <mergeCell ref="B125:W125"/>
    <mergeCell ref="U127:W127"/>
    <mergeCell ref="C129:D129"/>
    <mergeCell ref="C130:D130"/>
    <mergeCell ref="C131:D131"/>
    <mergeCell ref="C140:D140"/>
    <mergeCell ref="C141:D141"/>
    <mergeCell ref="C142:D142"/>
    <mergeCell ref="S171:W171"/>
    <mergeCell ref="C144:D144"/>
    <mergeCell ref="C149:D149"/>
    <mergeCell ref="C150:D150"/>
    <mergeCell ref="C151:D151"/>
    <mergeCell ref="C160:D160"/>
    <mergeCell ref="C161:D161"/>
    <mergeCell ref="C162:D162"/>
    <mergeCell ref="C163:D163"/>
    <mergeCell ref="C164:D164"/>
    <mergeCell ref="G166:J166"/>
    <mergeCell ref="M167:Q167"/>
  </mergeCells>
  <hyperlinks>
    <hyperlink ref="F149" r:id="rId1" xr:uid="{00000000-0004-0000-0200-000000000000}"/>
    <hyperlink ref="E149" r:id="rId2" xr:uid="{00000000-0004-0000-0200-000001000000}"/>
    <hyperlink ref="H149" r:id="rId3" xr:uid="{00000000-0004-0000-0200-000002000000}"/>
    <hyperlink ref="K149" r:id="rId4" xr:uid="{00000000-0004-0000-0200-000003000000}"/>
    <hyperlink ref="N149" r:id="rId5" display="Airfair" xr:uid="{00000000-0004-0000-0200-000004000000}"/>
    <hyperlink ref="U169" location="Sheet1!B29" display="Back to Travel" xr:uid="{00000000-0004-0000-0200-000005000000}"/>
    <hyperlink ref="U128" location="Sheet1!B29" display="Back to Travel" xr:uid="{00000000-0004-0000-0200-000006000000}"/>
    <hyperlink ref="B127" location="Sheet1!B29" display="Back to Travel" xr:uid="{00000000-0004-0000-0200-000007000000}"/>
    <hyperlink ref="B168" location="Sheet1!B29" display="Back to Travel" xr:uid="{00000000-0004-0000-0200-000008000000}"/>
    <hyperlink ref="B30:C30" location="Sheet1!B128:B145" display="In-State Travel" xr:uid="{00000000-0004-0000-0200-000009000000}"/>
    <hyperlink ref="B31" location="Sheet1!B148:B165" display="Out of State Travel" xr:uid="{00000000-0004-0000-0200-00000A000000}"/>
    <hyperlink ref="P2" location="Start!A1" display="Back" xr:uid="{00000000-0004-0000-0200-00000B000000}"/>
    <hyperlink ref="P121" location="Start!A1" display="Back" xr:uid="{00000000-0004-0000-0200-00000C000000}"/>
  </hyperlinks>
  <pageMargins left="0.7" right="0.7" top="0.61" bottom="0.75" header="0.3" footer="0.3"/>
  <pageSetup scale="50" fitToHeight="3" orientation="landscape" r:id="rId6"/>
  <rowBreaks count="2" manualBreakCount="2">
    <brk id="55" max="15" man="1"/>
    <brk id="120" max="15" man="1"/>
  </rowBreaks>
  <ignoredErrors>
    <ignoredError sqref="C4" unlocked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rgb="FFFFFF00"/>
  </sheetPr>
  <dimension ref="B1:Q6"/>
  <sheetViews>
    <sheetView showGridLines="0" showRowColHeaders="0" workbookViewId="0">
      <selection activeCell="Q1" sqref="Q1"/>
    </sheetView>
  </sheetViews>
  <sheetFormatPr defaultColWidth="9.28515625" defaultRowHeight="15" x14ac:dyDescent="0.25"/>
  <cols>
    <col min="1" max="1" width="2.7109375" style="4" customWidth="1"/>
    <col min="2" max="11" width="9.42578125" style="4" customWidth="1"/>
    <col min="12" max="16384" width="9.28515625" style="4"/>
  </cols>
  <sheetData>
    <row r="1" spans="2:17" ht="18.75" x14ac:dyDescent="0.3">
      <c r="Q1" s="1184" t="s">
        <v>302</v>
      </c>
    </row>
    <row r="2" spans="2:17" ht="46.5" customHeight="1" x14ac:dyDescent="0.25">
      <c r="B2" s="1537" t="s">
        <v>612</v>
      </c>
      <c r="C2" s="1538"/>
      <c r="D2" s="1538"/>
      <c r="E2" s="1538"/>
      <c r="F2" s="1538"/>
      <c r="G2" s="1538"/>
      <c r="H2" s="1538"/>
      <c r="I2" s="1538"/>
      <c r="J2" s="1538"/>
      <c r="K2" s="1538"/>
      <c r="L2" s="1538"/>
      <c r="M2" s="1538"/>
      <c r="N2" s="1538"/>
      <c r="O2" s="1538"/>
      <c r="P2" s="1538"/>
      <c r="Q2" s="1538"/>
    </row>
    <row r="3" spans="2:17" x14ac:dyDescent="0.25">
      <c r="G3" s="1185" t="s">
        <v>613</v>
      </c>
    </row>
    <row r="5" spans="2:17" x14ac:dyDescent="0.25">
      <c r="B5"/>
    </row>
    <row r="6" spans="2:17" x14ac:dyDescent="0.25">
      <c r="B6"/>
    </row>
  </sheetData>
  <mergeCells count="1">
    <mergeCell ref="B2:Q2"/>
  </mergeCells>
  <hyperlinks>
    <hyperlink ref="Q1" location="Start!A1" display="Back" xr:uid="{00000000-0004-0000-0300-000000000000}"/>
  </hyperlinks>
  <pageMargins left="0.7" right="0.7" top="0.75" bottom="0.75" header="0.3" footer="0.3"/>
  <pageSetup orientation="portrait" r:id="rId1"/>
  <headerFooter>
    <oddHeader>&amp;C Region Plan &amp; Mission&amp;LName: John Doe&amp;R Period:2012   2011-2013</oddHeader>
    <oddFooter xml:space="preserve">&amp;LPage &amp;P of &amp;N&amp;RPrinted &amp;D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R85"/>
  <sheetViews>
    <sheetView showWhiteSpace="0" topLeftCell="E1" zoomScaleNormal="100" workbookViewId="0">
      <pane ySplit="1" topLeftCell="A2" activePane="bottomLeft" state="frozen"/>
      <selection activeCell="E1" sqref="E1"/>
      <selection pane="bottomLeft" activeCell="E1" sqref="E1"/>
    </sheetView>
  </sheetViews>
  <sheetFormatPr defaultColWidth="9.28515625" defaultRowHeight="12.75" x14ac:dyDescent="0.2"/>
  <cols>
    <col min="1" max="1" width="8.7109375" style="197" hidden="1" customWidth="1"/>
    <col min="2" max="2" width="10.28515625" style="197" hidden="1" customWidth="1"/>
    <col min="3" max="4" width="13.5703125" style="197" hidden="1" customWidth="1"/>
    <col min="5" max="5" width="19" style="327" customWidth="1"/>
    <col min="6" max="6" width="11" style="206"/>
    <col min="7" max="7" width="11" style="161"/>
    <col min="8" max="8" width="6.5703125" style="161" hidden="1" customWidth="1"/>
    <col min="9" max="9" width="49.28515625" style="1258" customWidth="1"/>
    <col min="10" max="10" width="11" style="162" customWidth="1"/>
    <col min="11" max="11" width="40.28515625" style="162" customWidth="1"/>
    <col min="12" max="12" width="11" style="162"/>
    <col min="13" max="13" width="11" style="162" collapsed="1"/>
    <col min="14" max="14" width="39.7109375" style="162" customWidth="1"/>
    <col min="15" max="15" width="14.28515625" style="162" customWidth="1"/>
    <col min="16" max="16" width="11" style="1192"/>
    <col min="17" max="17" width="38.5703125" style="162" customWidth="1"/>
    <col min="18" max="18" width="24.7109375" style="162" customWidth="1"/>
    <col min="19" max="16384" width="9.28515625" style="161"/>
  </cols>
  <sheetData>
    <row r="1" spans="1:18" s="160" customFormat="1" ht="47.25" customHeight="1" thickBot="1" x14ac:dyDescent="0.3">
      <c r="A1" s="328" t="s">
        <v>52</v>
      </c>
      <c r="B1" s="328" t="s">
        <v>335</v>
      </c>
      <c r="C1" s="328" t="s">
        <v>336</v>
      </c>
      <c r="D1" s="328" t="s">
        <v>529</v>
      </c>
      <c r="E1" s="186" t="s">
        <v>183</v>
      </c>
      <c r="F1" s="186" t="s">
        <v>269</v>
      </c>
      <c r="G1" s="187" t="s">
        <v>307</v>
      </c>
      <c r="H1" s="186" t="s">
        <v>270</v>
      </c>
      <c r="I1" s="186" t="s">
        <v>601</v>
      </c>
      <c r="J1" s="159" t="s">
        <v>330</v>
      </c>
      <c r="K1" s="159" t="s">
        <v>383</v>
      </c>
      <c r="L1" s="159" t="s">
        <v>262</v>
      </c>
      <c r="M1" s="1259" t="s">
        <v>53</v>
      </c>
      <c r="N1" s="1259" t="s">
        <v>664</v>
      </c>
      <c r="O1" s="1259" t="s">
        <v>137</v>
      </c>
      <c r="P1" s="1260" t="s">
        <v>310</v>
      </c>
      <c r="Q1" s="1260" t="s">
        <v>384</v>
      </c>
      <c r="R1" s="1260" t="s">
        <v>385</v>
      </c>
    </row>
    <row r="2" spans="1:18" s="210" customFormat="1" ht="38.25" x14ac:dyDescent="0.25">
      <c r="A2" s="207" t="str">
        <f>Start!$U$12</f>
        <v/>
      </c>
      <c r="B2" s="208" t="str">
        <f>IF(Start!$AB$19=Start!$Z$14,Start!$AB$14,IF(Start!$AB$19=Start!$Z$15,Start!$AB$15, IF(Start!$AB$19=Start!$Z$16,Start!$AB$16, IF(Start!$AB$19=Start!$Z$17,Start!$AB$17,""))))</f>
        <v/>
      </c>
      <c r="C2" s="208" t="str">
        <f>IF(Start!$AB$19=Start!$Z$14,Start!$AE$14,IF(Start!$AB$19=Start!$Z$15,Start!$AE$15, IF(Start!$AB$19=Start!$Z$16,Start!$AE$16, IF(Start!$AB$19=Start!$Z$17,Start!$AE$17,""))))</f>
        <v/>
      </c>
      <c r="D2" s="208"/>
      <c r="E2" s="188" t="str">
        <f>IF(WorkPlan[[#This Row],[Activity '#]]="","",LOOKUP(H:H,Outcomes!B:B,Outcomes!C:C))</f>
        <v>Basic Pesticide Program</v>
      </c>
      <c r="F2" s="209" t="str">
        <f>IF(MID(WorkPlan[[#This Row],[Activity '#]],5,1)="1","OPP",IF(MID(WorkPlan[[#This Row],[Activity '#]],5,1)="2","OECA","OPP &amp; OECA"))</f>
        <v>OPP &amp; OECA</v>
      </c>
      <c r="G2" s="1186" t="s">
        <v>203</v>
      </c>
      <c r="H2" s="209">
        <f>VALUE(LEFT(WorkPlan[[#This Row],[Activity '#]],2))</f>
        <v>1</v>
      </c>
      <c r="I2" s="1253" t="s">
        <v>560</v>
      </c>
      <c r="J2" s="209" t="s">
        <v>271</v>
      </c>
      <c r="K2" s="1324"/>
      <c r="L2" s="1187" t="str">
        <f>Start!$AG$22</f>
        <v/>
      </c>
      <c r="M2" s="1188"/>
      <c r="N2" s="1321"/>
      <c r="O2" s="1189" t="s">
        <v>311</v>
      </c>
      <c r="P2" s="167"/>
      <c r="Q2" s="167"/>
      <c r="R2" s="167"/>
    </row>
    <row r="3" spans="1:18" s="210" customFormat="1" ht="51" x14ac:dyDescent="0.25">
      <c r="A3" s="207" t="str">
        <f>Start!$U$12</f>
        <v/>
      </c>
      <c r="B3" s="208" t="str">
        <f>IF(Start!$AB$19=Start!$Z$14,Start!$AB$14,IF(Start!$AB$19=Start!$Z$15,Start!$AB$15, IF(Start!$AB$19=Start!$Z$16,Start!$AB$16, IF(Start!$AB$19=Start!$Z$17,Start!$AB$17,""))))</f>
        <v/>
      </c>
      <c r="C3" s="211" t="str">
        <f>IF(Start!$AB$19=Start!$Z$14,Start!$AE$14,IF(Start!$AB$19=Start!$Z$15,Start!$AE$15, IF(Start!$AB$19=Start!$Z$16,Start!$AE$16, IF(Start!$AB$19=Start!$Z$17,Start!$AE$17,""))))</f>
        <v/>
      </c>
      <c r="D3" s="211"/>
      <c r="E3" s="188" t="str">
        <f>IF(WorkPlan[[#This Row],[Activity '#]]="","",LOOKUP(H:H,Outcomes!B:B,Outcomes!C:C))</f>
        <v>Basic Pesticide Program</v>
      </c>
      <c r="F3" s="209" t="str">
        <f>IF(MID(WorkPlan[[#This Row],[Activity '#]],5,1)="1","OPP",IF(MID(WorkPlan[[#This Row],[Activity '#]],5,1)="2","OECA","OPP &amp; OECA"))</f>
        <v>OPP &amp; OECA</v>
      </c>
      <c r="G3" s="1186" t="s">
        <v>204</v>
      </c>
      <c r="H3" s="209">
        <f>VALUE(LEFT(WorkPlan[[#This Row],[Activity '#]],2))</f>
        <v>1</v>
      </c>
      <c r="I3" s="1253" t="s">
        <v>615</v>
      </c>
      <c r="J3" s="209" t="s">
        <v>271</v>
      </c>
      <c r="K3" s="112"/>
      <c r="L3" s="1187" t="str">
        <f>Start!$AG$22</f>
        <v/>
      </c>
      <c r="M3" s="1188"/>
      <c r="N3" s="1321"/>
      <c r="O3" s="1189" t="s">
        <v>311</v>
      </c>
      <c r="P3" s="167"/>
      <c r="Q3" s="167"/>
      <c r="R3" s="167"/>
    </row>
    <row r="4" spans="1:18" ht="25.5" x14ac:dyDescent="0.2">
      <c r="A4" s="194" t="str">
        <f>Start!$U$12</f>
        <v/>
      </c>
      <c r="B4" s="185" t="str">
        <f>IF(Start!$AB$19=Start!$Z$14,Start!$AB$14,IF(Start!$AB$19=Start!$Z$15,Start!$AB$15, IF(Start!$AB$19=Start!$Z$16,Start!$AB$16, IF(Start!$AB$19=Start!$Z$17,Start!$AB$17,""))))</f>
        <v/>
      </c>
      <c r="C4" s="195" t="str">
        <f>IF(Start!$AB$19=Start!$Z$14,Start!$AE$14,IF(Start!$AB$19=Start!$Z$15,Start!$AE$15, IF(Start!$AB$19=Start!$Z$16,Start!$AE$16, IF(Start!$AB$19=Start!$Z$17,Start!$AE$17,""))))</f>
        <v/>
      </c>
      <c r="D4" s="195"/>
      <c r="E4" s="188" t="str">
        <f>IF(WorkPlan[[#This Row],[Activity '#]]="","",LOOKUP(H:H,Outcomes!B:B,Outcomes!C:C))</f>
        <v>Basic Pesticide Program</v>
      </c>
      <c r="F4" s="209" t="str">
        <f>IF(MID(WorkPlan[[#This Row],[Activity '#]],5,1)="1","OPP",IF(MID(WorkPlan[[#This Row],[Activity '#]],5,1)="2","OECA","OPP &amp; OECA"))</f>
        <v>OPP &amp; OECA</v>
      </c>
      <c r="G4" s="189" t="s">
        <v>205</v>
      </c>
      <c r="H4" s="190">
        <f>VALUE(LEFT(WorkPlan[[#This Row],[Activity '#]],2))</f>
        <v>1</v>
      </c>
      <c r="I4" s="1253" t="s">
        <v>184</v>
      </c>
      <c r="J4" s="192" t="s">
        <v>271</v>
      </c>
      <c r="K4" s="1320"/>
      <c r="L4" s="1187" t="str">
        <f>Start!$AG$22</f>
        <v/>
      </c>
      <c r="M4" s="1188"/>
      <c r="N4" s="1321"/>
      <c r="O4" s="1189" t="s">
        <v>311</v>
      </c>
      <c r="P4" s="1190"/>
      <c r="Q4" s="167"/>
      <c r="R4" s="167"/>
    </row>
    <row r="5" spans="1:18" ht="51" x14ac:dyDescent="0.2">
      <c r="A5" s="194" t="str">
        <f>Start!$U$12</f>
        <v/>
      </c>
      <c r="B5" s="185" t="str">
        <f>IF(Start!$AB$19=Start!$Z$14,Start!$AB$14,IF(Start!$AB$19=Start!$Z$15,Start!$AB$15, IF(Start!$AB$19=Start!$Z$16,Start!$AB$16, IF(Start!$AB$19=Start!$Z$17,Start!$AB$17,""))))</f>
        <v/>
      </c>
      <c r="C5" s="195" t="str">
        <f>IF(Start!$AB$19=Start!$Z$14,Start!$AE$14,IF(Start!$AB$19=Start!$Z$15,Start!$AE$15, IF(Start!$AB$19=Start!$Z$16,Start!$AE$16, IF(Start!$AB$19=Start!$Z$17,Start!$AE$17,""))))</f>
        <v/>
      </c>
      <c r="D5" s="195"/>
      <c r="E5" s="188" t="str">
        <f>IF(WorkPlan[[#This Row],[Activity '#]]="","",LOOKUP(H:H,Outcomes!B:B,Outcomes!C:C))</f>
        <v>Basic Pesticide Program</v>
      </c>
      <c r="F5" s="209" t="str">
        <f>IF(MID(WorkPlan[[#This Row],[Activity '#]],5,1)="1","OPP",IF(MID(WorkPlan[[#This Row],[Activity '#]],5,1)="2","OECA","OPP &amp; OECA"))</f>
        <v>OPP</v>
      </c>
      <c r="G5" s="189" t="s">
        <v>206</v>
      </c>
      <c r="H5" s="190">
        <f>VALUE(LEFT(WorkPlan[[#This Row],[Activity '#]],2))</f>
        <v>1</v>
      </c>
      <c r="I5" s="1253" t="s">
        <v>185</v>
      </c>
      <c r="J5" s="192" t="s">
        <v>271</v>
      </c>
      <c r="K5" s="112" t="s">
        <v>0</v>
      </c>
      <c r="L5" s="1187" t="str">
        <f>Start!$AG$22</f>
        <v/>
      </c>
      <c r="M5" s="1188"/>
      <c r="N5" s="1321"/>
      <c r="O5" s="1189" t="s">
        <v>311</v>
      </c>
      <c r="P5" s="1190"/>
      <c r="Q5" s="167"/>
      <c r="R5" s="167"/>
    </row>
    <row r="6" spans="1:18" ht="38.25" x14ac:dyDescent="0.2">
      <c r="A6" s="194" t="str">
        <f>Start!$U$12</f>
        <v/>
      </c>
      <c r="B6" s="185" t="str">
        <f>IF(Start!$AB$19=Start!$Z$14,Start!$AB$14,IF(Start!$AB$19=Start!$Z$15,Start!$AB$15, IF(Start!$AB$19=Start!$Z$16,Start!$AB$16, IF(Start!$AB$19=Start!$Z$17,Start!$AB$17,""))))</f>
        <v/>
      </c>
      <c r="C6" s="195" t="str">
        <f>IF(Start!$AB$19=Start!$Z$14,Start!$AE$14,IF(Start!$AB$19=Start!$Z$15,Start!$AE$15, IF(Start!$AB$19=Start!$Z$16,Start!$AE$16, IF(Start!$AB$19=Start!$Z$17,Start!$AE$17,""))))</f>
        <v/>
      </c>
      <c r="D6" s="195"/>
      <c r="E6" s="188" t="str">
        <f>IF(WorkPlan[[#This Row],[Activity '#]]="","",LOOKUP(H:H,Outcomes!B:B,Outcomes!C:C))</f>
        <v>Basic Pesticide Program</v>
      </c>
      <c r="F6" s="209" t="str">
        <f>IF(MID(WorkPlan[[#This Row],[Activity '#]],5,1)="1","OPP",IF(MID(WorkPlan[[#This Row],[Activity '#]],5,1)="2","OECA","OPP &amp; OECA"))</f>
        <v>OPP</v>
      </c>
      <c r="G6" s="189" t="s">
        <v>207</v>
      </c>
      <c r="H6" s="190">
        <f>VALUE(LEFT(WorkPlan[[#This Row],[Activity '#]],2))</f>
        <v>1</v>
      </c>
      <c r="I6" s="1253" t="s">
        <v>561</v>
      </c>
      <c r="J6" s="192" t="s">
        <v>271</v>
      </c>
      <c r="K6" s="112" t="s">
        <v>0</v>
      </c>
      <c r="L6" s="1187" t="str">
        <f>Start!$AG$22</f>
        <v/>
      </c>
      <c r="M6" s="1188"/>
      <c r="N6" s="1321"/>
      <c r="O6" s="1189" t="s">
        <v>311</v>
      </c>
      <c r="P6" s="1190"/>
      <c r="Q6" s="167"/>
      <c r="R6" s="167"/>
    </row>
    <row r="7" spans="1:18" ht="63.75" x14ac:dyDescent="0.2">
      <c r="A7" s="194" t="str">
        <f>Start!$U$12</f>
        <v/>
      </c>
      <c r="B7" s="185" t="str">
        <f>IF(Start!$AB$19=Start!$Z$14,Start!$AB$14,IF(Start!$AB$19=Start!$Z$15,Start!$AB$15, IF(Start!$AB$19=Start!$Z$16,Start!$AB$16, IF(Start!$AB$19=Start!$Z$17,Start!$AB$17,""))))</f>
        <v/>
      </c>
      <c r="C7" s="195" t="str">
        <f>IF(Start!$AB$19=Start!$Z$14,Start!$AE$14,IF(Start!$AB$19=Start!$Z$15,Start!$AE$15, IF(Start!$AB$19=Start!$Z$16,Start!$AE$16, IF(Start!$AB$19=Start!$Z$17,Start!$AE$17,""))))</f>
        <v/>
      </c>
      <c r="D7" s="195"/>
      <c r="E7" s="188" t="str">
        <f>IF(WorkPlan[[#This Row],[Activity '#]]="","",LOOKUP(H:H,Outcomes!B:B,Outcomes!C:C))</f>
        <v>Basic Pesticide Program</v>
      </c>
      <c r="F7" s="209" t="str">
        <f>IF(MID(WorkPlan[[#This Row],[Activity '#]],5,1)="1","OPP",IF(MID(WorkPlan[[#This Row],[Activity '#]],5,1)="2","OECA","OPP &amp; OECA"))</f>
        <v>OECA</v>
      </c>
      <c r="G7" s="189" t="s">
        <v>208</v>
      </c>
      <c r="H7" s="190">
        <f>VALUE(LEFT(WorkPlan[[#This Row],[Activity '#]],2))</f>
        <v>1</v>
      </c>
      <c r="I7" s="192" t="s">
        <v>735</v>
      </c>
      <c r="J7" s="192" t="s">
        <v>271</v>
      </c>
      <c r="K7" s="112"/>
      <c r="L7" s="1187" t="str">
        <f>Start!$AG$22</f>
        <v/>
      </c>
      <c r="M7" s="1188"/>
      <c r="N7" s="1321"/>
      <c r="O7" s="1189" t="s">
        <v>311</v>
      </c>
      <c r="P7" s="1190"/>
      <c r="Q7" s="167"/>
      <c r="R7" s="167"/>
    </row>
    <row r="8" spans="1:18" ht="25.5" x14ac:dyDescent="0.2">
      <c r="A8" s="194" t="str">
        <f>Start!$U$12</f>
        <v/>
      </c>
      <c r="B8" s="185" t="str">
        <f>IF(Start!$AB$19=Start!$Z$14,Start!$AB$14,IF(Start!$AB$19=Start!$Z$15,Start!$AB$15, IF(Start!$AB$19=Start!$Z$16,Start!$AB$16, IF(Start!$AB$19=Start!$Z$17,Start!$AB$17,""))))</f>
        <v/>
      </c>
      <c r="C8" s="195" t="str">
        <f>IF(Start!$AB$19=Start!$Z$14,Start!$AE$14,IF(Start!$AB$19=Start!$Z$15,Start!$AE$15, IF(Start!$AB$19=Start!$Z$16,Start!$AE$16, IF(Start!$AB$19=Start!$Z$17,Start!$AE$17,""))))</f>
        <v/>
      </c>
      <c r="D8" s="195"/>
      <c r="E8" s="188" t="str">
        <f>IF(WorkPlan[[#This Row],[Activity '#]]="","",LOOKUP(H:H,Outcomes!B:B,Outcomes!C:C))</f>
        <v>Basic Pesticide Program</v>
      </c>
      <c r="F8" s="209" t="str">
        <f>IF(MID(WorkPlan[[#This Row],[Activity '#]],5,1)="1","OPP",IF(MID(WorkPlan[[#This Row],[Activity '#]],5,1)="2","OECA","OPP &amp; OECA"))</f>
        <v>OECA</v>
      </c>
      <c r="G8" s="189" t="s">
        <v>209</v>
      </c>
      <c r="H8" s="190">
        <f>VALUE(LEFT(WorkPlan[[#This Row],[Activity '#]],2))</f>
        <v>1</v>
      </c>
      <c r="I8" s="1254" t="s">
        <v>186</v>
      </c>
      <c r="J8" s="192" t="s">
        <v>271</v>
      </c>
      <c r="K8" s="112"/>
      <c r="L8" s="1187" t="str">
        <f>Start!$AG$22</f>
        <v/>
      </c>
      <c r="M8" s="1188"/>
      <c r="N8" s="1321"/>
      <c r="O8" s="1189" t="s">
        <v>311</v>
      </c>
      <c r="P8" s="1190"/>
      <c r="Q8" s="167"/>
      <c r="R8" s="167"/>
    </row>
    <row r="9" spans="1:18" ht="25.5" x14ac:dyDescent="0.2">
      <c r="A9" s="194" t="str">
        <f>Start!$U$12</f>
        <v/>
      </c>
      <c r="B9" s="185" t="str">
        <f>IF(Start!$AB$19=Start!$Z$14,Start!$AB$14,IF(Start!$AB$19=Start!$Z$15,Start!$AB$15, IF(Start!$AB$19=Start!$Z$16,Start!$AB$16, IF(Start!$AB$19=Start!$Z$17,Start!$AB$17,""))))</f>
        <v/>
      </c>
      <c r="C9" s="195" t="str">
        <f>IF(Start!$AB$19=Start!$Z$14,Start!$AE$14,IF(Start!$AB$19=Start!$Z$15,Start!$AE$15, IF(Start!$AB$19=Start!$Z$16,Start!$AE$16, IF(Start!$AB$19=Start!$Z$17,Start!$AE$17,""))))</f>
        <v/>
      </c>
      <c r="D9" s="195"/>
      <c r="E9" s="188" t="str">
        <f>IF(WorkPlan[[#This Row],[Activity '#]]="","",LOOKUP(H:H,Outcomes!B:B,Outcomes!C:C))</f>
        <v>Basic Pesticide Program</v>
      </c>
      <c r="F9" s="209" t="str">
        <f>IF(MID(WorkPlan[[#This Row],[Activity '#]],5,1)="1","OPP",IF(MID(WorkPlan[[#This Row],[Activity '#]],5,1)="2","OECA","OPP &amp; OECA"))</f>
        <v>OECA</v>
      </c>
      <c r="G9" s="189" t="s">
        <v>210</v>
      </c>
      <c r="H9" s="190">
        <f>VALUE(LEFT(WorkPlan[[#This Row],[Activity '#]],2))</f>
        <v>1</v>
      </c>
      <c r="I9" s="1253" t="s">
        <v>319</v>
      </c>
      <c r="J9" s="192" t="s">
        <v>271</v>
      </c>
      <c r="K9" s="112"/>
      <c r="L9" s="1187" t="str">
        <f>Start!$AG$22</f>
        <v/>
      </c>
      <c r="M9" s="1188"/>
      <c r="N9" s="1321"/>
      <c r="O9" s="1189" t="s">
        <v>311</v>
      </c>
      <c r="P9" s="1190"/>
      <c r="Q9" s="167"/>
      <c r="R9" s="167"/>
    </row>
    <row r="10" spans="1:18" ht="63.75" x14ac:dyDescent="0.2">
      <c r="A10" s="194" t="str">
        <f>Start!$U$12</f>
        <v/>
      </c>
      <c r="B10" s="185" t="str">
        <f>IF(Start!$AB$19=Start!$Z$14,Start!$AB$14,IF(Start!$AB$19=Start!$Z$15,Start!$AB$15, IF(Start!$AB$19=Start!$Z$16,Start!$AB$16, IF(Start!$AB$19=Start!$Z$17,Start!$AB$17,""))))</f>
        <v/>
      </c>
      <c r="C10" s="195" t="str">
        <f>IF(Start!$AB$19=Start!$Z$14,Start!$AE$14,IF(Start!$AB$19=Start!$Z$15,Start!$AE$15, IF(Start!$AB$19=Start!$Z$16,Start!$AE$16, IF(Start!$AB$19=Start!$Z$17,Start!$AE$17,""))))</f>
        <v/>
      </c>
      <c r="D10" s="195"/>
      <c r="E10" s="188" t="str">
        <f>IF(WorkPlan[[#This Row],[Activity '#]]="","",LOOKUP(H:H,Outcomes!B:B,Outcomes!C:C))</f>
        <v>Basic Pesticide Program</v>
      </c>
      <c r="F10" s="209" t="str">
        <f>IF(MID(WorkPlan[[#This Row],[Activity '#]],5,1)="1","OPP",IF(MID(WorkPlan[[#This Row],[Activity '#]],5,1)="2","OECA","OPP &amp; OECA"))</f>
        <v>OECA</v>
      </c>
      <c r="G10" s="189" t="s">
        <v>211</v>
      </c>
      <c r="H10" s="190">
        <f>VALUE(LEFT(WorkPlan[[#This Row],[Activity '#]],2))</f>
        <v>1</v>
      </c>
      <c r="I10" s="192" t="s">
        <v>736</v>
      </c>
      <c r="J10" s="192" t="s">
        <v>271</v>
      </c>
      <c r="K10" s="112"/>
      <c r="L10" s="1187" t="str">
        <f>Start!$AG$22</f>
        <v/>
      </c>
      <c r="M10" s="1188"/>
      <c r="N10" s="1321"/>
      <c r="O10" s="1189" t="s">
        <v>311</v>
      </c>
      <c r="P10" s="1190"/>
      <c r="Q10" s="167"/>
      <c r="R10" s="167"/>
    </row>
    <row r="11" spans="1:18" ht="25.5" x14ac:dyDescent="0.2">
      <c r="A11" s="194" t="str">
        <f>Start!$U$12</f>
        <v/>
      </c>
      <c r="B11" s="185" t="str">
        <f>IF(Start!$AB$19=Start!$Z$14,Start!$AB$14,IF(Start!$AB$19=Start!$Z$15,Start!$AB$15, IF(Start!$AB$19=Start!$Z$16,Start!$AB$16, IF(Start!$AB$19=Start!$Z$17,Start!$AB$17,""))))</f>
        <v/>
      </c>
      <c r="C11" s="195" t="str">
        <f>IF(Start!$AB$19=Start!$Z$14,Start!$AE$14,IF(Start!$AB$19=Start!$Z$15,Start!$AE$15, IF(Start!$AB$19=Start!$Z$16,Start!$AE$16, IF(Start!$AB$19=Start!$Z$17,Start!$AE$17,""))))</f>
        <v/>
      </c>
      <c r="D11" s="195"/>
      <c r="E11" s="188" t="str">
        <f>IF(WorkPlan[[#This Row],[Activity '#]]="","",LOOKUP(H:H,Outcomes!B:B,Outcomes!C:C))</f>
        <v>Basic Pesticide Program</v>
      </c>
      <c r="F11" s="209" t="str">
        <f>IF(MID(WorkPlan[[#This Row],[Activity '#]],5,1)="1","OPP",IF(MID(WorkPlan[[#This Row],[Activity '#]],5,1)="2","OECA","OPP &amp; OECA"))</f>
        <v>OECA</v>
      </c>
      <c r="G11" s="189" t="s">
        <v>212</v>
      </c>
      <c r="H11" s="190">
        <f>VALUE(LEFT(WorkPlan[[#This Row],[Activity '#]],2))</f>
        <v>1</v>
      </c>
      <c r="I11" s="1253" t="s">
        <v>562</v>
      </c>
      <c r="J11" s="192" t="s">
        <v>271</v>
      </c>
      <c r="K11" s="112"/>
      <c r="L11" s="1187" t="str">
        <f>Start!$AG$22</f>
        <v/>
      </c>
      <c r="M11" s="1188"/>
      <c r="N11" s="1321"/>
      <c r="O11" s="1189" t="s">
        <v>311</v>
      </c>
      <c r="P11" s="1190"/>
      <c r="Q11" s="167"/>
      <c r="R11" s="167"/>
    </row>
    <row r="12" spans="1:18" ht="38.25" x14ac:dyDescent="0.2">
      <c r="A12" s="194" t="str">
        <f>Start!$U$12</f>
        <v/>
      </c>
      <c r="B12" s="185" t="str">
        <f>IF(Start!$AB$19=Start!$Z$14,Start!$AB$14,IF(Start!$AB$19=Start!$Z$15,Start!$AB$15, IF(Start!$AB$19=Start!$Z$16,Start!$AB$16, IF(Start!$AB$19=Start!$Z$17,Start!$AB$17,""))))</f>
        <v/>
      </c>
      <c r="C12" s="195" t="str">
        <f>IF(Start!$AB$19=Start!$Z$14,Start!$AE$14,IF(Start!$AB$19=Start!$Z$15,Start!$AE$15, IF(Start!$AB$19=Start!$Z$16,Start!$AE$16, IF(Start!$AB$19=Start!$Z$17,Start!$AE$17,""))))</f>
        <v/>
      </c>
      <c r="D12" s="195"/>
      <c r="E12" s="188" t="str">
        <f>IF(WorkPlan[[#This Row],[Activity '#]]="","",LOOKUP(H:H,Outcomes!B:B,Outcomes!C:C))</f>
        <v>Basic Pesticide Program</v>
      </c>
      <c r="F12" s="209" t="str">
        <f>IF(MID(WorkPlan[[#This Row],[Activity '#]],5,1)="1","OPP",IF(MID(WorkPlan[[#This Row],[Activity '#]],5,1)="2","OECA","OPP &amp; OECA"))</f>
        <v>OECA</v>
      </c>
      <c r="G12" s="189" t="s">
        <v>213</v>
      </c>
      <c r="H12" s="190">
        <f>VALUE(LEFT(WorkPlan[[#This Row],[Activity '#]],2))</f>
        <v>1</v>
      </c>
      <c r="I12" s="1254" t="s">
        <v>187</v>
      </c>
      <c r="J12" s="192" t="s">
        <v>271</v>
      </c>
      <c r="K12" s="112"/>
      <c r="L12" s="1187" t="str">
        <f>Start!$AG$22</f>
        <v/>
      </c>
      <c r="M12" s="1188"/>
      <c r="N12" s="1321"/>
      <c r="O12" s="1189" t="s">
        <v>311</v>
      </c>
      <c r="P12" s="1190"/>
      <c r="Q12" s="167"/>
      <c r="R12" s="167"/>
    </row>
    <row r="13" spans="1:18" ht="76.5" x14ac:dyDescent="0.2">
      <c r="A13" s="194" t="str">
        <f>Start!$U$12</f>
        <v/>
      </c>
      <c r="B13" s="185" t="str">
        <f>IF(Start!$AB$19=Start!$Z$14,Start!$AB$14,IF(Start!$AB$19=Start!$Z$15,Start!$AB$15, IF(Start!$AB$19=Start!$Z$16,Start!$AB$16, IF(Start!$AB$19=Start!$Z$17,Start!$AB$17,""))))</f>
        <v/>
      </c>
      <c r="C13" s="195" t="str">
        <f>IF(Start!$AB$19=Start!$Z$14,Start!$AE$14,IF(Start!$AB$19=Start!$Z$15,Start!$AE$15, IF(Start!$AB$19=Start!$Z$16,Start!$AE$16, IF(Start!$AB$19=Start!$Z$17,Start!$AE$17,""))))</f>
        <v/>
      </c>
      <c r="D13" s="195"/>
      <c r="E13" s="188" t="str">
        <f>IF(WorkPlan[[#This Row],[Activity '#]]="","",LOOKUP(H:H,Outcomes!B:B,Outcomes!C:C))</f>
        <v>Basic Pesticide Program</v>
      </c>
      <c r="F13" s="209" t="str">
        <f>IF(MID(WorkPlan[[#This Row],[Activity '#]],5,1)="1","OPP",IF(MID(WorkPlan[[#This Row],[Activity '#]],5,1)="2","OECA","OPP &amp; OECA"))</f>
        <v>OECA</v>
      </c>
      <c r="G13" s="189" t="s">
        <v>214</v>
      </c>
      <c r="H13" s="190">
        <f>VALUE(LEFT(WorkPlan[[#This Row],[Activity '#]],2))</f>
        <v>1</v>
      </c>
      <c r="I13" s="1254" t="s">
        <v>563</v>
      </c>
      <c r="J13" s="192" t="s">
        <v>271</v>
      </c>
      <c r="K13" s="112"/>
      <c r="L13" s="1187" t="str">
        <f>Start!$AG$22</f>
        <v/>
      </c>
      <c r="M13" s="1188"/>
      <c r="N13" s="1321"/>
      <c r="O13" s="1189" t="s">
        <v>311</v>
      </c>
      <c r="P13" s="1190"/>
      <c r="Q13" s="167"/>
      <c r="R13" s="167"/>
    </row>
    <row r="14" spans="1:18" ht="25.5" x14ac:dyDescent="0.2">
      <c r="A14" s="194" t="str">
        <f>Start!$U$12</f>
        <v/>
      </c>
      <c r="B14" s="185" t="str">
        <f>IF(Start!$AB$19=Start!$Z$14,Start!$AB$14,IF(Start!$AB$19=Start!$Z$15,Start!$AB$15, IF(Start!$AB$19=Start!$Z$16,Start!$AB$16, IF(Start!$AB$19=Start!$Z$17,Start!$AB$17,""))))</f>
        <v/>
      </c>
      <c r="C14" s="195" t="str">
        <f>IF(Start!$AB$19=Start!$Z$14,Start!$AE$14,IF(Start!$AB$19=Start!$Z$15,Start!$AE$15, IF(Start!$AB$19=Start!$Z$16,Start!$AE$16, IF(Start!$AB$19=Start!$Z$17,Start!$AE$17,""))))</f>
        <v/>
      </c>
      <c r="D14" s="195"/>
      <c r="E14" s="188" t="str">
        <f>IF(WorkPlan[[#This Row],[Activity '#]]="","",LOOKUP(H:H,Outcomes!B:B,Outcomes!C:C))</f>
        <v>Basic Pesticide Program</v>
      </c>
      <c r="F14" s="209" t="str">
        <f>IF(MID(WorkPlan[[#This Row],[Activity '#]],5,1)="1","OPP",IF(MID(WorkPlan[[#This Row],[Activity '#]],5,1)="2","OECA","OPP &amp; OECA"))</f>
        <v>OECA</v>
      </c>
      <c r="G14" s="189" t="s">
        <v>215</v>
      </c>
      <c r="H14" s="190">
        <f>VALUE(LEFT(WorkPlan[[#This Row],[Activity '#]],2))</f>
        <v>1</v>
      </c>
      <c r="I14" s="1253" t="s">
        <v>188</v>
      </c>
      <c r="J14" s="192" t="s">
        <v>271</v>
      </c>
      <c r="K14" s="112"/>
      <c r="L14" s="1187" t="str">
        <f>Start!$AG$22</f>
        <v/>
      </c>
      <c r="M14" s="1188"/>
      <c r="N14" s="1321"/>
      <c r="O14" s="1189" t="s">
        <v>311</v>
      </c>
      <c r="P14" s="1190"/>
      <c r="Q14" s="167"/>
      <c r="R14" s="167"/>
    </row>
    <row r="15" spans="1:18" ht="38.25" x14ac:dyDescent="0.2">
      <c r="A15" s="194" t="str">
        <f>Start!$U$12</f>
        <v/>
      </c>
      <c r="B15" s="185" t="str">
        <f>IF(Start!$AB$19=Start!$Z$14,Start!$AB$14,IF(Start!$AB$19=Start!$Z$15,Start!$AB$15, IF(Start!$AB$19=Start!$Z$16,Start!$AB$16, IF(Start!$AB$19=Start!$Z$17,Start!$AB$17,""))))</f>
        <v/>
      </c>
      <c r="C15" s="195" t="str">
        <f>IF(Start!$AB$19=Start!$Z$14,Start!$AE$14,IF(Start!$AB$19=Start!$Z$15,Start!$AE$15, IF(Start!$AB$19=Start!$Z$16,Start!$AE$16, IF(Start!$AB$19=Start!$Z$17,Start!$AE$17,""))))</f>
        <v/>
      </c>
      <c r="D15" s="195"/>
      <c r="E15" s="188" t="str">
        <f>IF(WorkPlan[[#This Row],[Activity '#]]="","",LOOKUP(H:H,Outcomes!B:B,Outcomes!C:C))</f>
        <v>Basic Pesticide Program</v>
      </c>
      <c r="F15" s="209" t="str">
        <f>IF(MID(WorkPlan[[#This Row],[Activity '#]],5,1)="1","OPP",IF(MID(WorkPlan[[#This Row],[Activity '#]],5,1)="2","OECA","OPP &amp; OECA"))</f>
        <v>OECA</v>
      </c>
      <c r="G15" s="189" t="s">
        <v>216</v>
      </c>
      <c r="H15" s="190">
        <f>VALUE(LEFT(WorkPlan[[#This Row],[Activity '#]],2))</f>
        <v>1</v>
      </c>
      <c r="I15" s="1253" t="s">
        <v>189</v>
      </c>
      <c r="J15" s="192" t="s">
        <v>271</v>
      </c>
      <c r="K15" s="112"/>
      <c r="L15" s="1187" t="str">
        <f>Start!$AG$22</f>
        <v/>
      </c>
      <c r="M15" s="1188"/>
      <c r="N15" s="1321"/>
      <c r="O15" s="1189" t="s">
        <v>311</v>
      </c>
      <c r="P15" s="1190"/>
      <c r="Q15" s="167"/>
      <c r="R15" s="167"/>
    </row>
    <row r="16" spans="1:18" ht="25.5" x14ac:dyDescent="0.2">
      <c r="A16" s="194" t="str">
        <f>Start!$U$12</f>
        <v/>
      </c>
      <c r="B16" s="185" t="str">
        <f>IF(Start!$AB$19=Start!$Z$14,Start!$AB$14,IF(Start!$AB$19=Start!$Z$15,Start!$AB$15, IF(Start!$AB$19=Start!$Z$16,Start!$AB$16, IF(Start!$AB$19=Start!$Z$17,Start!$AB$17,""))))</f>
        <v/>
      </c>
      <c r="C16" s="195" t="str">
        <f>IF(Start!$AB$19=Start!$Z$14,Start!$AE$14,IF(Start!$AB$19=Start!$Z$15,Start!$AE$15, IF(Start!$AB$19=Start!$Z$16,Start!$AE$16, IF(Start!$AB$19=Start!$Z$17,Start!$AE$17,""))))</f>
        <v/>
      </c>
      <c r="D16" s="195"/>
      <c r="E16" s="188" t="str">
        <f>IF(WorkPlan[[#This Row],[Activity '#]]="","",LOOKUP(H:H,Outcomes!B:B,Outcomes!C:C))</f>
        <v>Basic Pesticide Program</v>
      </c>
      <c r="F16" s="209" t="str">
        <f>IF(MID(WorkPlan[[#This Row],[Activity '#]],5,1)="1","OPP",IF(MID(WorkPlan[[#This Row],[Activity '#]],5,1)="2","OECA","OPP &amp; OECA"))</f>
        <v>OECA</v>
      </c>
      <c r="G16" s="189" t="s">
        <v>217</v>
      </c>
      <c r="H16" s="190">
        <f>VALUE(LEFT(WorkPlan[[#This Row],[Activity '#]],2))</f>
        <v>1</v>
      </c>
      <c r="I16" s="192" t="s">
        <v>578</v>
      </c>
      <c r="J16" s="192" t="s">
        <v>271</v>
      </c>
      <c r="K16" s="112"/>
      <c r="L16" s="1187" t="str">
        <f>Start!$AG$22</f>
        <v/>
      </c>
      <c r="M16" s="1188"/>
      <c r="N16" s="1321"/>
      <c r="O16" s="1189" t="s">
        <v>311</v>
      </c>
      <c r="P16" s="1190"/>
      <c r="Q16" s="167"/>
      <c r="R16" s="167"/>
    </row>
    <row r="17" spans="1:18" ht="38.25" x14ac:dyDescent="0.2">
      <c r="A17" s="194" t="str">
        <f>Start!$U$12</f>
        <v/>
      </c>
      <c r="B17" s="185" t="str">
        <f>IF(Start!$AB$19=Start!$Z$14,Start!$AB$14,IF(Start!$AB$19=Start!$Z$15,Start!$AB$15, IF(Start!$AB$19=Start!$Z$16,Start!$AB$16, IF(Start!$AB$19=Start!$Z$17,Start!$AB$17,""))))</f>
        <v/>
      </c>
      <c r="C17" s="195" t="str">
        <f>IF(Start!$AB$19=Start!$Z$14,Start!$AE$14,IF(Start!$AB$19=Start!$Z$15,Start!$AE$15, IF(Start!$AB$19=Start!$Z$16,Start!$AE$16, IF(Start!$AB$19=Start!$Z$17,Start!$AE$17,""))))</f>
        <v/>
      </c>
      <c r="D17" s="195"/>
      <c r="E17" s="188" t="str">
        <f>IF(WorkPlan[[#This Row],[Activity '#]]="","",LOOKUP(H:H,Outcomes!B:B,Outcomes!C:C))</f>
        <v>Basic Pesticide Program</v>
      </c>
      <c r="F17" s="209" t="str">
        <f>IF(MID(WorkPlan[[#This Row],[Activity '#]],5,1)="1","OPP",IF(MID(WorkPlan[[#This Row],[Activity '#]],5,1)="2","OECA","OPP &amp; OECA"))</f>
        <v>OECA</v>
      </c>
      <c r="G17" s="189" t="s">
        <v>218</v>
      </c>
      <c r="H17" s="190">
        <f>VALUE(LEFT(WorkPlan[[#This Row],[Activity '#]],2))</f>
        <v>1</v>
      </c>
      <c r="I17" s="1253" t="s">
        <v>730</v>
      </c>
      <c r="J17" s="192" t="s">
        <v>271</v>
      </c>
      <c r="K17" s="112"/>
      <c r="L17" s="1187" t="str">
        <f>Start!$AG$22</f>
        <v/>
      </c>
      <c r="M17" s="1188"/>
      <c r="N17" s="1321"/>
      <c r="O17" s="1189" t="s">
        <v>311</v>
      </c>
      <c r="P17" s="1190"/>
      <c r="Q17" s="167"/>
      <c r="R17" s="167"/>
    </row>
    <row r="18" spans="1:18" ht="51" x14ac:dyDescent="0.2">
      <c r="A18" s="194" t="str">
        <f>Start!$U$12</f>
        <v/>
      </c>
      <c r="B18" s="185" t="str">
        <f>IF(Start!$AB$19=Start!$Z$14,Start!$AB$14,IF(Start!$AB$19=Start!$Z$15,Start!$AB$15, IF(Start!$AB$19=Start!$Z$16,Start!$AB$16, IF(Start!$AB$19=Start!$Z$17,Start!$AB$17,""))))</f>
        <v/>
      </c>
      <c r="C18" s="195" t="str">
        <f>IF(Start!$AB$19=Start!$Z$14,Start!$AE$14,IF(Start!$AB$19=Start!$Z$15,Start!$AE$15, IF(Start!$AB$19=Start!$Z$16,Start!$AE$16, IF(Start!$AB$19=Start!$Z$17,Start!$AE$17,""))))</f>
        <v/>
      </c>
      <c r="D18" s="195"/>
      <c r="E18" s="188" t="str">
        <f>IF(WorkPlan[[#This Row],[Activity '#]]="","",LOOKUP(H:H,Outcomes!B:B,Outcomes!C:C))</f>
        <v>Basic Pesticide Program</v>
      </c>
      <c r="F18" s="209" t="str">
        <f>IF(MID(WorkPlan[[#This Row],[Activity '#]],5,1)="1","OPP",IF(MID(WorkPlan[[#This Row],[Activity '#]],5,1)="2","OECA","OPP &amp; OECA"))</f>
        <v>OECA</v>
      </c>
      <c r="G18" s="189" t="s">
        <v>219</v>
      </c>
      <c r="H18" s="190">
        <f>VALUE(LEFT(WorkPlan[[#This Row],[Activity '#]],2))</f>
        <v>1</v>
      </c>
      <c r="I18" s="1253" t="s">
        <v>564</v>
      </c>
      <c r="J18" s="192" t="s">
        <v>271</v>
      </c>
      <c r="K18" s="112"/>
      <c r="L18" s="1187" t="str">
        <f>Start!$AG$22</f>
        <v/>
      </c>
      <c r="M18" s="1188"/>
      <c r="N18" s="1321"/>
      <c r="O18" s="1189" t="s">
        <v>311</v>
      </c>
      <c r="P18" s="1190"/>
      <c r="Q18" s="167"/>
      <c r="R18" s="167"/>
    </row>
    <row r="19" spans="1:18" ht="25.5" x14ac:dyDescent="0.2">
      <c r="A19" s="194" t="str">
        <f>Start!$U$12</f>
        <v/>
      </c>
      <c r="B19" s="185" t="str">
        <f>IF(Start!$AB$19=Start!$Z$14,Start!$AB$14,IF(Start!$AB$19=Start!$Z$15,Start!$AB$15, IF(Start!$AB$19=Start!$Z$16,Start!$AB$16, IF(Start!$AB$19=Start!$Z$17,Start!$AB$17,""))))</f>
        <v/>
      </c>
      <c r="C19" s="195" t="str">
        <f>IF(Start!$AB$19=Start!$Z$14,Start!$AE$14,IF(Start!$AB$19=Start!$Z$15,Start!$AE$15, IF(Start!$AB$19=Start!$Z$16,Start!$AE$16, IF(Start!$AB$19=Start!$Z$17,Start!$AE$17,""))))</f>
        <v/>
      </c>
      <c r="D19" s="195"/>
      <c r="E19" s="188" t="str">
        <f>IF(WorkPlan[[#This Row],[Activity '#]]="","",LOOKUP(H:H,Outcomes!B:B,Outcomes!C:C))</f>
        <v>Basic Pesticide Program</v>
      </c>
      <c r="F19" s="209" t="str">
        <f>IF(MID(WorkPlan[[#This Row],[Activity '#]],5,1)="1","OPP",IF(MID(WorkPlan[[#This Row],[Activity '#]],5,1)="2","OECA","OPP &amp; OECA"))</f>
        <v>OECA</v>
      </c>
      <c r="G19" s="189" t="s">
        <v>220</v>
      </c>
      <c r="H19" s="190">
        <f>VALUE(LEFT(WorkPlan[[#This Row],[Activity '#]],2))</f>
        <v>1</v>
      </c>
      <c r="I19" s="1253" t="s">
        <v>565</v>
      </c>
      <c r="J19" s="192" t="s">
        <v>271</v>
      </c>
      <c r="K19" s="112"/>
      <c r="L19" s="1187" t="str">
        <f>Start!$AG$22</f>
        <v/>
      </c>
      <c r="M19" s="1188"/>
      <c r="N19" s="1321"/>
      <c r="O19" s="1189" t="s">
        <v>311</v>
      </c>
      <c r="P19" s="1190"/>
      <c r="Q19" s="167"/>
      <c r="R19" s="167"/>
    </row>
    <row r="20" spans="1:18" ht="25.5" x14ac:dyDescent="0.2">
      <c r="A20" s="194" t="str">
        <f>Start!$U$12</f>
        <v/>
      </c>
      <c r="B20" s="185" t="str">
        <f>IF(Start!$AB$19=Start!$Z$14,Start!$AB$14,IF(Start!$AB$19=Start!$Z$15,Start!$AB$15, IF(Start!$AB$19=Start!$Z$16,Start!$AB$16, IF(Start!$AB$19=Start!$Z$17,Start!$AB$17,""))))</f>
        <v/>
      </c>
      <c r="C20" s="195" t="str">
        <f>IF(Start!$AB$19=Start!$Z$14,Start!$AE$14,IF(Start!$AB$19=Start!$Z$15,Start!$AE$15, IF(Start!$AB$19=Start!$Z$16,Start!$AE$16, IF(Start!$AB$19=Start!$Z$17,Start!$AE$17,""))))</f>
        <v/>
      </c>
      <c r="D20" s="195"/>
      <c r="E20" s="188" t="str">
        <f>IF(WorkPlan[[#This Row],[Activity '#]]="","",LOOKUP(H:H,Outcomes!B:B,Outcomes!C:C))</f>
        <v>Basic Pesticide Program</v>
      </c>
      <c r="F20" s="209" t="str">
        <f>IF(MID(WorkPlan[[#This Row],[Activity '#]],5,1)="1","OPP",IF(MID(WorkPlan[[#This Row],[Activity '#]],5,1)="2","OECA","OPP &amp; OECA"))</f>
        <v>OECA</v>
      </c>
      <c r="G20" s="189" t="s">
        <v>221</v>
      </c>
      <c r="H20" s="190">
        <f>VALUE(LEFT(WorkPlan[[#This Row],[Activity '#]],2))</f>
        <v>1</v>
      </c>
      <c r="I20" s="1253" t="s">
        <v>190</v>
      </c>
      <c r="J20" s="192" t="s">
        <v>271</v>
      </c>
      <c r="K20" s="112"/>
      <c r="L20" s="1187" t="str">
        <f>Start!$AG$22</f>
        <v/>
      </c>
      <c r="M20" s="1188"/>
      <c r="N20" s="1321"/>
      <c r="O20" s="1189" t="s">
        <v>311</v>
      </c>
      <c r="P20" s="1190"/>
      <c r="Q20" s="167"/>
      <c r="R20" s="167"/>
    </row>
    <row r="21" spans="1:18" ht="25.5" x14ac:dyDescent="0.2">
      <c r="A21" s="194" t="str">
        <f>Start!$U$12</f>
        <v/>
      </c>
      <c r="B21" s="185" t="str">
        <f>IF(Start!$AB$19=Start!$Z$14,Start!$AB$14,IF(Start!$AB$19=Start!$Z$15,Start!$AB$15, IF(Start!$AB$19=Start!$Z$16,Start!$AB$16, IF(Start!$AB$19=Start!$Z$17,Start!$AB$17,""))))</f>
        <v/>
      </c>
      <c r="C21" s="195" t="str">
        <f>IF(Start!$AB$19=Start!$Z$14,Start!$AE$14,IF(Start!$AB$19=Start!$Z$15,Start!$AE$15, IF(Start!$AB$19=Start!$Z$16,Start!$AE$16, IF(Start!$AB$19=Start!$Z$17,Start!$AE$17,""))))</f>
        <v/>
      </c>
      <c r="D21" s="195"/>
      <c r="E21" s="188" t="str">
        <f>IF(WorkPlan[[#This Row],[Activity '#]]="","",LOOKUP(H:H,Outcomes!B:B,Outcomes!C:C))</f>
        <v>Basic Pesticide Program</v>
      </c>
      <c r="F21" s="209" t="str">
        <f>IF(MID(WorkPlan[[#This Row],[Activity '#]],5,1)="1","OPP",IF(MID(WorkPlan[[#This Row],[Activity '#]],5,1)="2","OECA","OPP &amp; OECA"))</f>
        <v>OECA</v>
      </c>
      <c r="G21" s="189" t="s">
        <v>222</v>
      </c>
      <c r="H21" s="190">
        <f>VALUE(LEFT(WorkPlan[[#This Row],[Activity '#]],2))</f>
        <v>1</v>
      </c>
      <c r="I21" s="1254" t="s">
        <v>290</v>
      </c>
      <c r="J21" s="192" t="s">
        <v>271</v>
      </c>
      <c r="K21" s="112"/>
      <c r="L21" s="1187" t="str">
        <f>Start!$AG$22</f>
        <v/>
      </c>
      <c r="M21" s="1188"/>
      <c r="N21" s="1321"/>
      <c r="O21" s="1189" t="s">
        <v>311</v>
      </c>
      <c r="P21" s="1190"/>
      <c r="Q21" s="167"/>
      <c r="R21" s="167"/>
    </row>
    <row r="22" spans="1:18" ht="38.25" x14ac:dyDescent="0.2">
      <c r="A22" s="194" t="str">
        <f>Start!$U$12</f>
        <v/>
      </c>
      <c r="B22" s="185" t="str">
        <f>IF(Start!$AB$19=Start!$Z$14,Start!$AB$14,IF(Start!$AB$19=Start!$Z$15,Start!$AB$15, IF(Start!$AB$19=Start!$Z$16,Start!$AB$16, IF(Start!$AB$19=Start!$Z$17,Start!$AB$17,""))))</f>
        <v/>
      </c>
      <c r="C22" s="195" t="str">
        <f>IF(Start!$AB$19=Start!$Z$14,Start!$AE$14,IF(Start!$AB$19=Start!$Z$15,Start!$AE$15, IF(Start!$AB$19=Start!$Z$16,Start!$AE$16, IF(Start!$AB$19=Start!$Z$17,Start!$AE$17,""))))</f>
        <v/>
      </c>
      <c r="D22" s="195"/>
      <c r="E22" s="188" t="str">
        <f>IF(WorkPlan[[#This Row],[Activity '#]]="","",LOOKUP(H:H,Outcomes!B:B,Outcomes!C:C))</f>
        <v>Basic Pesticide Program</v>
      </c>
      <c r="F22" s="209" t="str">
        <f>IF(MID(WorkPlan[[#This Row],[Activity '#]],5,1)="1","OPP",IF(MID(WorkPlan[[#This Row],[Activity '#]],5,1)="2","OECA","OPP &amp; OECA"))</f>
        <v>OECA</v>
      </c>
      <c r="G22" s="189" t="s">
        <v>223</v>
      </c>
      <c r="H22" s="190">
        <f>VALUE(LEFT(WorkPlan[[#This Row],[Activity '#]],2))</f>
        <v>1</v>
      </c>
      <c r="I22" s="1254" t="s">
        <v>291</v>
      </c>
      <c r="J22" s="192" t="s">
        <v>271</v>
      </c>
      <c r="K22" s="112"/>
      <c r="L22" s="1187" t="str">
        <f>Start!$AG$22</f>
        <v/>
      </c>
      <c r="M22" s="1188"/>
      <c r="N22" s="1321"/>
      <c r="O22" s="1189" t="s">
        <v>311</v>
      </c>
      <c r="P22" s="1190"/>
      <c r="Q22" s="167"/>
      <c r="R22" s="167"/>
    </row>
    <row r="23" spans="1:18" ht="38.25" x14ac:dyDescent="0.2">
      <c r="A23" s="194" t="str">
        <f>Start!$U$12</f>
        <v/>
      </c>
      <c r="B23" s="185" t="str">
        <f>IF(Start!$AB$19=Start!$Z$14,Start!$AB$14,IF(Start!$AB$19=Start!$Z$15,Start!$AB$15, IF(Start!$AB$19=Start!$Z$16,Start!$AB$16, IF(Start!$AB$19=Start!$Z$17,Start!$AB$17,""))))</f>
        <v/>
      </c>
      <c r="C23" s="195" t="str">
        <f>IF(Start!$AB$19=Start!$Z$14,Start!$AE$14,IF(Start!$AB$19=Start!$Z$15,Start!$AE$15, IF(Start!$AB$19=Start!$Z$16,Start!$AE$16, IF(Start!$AB$19=Start!$Z$17,Start!$AE$17,""))))</f>
        <v/>
      </c>
      <c r="D23" s="195"/>
      <c r="E23" s="188" t="str">
        <f>IF(WorkPlan[[#This Row],[Activity '#]]="","",LOOKUP(H:H,Outcomes!B:B,Outcomes!C:C))</f>
        <v>Worker Safety: Worker Protection Standard</v>
      </c>
      <c r="F23" s="209" t="str">
        <f>IF(MID(WorkPlan[[#This Row],[Activity '#]],5,1)="1","OPP",IF(MID(WorkPlan[[#This Row],[Activity '#]],5,1)="2","OECA","OPP &amp; OECA"))</f>
        <v>OPP</v>
      </c>
      <c r="G23" s="189" t="s">
        <v>224</v>
      </c>
      <c r="H23" s="190">
        <f>VALUE(LEFT(WorkPlan[[#This Row],[Activity '#]],2))</f>
        <v>2</v>
      </c>
      <c r="I23" s="1253" t="s">
        <v>566</v>
      </c>
      <c r="J23" s="192" t="s">
        <v>271</v>
      </c>
      <c r="K23" s="112"/>
      <c r="L23" s="1187" t="str">
        <f>Start!$AG$22</f>
        <v/>
      </c>
      <c r="M23" s="1188"/>
      <c r="N23" s="1321"/>
      <c r="O23" s="1189" t="s">
        <v>311</v>
      </c>
      <c r="P23" s="1190"/>
      <c r="Q23" s="167"/>
      <c r="R23" s="167"/>
    </row>
    <row r="24" spans="1:18" ht="63.75" x14ac:dyDescent="0.2">
      <c r="A24" s="194" t="str">
        <f>Start!$U$12</f>
        <v/>
      </c>
      <c r="B24" s="185" t="str">
        <f>IF(Start!$AB$19=Start!$Z$14,Start!$AB$14,IF(Start!$AB$19=Start!$Z$15,Start!$AB$15, IF(Start!$AB$19=Start!$Z$16,Start!$AB$16, IF(Start!$AB$19=Start!$Z$17,Start!$AB$17,""))))</f>
        <v/>
      </c>
      <c r="C24" s="195" t="str">
        <f>IF(Start!$AB$19=Start!$Z$14,Start!$AE$14,IF(Start!$AB$19=Start!$Z$15,Start!$AE$15, IF(Start!$AB$19=Start!$Z$16,Start!$AE$16, IF(Start!$AB$19=Start!$Z$17,Start!$AE$17,""))))</f>
        <v/>
      </c>
      <c r="D24" s="195"/>
      <c r="E24" s="188" t="str">
        <f>IF(WorkPlan[[#This Row],[Activity '#]]="","",LOOKUP(H:H,Outcomes!B:B,Outcomes!C:C))</f>
        <v>Worker Safety: Worker Protection Standard</v>
      </c>
      <c r="F24" s="209" t="str">
        <f>IF(MID(WorkPlan[[#This Row],[Activity '#]],5,1)="1","OPP",IF(MID(WorkPlan[[#This Row],[Activity '#]],5,1)="2","OECA","OPP &amp; OECA"))</f>
        <v>OPP</v>
      </c>
      <c r="G24" s="189" t="s">
        <v>225</v>
      </c>
      <c r="H24" s="190">
        <f>VALUE(LEFT(WorkPlan[[#This Row],[Activity '#]],2))</f>
        <v>2</v>
      </c>
      <c r="I24" s="1253" t="s">
        <v>191</v>
      </c>
      <c r="J24" s="192" t="s">
        <v>271</v>
      </c>
      <c r="K24" s="112"/>
      <c r="L24" s="1187" t="str">
        <f>Start!$AG$22</f>
        <v/>
      </c>
      <c r="M24" s="1188"/>
      <c r="N24" s="1321"/>
      <c r="O24" s="1189" t="s">
        <v>311</v>
      </c>
      <c r="P24" s="1190"/>
      <c r="Q24" s="167"/>
      <c r="R24" s="167"/>
    </row>
    <row r="25" spans="1:18" ht="38.25" x14ac:dyDescent="0.2">
      <c r="A25" s="194" t="str">
        <f>Start!$U$12</f>
        <v/>
      </c>
      <c r="B25" s="185" t="str">
        <f>IF(Start!$AB$19=Start!$Z$14,Start!$AB$14,IF(Start!$AB$19=Start!$Z$15,Start!$AB$15, IF(Start!$AB$19=Start!$Z$16,Start!$AB$16, IF(Start!$AB$19=Start!$Z$17,Start!$AB$17,""))))</f>
        <v/>
      </c>
      <c r="C25" s="195" t="str">
        <f>IF(Start!$AB$19=Start!$Z$14,Start!$AE$14,IF(Start!$AB$19=Start!$Z$15,Start!$AE$15, IF(Start!$AB$19=Start!$Z$16,Start!$AE$16, IF(Start!$AB$19=Start!$Z$17,Start!$AE$17,""))))</f>
        <v/>
      </c>
      <c r="D25" s="195"/>
      <c r="E25" s="188" t="str">
        <f>IF(WorkPlan[[#This Row],[Activity '#]]="","",LOOKUP(H:H,Outcomes!B:B,Outcomes!C:C))</f>
        <v>Worker Safety: Worker Protection Standard</v>
      </c>
      <c r="F25" s="209" t="str">
        <f>IF(MID(WorkPlan[[#This Row],[Activity '#]],5,1)="1","OPP",IF(MID(WorkPlan[[#This Row],[Activity '#]],5,1)="2","OECA","OPP &amp; OECA"))</f>
        <v>OPP</v>
      </c>
      <c r="G25" s="189" t="s">
        <v>226</v>
      </c>
      <c r="H25" s="190">
        <f>VALUE(LEFT(WorkPlan[[#This Row],[Activity '#]],2))</f>
        <v>2</v>
      </c>
      <c r="I25" s="1253" t="s">
        <v>665</v>
      </c>
      <c r="J25" s="192" t="s">
        <v>271</v>
      </c>
      <c r="K25" s="112"/>
      <c r="L25" s="1187" t="str">
        <f>Start!$AG$22</f>
        <v/>
      </c>
      <c r="M25" s="1188"/>
      <c r="N25" s="1321"/>
      <c r="O25" s="1189" t="s">
        <v>311</v>
      </c>
      <c r="P25" s="1190"/>
      <c r="Q25" s="167"/>
      <c r="R25" s="167"/>
    </row>
    <row r="26" spans="1:18" ht="63.75" x14ac:dyDescent="0.2">
      <c r="A26" s="194" t="str">
        <f>Start!$U$12</f>
        <v/>
      </c>
      <c r="B26" s="185" t="str">
        <f>IF(Start!$AB$19=Start!$Z$14,Start!$AB$14,IF(Start!$AB$19=Start!$Z$15,Start!$AB$15, IF(Start!$AB$19=Start!$Z$16,Start!$AB$16, IF(Start!$AB$19=Start!$Z$17,Start!$AB$17,""))))</f>
        <v/>
      </c>
      <c r="C26" s="195" t="str">
        <f>IF(Start!$AB$19=Start!$Z$14,Start!$AE$14,IF(Start!$AB$19=Start!$Z$15,Start!$AE$15, IF(Start!$AB$19=Start!$Z$16,Start!$AE$16, IF(Start!$AB$19=Start!$Z$17,Start!$AE$17,""))))</f>
        <v/>
      </c>
      <c r="D26" s="195"/>
      <c r="E26" s="188" t="str">
        <f>IF(WorkPlan[[#This Row],[Activity '#]]="","",LOOKUP(H:H,Outcomes!B:B,Outcomes!C:C))</f>
        <v>Worker Safety: Worker Protection Standard</v>
      </c>
      <c r="F26" s="209" t="str">
        <f>IF(MID(WorkPlan[[#This Row],[Activity '#]],5,1)="1","OPP",IF(MID(WorkPlan[[#This Row],[Activity '#]],5,1)="2","OECA","OPP &amp; OECA"))</f>
        <v>OPP</v>
      </c>
      <c r="G26" s="189" t="s">
        <v>227</v>
      </c>
      <c r="H26" s="190">
        <f>VALUE(LEFT(WorkPlan[[#This Row],[Activity '#]],2))</f>
        <v>2</v>
      </c>
      <c r="I26" s="1253" t="s">
        <v>192</v>
      </c>
      <c r="J26" s="192" t="s">
        <v>271</v>
      </c>
      <c r="K26" s="112"/>
      <c r="L26" s="1187" t="str">
        <f>Start!$AG$22</f>
        <v/>
      </c>
      <c r="M26" s="1188"/>
      <c r="N26" s="1321"/>
      <c r="O26" s="1189" t="s">
        <v>311</v>
      </c>
      <c r="P26" s="1190"/>
      <c r="Q26" s="167"/>
      <c r="R26" s="167"/>
    </row>
    <row r="27" spans="1:18" ht="51" x14ac:dyDescent="0.2">
      <c r="A27" s="194" t="str">
        <f>Start!$U$12</f>
        <v/>
      </c>
      <c r="B27" s="185" t="str">
        <f>IF(Start!$AB$19=Start!$Z$14,Start!$AB$14,IF(Start!$AB$19=Start!$Z$15,Start!$AB$15, IF(Start!$AB$19=Start!$Z$16,Start!$AB$16, IF(Start!$AB$19=Start!$Z$17,Start!$AB$17,""))))</f>
        <v/>
      </c>
      <c r="C27" s="195" t="str">
        <f>IF(Start!$AB$19=Start!$Z$14,Start!$AE$14,IF(Start!$AB$19=Start!$Z$15,Start!$AE$15, IF(Start!$AB$19=Start!$Z$16,Start!$AE$16, IF(Start!$AB$19=Start!$Z$17,Start!$AE$17,""))))</f>
        <v/>
      </c>
      <c r="D27" s="195"/>
      <c r="E27" s="188" t="str">
        <f>IF(WorkPlan[[#This Row],[Activity '#]]="","",LOOKUP(H:H,Outcomes!B:B,Outcomes!C:C))</f>
        <v>Worker Safety: Worker Protection Standard</v>
      </c>
      <c r="F27" s="209" t="str">
        <f>IF(MID(WorkPlan[[#This Row],[Activity '#]],5,1)="1","OPP",IF(MID(WorkPlan[[#This Row],[Activity '#]],5,1)="2","OECA","OPP &amp; OECA"))</f>
        <v>OECA</v>
      </c>
      <c r="G27" s="189" t="s">
        <v>228</v>
      </c>
      <c r="H27" s="190">
        <f>VALUE(LEFT(WorkPlan[[#This Row],[Activity '#]],2))</f>
        <v>2</v>
      </c>
      <c r="I27" s="1253" t="s">
        <v>616</v>
      </c>
      <c r="J27" s="192" t="s">
        <v>271</v>
      </c>
      <c r="K27" s="112"/>
      <c r="L27" s="1187" t="str">
        <f>Start!$AG$22</f>
        <v/>
      </c>
      <c r="M27" s="1188"/>
      <c r="N27" s="1321"/>
      <c r="O27" s="1189" t="s">
        <v>311</v>
      </c>
      <c r="P27" s="1190"/>
      <c r="Q27" s="167"/>
      <c r="R27" s="167"/>
    </row>
    <row r="28" spans="1:18" ht="38.25" x14ac:dyDescent="0.2">
      <c r="A28" s="194" t="str">
        <f>Start!$U$12</f>
        <v/>
      </c>
      <c r="B28" s="185" t="str">
        <f>IF(Start!$AB$19=Start!$Z$14,Start!$AB$14,IF(Start!$AB$19=Start!$Z$15,Start!$AB$15, IF(Start!$AB$19=Start!$Z$16,Start!$AB$16, IF(Start!$AB$19=Start!$Z$17,Start!$AB$17,""))))</f>
        <v/>
      </c>
      <c r="C28" s="195" t="str">
        <f>IF(Start!$AB$19=Start!$Z$14,Start!$AE$14,IF(Start!$AB$19=Start!$Z$15,Start!$AE$15, IF(Start!$AB$19=Start!$Z$16,Start!$AE$16, IF(Start!$AB$19=Start!$Z$17,Start!$AE$17,""))))</f>
        <v/>
      </c>
      <c r="D28" s="195"/>
      <c r="E28" s="188" t="str">
        <f>IF(WorkPlan[[#This Row],[Activity '#]]="","",LOOKUP(H:H,Outcomes!B:B,Outcomes!C:C))</f>
        <v>Worker Safety: Worker Protection Standard</v>
      </c>
      <c r="F28" s="209" t="str">
        <f>IF(MID(WorkPlan[[#This Row],[Activity '#]],5,1)="1","OPP",IF(MID(WorkPlan[[#This Row],[Activity '#]],5,1)="2","OECA","OPP &amp; OECA"))</f>
        <v>OECA</v>
      </c>
      <c r="G28" s="189" t="s">
        <v>567</v>
      </c>
      <c r="H28" s="190">
        <f>VALUE(LEFT(WorkPlan[[#This Row],[Activity '#]],2))</f>
        <v>2</v>
      </c>
      <c r="I28" s="1253" t="s">
        <v>666</v>
      </c>
      <c r="J28" s="192" t="s">
        <v>271</v>
      </c>
      <c r="K28" s="112"/>
      <c r="L28" s="1029" t="str">
        <f>Start!$AG$22</f>
        <v/>
      </c>
      <c r="M28" s="1030"/>
      <c r="N28" s="1321"/>
      <c r="O28" s="1189"/>
      <c r="P28" s="1190"/>
      <c r="Q28" s="167"/>
      <c r="R28" s="167"/>
    </row>
    <row r="29" spans="1:18" ht="76.5" x14ac:dyDescent="0.2">
      <c r="A29" s="194" t="str">
        <f>Start!$U$12</f>
        <v/>
      </c>
      <c r="B29" s="185" t="str">
        <f>IF(Start!$AB$19=Start!$Z$14,Start!$AB$14,IF(Start!$AB$19=Start!$Z$15,Start!$AB$15, IF(Start!$AB$19=Start!$Z$16,Start!$AB$16, IF(Start!$AB$19=Start!$Z$17,Start!$AB$17,""))))</f>
        <v/>
      </c>
      <c r="C29" s="195" t="str">
        <f>IF(Start!$AB$19=Start!$Z$14,Start!$AE$14,IF(Start!$AB$19=Start!$Z$15,Start!$AE$15, IF(Start!$AB$19=Start!$Z$16,Start!$AE$16, IF(Start!$AB$19=Start!$Z$17,Start!$AE$17,""))))</f>
        <v/>
      </c>
      <c r="D29" s="195"/>
      <c r="E29" s="188" t="str">
        <f>IF(WorkPlan[[#This Row],[Activity '#]]="","",LOOKUP(H:H,Outcomes!B:B,Outcomes!C:C))</f>
        <v>Worker Safety: Pesticide Applicator Certification</v>
      </c>
      <c r="F29" s="209" t="str">
        <f>IF(MID(WorkPlan[[#This Row],[Activity '#]],5,1)="1","OPP",IF(MID(WorkPlan[[#This Row],[Activity '#]],5,1)="2","OECA","OPP &amp; OECA"))</f>
        <v>OPP</v>
      </c>
      <c r="G29" s="189" t="s">
        <v>229</v>
      </c>
      <c r="H29" s="190">
        <f>VALUE(LEFT(WorkPlan[[#This Row],[Activity '#]],2))</f>
        <v>3</v>
      </c>
      <c r="I29" s="1253" t="s">
        <v>637</v>
      </c>
      <c r="J29" s="192" t="s">
        <v>271</v>
      </c>
      <c r="K29" s="112"/>
      <c r="L29" s="1187" t="str">
        <f>Start!$AG$22</f>
        <v/>
      </c>
      <c r="M29" s="1188"/>
      <c r="N29" s="1321"/>
      <c r="O29" s="1189" t="s">
        <v>311</v>
      </c>
      <c r="P29" s="1190"/>
      <c r="Q29" s="167"/>
      <c r="R29" s="167"/>
    </row>
    <row r="30" spans="1:18" ht="38.25" x14ac:dyDescent="0.2">
      <c r="A30" s="194" t="str">
        <f>Start!$U$12</f>
        <v/>
      </c>
      <c r="B30" s="185" t="str">
        <f>IF(Start!$AB$19=Start!$Z$14,Start!$AB$14,IF(Start!$AB$19=Start!$Z$15,Start!$AB$15, IF(Start!$AB$19=Start!$Z$16,Start!$AB$16, IF(Start!$AB$19=Start!$Z$17,Start!$AB$17,""))))</f>
        <v/>
      </c>
      <c r="C30" s="195" t="str">
        <f>IF(Start!$AB$19=Start!$Z$14,Start!$AE$14,IF(Start!$AB$19=Start!$Z$15,Start!$AE$15, IF(Start!$AB$19=Start!$Z$16,Start!$AE$16, IF(Start!$AB$19=Start!$Z$17,Start!$AE$17,""))))</f>
        <v/>
      </c>
      <c r="D30" s="195"/>
      <c r="E30" s="188" t="str">
        <f>IF(WorkPlan[[#This Row],[Activity '#]]="","",LOOKUP(H:H,Outcomes!B:B,Outcomes!C:C))</f>
        <v>Worker Safety: Pesticide Applicator Certification</v>
      </c>
      <c r="F30" s="209" t="str">
        <f>IF(MID(WorkPlan[[#This Row],[Activity '#]],5,1)="1","OPP",IF(MID(WorkPlan[[#This Row],[Activity '#]],5,1)="2","OECA","OPP &amp; OECA"))</f>
        <v>OPP</v>
      </c>
      <c r="G30" s="189" t="s">
        <v>230</v>
      </c>
      <c r="H30" s="190">
        <f>VALUE(LEFT(WorkPlan[[#This Row],[Activity '#]],2))</f>
        <v>3</v>
      </c>
      <c r="I30" s="1255" t="s">
        <v>667</v>
      </c>
      <c r="J30" s="192" t="s">
        <v>271</v>
      </c>
      <c r="K30" s="112"/>
      <c r="L30" s="1187" t="str">
        <f>Start!$AG$22</f>
        <v/>
      </c>
      <c r="M30" s="1188"/>
      <c r="N30" s="1321"/>
      <c r="O30" s="1189" t="s">
        <v>311</v>
      </c>
      <c r="P30" s="1190"/>
      <c r="Q30" s="167"/>
      <c r="R30" s="167"/>
    </row>
    <row r="31" spans="1:18" ht="38.25" x14ac:dyDescent="0.2">
      <c r="A31" s="194" t="str">
        <f>Start!$U$12</f>
        <v/>
      </c>
      <c r="B31" s="185" t="str">
        <f>IF(Start!$AB$19=Start!$Z$14,Start!$AB$14,IF(Start!$AB$19=Start!$Z$15,Start!$AB$15, IF(Start!$AB$19=Start!$Z$16,Start!$AB$16, IF(Start!$AB$19=Start!$Z$17,Start!$AB$17,""))))</f>
        <v/>
      </c>
      <c r="C31" s="195" t="str">
        <f>IF(Start!$AB$19=Start!$Z$14,Start!$AE$14,IF(Start!$AB$19=Start!$Z$15,Start!$AE$15, IF(Start!$AB$19=Start!$Z$16,Start!$AE$16, IF(Start!$AB$19=Start!$Z$17,Start!$AE$17,""))))</f>
        <v/>
      </c>
      <c r="D31" s="195"/>
      <c r="E31" s="188" t="str">
        <f>IF(WorkPlan[[#This Row],[Activity '#]]="","",LOOKUP(H:H,Outcomes!B:B,Outcomes!C:C))</f>
        <v>Worker Safety: Pesticide Applicator Certification</v>
      </c>
      <c r="F31" s="209" t="str">
        <f>IF(MID(WorkPlan[[#This Row],[Activity '#]],5,1)="1","OPP",IF(MID(WorkPlan[[#This Row],[Activity '#]],5,1)="2","OECA","OPP &amp; OECA"))</f>
        <v>OPP</v>
      </c>
      <c r="G31" s="189" t="s">
        <v>273</v>
      </c>
      <c r="H31" s="190">
        <f>VALUE(LEFT(WorkPlan[[#This Row],[Activity '#]],2))</f>
        <v>3</v>
      </c>
      <c r="I31" s="1253" t="s">
        <v>193</v>
      </c>
      <c r="J31" s="192" t="s">
        <v>271</v>
      </c>
      <c r="K31" s="112"/>
      <c r="L31" s="1187" t="str">
        <f>Start!$AG$22</f>
        <v/>
      </c>
      <c r="M31" s="1188"/>
      <c r="N31" s="1321"/>
      <c r="O31" s="1189" t="s">
        <v>311</v>
      </c>
      <c r="P31" s="1190"/>
      <c r="Q31" s="167"/>
      <c r="R31" s="167"/>
    </row>
    <row r="32" spans="1:18" ht="51" x14ac:dyDescent="0.2">
      <c r="A32" s="194" t="str">
        <f>Start!$U$12</f>
        <v/>
      </c>
      <c r="B32" s="185" t="str">
        <f>IF(Start!$AB$19=Start!$Z$14,Start!$AB$14,IF(Start!$AB$19=Start!$Z$15,Start!$AB$15, IF(Start!$AB$19=Start!$Z$16,Start!$AB$16, IF(Start!$AB$19=Start!$Z$17,Start!$AB$17,""))))</f>
        <v/>
      </c>
      <c r="C32" s="195" t="str">
        <f>IF(Start!$AB$19=Start!$Z$14,Start!$AE$14,IF(Start!$AB$19=Start!$Z$15,Start!$AE$15, IF(Start!$AB$19=Start!$Z$16,Start!$AE$16, IF(Start!$AB$19=Start!$Z$17,Start!$AE$17,""))))</f>
        <v/>
      </c>
      <c r="D32" s="195"/>
      <c r="E32" s="188" t="str">
        <f>IF(WorkPlan[[#This Row],[Activity '#]]="","",LOOKUP(H:H,Outcomes!B:B,Outcomes!C:C))</f>
        <v>Worker Safety: Pesticide Applicator Certification</v>
      </c>
      <c r="F32" s="209" t="str">
        <f>IF(MID(WorkPlan[[#This Row],[Activity '#]],5,1)="1","OPP",IF(MID(WorkPlan[[#This Row],[Activity '#]],5,1)="2","OECA","OPP &amp; OECA"))</f>
        <v>OECA</v>
      </c>
      <c r="G32" s="189" t="s">
        <v>231</v>
      </c>
      <c r="H32" s="190">
        <f>VALUE(LEFT(WorkPlan[[#This Row],[Activity '#]],2))</f>
        <v>3</v>
      </c>
      <c r="I32" s="1253" t="s">
        <v>617</v>
      </c>
      <c r="J32" s="192" t="s">
        <v>271</v>
      </c>
      <c r="K32" s="112"/>
      <c r="L32" s="1187" t="str">
        <f>Start!$AG$22</f>
        <v/>
      </c>
      <c r="M32" s="1188"/>
      <c r="N32" s="1321"/>
      <c r="O32" s="1189" t="s">
        <v>311</v>
      </c>
      <c r="P32" s="1190"/>
      <c r="Q32" s="167"/>
      <c r="R32" s="167"/>
    </row>
    <row r="33" spans="1:18" ht="25.5" x14ac:dyDescent="0.2">
      <c r="A33" s="194" t="str">
        <f>Start!$U$12</f>
        <v/>
      </c>
      <c r="B33" s="185" t="str">
        <f>IF(Start!$AB$19=Start!$Z$14,Start!$AB$14,IF(Start!$AB$19=Start!$Z$15,Start!$AB$15, IF(Start!$AB$19=Start!$Z$16,Start!$AB$16, IF(Start!$AB$19=Start!$Z$17,Start!$AB$17,""))))</f>
        <v/>
      </c>
      <c r="C33" s="195" t="str">
        <f>IF(Start!$AB$19=Start!$Z$14,Start!$AE$14,IF(Start!$AB$19=Start!$Z$15,Start!$AE$15, IF(Start!$AB$19=Start!$Z$16,Start!$AE$16, IF(Start!$AB$19=Start!$Z$17,Start!$AE$17,""))))</f>
        <v/>
      </c>
      <c r="D33" s="195"/>
      <c r="E33" s="188" t="str">
        <f>IF(WorkPlan[[#This Row],[Activity '#]]="","",LOOKUP(H:H,Outcomes!B:B,Outcomes!C:C))</f>
        <v>Container Containment</v>
      </c>
      <c r="F33" s="209" t="str">
        <f>IF(MID(WorkPlan[[#This Row],[Activity '#]],5,1)="1","OPP",IF(MID(WorkPlan[[#This Row],[Activity '#]],5,1)="2","OECA","OPP &amp; OECA"))</f>
        <v>OPP</v>
      </c>
      <c r="G33" s="189" t="s">
        <v>232</v>
      </c>
      <c r="H33" s="190">
        <f>VALUE(LEFT(WorkPlan[[#This Row],[Activity '#]],2))</f>
        <v>4</v>
      </c>
      <c r="I33" s="1253" t="s">
        <v>194</v>
      </c>
      <c r="J33" s="192" t="s">
        <v>271</v>
      </c>
      <c r="K33" s="112"/>
      <c r="L33" s="1187" t="str">
        <f>Start!$AG$22</f>
        <v/>
      </c>
      <c r="M33" s="1188"/>
      <c r="N33" s="1321"/>
      <c r="O33" s="1189" t="s">
        <v>311</v>
      </c>
      <c r="P33" s="1190"/>
      <c r="Q33" s="167"/>
      <c r="R33" s="167"/>
    </row>
    <row r="34" spans="1:18" ht="25.5" x14ac:dyDescent="0.2">
      <c r="A34" s="194" t="str">
        <f>Start!$U$12</f>
        <v/>
      </c>
      <c r="B34" s="185" t="str">
        <f>IF(Start!$AB$19=Start!$Z$14,Start!$AB$14,IF(Start!$AB$19=Start!$Z$15,Start!$AB$15, IF(Start!$AB$19=Start!$Z$16,Start!$AB$16, IF(Start!$AB$19=Start!$Z$17,Start!$AB$17,""))))</f>
        <v/>
      </c>
      <c r="C34" s="195" t="str">
        <f>IF(Start!$AB$19=Start!$Z$14,Start!$AE$14,IF(Start!$AB$19=Start!$Z$15,Start!$AE$15, IF(Start!$AB$19=Start!$Z$16,Start!$AE$16, IF(Start!$AB$19=Start!$Z$17,Start!$AE$17,""))))</f>
        <v/>
      </c>
      <c r="D34" s="195"/>
      <c r="E34" s="188" t="str">
        <f>IF(WorkPlan[[#This Row],[Activity '#]]="","",LOOKUP(H:H,Outcomes!B:B,Outcomes!C:C))</f>
        <v>Container Containment</v>
      </c>
      <c r="F34" s="209" t="str">
        <f>IF(MID(WorkPlan[[#This Row],[Activity '#]],5,1)="1","OPP",IF(MID(WorkPlan[[#This Row],[Activity '#]],5,1)="2","OECA","OPP &amp; OECA"))</f>
        <v>OPP</v>
      </c>
      <c r="G34" s="189" t="s">
        <v>233</v>
      </c>
      <c r="H34" s="190">
        <f>VALUE(LEFT(WorkPlan[[#This Row],[Activity '#]],2))</f>
        <v>4</v>
      </c>
      <c r="I34" s="1253" t="s">
        <v>638</v>
      </c>
      <c r="J34" s="192" t="s">
        <v>271</v>
      </c>
      <c r="K34" s="112"/>
      <c r="L34" s="1187" t="str">
        <f>Start!$AG$22</f>
        <v/>
      </c>
      <c r="M34" s="1188"/>
      <c r="N34" s="1321"/>
      <c r="O34" s="1189" t="s">
        <v>311</v>
      </c>
      <c r="P34" s="1190"/>
      <c r="Q34" s="167"/>
      <c r="R34" s="167"/>
    </row>
    <row r="35" spans="1:18" ht="63.75" x14ac:dyDescent="0.2">
      <c r="A35" s="194" t="str">
        <f>Start!$U$12</f>
        <v/>
      </c>
      <c r="B35" s="185" t="str">
        <f>IF(Start!$AB$19=Start!$Z$14,Start!$AB$14,IF(Start!$AB$19=Start!$Z$15,Start!$AB$15, IF(Start!$AB$19=Start!$Z$16,Start!$AB$16, IF(Start!$AB$19=Start!$Z$17,Start!$AB$17,""))))</f>
        <v/>
      </c>
      <c r="C35" s="195" t="str">
        <f>IF(Start!$AB$19=Start!$Z$14,Start!$AE$14,IF(Start!$AB$19=Start!$Z$15,Start!$AE$15, IF(Start!$AB$19=Start!$Z$16,Start!$AE$16, IF(Start!$AB$19=Start!$Z$17,Start!$AE$17,""))))</f>
        <v/>
      </c>
      <c r="D35" s="195"/>
      <c r="E35" s="188" t="str">
        <f>IF(WorkPlan[[#This Row],[Activity '#]]="","",LOOKUP(H:H,Outcomes!B:B,Outcomes!C:C))</f>
        <v>Container Containment</v>
      </c>
      <c r="F35" s="209" t="str">
        <f>IF(MID(WorkPlan[[#This Row],[Activity '#]],5,1)="1","OPP",IF(MID(WorkPlan[[#This Row],[Activity '#]],5,1)="2","OECA","OPP &amp; OECA"))</f>
        <v>OECA</v>
      </c>
      <c r="G35" s="189" t="s">
        <v>234</v>
      </c>
      <c r="H35" s="190">
        <f>VALUE(LEFT(WorkPlan[[#This Row],[Activity '#]],2))</f>
        <v>4</v>
      </c>
      <c r="I35" s="1253" t="s">
        <v>618</v>
      </c>
      <c r="J35" s="192" t="s">
        <v>271</v>
      </c>
      <c r="K35" s="112"/>
      <c r="L35" s="1187" t="str">
        <f>Start!$AG$22</f>
        <v/>
      </c>
      <c r="M35" s="1188"/>
      <c r="N35" s="1321"/>
      <c r="O35" s="1189" t="s">
        <v>311</v>
      </c>
      <c r="P35" s="1190"/>
      <c r="Q35" s="167"/>
      <c r="R35" s="167"/>
    </row>
    <row r="36" spans="1:18" ht="51" x14ac:dyDescent="0.2">
      <c r="A36" s="194" t="str">
        <f>Start!$U$12</f>
        <v/>
      </c>
      <c r="B36" s="185" t="str">
        <f>IF(Start!$AB$19=Start!$Z$14,Start!$AB$14,IF(Start!$AB$19=Start!$Z$15,Start!$AB$15, IF(Start!$AB$19=Start!$Z$16,Start!$AB$16, IF(Start!$AB$19=Start!$Z$17,Start!$AB$17,""))))</f>
        <v/>
      </c>
      <c r="C36" s="195" t="str">
        <f>IF(Start!$AB$19=Start!$Z$14,Start!$AE$14,IF(Start!$AB$19=Start!$Z$15,Start!$AE$15, IF(Start!$AB$19=Start!$Z$16,Start!$AE$16, IF(Start!$AB$19=Start!$Z$17,Start!$AE$17,""))))</f>
        <v/>
      </c>
      <c r="D36" s="195"/>
      <c r="E36" s="188" t="str">
        <f>IF(WorkPlan[[#This Row],[Activity '#]]="","",LOOKUP(H:H,Outcomes!B:B,Outcomes!C:C))</f>
        <v>Soil Fumigation &amp; Soil Fumigants</v>
      </c>
      <c r="F36" s="209" t="str">
        <f>IF(MID(WorkPlan[[#This Row],[Activity '#]],5,1)="1","OPP",IF(MID(WorkPlan[[#This Row],[Activity '#]],5,1)="2","OECA","OPP &amp; OECA"))</f>
        <v>OPP</v>
      </c>
      <c r="G36" s="189" t="s">
        <v>235</v>
      </c>
      <c r="H36" s="190">
        <f>VALUE(LEFT(WorkPlan[[#This Row],[Activity '#]],2))</f>
        <v>5</v>
      </c>
      <c r="I36" s="1253" t="s">
        <v>737</v>
      </c>
      <c r="J36" s="192" t="s">
        <v>271</v>
      </c>
      <c r="K36" s="112"/>
      <c r="L36" s="1187" t="str">
        <f>Start!$AG$22</f>
        <v/>
      </c>
      <c r="M36" s="1188"/>
      <c r="N36" s="1321"/>
      <c r="O36" s="1189" t="s">
        <v>311</v>
      </c>
      <c r="P36" s="1190"/>
      <c r="Q36" s="167"/>
      <c r="R36" s="167"/>
    </row>
    <row r="37" spans="1:18" ht="38.25" x14ac:dyDescent="0.2">
      <c r="A37" s="194" t="str">
        <f>Start!$U$12</f>
        <v/>
      </c>
      <c r="B37" s="185" t="str">
        <f>IF(Start!$AB$19=Start!$Z$14,Start!$AB$14,IF(Start!$AB$19=Start!$Z$15,Start!$AB$15, IF(Start!$AB$19=Start!$Z$16,Start!$AB$16, IF(Start!$AB$19=Start!$Z$17,Start!$AB$17,""))))</f>
        <v/>
      </c>
      <c r="C37" s="195" t="str">
        <f>IF(Start!$AB$19=Start!$Z$14,Start!$AE$14,IF(Start!$AB$19=Start!$Z$15,Start!$AE$15, IF(Start!$AB$19=Start!$Z$16,Start!$AE$16, IF(Start!$AB$19=Start!$Z$17,Start!$AE$17,""))))</f>
        <v/>
      </c>
      <c r="D37" s="195"/>
      <c r="E37" s="188" t="str">
        <f>IF(WorkPlan[[#This Row],[Activity '#]]="","",LOOKUP(H:H,Outcomes!B:B,Outcomes!C:C))</f>
        <v>Soil Fumigation &amp; Soil Fumigants</v>
      </c>
      <c r="F37" s="209" t="str">
        <f>IF(MID(WorkPlan[[#This Row],[Activity '#]],5,1)="1","OPP",IF(MID(WorkPlan[[#This Row],[Activity '#]],5,1)="2","OECA","OPP &amp; OECA"))</f>
        <v>OECA</v>
      </c>
      <c r="G37" s="189" t="s">
        <v>236</v>
      </c>
      <c r="H37" s="190">
        <f>VALUE(LEFT(WorkPlan[[#This Row],[Activity '#]],2))</f>
        <v>5</v>
      </c>
      <c r="I37" s="1253" t="s">
        <v>619</v>
      </c>
      <c r="J37" s="192" t="s">
        <v>271</v>
      </c>
      <c r="K37" s="112"/>
      <c r="L37" s="1187" t="str">
        <f>Start!$AG$22</f>
        <v/>
      </c>
      <c r="M37" s="1188"/>
      <c r="N37" s="1321"/>
      <c r="O37" s="1189" t="s">
        <v>311</v>
      </c>
      <c r="P37" s="1190"/>
      <c r="Q37" s="167"/>
      <c r="R37" s="167"/>
    </row>
    <row r="38" spans="1:18" ht="102" x14ac:dyDescent="0.2">
      <c r="A38" s="194" t="str">
        <f>Start!$U$12</f>
        <v/>
      </c>
      <c r="B38" s="185" t="str">
        <f>IF(Start!$AB$19=Start!$Z$14,Start!$AB$14,IF(Start!$AB$19=Start!$Z$15,Start!$AB$15, IF(Start!$AB$19=Start!$Z$16,Start!$AB$16, IF(Start!$AB$19=Start!$Z$17,Start!$AB$17,""))))</f>
        <v/>
      </c>
      <c r="C38" s="195" t="str">
        <f>IF(Start!$AB$19=Start!$Z$14,Start!$AE$14,IF(Start!$AB$19=Start!$Z$15,Start!$AE$15, IF(Start!$AB$19=Start!$Z$16,Start!$AE$16, IF(Start!$AB$19=Start!$Z$17,Start!$AE$17,""))))</f>
        <v/>
      </c>
      <c r="D38" s="195"/>
      <c r="E38" s="188" t="str">
        <f>IF(WorkPlan[[#This Row],[Activity '#]]="","",LOOKUP(H:H,Outcomes!B:B,Outcomes!C:C))</f>
        <v>Pesticides in Water</v>
      </c>
      <c r="F38" s="209" t="str">
        <f>IF(MID(WorkPlan[[#This Row],[Activity '#]],5,1)="1","OPP",IF(MID(WorkPlan[[#This Row],[Activity '#]],5,1)="2","OECA","OPP &amp; OECA"))</f>
        <v>OPP</v>
      </c>
      <c r="G38" s="189" t="s">
        <v>237</v>
      </c>
      <c r="H38" s="190">
        <f>VALUE(LEFT(WorkPlan[[#This Row],[Activity '#]],2))</f>
        <v>6</v>
      </c>
      <c r="I38" s="1253" t="s">
        <v>725</v>
      </c>
      <c r="J38" s="192" t="s">
        <v>271</v>
      </c>
      <c r="K38" s="112"/>
      <c r="L38" s="1187" t="str">
        <f>Start!$AG$22</f>
        <v/>
      </c>
      <c r="M38" s="1188"/>
      <c r="N38" s="1321"/>
      <c r="O38" s="1189" t="s">
        <v>311</v>
      </c>
      <c r="P38" s="1190"/>
      <c r="Q38" s="167"/>
      <c r="R38" s="167"/>
    </row>
    <row r="39" spans="1:18" ht="102" x14ac:dyDescent="0.2">
      <c r="A39" s="194" t="str">
        <f>Start!$U$12</f>
        <v/>
      </c>
      <c r="B39" s="185" t="str">
        <f>IF(Start!$AB$19=Start!$Z$14,Start!$AB$14,IF(Start!$AB$19=Start!$Z$15,Start!$AB$15, IF(Start!$AB$19=Start!$Z$16,Start!$AB$16, IF(Start!$AB$19=Start!$Z$17,Start!$AB$17,""))))</f>
        <v/>
      </c>
      <c r="C39" s="195" t="str">
        <f>IF(Start!$AB$19=Start!$Z$14,Start!$AE$14,IF(Start!$AB$19=Start!$Z$15,Start!$AE$15, IF(Start!$AB$19=Start!$Z$16,Start!$AE$16, IF(Start!$AB$19=Start!$Z$17,Start!$AE$17,""))))</f>
        <v/>
      </c>
      <c r="D39" s="195"/>
      <c r="E39" s="188" t="str">
        <f>IF(WorkPlan[[#This Row],[Activity '#]]="","",LOOKUP(H:H,Outcomes!B:B,Outcomes!C:C))</f>
        <v>Pesticides in Water</v>
      </c>
      <c r="F39" s="209" t="str">
        <f>IF(MID(WorkPlan[[#This Row],[Activity '#]],5,1)="1","OPP",IF(MID(WorkPlan[[#This Row],[Activity '#]],5,1)="2","OECA","OPP &amp; OECA"))</f>
        <v>OPP</v>
      </c>
      <c r="G39" s="189" t="s">
        <v>620</v>
      </c>
      <c r="H39" s="190">
        <f>VALUE(LEFT(WorkPlan[[#This Row],[Activity '#]],2))</f>
        <v>6</v>
      </c>
      <c r="I39" s="1253" t="s">
        <v>668</v>
      </c>
      <c r="J39" s="192" t="s">
        <v>271</v>
      </c>
      <c r="K39" s="112"/>
      <c r="L39" s="1029" t="str">
        <f>Start!$AG$22</f>
        <v/>
      </c>
      <c r="M39" s="1030"/>
      <c r="N39" s="1321"/>
      <c r="O39" s="1189" t="s">
        <v>311</v>
      </c>
      <c r="P39" s="1190"/>
      <c r="Q39" s="167"/>
      <c r="R39" s="167"/>
    </row>
    <row r="40" spans="1:18" ht="38.25" x14ac:dyDescent="0.2">
      <c r="A40" s="194" t="str">
        <f>Start!$U$12</f>
        <v/>
      </c>
      <c r="B40" s="185" t="str">
        <f>IF(Start!$AB$19=Start!$Z$14,Start!$AB$14,IF(Start!$AB$19=Start!$Z$15,Start!$AB$15, IF(Start!$AB$19=Start!$Z$16,Start!$AB$16, IF(Start!$AB$19=Start!$Z$17,Start!$AB$17,""))))</f>
        <v/>
      </c>
      <c r="C40" s="195" t="str">
        <f>IF(Start!$AB$19=Start!$Z$14,Start!$AE$14,IF(Start!$AB$19=Start!$Z$15,Start!$AE$15, IF(Start!$AB$19=Start!$Z$16,Start!$AE$16, IF(Start!$AB$19=Start!$Z$17,Start!$AE$17,""))))</f>
        <v/>
      </c>
      <c r="D40" s="195"/>
      <c r="E40" s="188" t="str">
        <f>IF(WorkPlan[[#This Row],[Activity '#]]="","",LOOKUP(H:H,Outcomes!B:B,Outcomes!C:C))</f>
        <v>Pesticides in Water</v>
      </c>
      <c r="F40" s="209" t="str">
        <f>IF(MID(WorkPlan[[#This Row],[Activity '#]],5,1)="1","OPP",IF(MID(WorkPlan[[#This Row],[Activity '#]],5,1)="2","OECA","OPP &amp; OECA"))</f>
        <v>OPP</v>
      </c>
      <c r="G40" s="189" t="s">
        <v>621</v>
      </c>
      <c r="H40" s="190">
        <f>VALUE(LEFT(WorkPlan[[#This Row],[Activity '#]],2))</f>
        <v>6</v>
      </c>
      <c r="I40" s="1253" t="s">
        <v>669</v>
      </c>
      <c r="J40" s="192" t="s">
        <v>271</v>
      </c>
      <c r="K40" s="112"/>
      <c r="L40" s="1029" t="str">
        <f>Start!$AG$22</f>
        <v/>
      </c>
      <c r="M40" s="1030"/>
      <c r="N40" s="1321"/>
      <c r="O40" s="1189" t="s">
        <v>311</v>
      </c>
      <c r="P40" s="1190"/>
      <c r="Q40" s="167"/>
      <c r="R40" s="167"/>
    </row>
    <row r="41" spans="1:18" ht="38.25" x14ac:dyDescent="0.2">
      <c r="A41" s="194" t="str">
        <f>Start!$U$12</f>
        <v/>
      </c>
      <c r="B41" s="185" t="str">
        <f>IF(Start!$AB$19=Start!$Z$14,Start!$AB$14,IF(Start!$AB$19=Start!$Z$15,Start!$AB$15, IF(Start!$AB$19=Start!$Z$16,Start!$AB$16, IF(Start!$AB$19=Start!$Z$17,Start!$AB$17,""))))</f>
        <v/>
      </c>
      <c r="C41" s="195" t="str">
        <f>IF(Start!$AB$19=Start!$Z$14,Start!$AE$14,IF(Start!$AB$19=Start!$Z$15,Start!$AE$15, IF(Start!$AB$19=Start!$Z$16,Start!$AE$16, IF(Start!$AB$19=Start!$Z$17,Start!$AE$17,""))))</f>
        <v/>
      </c>
      <c r="D41" s="195"/>
      <c r="E41" s="188" t="str">
        <f>IF(WorkPlan[[#This Row],[Activity '#]]="","",LOOKUP(H:H,Outcomes!B:B,Outcomes!C:C))</f>
        <v>Pesticides in Water</v>
      </c>
      <c r="F41" s="209" t="str">
        <f>IF(MID(WorkPlan[[#This Row],[Activity '#]],5,1)="1","OPP",IF(MID(WorkPlan[[#This Row],[Activity '#]],5,1)="2","OECA","OPP &amp; OECA"))</f>
        <v>OPP</v>
      </c>
      <c r="G41" s="189" t="s">
        <v>622</v>
      </c>
      <c r="H41" s="190">
        <f>VALUE(LEFT(WorkPlan[[#This Row],[Activity '#]],2))</f>
        <v>6</v>
      </c>
      <c r="I41" s="1253" t="s">
        <v>670</v>
      </c>
      <c r="J41" s="192" t="s">
        <v>271</v>
      </c>
      <c r="K41" s="112"/>
      <c r="L41" s="1029" t="str">
        <f>Start!$AG$22</f>
        <v/>
      </c>
      <c r="M41" s="1030"/>
      <c r="N41" s="1321"/>
      <c r="O41" s="1189" t="s">
        <v>311</v>
      </c>
      <c r="P41" s="1190"/>
      <c r="Q41" s="167"/>
      <c r="R41" s="167"/>
    </row>
    <row r="42" spans="1:18" ht="51" x14ac:dyDescent="0.2">
      <c r="A42" s="194" t="str">
        <f>Start!$U$12</f>
        <v/>
      </c>
      <c r="B42" s="185" t="str">
        <f>IF(Start!$AB$19=Start!$Z$14,Start!$AB$14,IF(Start!$AB$19=Start!$Z$15,Start!$AB$15, IF(Start!$AB$19=Start!$Z$16,Start!$AB$16, IF(Start!$AB$19=Start!$Z$17,Start!$AB$17,""))))</f>
        <v/>
      </c>
      <c r="C42" s="195" t="str">
        <f>IF(Start!$AB$19=Start!$Z$14,Start!$AE$14,IF(Start!$AB$19=Start!$Z$15,Start!$AE$15, IF(Start!$AB$19=Start!$Z$16,Start!$AE$16, IF(Start!$AB$19=Start!$Z$17,Start!$AE$17,""))))</f>
        <v/>
      </c>
      <c r="D42" s="195"/>
      <c r="E42" s="188" t="str">
        <f>IF(WorkPlan[[#This Row],[Activity '#]]="","",LOOKUP(H:H,Outcomes!B:B,Outcomes!C:C))</f>
        <v>Pesticides in Water</v>
      </c>
      <c r="F42" s="209" t="str">
        <f>IF(MID(WorkPlan[[#This Row],[Activity '#]],5,1)="1","OPP",IF(MID(WorkPlan[[#This Row],[Activity '#]],5,1)="2","OECA","OPP &amp; OECA"))</f>
        <v>OPP</v>
      </c>
      <c r="G42" s="189" t="s">
        <v>623</v>
      </c>
      <c r="H42" s="190">
        <f>VALUE(LEFT(WorkPlan[[#This Row],[Activity '#]],2))</f>
        <v>6</v>
      </c>
      <c r="I42" s="1253" t="s">
        <v>671</v>
      </c>
      <c r="J42" s="192" t="s">
        <v>271</v>
      </c>
      <c r="K42" s="112"/>
      <c r="L42" s="1029" t="str">
        <f>Start!$AG$22</f>
        <v/>
      </c>
      <c r="M42" s="1030"/>
      <c r="N42" s="1321"/>
      <c r="O42" s="1189" t="s">
        <v>311</v>
      </c>
      <c r="P42" s="1190"/>
      <c r="Q42" s="167"/>
      <c r="R42" s="167"/>
    </row>
    <row r="43" spans="1:18" ht="15" x14ac:dyDescent="0.2">
      <c r="A43" s="194" t="str">
        <f>Start!$U$12</f>
        <v/>
      </c>
      <c r="B43" s="185" t="str">
        <f>IF(Start!$AB$19=Start!$Z$14,Start!$AB$14,IF(Start!$AB$19=Start!$Z$15,Start!$AB$15, IF(Start!$AB$19=Start!$Z$16,Start!$AB$16, IF(Start!$AB$19=Start!$Z$17,Start!$AB$17,""))))</f>
        <v/>
      </c>
      <c r="C43" s="195" t="str">
        <f>IF(Start!$AB$19=Start!$Z$14,Start!$AE$14,IF(Start!$AB$19=Start!$Z$15,Start!$AE$15, IF(Start!$AB$19=Start!$Z$16,Start!$AE$16, IF(Start!$AB$19=Start!$Z$17,Start!$AE$17,""))))</f>
        <v/>
      </c>
      <c r="D43" s="195"/>
      <c r="E43" s="188" t="str">
        <f>IF(WorkPlan[[#This Row],[Activity '#]]="","",LOOKUP(H:H,Outcomes!B:B,Outcomes!C:C))</f>
        <v>Pesticides in Water</v>
      </c>
      <c r="F43" s="209" t="str">
        <f>IF(MID(WorkPlan[[#This Row],[Activity '#]],5,1)="1","OPP",IF(MID(WorkPlan[[#This Row],[Activity '#]],5,1)="2","OECA","OPP &amp; OECA"))</f>
        <v>OPP</v>
      </c>
      <c r="G43" s="189" t="s">
        <v>624</v>
      </c>
      <c r="H43" s="190">
        <f>VALUE(LEFT(WorkPlan[[#This Row],[Activity '#]],2))</f>
        <v>6</v>
      </c>
      <c r="I43" s="1255" t="s">
        <v>708</v>
      </c>
      <c r="J43" s="192" t="s">
        <v>271</v>
      </c>
      <c r="K43" s="112"/>
      <c r="L43" s="1029" t="str">
        <f>Start!$AG$22</f>
        <v/>
      </c>
      <c r="M43" s="1030"/>
      <c r="N43" s="1321"/>
      <c r="O43" s="1189" t="s">
        <v>311</v>
      </c>
      <c r="P43" s="1190"/>
      <c r="Q43" s="167"/>
      <c r="R43" s="167"/>
    </row>
    <row r="44" spans="1:18" ht="38.25" x14ac:dyDescent="0.2">
      <c r="A44" s="194" t="str">
        <f>Start!$U$12</f>
        <v/>
      </c>
      <c r="B44" s="185" t="str">
        <f>IF(Start!$AB$19=Start!$Z$14,Start!$AB$14,IF(Start!$AB$19=Start!$Z$15,Start!$AB$15, IF(Start!$AB$19=Start!$Z$16,Start!$AB$16, IF(Start!$AB$19=Start!$Z$17,Start!$AB$17,""))))</f>
        <v/>
      </c>
      <c r="C44" s="195" t="str">
        <f>IF(Start!$AB$19=Start!$Z$14,Start!$AE$14,IF(Start!$AB$19=Start!$Z$15,Start!$AE$15, IF(Start!$AB$19=Start!$Z$16,Start!$AE$16, IF(Start!$AB$19=Start!$Z$17,Start!$AE$17,""))))</f>
        <v/>
      </c>
      <c r="D44" s="195"/>
      <c r="E44" s="188" t="str">
        <f>IF(WorkPlan[[#This Row],[Activity '#]]="","",LOOKUP(H:H,Outcomes!B:B,Outcomes!C:C))</f>
        <v>Pesticides in Water</v>
      </c>
      <c r="F44" s="209" t="str">
        <f>IF(MID(WorkPlan[[#This Row],[Activity '#]],5,1)="1","OPP",IF(MID(WorkPlan[[#This Row],[Activity '#]],5,1)="2","OECA","OPP &amp; OECA"))</f>
        <v>OPP</v>
      </c>
      <c r="G44" s="189" t="s">
        <v>658</v>
      </c>
      <c r="H44" s="190">
        <f>VALUE(LEFT(WorkPlan[[#This Row],[Activity '#]],2))</f>
        <v>6</v>
      </c>
      <c r="I44" s="1253" t="s">
        <v>625</v>
      </c>
      <c r="J44" s="192" t="s">
        <v>271</v>
      </c>
      <c r="K44" s="112"/>
      <c r="L44" s="1029" t="str">
        <f>Start!$AG$22</f>
        <v/>
      </c>
      <c r="M44" s="1030"/>
      <c r="N44" s="1321"/>
      <c r="O44" s="1189" t="s">
        <v>311</v>
      </c>
      <c r="P44" s="1190"/>
      <c r="Q44" s="167"/>
      <c r="R44" s="167"/>
    </row>
    <row r="45" spans="1:18" s="1197" customFormat="1" ht="51" x14ac:dyDescent="0.2">
      <c r="A45" s="1193" t="str">
        <f>Start!$U$12</f>
        <v/>
      </c>
      <c r="B45" s="1194" t="str">
        <f>IF(Start!$AB$19=Start!$Z$14,Start!$AB$14,IF(Start!$AB$19=Start!$Z$15,Start!$AB$15, IF(Start!$AB$19=Start!$Z$16,Start!$AB$16, IF(Start!$AB$19=Start!$Z$17,Start!$AB$17,""))))</f>
        <v/>
      </c>
      <c r="C45" s="1195" t="str">
        <f>IF(Start!$AB$19=Start!$Z$14,Start!$AE$14,IF(Start!$AB$19=Start!$Z$15,Start!$AE$15, IF(Start!$AB$19=Start!$Z$16,Start!$AE$16, IF(Start!$AB$19=Start!$Z$17,Start!$AE$17,""))))</f>
        <v/>
      </c>
      <c r="D45" s="1195"/>
      <c r="E45" s="188" t="str">
        <f>IF(WorkPlan[[#This Row],[Activity '#]]="","",LOOKUP(H:H,Outcomes!B:B,Outcomes!C:C))</f>
        <v>Pesticides in Water</v>
      </c>
      <c r="F45" s="209" t="str">
        <f>IF(MID(WorkPlan[[#This Row],[Activity '#]],5,1)="1","OPP",IF(MID(WorkPlan[[#This Row],[Activity '#]],5,1)="2","OECA","OPP &amp; OECA"))</f>
        <v>OECA</v>
      </c>
      <c r="G45" s="1186" t="s">
        <v>238</v>
      </c>
      <c r="H45" s="1196">
        <f>VALUE(LEFT(WorkPlan[[#This Row],[Activity '#]],2))</f>
        <v>6</v>
      </c>
      <c r="I45" s="1253" t="s">
        <v>659</v>
      </c>
      <c r="J45" s="192" t="s">
        <v>271</v>
      </c>
      <c r="K45" s="112"/>
      <c r="L45" s="1187" t="str">
        <f>Start!$AG$22</f>
        <v/>
      </c>
      <c r="M45" s="1188"/>
      <c r="N45" s="1321"/>
      <c r="O45" s="1189" t="s">
        <v>311</v>
      </c>
      <c r="P45" s="167"/>
      <c r="Q45" s="167"/>
      <c r="R45" s="167"/>
    </row>
    <row r="46" spans="1:18" ht="38.25" x14ac:dyDescent="0.2">
      <c r="A46" s="194" t="str">
        <f>Start!$U$12</f>
        <v/>
      </c>
      <c r="B46" s="185" t="str">
        <f>IF(Start!$AB$19=Start!$Z$14,Start!$AB$14,IF(Start!$AB$19=Start!$Z$15,Start!$AB$15, IF(Start!$AB$19=Start!$Z$16,Start!$AB$16, IF(Start!$AB$19=Start!$Z$17,Start!$AB$17,""))))</f>
        <v/>
      </c>
      <c r="C46" s="195" t="str">
        <f>IF(Start!$AB$19=Start!$Z$14,Start!$AE$14,IF(Start!$AB$19=Start!$Z$15,Start!$AE$15, IF(Start!$AB$19=Start!$Z$16,Start!$AE$16, IF(Start!$AB$19=Start!$Z$17,Start!$AE$17,""))))</f>
        <v/>
      </c>
      <c r="D46" s="195"/>
      <c r="E46" s="188" t="str">
        <f>IF(WorkPlan[[#This Row],[Activity '#]]="","",LOOKUP(H:H,Outcomes!B:B,Outcomes!C:C))</f>
        <v>Endangered Species Protection</v>
      </c>
      <c r="F46" s="209" t="str">
        <f>IF(MID(WorkPlan[[#This Row],[Activity '#]],5,1)="1","OPP",IF(MID(WorkPlan[[#This Row],[Activity '#]],5,1)="2","OECA","OPP &amp; OECA"))</f>
        <v>OPP</v>
      </c>
      <c r="G46" s="189" t="s">
        <v>239</v>
      </c>
      <c r="H46" s="190">
        <f>VALUE(LEFT(WorkPlan[[#This Row],[Activity '#]],2))</f>
        <v>7</v>
      </c>
      <c r="I46" s="1253" t="s">
        <v>639</v>
      </c>
      <c r="J46" s="163" t="s">
        <v>386</v>
      </c>
      <c r="K46" s="112"/>
      <c r="L46" s="1187" t="str">
        <f>Start!$AG$22</f>
        <v/>
      </c>
      <c r="M46" s="1188"/>
      <c r="N46" s="1321"/>
      <c r="O46" s="1189" t="s">
        <v>311</v>
      </c>
      <c r="P46" s="1190"/>
      <c r="Q46" s="167"/>
      <c r="R46" s="167"/>
    </row>
    <row r="47" spans="1:18" ht="48" x14ac:dyDescent="0.2">
      <c r="A47" s="194" t="str">
        <f>Start!$U$12</f>
        <v/>
      </c>
      <c r="B47" s="185" t="str">
        <f>IF(Start!$AB$19=Start!$Z$14,Start!$AB$14,IF(Start!$AB$19=Start!$Z$15,Start!$AB$15, IF(Start!$AB$19=Start!$Z$16,Start!$AB$16, IF(Start!$AB$19=Start!$Z$17,Start!$AB$17,""))))</f>
        <v/>
      </c>
      <c r="C47" s="195" t="str">
        <f>IF(Start!$AB$19=Start!$Z$14,Start!$AE$14,IF(Start!$AB$19=Start!$Z$15,Start!$AE$15, IF(Start!$AB$19=Start!$Z$16,Start!$AE$16, IF(Start!$AB$19=Start!$Z$17,Start!$AE$17,""))))</f>
        <v/>
      </c>
      <c r="D47" s="195"/>
      <c r="E47" s="188" t="str">
        <f>IF(WorkPlan[[#This Row],[Activity '#]]="","",LOOKUP(H:H,Outcomes!B:B,Outcomes!C:C))</f>
        <v>Endangered Species Protection</v>
      </c>
      <c r="F47" s="209" t="str">
        <f>IF(MID(WorkPlan[[#This Row],[Activity '#]],5,1)="1","OPP",IF(MID(WorkPlan[[#This Row],[Activity '#]],5,1)="2","OECA","OPP &amp; OECA"))</f>
        <v>OPP</v>
      </c>
      <c r="G47" s="189" t="s">
        <v>274</v>
      </c>
      <c r="H47" s="190">
        <f>VALUE(LEFT(WorkPlan[[#This Row],[Activity '#]],2))</f>
        <v>7</v>
      </c>
      <c r="I47" s="1255" t="s">
        <v>640</v>
      </c>
      <c r="J47" s="163" t="s">
        <v>386</v>
      </c>
      <c r="K47" s="112"/>
      <c r="L47" s="1187" t="str">
        <f>Start!$AG$22</f>
        <v/>
      </c>
      <c r="M47" s="1188"/>
      <c r="N47" s="1321"/>
      <c r="O47" s="1189" t="s">
        <v>311</v>
      </c>
      <c r="P47" s="1190"/>
      <c r="Q47" s="167"/>
      <c r="R47" s="167"/>
    </row>
    <row r="48" spans="1:18" ht="51" x14ac:dyDescent="0.2">
      <c r="A48" s="194" t="str">
        <f>Start!$U$12</f>
        <v/>
      </c>
      <c r="B48" s="185" t="str">
        <f>IF(Start!$AB$19=Start!$Z$14,Start!$AB$14,IF(Start!$AB$19=Start!$Z$15,Start!$AB$15, IF(Start!$AB$19=Start!$Z$16,Start!$AB$16, IF(Start!$AB$19=Start!$Z$17,Start!$AB$17,""))))</f>
        <v/>
      </c>
      <c r="C48" s="195" t="str">
        <f>IF(Start!$AB$19=Start!$Z$14,Start!$AE$14,IF(Start!$AB$19=Start!$Z$15,Start!$AE$15, IF(Start!$AB$19=Start!$Z$16,Start!$AE$16, IF(Start!$AB$19=Start!$Z$17,Start!$AE$17,""))))</f>
        <v/>
      </c>
      <c r="D48" s="195"/>
      <c r="E48" s="188" t="str">
        <f>IF(WorkPlan[[#This Row],[Activity '#]]="","",LOOKUP(H:H,Outcomes!B:B,Outcomes!C:C))</f>
        <v>Endangered Species Protection</v>
      </c>
      <c r="F48" s="209" t="str">
        <f>IF(MID(WorkPlan[[#This Row],[Activity '#]],5,1)="1","OPP",IF(MID(WorkPlan[[#This Row],[Activity '#]],5,1)="2","OECA","OPP &amp; OECA"))</f>
        <v>OPP</v>
      </c>
      <c r="G48" s="189" t="s">
        <v>275</v>
      </c>
      <c r="H48" s="190">
        <f>VALUE(LEFT(WorkPlan[[#This Row],[Activity '#]],2))</f>
        <v>7</v>
      </c>
      <c r="I48" s="192" t="s">
        <v>574</v>
      </c>
      <c r="J48" s="163" t="s">
        <v>386</v>
      </c>
      <c r="K48" s="112"/>
      <c r="L48" s="1187" t="str">
        <f>Start!$AG$22</f>
        <v/>
      </c>
      <c r="M48" s="1188"/>
      <c r="N48" s="1321"/>
      <c r="O48" s="1189" t="s">
        <v>311</v>
      </c>
      <c r="P48" s="1190"/>
      <c r="Q48" s="167"/>
      <c r="R48" s="167"/>
    </row>
    <row r="49" spans="1:18" ht="25.5" x14ac:dyDescent="0.2">
      <c r="A49" s="194" t="str">
        <f>Start!$U$12</f>
        <v/>
      </c>
      <c r="B49" s="185" t="str">
        <f>IF(Start!$AB$19=Start!$Z$14,Start!$AB$14,IF(Start!$AB$19=Start!$Z$15,Start!$AB$15, IF(Start!$AB$19=Start!$Z$16,Start!$AB$16, IF(Start!$AB$19=Start!$Z$17,Start!$AB$17,""))))</f>
        <v/>
      </c>
      <c r="C49" s="195" t="str">
        <f>IF(Start!$AB$19=Start!$Z$14,Start!$AE$14,IF(Start!$AB$19=Start!$Z$15,Start!$AE$15, IF(Start!$AB$19=Start!$Z$16,Start!$AE$16, IF(Start!$AB$19=Start!$Z$17,Start!$AE$17,""))))</f>
        <v/>
      </c>
      <c r="D49" s="195"/>
      <c r="E49" s="188" t="str">
        <f>IF(WorkPlan[[#This Row],[Activity '#]]="","",LOOKUP(H:H,Outcomes!B:B,Outcomes!C:C))</f>
        <v>Endangered Species Protection</v>
      </c>
      <c r="F49" s="209" t="str">
        <f>IF(MID(WorkPlan[[#This Row],[Activity '#]],5,1)="1","OPP",IF(MID(WorkPlan[[#This Row],[Activity '#]],5,1)="2","OECA","OPP &amp; OECA"))</f>
        <v>OPP</v>
      </c>
      <c r="G49" s="189" t="s">
        <v>276</v>
      </c>
      <c r="H49" s="190">
        <f>VALUE(LEFT(WorkPlan[[#This Row],[Activity '#]],2))</f>
        <v>7</v>
      </c>
      <c r="I49" s="192" t="s">
        <v>575</v>
      </c>
      <c r="J49" s="163" t="s">
        <v>386</v>
      </c>
      <c r="K49" s="112"/>
      <c r="L49" s="1187" t="str">
        <f>Start!$AG$22</f>
        <v/>
      </c>
      <c r="M49" s="1188"/>
      <c r="N49" s="1321"/>
      <c r="O49" s="1189" t="s">
        <v>311</v>
      </c>
      <c r="P49" s="1190"/>
      <c r="Q49" s="167"/>
      <c r="R49" s="167"/>
    </row>
    <row r="50" spans="1:18" ht="38.25" x14ac:dyDescent="0.2">
      <c r="A50" s="194" t="str">
        <f>Start!$U$12</f>
        <v/>
      </c>
      <c r="B50" s="185" t="str">
        <f>IF(Start!$AB$19=Start!$Z$14,Start!$AB$14,IF(Start!$AB$19=Start!$Z$15,Start!$AB$15, IF(Start!$AB$19=Start!$Z$16,Start!$AB$16, IF(Start!$AB$19=Start!$Z$17,Start!$AB$17,""))))</f>
        <v/>
      </c>
      <c r="C50" s="195" t="str">
        <f>IF(Start!$AB$19=Start!$Z$14,Start!$AE$14,IF(Start!$AB$19=Start!$Z$15,Start!$AE$15, IF(Start!$AB$19=Start!$Z$16,Start!$AE$16, IF(Start!$AB$19=Start!$Z$17,Start!$AE$17,""))))</f>
        <v/>
      </c>
      <c r="D50" s="195"/>
      <c r="E50" s="188" t="str">
        <f>IF(WorkPlan[[#This Row],[Activity '#]]="","",LOOKUP(H:H,Outcomes!B:B,Outcomes!C:C))</f>
        <v>Endangered Species Protection</v>
      </c>
      <c r="F50" s="209" t="str">
        <f>IF(MID(WorkPlan[[#This Row],[Activity '#]],5,1)="1","OPP",IF(MID(WorkPlan[[#This Row],[Activity '#]],5,1)="2","OECA","OPP &amp; OECA"))</f>
        <v>OPP</v>
      </c>
      <c r="G50" s="189" t="s">
        <v>277</v>
      </c>
      <c r="H50" s="190">
        <f>VALUE(LEFT(WorkPlan[[#This Row],[Activity '#]],2))</f>
        <v>7</v>
      </c>
      <c r="I50" s="192" t="s">
        <v>576</v>
      </c>
      <c r="J50" s="163" t="s">
        <v>386</v>
      </c>
      <c r="K50" s="112"/>
      <c r="L50" s="1187" t="str">
        <f>Start!$AG$22</f>
        <v/>
      </c>
      <c r="M50" s="1188"/>
      <c r="N50" s="1321"/>
      <c r="O50" s="1189" t="s">
        <v>311</v>
      </c>
      <c r="P50" s="1190"/>
      <c r="Q50" s="167"/>
      <c r="R50" s="167"/>
    </row>
    <row r="51" spans="1:18" ht="25.5" x14ac:dyDescent="0.2">
      <c r="A51" s="194" t="str">
        <f>Start!$U$12</f>
        <v/>
      </c>
      <c r="B51" s="185" t="str">
        <f>IF(Start!$AB$19=Start!$Z$14,Start!$AB$14,IF(Start!$AB$19=Start!$Z$15,Start!$AB$15, IF(Start!$AB$19=Start!$Z$16,Start!$AB$16, IF(Start!$AB$19=Start!$Z$17,Start!$AB$17,""))))</f>
        <v/>
      </c>
      <c r="C51" s="195" t="str">
        <f>IF(Start!$AB$19=Start!$Z$14,Start!$AE$14,IF(Start!$AB$19=Start!$Z$15,Start!$AE$15, IF(Start!$AB$19=Start!$Z$16,Start!$AE$16, IF(Start!$AB$19=Start!$Z$17,Start!$AE$17,""))))</f>
        <v/>
      </c>
      <c r="D51" s="195"/>
      <c r="E51" s="188" t="str">
        <f>IF(WorkPlan[[#This Row],[Activity '#]]="","",LOOKUP(H:H,Outcomes!B:B,Outcomes!C:C))</f>
        <v>Endangered Species Protection</v>
      </c>
      <c r="F51" s="209" t="str">
        <f>IF(MID(WorkPlan[[#This Row],[Activity '#]],5,1)="1","OPP",IF(MID(WorkPlan[[#This Row],[Activity '#]],5,1)="2","OECA","OPP &amp; OECA"))</f>
        <v>OPP</v>
      </c>
      <c r="G51" s="189" t="s">
        <v>278</v>
      </c>
      <c r="H51" s="190">
        <f>VALUE(LEFT(WorkPlan[[#This Row],[Activity '#]],2))</f>
        <v>7</v>
      </c>
      <c r="I51" s="192" t="s">
        <v>577</v>
      </c>
      <c r="J51" s="163" t="s">
        <v>386</v>
      </c>
      <c r="K51" s="112"/>
      <c r="L51" s="1187" t="str">
        <f>Start!$AG$22</f>
        <v/>
      </c>
      <c r="M51" s="1188"/>
      <c r="N51" s="1321"/>
      <c r="O51" s="1189" t="s">
        <v>311</v>
      </c>
      <c r="P51" s="1190"/>
      <c r="Q51" s="167"/>
      <c r="R51" s="167"/>
    </row>
    <row r="52" spans="1:18" ht="25.5" x14ac:dyDescent="0.2">
      <c r="A52" s="194" t="str">
        <f>Start!$U$12</f>
        <v/>
      </c>
      <c r="B52" s="185" t="str">
        <f>IF(Start!$AB$19=Start!$Z$14,Start!$AB$14,IF(Start!$AB$19=Start!$Z$15,Start!$AB$15, IF(Start!$AB$19=Start!$Z$16,Start!$AB$16, IF(Start!$AB$19=Start!$Z$17,Start!$AB$17,""))))</f>
        <v/>
      </c>
      <c r="C52" s="195" t="str">
        <f>IF(Start!$AB$19=Start!$Z$14,Start!$AE$14,IF(Start!$AB$19=Start!$Z$15,Start!$AE$15, IF(Start!$AB$19=Start!$Z$16,Start!$AE$16, IF(Start!$AB$19=Start!$Z$17,Start!$AE$17,""))))</f>
        <v/>
      </c>
      <c r="D52" s="195"/>
      <c r="E52" s="188" t="str">
        <f>IF(WorkPlan[[#This Row],[Activity '#]]="","",LOOKUP(H:H,Outcomes!B:B,Outcomes!C:C))</f>
        <v>Endangered Species Protection</v>
      </c>
      <c r="F52" s="209" t="str">
        <f>IF(MID(WorkPlan[[#This Row],[Activity '#]],5,1)="1","OPP",IF(MID(WorkPlan[[#This Row],[Activity '#]],5,1)="2","OECA","OPP &amp; OECA"))</f>
        <v>OPP</v>
      </c>
      <c r="G52" s="189" t="s">
        <v>279</v>
      </c>
      <c r="H52" s="190">
        <f>VALUE(LEFT(WorkPlan[[#This Row],[Activity '#]],2))</f>
        <v>7</v>
      </c>
      <c r="I52" s="1254" t="s">
        <v>195</v>
      </c>
      <c r="J52" s="163" t="s">
        <v>386</v>
      </c>
      <c r="K52" s="112"/>
      <c r="L52" s="1187" t="str">
        <f>Start!$AG$22</f>
        <v/>
      </c>
      <c r="M52" s="1188"/>
      <c r="N52" s="1321"/>
      <c r="O52" s="1189" t="s">
        <v>311</v>
      </c>
      <c r="P52" s="1190"/>
      <c r="Q52" s="167"/>
      <c r="R52" s="167"/>
    </row>
    <row r="53" spans="1:18" ht="38.25" x14ac:dyDescent="0.2">
      <c r="A53" s="194" t="str">
        <f>Start!$U$12</f>
        <v/>
      </c>
      <c r="B53" s="185" t="str">
        <f>IF(Start!$AB$19=Start!$Z$14,Start!$AB$14,IF(Start!$AB$19=Start!$Z$15,Start!$AB$15, IF(Start!$AB$19=Start!$Z$16,Start!$AB$16, IF(Start!$AB$19=Start!$Z$17,Start!$AB$17,""))))</f>
        <v/>
      </c>
      <c r="C53" s="195" t="str">
        <f>IF(Start!$AB$19=Start!$Z$14,Start!$AE$14,IF(Start!$AB$19=Start!$Z$15,Start!$AE$15, IF(Start!$AB$19=Start!$Z$16,Start!$AE$16, IF(Start!$AB$19=Start!$Z$17,Start!$AE$17,""))))</f>
        <v/>
      </c>
      <c r="D53" s="195"/>
      <c r="E53" s="188" t="str">
        <f>IF(WorkPlan[[#This Row],[Activity '#]]="","",LOOKUP(H:H,Outcomes!B:B,Outcomes!C:C))</f>
        <v>Endangered Species Protection</v>
      </c>
      <c r="F53" s="209" t="str">
        <f>IF(MID(WorkPlan[[#This Row],[Activity '#]],5,1)="1","OPP",IF(MID(WorkPlan[[#This Row],[Activity '#]],5,1)="2","OECA","OPP &amp; OECA"))</f>
        <v>OPP</v>
      </c>
      <c r="G53" s="189" t="s">
        <v>240</v>
      </c>
      <c r="H53" s="190">
        <f>VALUE(LEFT(WorkPlan[[#This Row],[Activity '#]],2))</f>
        <v>7</v>
      </c>
      <c r="I53" s="1253" t="s">
        <v>641</v>
      </c>
      <c r="J53" s="163" t="s">
        <v>386</v>
      </c>
      <c r="K53" s="112"/>
      <c r="L53" s="1187" t="str">
        <f>Start!$AG$22</f>
        <v/>
      </c>
      <c r="M53" s="1188"/>
      <c r="N53" s="1321"/>
      <c r="O53" s="1189" t="s">
        <v>311</v>
      </c>
      <c r="P53" s="1190"/>
      <c r="Q53" s="167"/>
      <c r="R53" s="167"/>
    </row>
    <row r="54" spans="1:18" ht="76.5" x14ac:dyDescent="0.2">
      <c r="A54" s="194" t="str">
        <f>Start!$U$12</f>
        <v/>
      </c>
      <c r="B54" s="185" t="str">
        <f>IF(Start!$AB$19=Start!$Z$14,Start!$AB$14,IF(Start!$AB$19=Start!$Z$15,Start!$AB$15, IF(Start!$AB$19=Start!$Z$16,Start!$AB$16, IF(Start!$AB$19=Start!$Z$17,Start!$AB$17,""))))</f>
        <v/>
      </c>
      <c r="C54" s="195" t="str">
        <f>IF(Start!$AB$19=Start!$Z$14,Start!$AE$14,IF(Start!$AB$19=Start!$Z$15,Start!$AE$15, IF(Start!$AB$19=Start!$Z$16,Start!$AE$16, IF(Start!$AB$19=Start!$Z$17,Start!$AE$17,""))))</f>
        <v/>
      </c>
      <c r="D54" s="195"/>
      <c r="E54" s="188" t="str">
        <f>IF(WorkPlan[[#This Row],[Activity '#]]="","",LOOKUP(H:H,Outcomes!B:B,Outcomes!C:C))</f>
        <v>Endangered Species Protection</v>
      </c>
      <c r="F54" s="209" t="str">
        <f>IF(MID(WorkPlan[[#This Row],[Activity '#]],5,1)="1","OPP",IF(MID(WorkPlan[[#This Row],[Activity '#]],5,1)="2","OECA","OPP &amp; OECA"))</f>
        <v>OECA</v>
      </c>
      <c r="G54" s="189" t="s">
        <v>241</v>
      </c>
      <c r="H54" s="190">
        <f>VALUE(LEFT(WorkPlan[[#This Row],[Activity '#]],2))</f>
        <v>7</v>
      </c>
      <c r="I54" s="1253" t="s">
        <v>743</v>
      </c>
      <c r="J54" s="163" t="s">
        <v>386</v>
      </c>
      <c r="K54" s="112"/>
      <c r="L54" s="1187" t="str">
        <f>Start!$AG$22</f>
        <v/>
      </c>
      <c r="M54" s="1188"/>
      <c r="N54" s="1321"/>
      <c r="O54" s="1189" t="s">
        <v>311</v>
      </c>
      <c r="P54" s="1190"/>
      <c r="Q54" s="167"/>
      <c r="R54" s="167"/>
    </row>
    <row r="55" spans="1:18" ht="51" x14ac:dyDescent="0.2">
      <c r="A55" s="194" t="str">
        <f>Start!$U$12</f>
        <v/>
      </c>
      <c r="B55" s="185" t="str">
        <f>IF(Start!$AB$19=Start!$Z$14,Start!$AB$14,IF(Start!$AB$19=Start!$Z$15,Start!$AB$15, IF(Start!$AB$19=Start!$Z$16,Start!$AB$16, IF(Start!$AB$19=Start!$Z$17,Start!$AB$17,""))))</f>
        <v/>
      </c>
      <c r="C55" s="195" t="str">
        <f>IF(Start!$AB$19=Start!$Z$14,Start!$AE$14,IF(Start!$AB$19=Start!$Z$15,Start!$AE$15, IF(Start!$AB$19=Start!$Z$16,Start!$AE$16, IF(Start!$AB$19=Start!$Z$17,Start!$AE$17,""))))</f>
        <v/>
      </c>
      <c r="D55" s="195"/>
      <c r="E55" s="188" t="str">
        <f>IF(WorkPlan[[#This Row],[Activity '#]]="","",LOOKUP(H:H,Outcomes!B:B,Outcomes!C:C))</f>
        <v>Bed Bugs</v>
      </c>
      <c r="F55" s="209" t="str">
        <f>IF(MID(WorkPlan[[#This Row],[Activity '#]],5,1)="1","OPP",IF(MID(WorkPlan[[#This Row],[Activity '#]],5,1)="2","OECA","OPP &amp; OECA"))</f>
        <v>OPP</v>
      </c>
      <c r="G55" s="189" t="s">
        <v>242</v>
      </c>
      <c r="H55" s="190">
        <f>VALUE(LEFT(WorkPlan[[#This Row],[Activity '#]],2))</f>
        <v>8</v>
      </c>
      <c r="I55" s="1253" t="s">
        <v>726</v>
      </c>
      <c r="J55" s="163" t="s">
        <v>386</v>
      </c>
      <c r="K55" s="112"/>
      <c r="L55" s="1187" t="str">
        <f>Start!$AG$22</f>
        <v/>
      </c>
      <c r="M55" s="1188"/>
      <c r="N55" s="1321"/>
      <c r="O55" s="1189" t="s">
        <v>311</v>
      </c>
      <c r="P55" s="1190"/>
      <c r="Q55" s="167"/>
      <c r="R55" s="167"/>
    </row>
    <row r="56" spans="1:18" ht="51" x14ac:dyDescent="0.2">
      <c r="A56" s="194" t="str">
        <f>Start!$U$12</f>
        <v/>
      </c>
      <c r="B56" s="185" t="str">
        <f>IF(Start!$AB$19=Start!$Z$14,Start!$AB$14,IF(Start!$AB$19=Start!$Z$15,Start!$AB$15, IF(Start!$AB$19=Start!$Z$16,Start!$AB$16, IF(Start!$AB$19=Start!$Z$17,Start!$AB$17,""))))</f>
        <v/>
      </c>
      <c r="C56" s="195" t="str">
        <f>IF(Start!$AB$19=Start!$Z$14,Start!$AE$14,IF(Start!$AB$19=Start!$Z$15,Start!$AE$15, IF(Start!$AB$19=Start!$Z$16,Start!$AE$16, IF(Start!$AB$19=Start!$Z$17,Start!$AE$17,""))))</f>
        <v/>
      </c>
      <c r="D56" s="195"/>
      <c r="E56" s="188" t="str">
        <f>IF(WorkPlan[[#This Row],[Activity '#]]="","",LOOKUP(H:H,Outcomes!B:B,Outcomes!C:C))</f>
        <v>Bed Bugs</v>
      </c>
      <c r="F56" s="209" t="str">
        <f>IF(MID(WorkPlan[[#This Row],[Activity '#]],5,1)="1","OPP",IF(MID(WorkPlan[[#This Row],[Activity '#]],5,1)="2","OECA","OPP &amp; OECA"))</f>
        <v>OECA</v>
      </c>
      <c r="G56" s="189" t="s">
        <v>280</v>
      </c>
      <c r="H56" s="190">
        <f>VALUE(LEFT(WorkPlan[[#This Row],[Activity '#]],2))</f>
        <v>8</v>
      </c>
      <c r="I56" s="1253" t="s">
        <v>727</v>
      </c>
      <c r="J56" s="163" t="s">
        <v>386</v>
      </c>
      <c r="K56" s="112"/>
      <c r="L56" s="1187" t="str">
        <f>Start!$AG$22</f>
        <v/>
      </c>
      <c r="M56" s="1188"/>
      <c r="N56" s="1321"/>
      <c r="O56" s="1189" t="s">
        <v>311</v>
      </c>
      <c r="P56" s="1190"/>
      <c r="Q56" s="167"/>
      <c r="R56" s="167"/>
    </row>
    <row r="57" spans="1:18" ht="76.5" x14ac:dyDescent="0.2">
      <c r="A57" s="194" t="str">
        <f>Start!$U$12</f>
        <v/>
      </c>
      <c r="B57" s="185" t="str">
        <f>IF(Start!$AB$19=Start!$Z$14,Start!$AB$14,IF(Start!$AB$19=Start!$Z$15,Start!$AB$15, IF(Start!$AB$19=Start!$Z$16,Start!$AB$16, IF(Start!$AB$19=Start!$Z$17,Start!$AB$17,""))))</f>
        <v/>
      </c>
      <c r="C57" s="195" t="str">
        <f>IF(Start!$AB$19=Start!$Z$14,Start!$AE$14,IF(Start!$AB$19=Start!$Z$15,Start!$AE$15, IF(Start!$AB$19=Start!$Z$16,Start!$AE$16, IF(Start!$AB$19=Start!$Z$17,Start!$AE$17,""))))</f>
        <v/>
      </c>
      <c r="D57" s="195"/>
      <c r="E57" s="188" t="str">
        <f>IF(WorkPlan[[#This Row],[Activity '#]]="","",LOOKUP(H:H,Outcomes!B:B,Outcomes!C:C))</f>
        <v>Pollinator Protection</v>
      </c>
      <c r="F57" s="209" t="str">
        <f>IF(MID(WorkPlan[[#This Row],[Activity '#]],5,1)="1","OPP",IF(MID(WorkPlan[[#This Row],[Activity '#]],5,1)="2","OECA","OPP &amp; OECA"))</f>
        <v>OPP</v>
      </c>
      <c r="G57" s="189" t="s">
        <v>243</v>
      </c>
      <c r="H57" s="190">
        <f>VALUE(LEFT(WorkPlan[[#This Row],[Activity '#]],2))</f>
        <v>9</v>
      </c>
      <c r="I57" s="1253" t="s">
        <v>292</v>
      </c>
      <c r="J57" s="163" t="s">
        <v>386</v>
      </c>
      <c r="K57" s="112"/>
      <c r="L57" s="1187" t="str">
        <f>Start!$AG$22</f>
        <v/>
      </c>
      <c r="M57" s="1188"/>
      <c r="N57" s="1321"/>
      <c r="O57" s="1189" t="s">
        <v>311</v>
      </c>
      <c r="P57" s="1190"/>
      <c r="Q57" s="167"/>
      <c r="R57" s="167"/>
    </row>
    <row r="58" spans="1:18" ht="51" x14ac:dyDescent="0.2">
      <c r="A58" s="194" t="str">
        <f>Start!$U$12</f>
        <v/>
      </c>
      <c r="B58" s="185" t="str">
        <f>IF(Start!$AB$19=Start!$Z$14,Start!$AB$14,IF(Start!$AB$19=Start!$Z$15,Start!$AB$15, IF(Start!$AB$19=Start!$Z$16,Start!$AB$16, IF(Start!$AB$19=Start!$Z$17,Start!$AB$17,""))))</f>
        <v/>
      </c>
      <c r="C58" s="195" t="str">
        <f>IF(Start!$AB$19=Start!$Z$14,Start!$AE$14,IF(Start!$AB$19=Start!$Z$15,Start!$AE$15, IF(Start!$AB$19=Start!$Z$16,Start!$AE$16, IF(Start!$AB$19=Start!$Z$17,Start!$AE$17,""))))</f>
        <v/>
      </c>
      <c r="D58" s="195"/>
      <c r="E58" s="188" t="str">
        <f>IF(WorkPlan[[#This Row],[Activity '#]]="","",LOOKUP(H:H,Outcomes!B:B,Outcomes!C:C))</f>
        <v>Pollinator Protection</v>
      </c>
      <c r="F58" s="209" t="str">
        <f>IF(MID(WorkPlan[[#This Row],[Activity '#]],5,1)="1","OPP",IF(MID(WorkPlan[[#This Row],[Activity '#]],5,1)="2","OECA","OPP &amp; OECA"))</f>
        <v>OPP</v>
      </c>
      <c r="G58" s="189" t="s">
        <v>282</v>
      </c>
      <c r="H58" s="190">
        <f>VALUE(LEFT(WorkPlan[[#This Row],[Activity '#]],2))</f>
        <v>9</v>
      </c>
      <c r="I58" s="1253" t="s">
        <v>568</v>
      </c>
      <c r="J58" s="163" t="s">
        <v>386</v>
      </c>
      <c r="K58" s="112"/>
      <c r="L58" s="1187" t="str">
        <f>Start!$AG$22</f>
        <v/>
      </c>
      <c r="M58" s="1188"/>
      <c r="N58" s="1321"/>
      <c r="O58" s="1189" t="s">
        <v>311</v>
      </c>
      <c r="P58" s="1190"/>
      <c r="Q58" s="167"/>
      <c r="R58" s="167"/>
    </row>
    <row r="59" spans="1:18" ht="84" x14ac:dyDescent="0.2">
      <c r="A59" s="194" t="str">
        <f>Start!$U$12</f>
        <v/>
      </c>
      <c r="B59" s="185" t="str">
        <f>IF(Start!$AB$19=Start!$Z$14,Start!$AB$14,IF(Start!$AB$19=Start!$Z$15,Start!$AB$15, IF(Start!$AB$19=Start!$Z$16,Start!$AB$16, IF(Start!$AB$19=Start!$Z$17,Start!$AB$17,""))))</f>
        <v/>
      </c>
      <c r="C59" s="195" t="str">
        <f>IF(Start!$AB$19=Start!$Z$14,Start!$AE$14,IF(Start!$AB$19=Start!$Z$15,Start!$AE$15, IF(Start!$AB$19=Start!$Z$16,Start!$AE$16, IF(Start!$AB$19=Start!$Z$17,Start!$AE$17,""))))</f>
        <v/>
      </c>
      <c r="D59" s="195"/>
      <c r="E59" s="188" t="str">
        <f>IF(WorkPlan[[#This Row],[Activity '#]]="","",LOOKUP(H:H,Outcomes!B:B,Outcomes!C:C))</f>
        <v>Pollinator Protection</v>
      </c>
      <c r="F59" s="209" t="str">
        <f>IF(MID(WorkPlan[[#This Row],[Activity '#]],5,1)="1","OPP",IF(MID(WorkPlan[[#This Row],[Activity '#]],5,1)="2","OECA","OPP &amp; OECA"))</f>
        <v>OECA</v>
      </c>
      <c r="G59" s="189" t="s">
        <v>283</v>
      </c>
      <c r="H59" s="190">
        <f>VALUE(LEFT(WorkPlan[[#This Row],[Activity '#]],2))</f>
        <v>9</v>
      </c>
      <c r="I59" s="1256" t="s">
        <v>731</v>
      </c>
      <c r="J59" s="163" t="s">
        <v>386</v>
      </c>
      <c r="K59" s="112"/>
      <c r="L59" s="1187" t="str">
        <f>Start!$AG$22</f>
        <v/>
      </c>
      <c r="M59" s="1188"/>
      <c r="N59" s="1321"/>
      <c r="O59" s="1189" t="s">
        <v>311</v>
      </c>
      <c r="P59" s="1190"/>
      <c r="Q59" s="167"/>
      <c r="R59" s="167"/>
    </row>
    <row r="60" spans="1:18" ht="63.75" x14ac:dyDescent="0.2">
      <c r="A60" s="194" t="str">
        <f>Start!$U$12</f>
        <v/>
      </c>
      <c r="B60" s="185" t="str">
        <f>IF(Start!$AB$19=Start!$Z$14,Start!$AB$14,IF(Start!$AB$19=Start!$Z$15,Start!$AB$15, IF(Start!$AB$19=Start!$Z$16,Start!$AB$16, IF(Start!$AB$19=Start!$Z$17,Start!$AB$17,""))))</f>
        <v/>
      </c>
      <c r="C60" s="195" t="str">
        <f>IF(Start!$AB$19=Start!$Z$14,Start!$AE$14,IF(Start!$AB$19=Start!$Z$15,Start!$AE$15, IF(Start!$AB$19=Start!$Z$16,Start!$AE$16, IF(Start!$AB$19=Start!$Z$17,Start!$AE$17,""))))</f>
        <v/>
      </c>
      <c r="D60" s="195"/>
      <c r="E60" s="188" t="str">
        <f>IF(WorkPlan[[#This Row],[Activity '#]]="","",LOOKUP(H:H,Outcomes!B:B,Outcomes!C:C))</f>
        <v>Pollinator Protection</v>
      </c>
      <c r="F60" s="209" t="str">
        <f>IF(MID(WorkPlan[[#This Row],[Activity '#]],5,1)="1","OPP",IF(MID(WorkPlan[[#This Row],[Activity '#]],5,1)="2","OECA","OPP &amp; OECA"))</f>
        <v>OECA</v>
      </c>
      <c r="G60" s="189" t="s">
        <v>244</v>
      </c>
      <c r="H60" s="190">
        <f>VALUE(LEFT(WorkPlan[[#This Row],[Activity '#]],2))</f>
        <v>9</v>
      </c>
      <c r="I60" s="1253" t="s">
        <v>569</v>
      </c>
      <c r="J60" s="163" t="s">
        <v>386</v>
      </c>
      <c r="K60" s="112"/>
      <c r="L60" s="1187" t="str">
        <f>Start!$AG$22</f>
        <v/>
      </c>
      <c r="M60" s="1188"/>
      <c r="N60" s="1321"/>
      <c r="O60" s="1189" t="s">
        <v>311</v>
      </c>
      <c r="P60" s="1190"/>
      <c r="Q60" s="167"/>
      <c r="R60" s="167"/>
    </row>
    <row r="61" spans="1:18" ht="38.25" x14ac:dyDescent="0.2">
      <c r="A61" s="194" t="str">
        <f>Start!$U$12</f>
        <v/>
      </c>
      <c r="B61" s="185" t="str">
        <f>IF(Start!$AB$19=Start!$Z$14,Start!$AB$14,IF(Start!$AB$19=Start!$Z$15,Start!$AB$15, IF(Start!$AB$19=Start!$Z$16,Start!$AB$16, IF(Start!$AB$19=Start!$Z$17,Start!$AB$17,""))))</f>
        <v/>
      </c>
      <c r="C61" s="195" t="str">
        <f>IF(Start!$AB$19=Start!$Z$14,Start!$AE$14,IF(Start!$AB$19=Start!$Z$15,Start!$AE$15, IF(Start!$AB$19=Start!$Z$16,Start!$AE$16, IF(Start!$AB$19=Start!$Z$17,Start!$AE$17,""))))</f>
        <v/>
      </c>
      <c r="D61" s="195"/>
      <c r="E61" s="188" t="str">
        <f>IF(WorkPlan[[#This Row],[Activity '#]]="","",LOOKUP(H:H,Outcomes!B:B,Outcomes!C:C))</f>
        <v>School Integrated Pest Management</v>
      </c>
      <c r="F61" s="209" t="str">
        <f>IF(MID(WorkPlan[[#This Row],[Activity '#]],5,1)="1","OPP",IF(MID(WorkPlan[[#This Row],[Activity '#]],5,1)="2","OECA","OPP &amp; OECA"))</f>
        <v>OPP</v>
      </c>
      <c r="G61" s="189" t="s">
        <v>245</v>
      </c>
      <c r="H61" s="190">
        <f>VALUE(LEFT(WorkPlan[[#This Row],[Activity '#]],2))</f>
        <v>10</v>
      </c>
      <c r="I61" s="1253" t="s">
        <v>660</v>
      </c>
      <c r="J61" s="163" t="s">
        <v>386</v>
      </c>
      <c r="K61" s="112"/>
      <c r="L61" s="1187" t="str">
        <f>Start!$AG$22</f>
        <v/>
      </c>
      <c r="M61" s="1188"/>
      <c r="N61" s="1321"/>
      <c r="O61" s="1189" t="s">
        <v>311</v>
      </c>
      <c r="P61" s="1190"/>
      <c r="Q61" s="167"/>
      <c r="R61" s="167"/>
    </row>
    <row r="62" spans="1:18" ht="38.25" x14ac:dyDescent="0.2">
      <c r="A62" s="194" t="str">
        <f>Start!$U$12</f>
        <v/>
      </c>
      <c r="B62" s="185" t="str">
        <f>IF(Start!$AB$19=Start!$Z$14,Start!$AB$14,IF(Start!$AB$19=Start!$Z$15,Start!$AB$15, IF(Start!$AB$19=Start!$Z$16,Start!$AB$16, IF(Start!$AB$19=Start!$Z$17,Start!$AB$17,""))))</f>
        <v/>
      </c>
      <c r="C62" s="195" t="str">
        <f>IF(Start!$AB$19=Start!$Z$14,Start!$AE$14,IF(Start!$AB$19=Start!$Z$15,Start!$AE$15, IF(Start!$AB$19=Start!$Z$16,Start!$AE$16, IF(Start!$AB$19=Start!$Z$17,Start!$AE$17,""))))</f>
        <v/>
      </c>
      <c r="D62" s="195"/>
      <c r="E62" s="188" t="str">
        <f>IF(WorkPlan[[#This Row],[Activity '#]]="","",LOOKUP(H:H,Outcomes!B:B,Outcomes!C:C))</f>
        <v>School Integrated Pest Management</v>
      </c>
      <c r="F62" s="209" t="str">
        <f>IF(MID(WorkPlan[[#This Row],[Activity '#]],5,1)="1","OPP",IF(MID(WorkPlan[[#This Row],[Activity '#]],5,1)="2","OECA","OPP &amp; OECA"))</f>
        <v>OPP</v>
      </c>
      <c r="G62" s="189" t="s">
        <v>246</v>
      </c>
      <c r="H62" s="190">
        <f>VALUE(LEFT(WorkPlan[[#This Row],[Activity '#]],2))</f>
        <v>10</v>
      </c>
      <c r="I62" s="1253" t="s">
        <v>570</v>
      </c>
      <c r="J62" s="163" t="s">
        <v>386</v>
      </c>
      <c r="K62" s="112"/>
      <c r="L62" s="1187" t="str">
        <f>Start!$AG$22</f>
        <v/>
      </c>
      <c r="M62" s="1188"/>
      <c r="N62" s="1321"/>
      <c r="O62" s="1189" t="s">
        <v>311</v>
      </c>
      <c r="P62" s="1190"/>
      <c r="Q62" s="167"/>
      <c r="R62" s="167"/>
    </row>
    <row r="63" spans="1:18" ht="38.25" x14ac:dyDescent="0.2">
      <c r="A63" s="194" t="str">
        <f>Start!$U$12</f>
        <v/>
      </c>
      <c r="B63" s="185" t="str">
        <f>IF(Start!$AB$19=Start!$Z$14,Start!$AB$14,IF(Start!$AB$19=Start!$Z$15,Start!$AB$15, IF(Start!$AB$19=Start!$Z$16,Start!$AB$16, IF(Start!$AB$19=Start!$Z$17,Start!$AB$17,""))))</f>
        <v/>
      </c>
      <c r="C63" s="195" t="str">
        <f>IF(Start!$AB$19=Start!$Z$14,Start!$AE$14,IF(Start!$AB$19=Start!$Z$15,Start!$AE$15, IF(Start!$AB$19=Start!$Z$16,Start!$AE$16, IF(Start!$AB$19=Start!$Z$17,Start!$AE$17,""))))</f>
        <v/>
      </c>
      <c r="D63" s="195"/>
      <c r="E63" s="188" t="str">
        <f>IF(WorkPlan[[#This Row],[Activity '#]]="","",LOOKUP(H:H,Outcomes!B:B,Outcomes!C:C))</f>
        <v>Spray Drift</v>
      </c>
      <c r="F63" s="209" t="str">
        <f>IF(MID(WorkPlan[[#This Row],[Activity '#]],5,1)="1","OPP",IF(MID(WorkPlan[[#This Row],[Activity '#]],5,1)="2","OECA","OPP &amp; OECA"))</f>
        <v>OPP</v>
      </c>
      <c r="G63" s="189" t="s">
        <v>247</v>
      </c>
      <c r="H63" s="190">
        <f>VALUE(LEFT(WorkPlan[[#This Row],[Activity '#]],2))</f>
        <v>11</v>
      </c>
      <c r="I63" s="1253" t="s">
        <v>196</v>
      </c>
      <c r="J63" s="163" t="s">
        <v>386</v>
      </c>
      <c r="K63" s="112"/>
      <c r="L63" s="1187" t="str">
        <f>Start!$AG$22</f>
        <v/>
      </c>
      <c r="M63" s="1188"/>
      <c r="N63" s="1321"/>
      <c r="O63" s="1189" t="s">
        <v>311</v>
      </c>
      <c r="P63" s="1190"/>
      <c r="Q63" s="167"/>
      <c r="R63" s="167"/>
    </row>
    <row r="64" spans="1:18" ht="38.25" x14ac:dyDescent="0.2">
      <c r="A64" s="194" t="str">
        <f>Start!$U$12</f>
        <v/>
      </c>
      <c r="B64" s="185" t="str">
        <f>IF(Start!$AB$19=Start!$Z$14,Start!$AB$14,IF(Start!$AB$19=Start!$Z$15,Start!$AB$15, IF(Start!$AB$19=Start!$Z$16,Start!$AB$16, IF(Start!$AB$19=Start!$Z$17,Start!$AB$17,""))))</f>
        <v/>
      </c>
      <c r="C64" s="195" t="str">
        <f>IF(Start!$AB$19=Start!$Z$14,Start!$AE$14,IF(Start!$AB$19=Start!$Z$15,Start!$AE$15, IF(Start!$AB$19=Start!$Z$16,Start!$AE$16, IF(Start!$AB$19=Start!$Z$17,Start!$AE$17,""))))</f>
        <v/>
      </c>
      <c r="D64" s="195"/>
      <c r="E64" s="188" t="str">
        <f>IF(WorkPlan[[#This Row],[Activity '#]]="","",LOOKUP(H:H,Outcomes!B:B,Outcomes!C:C))</f>
        <v>Spray Drift</v>
      </c>
      <c r="F64" s="209" t="str">
        <f>IF(MID(WorkPlan[[#This Row],[Activity '#]],5,1)="1","OPP",IF(MID(WorkPlan[[#This Row],[Activity '#]],5,1)="2","OECA","OPP &amp; OECA"))</f>
        <v>OPP</v>
      </c>
      <c r="G64" s="189" t="s">
        <v>248</v>
      </c>
      <c r="H64" s="190">
        <f>VALUE(LEFT(WorkPlan[[#This Row],[Activity '#]],2))</f>
        <v>11</v>
      </c>
      <c r="I64" s="1253" t="s">
        <v>571</v>
      </c>
      <c r="J64" s="163" t="s">
        <v>386</v>
      </c>
      <c r="K64" s="112"/>
      <c r="L64" s="1187" t="str">
        <f>Start!$AG$22</f>
        <v/>
      </c>
      <c r="M64" s="1188"/>
      <c r="N64" s="1321"/>
      <c r="O64" s="1189" t="s">
        <v>311</v>
      </c>
      <c r="P64" s="1190"/>
      <c r="Q64" s="167"/>
      <c r="R64" s="167"/>
    </row>
    <row r="65" spans="1:18" ht="25.5" x14ac:dyDescent="0.2">
      <c r="A65" s="194" t="str">
        <f>Start!$U$12</f>
        <v/>
      </c>
      <c r="B65" s="185" t="str">
        <f>IF(Start!$AB$19=Start!$Z$14,Start!$AB$14,IF(Start!$AB$19=Start!$Z$15,Start!$AB$15, IF(Start!$AB$19=Start!$Z$16,Start!$AB$16, IF(Start!$AB$19=Start!$Z$17,Start!$AB$17,""))))</f>
        <v/>
      </c>
      <c r="C65" s="195" t="str">
        <f>IF(Start!$AB$19=Start!$Z$14,Start!$AE$14,IF(Start!$AB$19=Start!$Z$15,Start!$AE$15, IF(Start!$AB$19=Start!$Z$16,Start!$AE$16, IF(Start!$AB$19=Start!$Z$17,Start!$AE$17,""))))</f>
        <v/>
      </c>
      <c r="D65" s="195"/>
      <c r="E65" s="188" t="str">
        <f>IF(WorkPlan[[#This Row],[Activity '#]]="","",LOOKUP(H:H,Outcomes!B:B,Outcomes!C:C))</f>
        <v>Spray Drift</v>
      </c>
      <c r="F65" s="209" t="str">
        <f>IF(MID(WorkPlan[[#This Row],[Activity '#]],5,1)="1","OPP",IF(MID(WorkPlan[[#This Row],[Activity '#]],5,1)="2","OECA","OPP &amp; OECA"))</f>
        <v>OPP</v>
      </c>
      <c r="G65" s="189" t="s">
        <v>626</v>
      </c>
      <c r="H65" s="190">
        <f>VALUE(LEFT(WorkPlan[[#This Row],[Activity '#]],2))</f>
        <v>11</v>
      </c>
      <c r="I65" s="1253" t="s">
        <v>738</v>
      </c>
      <c r="J65" s="163" t="s">
        <v>386</v>
      </c>
      <c r="K65" s="112"/>
      <c r="L65" s="1029" t="str">
        <f>Start!$AG$22</f>
        <v/>
      </c>
      <c r="M65" s="1030"/>
      <c r="N65" s="1321"/>
      <c r="O65" s="1189"/>
      <c r="P65" s="1190"/>
      <c r="Q65" s="167"/>
      <c r="R65" s="167"/>
    </row>
    <row r="66" spans="1:18" ht="25.5" x14ac:dyDescent="0.2">
      <c r="A66" s="194" t="str">
        <f>Start!$U$12</f>
        <v/>
      </c>
      <c r="B66" s="185" t="str">
        <f>IF(Start!$AB$19=Start!$Z$14,Start!$AB$14,IF(Start!$AB$19=Start!$Z$15,Start!$AB$15, IF(Start!$AB$19=Start!$Z$16,Start!$AB$16, IF(Start!$AB$19=Start!$Z$17,Start!$AB$17,""))))</f>
        <v/>
      </c>
      <c r="C66" s="195" t="str">
        <f>IF(Start!$AB$19=Start!$Z$14,Start!$AE$14,IF(Start!$AB$19=Start!$Z$15,Start!$AE$15, IF(Start!$AB$19=Start!$Z$16,Start!$AE$16, IF(Start!$AB$19=Start!$Z$17,Start!$AE$17,""))))</f>
        <v/>
      </c>
      <c r="D66" s="195"/>
      <c r="E66" s="188" t="str">
        <f>IF(WorkPlan[[#This Row],[Activity '#]]="","",LOOKUP(H:H,Outcomes!B:B,Outcomes!C:C))</f>
        <v>Spray Drift</v>
      </c>
      <c r="F66" s="209" t="str">
        <f>IF(MID(WorkPlan[[#This Row],[Activity '#]],5,1)="1","OPP",IF(MID(WorkPlan[[#This Row],[Activity '#]],5,1)="2","OECA","OPP &amp; OECA"))</f>
        <v>OECA</v>
      </c>
      <c r="G66" s="189" t="s">
        <v>628</v>
      </c>
      <c r="H66" s="190">
        <f>VALUE(LEFT(WorkPlan[[#This Row],[Activity '#]],2))</f>
        <v>11</v>
      </c>
      <c r="I66" s="1253" t="s">
        <v>627</v>
      </c>
      <c r="J66" s="163" t="s">
        <v>386</v>
      </c>
      <c r="K66" s="112"/>
      <c r="L66" s="1187" t="str">
        <f>Start!$AG$22</f>
        <v/>
      </c>
      <c r="M66" s="1188"/>
      <c r="N66" s="1321"/>
      <c r="O66" s="1189" t="s">
        <v>311</v>
      </c>
      <c r="P66" s="1190"/>
      <c r="Q66" s="167"/>
      <c r="R66" s="167"/>
    </row>
    <row r="67" spans="1:18" ht="38.25" x14ac:dyDescent="0.2">
      <c r="A67" s="194" t="str">
        <f>Start!$U$12</f>
        <v/>
      </c>
      <c r="B67" s="185" t="str">
        <f>IF(Start!$AB$19=Start!$Z$14,Start!$AB$14,IF(Start!$AB$19=Start!$Z$15,Start!$AB$15, IF(Start!$AB$19=Start!$Z$16,Start!$AB$16, IF(Start!$AB$19=Start!$Z$17,Start!$AB$17,""))))</f>
        <v/>
      </c>
      <c r="C67" s="195" t="str">
        <f>IF(Start!$AB$19=Start!$Z$14,Start!$AE$14,IF(Start!$AB$19=Start!$Z$15,Start!$AE$15, IF(Start!$AB$19=Start!$Z$16,Start!$AE$16, IF(Start!$AB$19=Start!$Z$17,Start!$AE$17,""))))</f>
        <v/>
      </c>
      <c r="D67" s="195"/>
      <c r="E67" s="188" t="str">
        <f>IF(WorkPlan[[#This Row],[Activity '#]]="","",LOOKUP(H:H,Outcomes!B:B,Outcomes!C:C))</f>
        <v>State and Tribal Coordination and Communication</v>
      </c>
      <c r="F67" s="209" t="str">
        <f>IF(MID(WorkPlan[[#This Row],[Activity '#]],5,1)="1","OPP",IF(MID(WorkPlan[[#This Row],[Activity '#]],5,1)="2","OECA","OPP &amp; OECA"))</f>
        <v>OPP</v>
      </c>
      <c r="G67" s="189" t="s">
        <v>249</v>
      </c>
      <c r="H67" s="190">
        <f>VALUE(LEFT(WorkPlan[[#This Row],[Activity '#]],2))</f>
        <v>12</v>
      </c>
      <c r="I67" s="1253" t="s">
        <v>197</v>
      </c>
      <c r="J67" s="163" t="s">
        <v>386</v>
      </c>
      <c r="K67" s="112"/>
      <c r="L67" s="1187" t="str">
        <f>Start!$AG$22</f>
        <v/>
      </c>
      <c r="M67" s="1188"/>
      <c r="N67" s="1321"/>
      <c r="O67" s="1189" t="s">
        <v>311</v>
      </c>
      <c r="P67" s="1190"/>
      <c r="Q67" s="167"/>
      <c r="R67" s="167"/>
    </row>
    <row r="68" spans="1:18" ht="38.25" x14ac:dyDescent="0.2">
      <c r="A68" s="194" t="str">
        <f>Start!$U$12</f>
        <v/>
      </c>
      <c r="B68" s="185" t="str">
        <f>IF(Start!$AB$19=Start!$Z$14,Start!$AB$14,IF(Start!$AB$19=Start!$Z$15,Start!$AB$15, IF(Start!$AB$19=Start!$Z$16,Start!$AB$16, IF(Start!$AB$19=Start!$Z$17,Start!$AB$17,""))))</f>
        <v/>
      </c>
      <c r="C68" s="195" t="str">
        <f>IF(Start!$AB$19=Start!$Z$14,Start!$AE$14,IF(Start!$AB$19=Start!$Z$15,Start!$AE$15, IF(Start!$AB$19=Start!$Z$16,Start!$AE$16, IF(Start!$AB$19=Start!$Z$17,Start!$AE$17,""))))</f>
        <v/>
      </c>
      <c r="D68" s="195"/>
      <c r="E68" s="188" t="str">
        <f>IF(WorkPlan[[#This Row],[Activity '#]]="","",LOOKUP(H:H,Outcomes!B:B,Outcomes!C:C))</f>
        <v>State and Tribal Coordination and Communication</v>
      </c>
      <c r="F68" s="209" t="str">
        <f>IF(MID(WorkPlan[[#This Row],[Activity '#]],5,1)="1","OPP",IF(MID(WorkPlan[[#This Row],[Activity '#]],5,1)="2","OECA","OPP &amp; OECA"))</f>
        <v>OPP</v>
      </c>
      <c r="G68" s="189" t="s">
        <v>250</v>
      </c>
      <c r="H68" s="190">
        <f>VALUE(LEFT(WorkPlan[[#This Row],[Activity '#]],2))</f>
        <v>12</v>
      </c>
      <c r="I68" s="1253" t="s">
        <v>198</v>
      </c>
      <c r="J68" s="163" t="s">
        <v>386</v>
      </c>
      <c r="K68" s="112"/>
      <c r="L68" s="1187" t="str">
        <f>Start!$AG$22</f>
        <v/>
      </c>
      <c r="M68" s="1188"/>
      <c r="N68" s="1321"/>
      <c r="O68" s="1189" t="s">
        <v>311</v>
      </c>
      <c r="P68" s="1190"/>
      <c r="Q68" s="167"/>
      <c r="R68" s="167"/>
    </row>
    <row r="69" spans="1:18" ht="38.25" x14ac:dyDescent="0.2">
      <c r="A69" s="194" t="str">
        <f>Start!$U$12</f>
        <v/>
      </c>
      <c r="B69" s="185" t="str">
        <f>IF(Start!$AB$19=Start!$Z$14,Start!$AB$14,IF(Start!$AB$19=Start!$Z$15,Start!$AB$15, IF(Start!$AB$19=Start!$Z$16,Start!$AB$16, IF(Start!$AB$19=Start!$Z$17,Start!$AB$17,""))))</f>
        <v/>
      </c>
      <c r="C69" s="195" t="str">
        <f>IF(Start!$AB$19=Start!$Z$14,Start!$AE$14,IF(Start!$AB$19=Start!$Z$15,Start!$AE$15, IF(Start!$AB$19=Start!$Z$16,Start!$AE$16, IF(Start!$AB$19=Start!$Z$17,Start!$AE$17,""))))</f>
        <v/>
      </c>
      <c r="D69" s="195"/>
      <c r="E69" s="188" t="str">
        <f>IF(WorkPlan[[#This Row],[Activity '#]]="","",LOOKUP(H:H,Outcomes!B:B,Outcomes!C:C))</f>
        <v>State and Tribal Coordination and Communication</v>
      </c>
      <c r="F69" s="209" t="str">
        <f>IF(MID(WorkPlan[[#This Row],[Activity '#]],5,1)="1","OPP",IF(MID(WorkPlan[[#This Row],[Activity '#]],5,1)="2","OECA","OPP &amp; OECA"))</f>
        <v>OPP</v>
      </c>
      <c r="G69" s="189" t="s">
        <v>572</v>
      </c>
      <c r="H69" s="190">
        <f>VALUE(LEFT(WorkPlan[[#This Row],[Activity '#]],2))</f>
        <v>12</v>
      </c>
      <c r="I69" s="1253" t="s">
        <v>199</v>
      </c>
      <c r="J69" s="163" t="s">
        <v>386</v>
      </c>
      <c r="K69" s="112"/>
      <c r="L69" s="1187" t="str">
        <f>Start!$AG$22</f>
        <v/>
      </c>
      <c r="M69" s="1188"/>
      <c r="N69" s="1321"/>
      <c r="O69" s="1189" t="s">
        <v>311</v>
      </c>
      <c r="P69" s="1190"/>
      <c r="Q69" s="167"/>
      <c r="R69" s="167"/>
    </row>
    <row r="70" spans="1:18" ht="38.25" x14ac:dyDescent="0.2">
      <c r="A70" s="194" t="str">
        <f>Start!$U$12</f>
        <v/>
      </c>
      <c r="B70" s="185" t="str">
        <f>IF(Start!$AB$19=Start!$Z$14,Start!$AB$14,IF(Start!$AB$19=Start!$Z$15,Start!$AB$15, IF(Start!$AB$19=Start!$Z$16,Start!$AB$16, IF(Start!$AB$19=Start!$Z$17,Start!$AB$17,""))))</f>
        <v/>
      </c>
      <c r="C70" s="195" t="str">
        <f>IF(Start!$AB$19=Start!$Z$14,Start!$AE$14,IF(Start!$AB$19=Start!$Z$15,Start!$AE$15, IF(Start!$AB$19=Start!$Z$16,Start!$AE$16, IF(Start!$AB$19=Start!$Z$17,Start!$AE$17,""))))</f>
        <v/>
      </c>
      <c r="D70" s="195"/>
      <c r="E70" s="188" t="str">
        <f>IF(WorkPlan[[#This Row],[Activity '#]]="","",LOOKUP(H:H,Outcomes!B:B,Outcomes!C:C))</f>
        <v>State and Tribal Coordination and Communication</v>
      </c>
      <c r="F70" s="209" t="str">
        <f>IF(MID(WorkPlan[[#This Row],[Activity '#]],5,1)="1","OPP",IF(MID(WorkPlan[[#This Row],[Activity '#]],5,1)="2","OECA","OPP &amp; OECA"))</f>
        <v>OPP</v>
      </c>
      <c r="G70" s="189" t="s">
        <v>629</v>
      </c>
      <c r="H70" s="190">
        <f>VALUE(LEFT(WorkPlan[[#This Row],[Activity '#]],2))</f>
        <v>12</v>
      </c>
      <c r="I70" s="1253" t="s">
        <v>630</v>
      </c>
      <c r="J70" s="163" t="s">
        <v>386</v>
      </c>
      <c r="K70" s="112"/>
      <c r="L70" s="1187" t="str">
        <f>Start!$AG$22</f>
        <v/>
      </c>
      <c r="M70" s="1188"/>
      <c r="N70" s="1321"/>
      <c r="O70" s="1189" t="s">
        <v>311</v>
      </c>
      <c r="P70" s="1190"/>
      <c r="Q70" s="167"/>
      <c r="R70" s="167"/>
    </row>
    <row r="71" spans="1:18" ht="38.25" x14ac:dyDescent="0.2">
      <c r="A71" s="194" t="str">
        <f>Start!$U$12</f>
        <v/>
      </c>
      <c r="B71" s="185" t="str">
        <f>IF(Start!$AB$19=Start!$Z$14,Start!$AB$14,IF(Start!$AB$19=Start!$Z$15,Start!$AB$15, IF(Start!$AB$19=Start!$Z$16,Start!$AB$16, IF(Start!$AB$19=Start!$Z$17,Start!$AB$17,""))))</f>
        <v/>
      </c>
      <c r="C71" s="195" t="str">
        <f>IF(Start!$AB$19=Start!$Z$14,Start!$AE$14,IF(Start!$AB$19=Start!$Z$15,Start!$AE$15, IF(Start!$AB$19=Start!$Z$16,Start!$AE$16, IF(Start!$AB$19=Start!$Z$17,Start!$AE$17,""))))</f>
        <v/>
      </c>
      <c r="D71" s="195"/>
      <c r="E71" s="188" t="str">
        <f>IF(WorkPlan[[#This Row],[Activity '#]]="","",LOOKUP(H:H,Outcomes!B:B,Outcomes!C:C))</f>
        <v>State and Tribal Coordination and Communication</v>
      </c>
      <c r="F71" s="209" t="str">
        <f>IF(MID(WorkPlan[[#This Row],[Activity '#]],5,1)="1","OPP",IF(MID(WorkPlan[[#This Row],[Activity '#]],5,1)="2","OECA","OPP &amp; OECA"))</f>
        <v>OPP</v>
      </c>
      <c r="G71" s="189" t="s">
        <v>631</v>
      </c>
      <c r="H71" s="190">
        <f>VALUE(LEFT(WorkPlan[[#This Row],[Activity '#]],2))</f>
        <v>12</v>
      </c>
      <c r="I71" s="1253" t="s">
        <v>200</v>
      </c>
      <c r="J71" s="163" t="s">
        <v>386</v>
      </c>
      <c r="K71" s="112"/>
      <c r="L71" s="1187" t="str">
        <f>Start!$AG$22</f>
        <v/>
      </c>
      <c r="M71" s="1188"/>
      <c r="N71" s="1321"/>
      <c r="O71" s="1189" t="s">
        <v>311</v>
      </c>
      <c r="P71" s="1190"/>
      <c r="Q71" s="167"/>
      <c r="R71" s="167"/>
    </row>
    <row r="72" spans="1:18" ht="38.25" x14ac:dyDescent="0.2">
      <c r="A72" s="194" t="str">
        <f>Start!$U$12</f>
        <v/>
      </c>
      <c r="B72" s="185" t="str">
        <f>IF(Start!$AB$19=Start!$Z$14,Start!$AB$14,IF(Start!$AB$19=Start!$Z$15,Start!$AB$15, IF(Start!$AB$19=Start!$Z$16,Start!$AB$16, IF(Start!$AB$19=Start!$Z$17,Start!$AB$17,""))))</f>
        <v/>
      </c>
      <c r="C72" s="195" t="str">
        <f>IF(Start!$AB$19=Start!$Z$14,Start!$AE$14,IF(Start!$AB$19=Start!$Z$15,Start!$AE$15, IF(Start!$AB$19=Start!$Z$16,Start!$AE$16, IF(Start!$AB$19=Start!$Z$17,Start!$AE$17,""))))</f>
        <v/>
      </c>
      <c r="D72" s="195"/>
      <c r="E72" s="188" t="str">
        <f>IF(WorkPlan[[#This Row],[Activity '#]]="","",LOOKUP(H:H,Outcomes!B:B,Outcomes!C:C))</f>
        <v>State and Tribal Coordination and Communication</v>
      </c>
      <c r="F72" s="209" t="str">
        <f>IF(MID(WorkPlan[[#This Row],[Activity '#]],5,1)="1","OPP",IF(MID(WorkPlan[[#This Row],[Activity '#]],5,1)="2","OECA","OPP &amp; OECA"))</f>
        <v>OPP</v>
      </c>
      <c r="G72" s="189" t="s">
        <v>632</v>
      </c>
      <c r="H72" s="190">
        <f>VALUE(LEFT(WorkPlan[[#This Row],[Activity '#]],2))</f>
        <v>12</v>
      </c>
      <c r="I72" s="1253" t="s">
        <v>201</v>
      </c>
      <c r="J72" s="163" t="s">
        <v>386</v>
      </c>
      <c r="K72" s="112"/>
      <c r="L72" s="1187" t="str">
        <f>Start!$AG$22</f>
        <v/>
      </c>
      <c r="M72" s="1188"/>
      <c r="N72" s="1321"/>
      <c r="O72" s="1189" t="s">
        <v>311</v>
      </c>
      <c r="P72" s="1190"/>
      <c r="Q72" s="167"/>
      <c r="R72" s="167"/>
    </row>
    <row r="73" spans="1:18" ht="38.25" x14ac:dyDescent="0.2">
      <c r="A73" s="194" t="str">
        <f>Start!$U$12</f>
        <v/>
      </c>
      <c r="B73" s="185" t="str">
        <f>IF(Start!$AB$19=Start!$Z$14,Start!$AB$14,IF(Start!$AB$19=Start!$Z$15,Start!$AB$15, IF(Start!$AB$19=Start!$Z$16,Start!$AB$16, IF(Start!$AB$19=Start!$Z$17,Start!$AB$17,""))))</f>
        <v/>
      </c>
      <c r="C73" s="195" t="str">
        <f>IF(Start!$AB$19=Start!$Z$14,Start!$AE$14,IF(Start!$AB$19=Start!$Z$15,Start!$AE$15, IF(Start!$AB$19=Start!$Z$16,Start!$AE$16, IF(Start!$AB$19=Start!$Z$17,Start!$AE$17,""))))</f>
        <v/>
      </c>
      <c r="D73" s="195"/>
      <c r="E73" s="188" t="str">
        <f>IF(WorkPlan[[#This Row],[Activity '#]]="","",LOOKUP(H:H,Outcomes!B:B,Outcomes!C:C))</f>
        <v>State and Tribal Coordination and Communication</v>
      </c>
      <c r="F73" s="209" t="str">
        <f>IF(MID(WorkPlan[[#This Row],[Activity '#]],5,1)="1","OPP",IF(MID(WorkPlan[[#This Row],[Activity '#]],5,1)="2","OECA","OPP &amp; OECA"))</f>
        <v>OECA</v>
      </c>
      <c r="G73" s="189" t="s">
        <v>285</v>
      </c>
      <c r="H73" s="190">
        <f>VALUE(LEFT(WorkPlan[[#This Row],[Activity '#]],2))</f>
        <v>12</v>
      </c>
      <c r="I73" s="1253" t="s">
        <v>633</v>
      </c>
      <c r="J73" s="163" t="s">
        <v>386</v>
      </c>
      <c r="K73" s="112"/>
      <c r="L73" s="1187" t="str">
        <f>Start!$AG$22</f>
        <v/>
      </c>
      <c r="M73" s="1188"/>
      <c r="N73" s="1321"/>
      <c r="O73" s="1189" t="s">
        <v>311</v>
      </c>
      <c r="P73" s="1190"/>
      <c r="Q73" s="167"/>
      <c r="R73" s="167"/>
    </row>
    <row r="74" spans="1:18" ht="140.25" x14ac:dyDescent="0.2">
      <c r="A74" s="194" t="str">
        <f>Start!$U$12</f>
        <v/>
      </c>
      <c r="B74" s="185" t="str">
        <f>IF(Start!$AB$19=Start!$Z$14,Start!$AB$14,IF(Start!$AB$19=Start!$Z$15,Start!$AB$15, IF(Start!$AB$19=Start!$Z$16,Start!$AB$16, IF(Start!$AB$19=Start!$Z$17,Start!$AB$17,""))))</f>
        <v/>
      </c>
      <c r="C74" s="195" t="str">
        <f>IF(Start!$AB$19=Start!$Z$14,Start!$AE$14,IF(Start!$AB$19=Start!$Z$15,Start!$AE$15, IF(Start!$AB$19=Start!$Z$16,Start!$AE$16, IF(Start!$AB$19=Start!$Z$17,Start!$AE$17,""))))</f>
        <v/>
      </c>
      <c r="D74" s="195"/>
      <c r="E74" s="188" t="str">
        <f>IF(WorkPlan[[#This Row],[Activity '#]]="","",LOOKUP(H:H,Outcomes!B:B,Outcomes!C:C))</f>
        <v>Supplemental Distributors</v>
      </c>
      <c r="F74" s="209" t="str">
        <f>IF(MID(WorkPlan[[#This Row],[Activity '#]],5,1)="1","OPP",IF(MID(WorkPlan[[#This Row],[Activity '#]],5,1)="2","OECA","OPP &amp; OECA"))</f>
        <v>OECA</v>
      </c>
      <c r="G74" s="189" t="s">
        <v>251</v>
      </c>
      <c r="H74" s="190">
        <f>VALUE(LEFT(WorkPlan[[#This Row],[Activity '#]],2))</f>
        <v>13</v>
      </c>
      <c r="I74" s="1253" t="s">
        <v>634</v>
      </c>
      <c r="J74" s="163" t="s">
        <v>386</v>
      </c>
      <c r="K74" s="112"/>
      <c r="L74" s="1187" t="str">
        <f>Start!$AG$22</f>
        <v/>
      </c>
      <c r="M74" s="1188"/>
      <c r="N74" s="1321"/>
      <c r="O74" s="1189" t="s">
        <v>311</v>
      </c>
      <c r="P74" s="1190"/>
      <c r="Q74" s="167"/>
      <c r="R74" s="167"/>
    </row>
    <row r="75" spans="1:18" ht="63.75" x14ac:dyDescent="0.2">
      <c r="A75" s="194" t="str">
        <f>Start!$U$12</f>
        <v/>
      </c>
      <c r="B75" s="185" t="str">
        <f>IF(Start!$AB$19=Start!$Z$14,Start!$AB$14,IF(Start!$AB$19=Start!$Z$15,Start!$AB$15, IF(Start!$AB$19=Start!$Z$16,Start!$AB$16, IF(Start!$AB$19=Start!$Z$17,Start!$AB$17,""))))</f>
        <v/>
      </c>
      <c r="C75" s="195" t="str">
        <f>IF(Start!$AB$19=Start!$Z$14,Start!$AE$14,IF(Start!$AB$19=Start!$Z$15,Start!$AE$15, IF(Start!$AB$19=Start!$Z$16,Start!$AE$16, IF(Start!$AB$19=Start!$Z$17,Start!$AE$17,""))))</f>
        <v/>
      </c>
      <c r="D75" s="195"/>
      <c r="E75" s="188" t="str">
        <f>IF(WorkPlan[[#This Row],[Activity '#]]="","",LOOKUP(H:H,Outcomes!B:B,Outcomes!C:C))</f>
        <v>Contract Manufacturers</v>
      </c>
      <c r="F75" s="209" t="str">
        <f>IF(MID(WorkPlan[[#This Row],[Activity '#]],5,1)="1","OPP",IF(MID(WorkPlan[[#This Row],[Activity '#]],5,1)="2","OECA","OPP &amp; OECA"))</f>
        <v>OECA</v>
      </c>
      <c r="G75" s="189" t="s">
        <v>252</v>
      </c>
      <c r="H75" s="190">
        <f>VALUE(LEFT(WorkPlan[[#This Row],[Activity '#]],2))</f>
        <v>14</v>
      </c>
      <c r="I75" s="1253" t="s">
        <v>635</v>
      </c>
      <c r="J75" s="163" t="s">
        <v>386</v>
      </c>
      <c r="K75" s="112"/>
      <c r="L75" s="1187" t="str">
        <f>Start!$AG$22</f>
        <v/>
      </c>
      <c r="M75" s="1188"/>
      <c r="N75" s="1321"/>
      <c r="O75" s="1189" t="s">
        <v>311</v>
      </c>
      <c r="P75" s="1190"/>
      <c r="Q75" s="167"/>
      <c r="R75" s="167"/>
    </row>
    <row r="76" spans="1:18" ht="25.5" x14ac:dyDescent="0.2">
      <c r="A76" s="194" t="str">
        <f>Start!$U$12</f>
        <v/>
      </c>
      <c r="B76" s="185" t="str">
        <f>IF(Start!$AB$19=Start!$Z$14,Start!$AB$14,IF(Start!$AB$19=Start!$Z$15,Start!$AB$15, IF(Start!$AB$19=Start!$Z$16,Start!$AB$16, IF(Start!$AB$19=Start!$Z$17,Start!$AB$17,""))))</f>
        <v/>
      </c>
      <c r="C76" s="195" t="str">
        <f>IF(Start!$AB$19=Start!$Z$14,Start!$AE$14,IF(Start!$AB$19=Start!$Z$15,Start!$AE$15, IF(Start!$AB$19=Start!$Z$16,Start!$AE$16, IF(Start!$AB$19=Start!$Z$17,Start!$AE$17,""))))</f>
        <v/>
      </c>
      <c r="D76" s="195"/>
      <c r="E76" s="188" t="str">
        <f>IF(WorkPlan[[#This Row],[Activity '#]]="","",LOOKUP(H:H,Outcomes!B:B,Outcomes!C:C))</f>
        <v>Imports</v>
      </c>
      <c r="F76" s="209" t="str">
        <f>IF(MID(WorkPlan[[#This Row],[Activity '#]],5,1)="1","OPP",IF(MID(WorkPlan[[#This Row],[Activity '#]],5,1)="2","OECA","OPP &amp; OECA"))</f>
        <v>OECA</v>
      </c>
      <c r="G76" s="189" t="s">
        <v>288</v>
      </c>
      <c r="H76" s="190">
        <f>VALUE(LEFT(WorkPlan[[#This Row],[Activity '#]],2))</f>
        <v>15</v>
      </c>
      <c r="I76" s="1253" t="s">
        <v>573</v>
      </c>
      <c r="J76" s="163" t="s">
        <v>386</v>
      </c>
      <c r="K76" s="112"/>
      <c r="L76" s="1187" t="str">
        <f>Start!$AG$22</f>
        <v/>
      </c>
      <c r="M76" s="1188"/>
      <c r="N76" s="1321"/>
      <c r="O76" s="1189" t="s">
        <v>311</v>
      </c>
      <c r="P76" s="1190"/>
      <c r="Q76" s="167"/>
      <c r="R76" s="167"/>
    </row>
    <row r="77" spans="1:18" ht="63.75" x14ac:dyDescent="0.2">
      <c r="A77" s="196" t="str">
        <f>Start!$U$12</f>
        <v/>
      </c>
      <c r="B77" s="185" t="str">
        <f>IF(Start!$AB$19=Start!$Z$14,Start!$AB$14,IF(Start!$AB$19=Start!$Z$15,Start!$AB$15, IF(Start!$AB$19=Start!$Z$16,Start!$AB$16, IF(Start!$AB$19=Start!$Z$17,Start!$AB$17,""))))</f>
        <v/>
      </c>
      <c r="C77" s="185" t="str">
        <f>IF(Start!$AB$19=Start!$Z$14,Start!$AE$14,IF(Start!$AB$19=Start!$Z$15,Start!$AE$15, IF(Start!$AB$19=Start!$Z$16,Start!$AE$16, IF(Start!$AB$19=Start!$Z$17,Start!$AE$17,""))))</f>
        <v/>
      </c>
      <c r="D77" s="185"/>
      <c r="E77" s="188" t="str">
        <f>IF(WorkPlan[[#This Row],[Activity '#]]="","",LOOKUP(H:H,Outcomes!B:B,Outcomes!C:C))</f>
        <v>National Data System</v>
      </c>
      <c r="F77" s="209" t="str">
        <f>IF(MID(WorkPlan[[#This Row],[Activity '#]],5,1)="1","OPP",IF(MID(WorkPlan[[#This Row],[Activity '#]],5,1)="2","OECA","OPP &amp; OECA"))</f>
        <v>OECA</v>
      </c>
      <c r="G77" s="191" t="s">
        <v>253</v>
      </c>
      <c r="H77" s="190">
        <f>VALUE(LEFT(WorkPlan[[#This Row],[Activity '#]],2))</f>
        <v>16</v>
      </c>
      <c r="I77" s="1257" t="s">
        <v>202</v>
      </c>
      <c r="J77" s="163" t="s">
        <v>386</v>
      </c>
      <c r="K77" s="112"/>
      <c r="L77" s="1187" t="str">
        <f>Start!$AG$22</f>
        <v/>
      </c>
      <c r="M77" s="1188"/>
      <c r="N77" s="1322"/>
      <c r="O77" s="1189" t="s">
        <v>311</v>
      </c>
      <c r="P77" s="1190"/>
      <c r="Q77" s="168"/>
      <c r="R77" s="167"/>
    </row>
    <row r="78" spans="1:18" ht="25.5" x14ac:dyDescent="0.2">
      <c r="A78" s="196" t="str">
        <f>Start!$U$12</f>
        <v/>
      </c>
      <c r="B78" s="185" t="str">
        <f>IF(Start!$AB$19=Start!$Z$14,Start!$AB$14,IF(Start!$AB$19=Start!$Z$15,Start!$AB$15, IF(Start!$AB$19=Start!$Z$16,Start!$AB$16, IF(Start!$AB$19=Start!$Z$17,Start!$AB$17,""))))</f>
        <v/>
      </c>
      <c r="C78" s="185" t="str">
        <f>IF(Start!$AB$19=Start!$Z$14,Start!$AE$14,IF(Start!$AB$19=Start!$Z$15,Start!$AE$15, IF(Start!$AB$19=Start!$Z$16,Start!$AE$16, IF(Start!$AB$19=Start!$Z$17,Start!$AE$17,""))))</f>
        <v/>
      </c>
      <c r="D78" s="185"/>
      <c r="E78" s="188" t="str">
        <f>IF(WorkPlan[[#This Row],[Activity '#]]="","",LOOKUP(H:H,Outcomes!B:B,Outcomes!C:C))</f>
        <v xml:space="preserve">Supplemental/ Special Project </v>
      </c>
      <c r="F78" s="209" t="str">
        <f>IF(MID(WorkPlan[[#This Row],[Activity '#]],5,1)="1","OPP",IF(MID(WorkPlan[[#This Row],[Activity '#]],5,1)="2","OECA","OPP &amp; OECA"))</f>
        <v>OPP</v>
      </c>
      <c r="G78" s="191" t="s">
        <v>636</v>
      </c>
      <c r="H78" s="190">
        <f>VALUE(LEFT(WorkPlan[[#This Row],[Activity '#]],2))</f>
        <v>17</v>
      </c>
      <c r="I78" s="1257" t="s">
        <v>321</v>
      </c>
      <c r="J78" s="163" t="s">
        <v>272</v>
      </c>
      <c r="K78" s="112"/>
      <c r="L78" s="1187" t="str">
        <f>Start!$AG$22</f>
        <v/>
      </c>
      <c r="M78" s="1188"/>
      <c r="N78" s="1322"/>
      <c r="O78" s="1189" t="s">
        <v>311</v>
      </c>
      <c r="P78" s="1191"/>
      <c r="Q78" s="168"/>
      <c r="R78" s="168"/>
    </row>
    <row r="79" spans="1:18" ht="25.5" x14ac:dyDescent="0.2">
      <c r="A79" s="1198" t="str">
        <f>Start!$U$12</f>
        <v/>
      </c>
      <c r="B79" s="1199" t="str">
        <f>IF(Start!$AB$19=Start!$Z$14,Start!$AB$14,IF(Start!$AB$19=Start!$Z$15,Start!$AB$15, IF(Start!$AB$19=Start!$Z$16,Start!$AB$16, IF(Start!$AB$19=Start!$Z$17,Start!$AB$17,""))))</f>
        <v/>
      </c>
      <c r="C79" s="1199" t="str">
        <f>IF(Start!$AB$19=Start!$Z$14,Start!$AE$14,IF(Start!$AB$19=Start!$Z$15,Start!$AE$15, IF(Start!$AB$19=Start!$Z$16,Start!$AE$16, IF(Start!$AB$19=Start!$Z$17,Start!$AE$17,""))))</f>
        <v/>
      </c>
      <c r="D79" s="1199"/>
      <c r="E79" s="1200" t="str">
        <f>IF(WorkPlan[[#This Row],[Activity '#]]="","",LOOKUP(H:H,Outcomes!B:B,Outcomes!C:C))</f>
        <v xml:space="preserve">Supplemental/ Special Project </v>
      </c>
      <c r="F79" s="1201" t="str">
        <f>IF(MID(WorkPlan[[#This Row],[Activity '#]],5,1)="1","OPP",IF(MID(WorkPlan[[#This Row],[Activity '#]],5,1)="2","OECA","OPP &amp; OECA"))</f>
        <v>OECA</v>
      </c>
      <c r="G79" s="191" t="s">
        <v>657</v>
      </c>
      <c r="H79" s="1202">
        <f>VALUE(LEFT(WorkPlan[[#This Row],[Activity '#]],2))</f>
        <v>17</v>
      </c>
      <c r="I79" s="1253" t="s">
        <v>322</v>
      </c>
      <c r="J79" s="1203" t="s">
        <v>272</v>
      </c>
      <c r="K79" s="112"/>
      <c r="L79" s="1205" t="str">
        <f>Start!$AG$22</f>
        <v/>
      </c>
      <c r="M79" s="1204"/>
      <c r="N79" s="1322"/>
      <c r="O79" s="1206"/>
      <c r="P79" s="1207"/>
      <c r="Q79" s="1208"/>
      <c r="R79" s="1208"/>
    </row>
    <row r="80" spans="1:18" ht="25.5" x14ac:dyDescent="0.2">
      <c r="A80" s="196" t="str">
        <f>Start!$U$12</f>
        <v/>
      </c>
      <c r="B80" s="185" t="str">
        <f>IF(Start!$AB$19=Start!$Z$14,Start!$AB$14,IF(Start!$AB$19=Start!$Z$15,Start!$AB$15, IF(Start!$AB$19=Start!$Z$16,Start!$AB$16, IF(Start!$AB$19=Start!$Z$17,Start!$AB$17,""))))</f>
        <v/>
      </c>
      <c r="C80" s="185" t="str">
        <f>IF(Start!$AB$19=Start!$Z$14,Start!$AE$14,IF(Start!$AB$19=Start!$Z$15,Start!$AE$15, IF(Start!$AB$19=Start!$Z$16,Start!$AE$16, IF(Start!$AB$19=Start!$Z$17,Start!$AE$17,""))))</f>
        <v/>
      </c>
      <c r="D80" s="185"/>
      <c r="E80" s="188" t="str">
        <f>IF(WorkPlan[[#This Row],[Activity '#]]="","",LOOKUP(H:H,Outcomes!B:B,Outcomes!C:C))</f>
        <v>Regional Guidance Activity</v>
      </c>
      <c r="F80" s="209" t="str">
        <f>IF(MID(WorkPlan[[#This Row],[Activity '#]],5,1)="1","OPP",IF(MID(WorkPlan[[#This Row],[Activity '#]],5,1)="2","OECA","OPP &amp; OECA"))</f>
        <v>OPP</v>
      </c>
      <c r="G80" s="191" t="s">
        <v>654</v>
      </c>
      <c r="H80" s="190">
        <f>VALUE(LEFT(WorkPlan[[#This Row],[Activity '#]],2))</f>
        <v>18</v>
      </c>
      <c r="I80" s="1257" t="s">
        <v>656</v>
      </c>
      <c r="J80" s="163" t="s">
        <v>272</v>
      </c>
      <c r="K80" s="112"/>
      <c r="L80" s="1187" t="str">
        <f>Start!$AG$22</f>
        <v/>
      </c>
      <c r="M80" s="1188"/>
      <c r="N80" s="1322"/>
      <c r="O80" s="1189" t="s">
        <v>311</v>
      </c>
      <c r="P80" s="1191"/>
      <c r="Q80" s="168"/>
      <c r="R80" s="168"/>
    </row>
    <row r="81" spans="1:18" ht="25.5" x14ac:dyDescent="0.2">
      <c r="A81" s="196" t="str">
        <f>Start!$U$12</f>
        <v/>
      </c>
      <c r="B81" s="185" t="str">
        <f>IF(Start!$AB$19=Start!$Z$14,Start!$AB$14,IF(Start!$AB$19=Start!$Z$15,Start!$AB$15, IF(Start!$AB$19=Start!$Z$16,Start!$AB$16, IF(Start!$AB$19=Start!$Z$17,Start!$AB$17,""))))</f>
        <v/>
      </c>
      <c r="C81" s="185" t="str">
        <f>IF(Start!$AB$19=Start!$Z$14,Start!$AE$14,IF(Start!$AB$19=Start!$Z$15,Start!$AE$15, IF(Start!$AB$19=Start!$Z$16,Start!$AE$16, IF(Start!$AB$19=Start!$Z$17,Start!$AE$17,""))))</f>
        <v/>
      </c>
      <c r="D81" s="185"/>
      <c r="E81" s="188" t="str">
        <f>IF(WorkPlan[[#This Row],[Activity '#]]="","",LOOKUP(H:H,Outcomes!B:B,Outcomes!C:C))</f>
        <v>Regional Guidance Activity</v>
      </c>
      <c r="F81" s="209" t="str">
        <f>IF(MID(WorkPlan[[#This Row],[Activity '#]],5,1)="1","OPP",IF(MID(WorkPlan[[#This Row],[Activity '#]],5,1)="2","OECA","OPP &amp; OECA"))</f>
        <v>OECA</v>
      </c>
      <c r="G81" s="191" t="s">
        <v>320</v>
      </c>
      <c r="H81" s="190">
        <f>VALUE(LEFT(WorkPlan[[#This Row],[Activity '#]],2))</f>
        <v>18</v>
      </c>
      <c r="I81" s="1257" t="s">
        <v>655</v>
      </c>
      <c r="J81" s="163" t="s">
        <v>272</v>
      </c>
      <c r="K81" s="112"/>
      <c r="L81" s="1187" t="str">
        <f>Start!$AG$22</f>
        <v/>
      </c>
      <c r="M81" s="1188"/>
      <c r="N81" s="1322"/>
      <c r="O81" s="1189" t="s">
        <v>311</v>
      </c>
      <c r="P81" s="1191"/>
      <c r="Q81" s="168"/>
      <c r="R81" s="168"/>
    </row>
    <row r="85" spans="1:18" x14ac:dyDescent="0.2">
      <c r="C85" s="193"/>
      <c r="D85" s="185"/>
    </row>
  </sheetData>
  <sheetProtection formatCells="0" formatColumns="0" formatRows="0" insertColumns="0" insertRows="0" insertHyperlinks="0" deleteColumns="0" deleteRows="0" sort="0" autoFilter="0" pivotTables="0"/>
  <conditionalFormatting sqref="G2:G81">
    <cfRule type="containsBlanks" dxfId="358" priority="26" stopIfTrue="1">
      <formula>LEN(TRIM(G2))=0</formula>
    </cfRule>
  </conditionalFormatting>
  <conditionalFormatting sqref="L2:L81">
    <cfRule type="cellIs" dxfId="357" priority="7" operator="greaterThan">
      <formula>$C$2</formula>
    </cfRule>
    <cfRule type="cellIs" dxfId="356" priority="8" operator="lessThan">
      <formula>$B$2</formula>
    </cfRule>
  </conditionalFormatting>
  <conditionalFormatting sqref="I40:I44">
    <cfRule type="duplicateValues" dxfId="355" priority="5"/>
    <cfRule type="containsBlanks" dxfId="354" priority="6">
      <formula>LEN(TRIM(I40))=0</formula>
    </cfRule>
  </conditionalFormatting>
  <conditionalFormatting sqref="I65">
    <cfRule type="duplicateValues" dxfId="353" priority="3"/>
    <cfRule type="containsBlanks" dxfId="352" priority="4">
      <formula>LEN(TRIM(I65))=0</formula>
    </cfRule>
  </conditionalFormatting>
  <conditionalFormatting sqref="I80:I65465 I78 G2:G81">
    <cfRule type="duplicateValues" dxfId="351" priority="499" stopIfTrue="1"/>
  </conditionalFormatting>
  <conditionalFormatting sqref="I11:I15 I2:I6 I17:I39 I80:I81 I66:I78 I52:I64 I45:I47 I8:I9">
    <cfRule type="duplicateValues" dxfId="350" priority="506"/>
    <cfRule type="containsBlanks" dxfId="349" priority="507">
      <formula>LEN(TRIM(I2))=0</formula>
    </cfRule>
  </conditionalFormatting>
  <conditionalFormatting sqref="I59">
    <cfRule type="containsBlanks" dxfId="348" priority="2">
      <formula>LEN(TRIM(I59))=0</formula>
    </cfRule>
  </conditionalFormatting>
  <conditionalFormatting sqref="I2:I81">
    <cfRule type="duplicateValues" dxfId="347" priority="633"/>
  </conditionalFormatting>
  <dataValidations count="10">
    <dataValidation type="list" allowBlank="1" showInputMessage="1" showErrorMessage="1" sqref="K982971:K983027 K917435:K917491 K851899:K851955 K786363:K786419 K720827:K720883 K655291:K655347 K589755:K589811 K524219:K524275 K458683:K458739 K393147:K393203 K327611:K327667 K262075:K262131 K196539:K196595 K131003:K131059 K65467:K65523 WLQ982960:WLQ983016 WBU982960:WBU983016 VRY982960:VRY983016 VIC982960:VIC983016 UYG982960:UYG983016 UOK982960:UOK983016 UEO982960:UEO983016 TUS982960:TUS983016 TKW982960:TKW983016 TBA982960:TBA983016 SRE982960:SRE983016 SHI982960:SHI983016 RXM982960:RXM983016 RNQ982960:RNQ983016 RDU982960:RDU983016 QTY982960:QTY983016 QKC982960:QKC983016 QAG982960:QAG983016 PQK982960:PQK983016 PGO982960:PGO983016 OWS982960:OWS983016 OMW982960:OMW983016 ODA982960:ODA983016 NTE982960:NTE983016 NJI982960:NJI983016 MZM982960:MZM983016 MPQ982960:MPQ983016 MFU982960:MFU983016 LVY982960:LVY983016 LMC982960:LMC983016 LCG982960:LCG983016 KSK982960:KSK983016 KIO982960:KIO983016 JYS982960:JYS983016 JOW982960:JOW983016 JFA982960:JFA983016 IVE982960:IVE983016 ILI982960:ILI983016 IBM982960:IBM983016 HRQ982960:HRQ983016 HHU982960:HHU983016 GXY982960:GXY983016 GOC982960:GOC983016 GEG982960:GEG983016 FUK982960:FUK983016 FKO982960:FKO983016 FAS982960:FAS983016 EQW982960:EQW983016 EHA982960:EHA983016 DXE982960:DXE983016 DNI982960:DNI983016 DDM982960:DDM983016 CTQ982960:CTQ983016 CJU982960:CJU983016 BZY982960:BZY983016 BQC982960:BQC983016 BGG982960:BGG983016 AWK982960:AWK983016 AMO982960:AMO983016 ACS982960:ACS983016 SW982960:SW983016 JA982960:JA983016 WVM917424:WVM917480 WLQ917424:WLQ917480 WBU917424:WBU917480 VRY917424:VRY917480 VIC917424:VIC917480 UYG917424:UYG917480 UOK917424:UOK917480 UEO917424:UEO917480 TUS917424:TUS917480 TKW917424:TKW917480 TBA917424:TBA917480 SRE917424:SRE917480 SHI917424:SHI917480 RXM917424:RXM917480 RNQ917424:RNQ917480 RDU917424:RDU917480 QTY917424:QTY917480 QKC917424:QKC917480 QAG917424:QAG917480 PQK917424:PQK917480 PGO917424:PGO917480 OWS917424:OWS917480 OMW917424:OMW917480 ODA917424:ODA917480 NTE917424:NTE917480 NJI917424:NJI917480 MZM917424:MZM917480 MPQ917424:MPQ917480 MFU917424:MFU917480 LVY917424:LVY917480 LMC917424:LMC917480 LCG917424:LCG917480 KSK917424:KSK917480 KIO917424:KIO917480 JYS917424:JYS917480 JOW917424:JOW917480 JFA917424:JFA917480 IVE917424:IVE917480 ILI917424:ILI917480 IBM917424:IBM917480 HRQ917424:HRQ917480 HHU917424:HHU917480 GXY917424:GXY917480 GOC917424:GOC917480 GEG917424:GEG917480 FUK917424:FUK917480 FKO917424:FKO917480 FAS917424:FAS917480 EQW917424:EQW917480 EHA917424:EHA917480 DXE917424:DXE917480 DNI917424:DNI917480 DDM917424:DDM917480 CTQ917424:CTQ917480 CJU917424:CJU917480 BZY917424:BZY917480 BQC917424:BQC917480 BGG917424:BGG917480 AWK917424:AWK917480 AMO917424:AMO917480 ACS917424:ACS917480 SW917424:SW917480 JA917424:JA917480 WVM851888:WVM851944 WLQ851888:WLQ851944 WBU851888:WBU851944 VRY851888:VRY851944 VIC851888:VIC851944 UYG851888:UYG851944 UOK851888:UOK851944 UEO851888:UEO851944 TUS851888:TUS851944 TKW851888:TKW851944 TBA851888:TBA851944 SRE851888:SRE851944 SHI851888:SHI851944 RXM851888:RXM851944 RNQ851888:RNQ851944 RDU851888:RDU851944 QTY851888:QTY851944 QKC851888:QKC851944 QAG851888:QAG851944 PQK851888:PQK851944 PGO851888:PGO851944 OWS851888:OWS851944 OMW851888:OMW851944 ODA851888:ODA851944 NTE851888:NTE851944 NJI851888:NJI851944 MZM851888:MZM851944 MPQ851888:MPQ851944 MFU851888:MFU851944 LVY851888:LVY851944 LMC851888:LMC851944 LCG851888:LCG851944 KSK851888:KSK851944 KIO851888:KIO851944 JYS851888:JYS851944 JOW851888:JOW851944 JFA851888:JFA851944 IVE851888:IVE851944 ILI851888:ILI851944 IBM851888:IBM851944 HRQ851888:HRQ851944 HHU851888:HHU851944 GXY851888:GXY851944 GOC851888:GOC851944 GEG851888:GEG851944 FUK851888:FUK851944 FKO851888:FKO851944 FAS851888:FAS851944 EQW851888:EQW851944 EHA851888:EHA851944 DXE851888:DXE851944 DNI851888:DNI851944 DDM851888:DDM851944 CTQ851888:CTQ851944 CJU851888:CJU851944 BZY851888:BZY851944 BQC851888:BQC851944 BGG851888:BGG851944 AWK851888:AWK851944 AMO851888:AMO851944 ACS851888:ACS851944 SW851888:SW851944 JA851888:JA851944 WVM786352:WVM786408 WLQ786352:WLQ786408 WBU786352:WBU786408 VRY786352:VRY786408 VIC786352:VIC786408 UYG786352:UYG786408 UOK786352:UOK786408 UEO786352:UEO786408 TUS786352:TUS786408 TKW786352:TKW786408 TBA786352:TBA786408 SRE786352:SRE786408 SHI786352:SHI786408 RXM786352:RXM786408 RNQ786352:RNQ786408 RDU786352:RDU786408 QTY786352:QTY786408 QKC786352:QKC786408 QAG786352:QAG786408 PQK786352:PQK786408 PGO786352:PGO786408 OWS786352:OWS786408 OMW786352:OMW786408 ODA786352:ODA786408 NTE786352:NTE786408 NJI786352:NJI786408 MZM786352:MZM786408 MPQ786352:MPQ786408 MFU786352:MFU786408 LVY786352:LVY786408 LMC786352:LMC786408 LCG786352:LCG786408 KSK786352:KSK786408 KIO786352:KIO786408 JYS786352:JYS786408 JOW786352:JOW786408 JFA786352:JFA786408 IVE786352:IVE786408 ILI786352:ILI786408 IBM786352:IBM786408 HRQ786352:HRQ786408 HHU786352:HHU786408 GXY786352:GXY786408 GOC786352:GOC786408 GEG786352:GEG786408 FUK786352:FUK786408 FKO786352:FKO786408 FAS786352:FAS786408 EQW786352:EQW786408 EHA786352:EHA786408 DXE786352:DXE786408 DNI786352:DNI786408 DDM786352:DDM786408 CTQ786352:CTQ786408 CJU786352:CJU786408 BZY786352:BZY786408 BQC786352:BQC786408 BGG786352:BGG786408 AWK786352:AWK786408 AMO786352:AMO786408 ACS786352:ACS786408 SW786352:SW786408 JA786352:JA786408 WVM720816:WVM720872 WLQ720816:WLQ720872 WBU720816:WBU720872 VRY720816:VRY720872 VIC720816:VIC720872 UYG720816:UYG720872 UOK720816:UOK720872 UEO720816:UEO720872 TUS720816:TUS720872 TKW720816:TKW720872 TBA720816:TBA720872 SRE720816:SRE720872 SHI720816:SHI720872 RXM720816:RXM720872 RNQ720816:RNQ720872 RDU720816:RDU720872 QTY720816:QTY720872 QKC720816:QKC720872 QAG720816:QAG720872 PQK720816:PQK720872 PGO720816:PGO720872 OWS720816:OWS720872 OMW720816:OMW720872 ODA720816:ODA720872 NTE720816:NTE720872 NJI720816:NJI720872 MZM720816:MZM720872 MPQ720816:MPQ720872 MFU720816:MFU720872 LVY720816:LVY720872 LMC720816:LMC720872 LCG720816:LCG720872 KSK720816:KSK720872 KIO720816:KIO720872 JYS720816:JYS720872 JOW720816:JOW720872 JFA720816:JFA720872 IVE720816:IVE720872 ILI720816:ILI720872 IBM720816:IBM720872 HRQ720816:HRQ720872 HHU720816:HHU720872 GXY720816:GXY720872 GOC720816:GOC720872 GEG720816:GEG720872 FUK720816:FUK720872 FKO720816:FKO720872 FAS720816:FAS720872 EQW720816:EQW720872 EHA720816:EHA720872 DXE720816:DXE720872 DNI720816:DNI720872 DDM720816:DDM720872 CTQ720816:CTQ720872 CJU720816:CJU720872 BZY720816:BZY720872 BQC720816:BQC720872 BGG720816:BGG720872 AWK720816:AWK720872 AMO720816:AMO720872 ACS720816:ACS720872 SW720816:SW720872 JA720816:JA720872 WVM655280:WVM655336 WLQ655280:WLQ655336 WBU655280:WBU655336 VRY655280:VRY655336 VIC655280:VIC655336 UYG655280:UYG655336 UOK655280:UOK655336 UEO655280:UEO655336 TUS655280:TUS655336 TKW655280:TKW655336 TBA655280:TBA655336 SRE655280:SRE655336 SHI655280:SHI655336 RXM655280:RXM655336 RNQ655280:RNQ655336 RDU655280:RDU655336 QTY655280:QTY655336 QKC655280:QKC655336 QAG655280:QAG655336 PQK655280:PQK655336 PGO655280:PGO655336 OWS655280:OWS655336 OMW655280:OMW655336 ODA655280:ODA655336 NTE655280:NTE655336 NJI655280:NJI655336 MZM655280:MZM655336 MPQ655280:MPQ655336 MFU655280:MFU655336 LVY655280:LVY655336 LMC655280:LMC655336 LCG655280:LCG655336 KSK655280:KSK655336 KIO655280:KIO655336 JYS655280:JYS655336 JOW655280:JOW655336 JFA655280:JFA655336 IVE655280:IVE655336 ILI655280:ILI655336 IBM655280:IBM655336 HRQ655280:HRQ655336 HHU655280:HHU655336 GXY655280:GXY655336 GOC655280:GOC655336 GEG655280:GEG655336 FUK655280:FUK655336 FKO655280:FKO655336 FAS655280:FAS655336 EQW655280:EQW655336 EHA655280:EHA655336 DXE655280:DXE655336 DNI655280:DNI655336 DDM655280:DDM655336 CTQ655280:CTQ655336 CJU655280:CJU655336 BZY655280:BZY655336 BQC655280:BQC655336 BGG655280:BGG655336 AWK655280:AWK655336 AMO655280:AMO655336 ACS655280:ACS655336 SW655280:SW655336 JA655280:JA655336 WVM589744:WVM589800 WLQ589744:WLQ589800 WBU589744:WBU589800 VRY589744:VRY589800 VIC589744:VIC589800 UYG589744:UYG589800 UOK589744:UOK589800 UEO589744:UEO589800 TUS589744:TUS589800 TKW589744:TKW589800 TBA589744:TBA589800 SRE589744:SRE589800 SHI589744:SHI589800 RXM589744:RXM589800 RNQ589744:RNQ589800 RDU589744:RDU589800 QTY589744:QTY589800 QKC589744:QKC589800 QAG589744:QAG589800 PQK589744:PQK589800 PGO589744:PGO589800 OWS589744:OWS589800 OMW589744:OMW589800 ODA589744:ODA589800 NTE589744:NTE589800 NJI589744:NJI589800 MZM589744:MZM589800 MPQ589744:MPQ589800 MFU589744:MFU589800 LVY589744:LVY589800 LMC589744:LMC589800 LCG589744:LCG589800 KSK589744:KSK589800 KIO589744:KIO589800 JYS589744:JYS589800 JOW589744:JOW589800 JFA589744:JFA589800 IVE589744:IVE589800 ILI589744:ILI589800 IBM589744:IBM589800 HRQ589744:HRQ589800 HHU589744:HHU589800 GXY589744:GXY589800 GOC589744:GOC589800 GEG589744:GEG589800 FUK589744:FUK589800 FKO589744:FKO589800 FAS589744:FAS589800 EQW589744:EQW589800 EHA589744:EHA589800 DXE589744:DXE589800 DNI589744:DNI589800 DDM589744:DDM589800 CTQ589744:CTQ589800 CJU589744:CJU589800 BZY589744:BZY589800 BQC589744:BQC589800 BGG589744:BGG589800 AWK589744:AWK589800 AMO589744:AMO589800 ACS589744:ACS589800 SW589744:SW589800 JA589744:JA589800 WVM524208:WVM524264 WLQ524208:WLQ524264 WBU524208:WBU524264 VRY524208:VRY524264 VIC524208:VIC524264 UYG524208:UYG524264 UOK524208:UOK524264 UEO524208:UEO524264 TUS524208:TUS524264 TKW524208:TKW524264 TBA524208:TBA524264 SRE524208:SRE524264 SHI524208:SHI524264 RXM524208:RXM524264 RNQ524208:RNQ524264 RDU524208:RDU524264 QTY524208:QTY524264 QKC524208:QKC524264 QAG524208:QAG524264 PQK524208:PQK524264 PGO524208:PGO524264 OWS524208:OWS524264 OMW524208:OMW524264 ODA524208:ODA524264 NTE524208:NTE524264 NJI524208:NJI524264 MZM524208:MZM524264 MPQ524208:MPQ524264 MFU524208:MFU524264 LVY524208:LVY524264 LMC524208:LMC524264 LCG524208:LCG524264 KSK524208:KSK524264 KIO524208:KIO524264 JYS524208:JYS524264 JOW524208:JOW524264 JFA524208:JFA524264 IVE524208:IVE524264 ILI524208:ILI524264 IBM524208:IBM524264 HRQ524208:HRQ524264 HHU524208:HHU524264 GXY524208:GXY524264 GOC524208:GOC524264 GEG524208:GEG524264 FUK524208:FUK524264 FKO524208:FKO524264 FAS524208:FAS524264 EQW524208:EQW524264 EHA524208:EHA524264 DXE524208:DXE524264 DNI524208:DNI524264 DDM524208:DDM524264 CTQ524208:CTQ524264 CJU524208:CJU524264 BZY524208:BZY524264 BQC524208:BQC524264 BGG524208:BGG524264 AWK524208:AWK524264 AMO524208:AMO524264 ACS524208:ACS524264 SW524208:SW524264 JA524208:JA524264 WVM458672:WVM458728 WLQ458672:WLQ458728 WBU458672:WBU458728 VRY458672:VRY458728 VIC458672:VIC458728 UYG458672:UYG458728 UOK458672:UOK458728 UEO458672:UEO458728 TUS458672:TUS458728 TKW458672:TKW458728 TBA458672:TBA458728 SRE458672:SRE458728 SHI458672:SHI458728 RXM458672:RXM458728 RNQ458672:RNQ458728 RDU458672:RDU458728 QTY458672:QTY458728 QKC458672:QKC458728 QAG458672:QAG458728 PQK458672:PQK458728 PGO458672:PGO458728 OWS458672:OWS458728 OMW458672:OMW458728 ODA458672:ODA458728 NTE458672:NTE458728 NJI458672:NJI458728 MZM458672:MZM458728 MPQ458672:MPQ458728 MFU458672:MFU458728 LVY458672:LVY458728 LMC458672:LMC458728 LCG458672:LCG458728 KSK458672:KSK458728 KIO458672:KIO458728 JYS458672:JYS458728 JOW458672:JOW458728 JFA458672:JFA458728 IVE458672:IVE458728 ILI458672:ILI458728 IBM458672:IBM458728 HRQ458672:HRQ458728 HHU458672:HHU458728 GXY458672:GXY458728 GOC458672:GOC458728 GEG458672:GEG458728 FUK458672:FUK458728 FKO458672:FKO458728 FAS458672:FAS458728 EQW458672:EQW458728 EHA458672:EHA458728 DXE458672:DXE458728 DNI458672:DNI458728 DDM458672:DDM458728 CTQ458672:CTQ458728 CJU458672:CJU458728 BZY458672:BZY458728 BQC458672:BQC458728 BGG458672:BGG458728 AWK458672:AWK458728 AMO458672:AMO458728 ACS458672:ACS458728 SW458672:SW458728 JA458672:JA458728 WVM393136:WVM393192 WLQ393136:WLQ393192 WBU393136:WBU393192 VRY393136:VRY393192 VIC393136:VIC393192 UYG393136:UYG393192 UOK393136:UOK393192 UEO393136:UEO393192 TUS393136:TUS393192 TKW393136:TKW393192 TBA393136:TBA393192 SRE393136:SRE393192 SHI393136:SHI393192 RXM393136:RXM393192 RNQ393136:RNQ393192 RDU393136:RDU393192 QTY393136:QTY393192 QKC393136:QKC393192 QAG393136:QAG393192 PQK393136:PQK393192 PGO393136:PGO393192 OWS393136:OWS393192 OMW393136:OMW393192 ODA393136:ODA393192 NTE393136:NTE393192 NJI393136:NJI393192 MZM393136:MZM393192 MPQ393136:MPQ393192 MFU393136:MFU393192 LVY393136:LVY393192 LMC393136:LMC393192 LCG393136:LCG393192 KSK393136:KSK393192 KIO393136:KIO393192 JYS393136:JYS393192 JOW393136:JOW393192 JFA393136:JFA393192 IVE393136:IVE393192 ILI393136:ILI393192 IBM393136:IBM393192 HRQ393136:HRQ393192 HHU393136:HHU393192 GXY393136:GXY393192 GOC393136:GOC393192 GEG393136:GEG393192 FUK393136:FUK393192 FKO393136:FKO393192 FAS393136:FAS393192 EQW393136:EQW393192 EHA393136:EHA393192 DXE393136:DXE393192 DNI393136:DNI393192 DDM393136:DDM393192 CTQ393136:CTQ393192 CJU393136:CJU393192 BZY393136:BZY393192 BQC393136:BQC393192 BGG393136:BGG393192 AWK393136:AWK393192 AMO393136:AMO393192 ACS393136:ACS393192 SW393136:SW393192 JA393136:JA393192 WVM327600:WVM327656 WLQ327600:WLQ327656 WBU327600:WBU327656 VRY327600:VRY327656 VIC327600:VIC327656 UYG327600:UYG327656 UOK327600:UOK327656 UEO327600:UEO327656 TUS327600:TUS327656 TKW327600:TKW327656 TBA327600:TBA327656 SRE327600:SRE327656 SHI327600:SHI327656 RXM327600:RXM327656 RNQ327600:RNQ327656 RDU327600:RDU327656 QTY327600:QTY327656 QKC327600:QKC327656 QAG327600:QAG327656 PQK327600:PQK327656 PGO327600:PGO327656 OWS327600:OWS327656 OMW327600:OMW327656 ODA327600:ODA327656 NTE327600:NTE327656 NJI327600:NJI327656 MZM327600:MZM327656 MPQ327600:MPQ327656 MFU327600:MFU327656 LVY327600:LVY327656 LMC327600:LMC327656 LCG327600:LCG327656 KSK327600:KSK327656 KIO327600:KIO327656 JYS327600:JYS327656 JOW327600:JOW327656 JFA327600:JFA327656 IVE327600:IVE327656 ILI327600:ILI327656 IBM327600:IBM327656 HRQ327600:HRQ327656 HHU327600:HHU327656 GXY327600:GXY327656 GOC327600:GOC327656 GEG327600:GEG327656 FUK327600:FUK327656 FKO327600:FKO327656 FAS327600:FAS327656 EQW327600:EQW327656 EHA327600:EHA327656 DXE327600:DXE327656 DNI327600:DNI327656 DDM327600:DDM327656 CTQ327600:CTQ327656 CJU327600:CJU327656 BZY327600:BZY327656 BQC327600:BQC327656 BGG327600:BGG327656 AWK327600:AWK327656 AMO327600:AMO327656 ACS327600:ACS327656 SW327600:SW327656 JA327600:JA327656 WVM262064:WVM262120 WLQ262064:WLQ262120 WBU262064:WBU262120 VRY262064:VRY262120 VIC262064:VIC262120 UYG262064:UYG262120 UOK262064:UOK262120 UEO262064:UEO262120 TUS262064:TUS262120 TKW262064:TKW262120 TBA262064:TBA262120 SRE262064:SRE262120 SHI262064:SHI262120 RXM262064:RXM262120 RNQ262064:RNQ262120 RDU262064:RDU262120 QTY262064:QTY262120 QKC262064:QKC262120 QAG262064:QAG262120 PQK262064:PQK262120 PGO262064:PGO262120 OWS262064:OWS262120 OMW262064:OMW262120 ODA262064:ODA262120 NTE262064:NTE262120 NJI262064:NJI262120 MZM262064:MZM262120 MPQ262064:MPQ262120 MFU262064:MFU262120 LVY262064:LVY262120 LMC262064:LMC262120 LCG262064:LCG262120 KSK262064:KSK262120 KIO262064:KIO262120 JYS262064:JYS262120 JOW262064:JOW262120 JFA262064:JFA262120 IVE262064:IVE262120 ILI262064:ILI262120 IBM262064:IBM262120 HRQ262064:HRQ262120 HHU262064:HHU262120 GXY262064:GXY262120 GOC262064:GOC262120 GEG262064:GEG262120 FUK262064:FUK262120 FKO262064:FKO262120 FAS262064:FAS262120 EQW262064:EQW262120 EHA262064:EHA262120 DXE262064:DXE262120 DNI262064:DNI262120 DDM262064:DDM262120 CTQ262064:CTQ262120 CJU262064:CJU262120 BZY262064:BZY262120 BQC262064:BQC262120 BGG262064:BGG262120 AWK262064:AWK262120 AMO262064:AMO262120 ACS262064:ACS262120 SW262064:SW262120 JA262064:JA262120 WVM196528:WVM196584 WLQ196528:WLQ196584 WBU196528:WBU196584 VRY196528:VRY196584 VIC196528:VIC196584 UYG196528:UYG196584 UOK196528:UOK196584 UEO196528:UEO196584 TUS196528:TUS196584 TKW196528:TKW196584 TBA196528:TBA196584 SRE196528:SRE196584 SHI196528:SHI196584 RXM196528:RXM196584 RNQ196528:RNQ196584 RDU196528:RDU196584 QTY196528:QTY196584 QKC196528:QKC196584 QAG196528:QAG196584 PQK196528:PQK196584 PGO196528:PGO196584 OWS196528:OWS196584 OMW196528:OMW196584 ODA196528:ODA196584 NTE196528:NTE196584 NJI196528:NJI196584 MZM196528:MZM196584 MPQ196528:MPQ196584 MFU196528:MFU196584 LVY196528:LVY196584 LMC196528:LMC196584 LCG196528:LCG196584 KSK196528:KSK196584 KIO196528:KIO196584 JYS196528:JYS196584 JOW196528:JOW196584 JFA196528:JFA196584 IVE196528:IVE196584 ILI196528:ILI196584 IBM196528:IBM196584 HRQ196528:HRQ196584 HHU196528:HHU196584 GXY196528:GXY196584 GOC196528:GOC196584 GEG196528:GEG196584 FUK196528:FUK196584 FKO196528:FKO196584 FAS196528:FAS196584 EQW196528:EQW196584 EHA196528:EHA196584 DXE196528:DXE196584 DNI196528:DNI196584 DDM196528:DDM196584 CTQ196528:CTQ196584 CJU196528:CJU196584 BZY196528:BZY196584 BQC196528:BQC196584 BGG196528:BGG196584 AWK196528:AWK196584 AMO196528:AMO196584 ACS196528:ACS196584 SW196528:SW196584 JA196528:JA196584 WVM130992:WVM131048 WLQ130992:WLQ131048 WBU130992:WBU131048 VRY130992:VRY131048 VIC130992:VIC131048 UYG130992:UYG131048 UOK130992:UOK131048 UEO130992:UEO131048 TUS130992:TUS131048 TKW130992:TKW131048 TBA130992:TBA131048 SRE130992:SRE131048 SHI130992:SHI131048 RXM130992:RXM131048 RNQ130992:RNQ131048 RDU130992:RDU131048 QTY130992:QTY131048 QKC130992:QKC131048 QAG130992:QAG131048 PQK130992:PQK131048 PGO130992:PGO131048 OWS130992:OWS131048 OMW130992:OMW131048 ODA130992:ODA131048 NTE130992:NTE131048 NJI130992:NJI131048 MZM130992:MZM131048 MPQ130992:MPQ131048 MFU130992:MFU131048 LVY130992:LVY131048 LMC130992:LMC131048 LCG130992:LCG131048 KSK130992:KSK131048 KIO130992:KIO131048 JYS130992:JYS131048 JOW130992:JOW131048 JFA130992:JFA131048 IVE130992:IVE131048 ILI130992:ILI131048 IBM130992:IBM131048 HRQ130992:HRQ131048 HHU130992:HHU131048 GXY130992:GXY131048 GOC130992:GOC131048 GEG130992:GEG131048 FUK130992:FUK131048 FKO130992:FKO131048 FAS130992:FAS131048 EQW130992:EQW131048 EHA130992:EHA131048 DXE130992:DXE131048 DNI130992:DNI131048 DDM130992:DDM131048 CTQ130992:CTQ131048 CJU130992:CJU131048 BZY130992:BZY131048 BQC130992:BQC131048 BGG130992:BGG131048 AWK130992:AWK131048 AMO130992:AMO131048 ACS130992:ACS131048 SW130992:SW131048 JA130992:JA131048 WVM65456:WVM65512 WLQ65456:WLQ65512 WBU65456:WBU65512 VRY65456:VRY65512 VIC65456:VIC65512 UYG65456:UYG65512 UOK65456:UOK65512 UEO65456:UEO65512 TUS65456:TUS65512 TKW65456:TKW65512 TBA65456:TBA65512 SRE65456:SRE65512 SHI65456:SHI65512 RXM65456:RXM65512 RNQ65456:RNQ65512 RDU65456:RDU65512 QTY65456:QTY65512 QKC65456:QKC65512 QAG65456:QAG65512 PQK65456:PQK65512 PGO65456:PGO65512 OWS65456:OWS65512 OMW65456:OMW65512 ODA65456:ODA65512 NTE65456:NTE65512 NJI65456:NJI65512 MZM65456:MZM65512 MPQ65456:MPQ65512 MFU65456:MFU65512 LVY65456:LVY65512 LMC65456:LMC65512 LCG65456:LCG65512 KSK65456:KSK65512 KIO65456:KIO65512 JYS65456:JYS65512 JOW65456:JOW65512 JFA65456:JFA65512 IVE65456:IVE65512 ILI65456:ILI65512 IBM65456:IBM65512 HRQ65456:HRQ65512 HHU65456:HHU65512 GXY65456:GXY65512 GOC65456:GOC65512 GEG65456:GEG65512 FUK65456:FUK65512 FKO65456:FKO65512 FAS65456:FAS65512 EQW65456:EQW65512 EHA65456:EHA65512 DXE65456:DXE65512 DNI65456:DNI65512 DDM65456:DDM65512 CTQ65456:CTQ65512 CJU65456:CJU65512 BZY65456:BZY65512 BQC65456:BQC65512 BGG65456:BGG65512 AWK65456:AWK65512 AMO65456:AMO65512 ACS65456:ACS65512 SW65456:SW65512 JA65456:JA65512 WVM982960:WVM983016" xr:uid="{00000000-0002-0000-0400-000000000000}">
      <formula1>"? ,Qtrly, Q1, Q2, Q3, Q4, MY &amp; EOY, Annually, As Occurs,Specific Date, N/A"</formula1>
    </dataValidation>
    <dataValidation type="list" allowBlank="1" showInputMessage="1" showErrorMessage="1" sqref="M65467 M131003 M196539 M262075 M327611 M393147 M458683 M524219 M589755 M655291 M720827 M786363 M851899 M917435 M982971 WBW982960 VSA982960 VIE982960 UYI982960 UOM982960 UEQ982960 TUU982960 TKY982960 TBC982960 SRG982960 SHK982960 RXO982960 RNS982960 RDW982960 QUA982960 QKE982960 QAI982960 PQM982960 PGQ982960 OWU982960 OMY982960 ODC982960 NTG982960 NJK982960 MZO982960 MPS982960 MFW982960 LWA982960 LME982960 LCI982960 KSM982960 KIQ982960 JYU982960 JOY982960 JFC982960 IVG982960 ILK982960 IBO982960 HRS982960 HHW982960 GYA982960 GOE982960 GEI982960 FUM982960 FKQ982960 FAU982960 EQY982960 EHC982960 DXG982960 DNK982960 DDO982960 CTS982960 CJW982960 CAA982960 BQE982960 BGI982960 AWM982960 AMQ982960 ACU982960 SY982960 JC982960 WVO917424 WLS917424 WBW917424 VSA917424 VIE917424 UYI917424 UOM917424 UEQ917424 TUU917424 TKY917424 TBC917424 SRG917424 SHK917424 RXO917424 RNS917424 RDW917424 QUA917424 QKE917424 QAI917424 PQM917424 PGQ917424 OWU917424 OMY917424 ODC917424 NTG917424 NJK917424 MZO917424 MPS917424 MFW917424 LWA917424 LME917424 LCI917424 KSM917424 KIQ917424 JYU917424 JOY917424 JFC917424 IVG917424 ILK917424 IBO917424 HRS917424 HHW917424 GYA917424 GOE917424 GEI917424 FUM917424 FKQ917424 FAU917424 EQY917424 EHC917424 DXG917424 DNK917424 DDO917424 CTS917424 CJW917424 CAA917424 BQE917424 BGI917424 AWM917424 AMQ917424 ACU917424 SY917424 JC917424 WVO851888 WLS851888 WBW851888 VSA851888 VIE851888 UYI851888 UOM851888 UEQ851888 TUU851888 TKY851888 TBC851888 SRG851888 SHK851888 RXO851888 RNS851888 RDW851888 QUA851888 QKE851888 QAI851888 PQM851888 PGQ851888 OWU851888 OMY851888 ODC851888 NTG851888 NJK851888 MZO851888 MPS851888 MFW851888 LWA851888 LME851888 LCI851888 KSM851888 KIQ851888 JYU851888 JOY851888 JFC851888 IVG851888 ILK851888 IBO851888 HRS851888 HHW851888 GYA851888 GOE851888 GEI851888 FUM851888 FKQ851888 FAU851888 EQY851888 EHC851888 DXG851888 DNK851888 DDO851888 CTS851888 CJW851888 CAA851888 BQE851888 BGI851888 AWM851888 AMQ851888 ACU851888 SY851888 JC851888 WVO786352 WLS786352 WBW786352 VSA786352 VIE786352 UYI786352 UOM786352 UEQ786352 TUU786352 TKY786352 TBC786352 SRG786352 SHK786352 RXO786352 RNS786352 RDW786352 QUA786352 QKE786352 QAI786352 PQM786352 PGQ786352 OWU786352 OMY786352 ODC786352 NTG786352 NJK786352 MZO786352 MPS786352 MFW786352 LWA786352 LME786352 LCI786352 KSM786352 KIQ786352 JYU786352 JOY786352 JFC786352 IVG786352 ILK786352 IBO786352 HRS786352 HHW786352 GYA786352 GOE786352 GEI786352 FUM786352 FKQ786352 FAU786352 EQY786352 EHC786352 DXG786352 DNK786352 DDO786352 CTS786352 CJW786352 CAA786352 BQE786352 BGI786352 AWM786352 AMQ786352 ACU786352 SY786352 JC786352 WVO720816 WLS720816 WBW720816 VSA720816 VIE720816 UYI720816 UOM720816 UEQ720816 TUU720816 TKY720816 TBC720816 SRG720816 SHK720816 RXO720816 RNS720816 RDW720816 QUA720816 QKE720816 QAI720816 PQM720816 PGQ720816 OWU720816 OMY720816 ODC720816 NTG720816 NJK720816 MZO720816 MPS720816 MFW720816 LWA720816 LME720816 LCI720816 KSM720816 KIQ720816 JYU720816 JOY720816 JFC720816 IVG720816 ILK720816 IBO720816 HRS720816 HHW720816 GYA720816 GOE720816 GEI720816 FUM720816 FKQ720816 FAU720816 EQY720816 EHC720816 DXG720816 DNK720816 DDO720816 CTS720816 CJW720816 CAA720816 BQE720816 BGI720816 AWM720816 AMQ720816 ACU720816 SY720816 JC720816 WVO655280 WLS655280 WBW655280 VSA655280 VIE655280 UYI655280 UOM655280 UEQ655280 TUU655280 TKY655280 TBC655280 SRG655280 SHK655280 RXO655280 RNS655280 RDW655280 QUA655280 QKE655280 QAI655280 PQM655280 PGQ655280 OWU655280 OMY655280 ODC655280 NTG655280 NJK655280 MZO655280 MPS655280 MFW655280 LWA655280 LME655280 LCI655280 KSM655280 KIQ655280 JYU655280 JOY655280 JFC655280 IVG655280 ILK655280 IBO655280 HRS655280 HHW655280 GYA655280 GOE655280 GEI655280 FUM655280 FKQ655280 FAU655280 EQY655280 EHC655280 DXG655280 DNK655280 DDO655280 CTS655280 CJW655280 CAA655280 BQE655280 BGI655280 AWM655280 AMQ655280 ACU655280 SY655280 JC655280 WVO589744 WLS589744 WBW589744 VSA589744 VIE589744 UYI589744 UOM589744 UEQ589744 TUU589744 TKY589744 TBC589744 SRG589744 SHK589744 RXO589744 RNS589744 RDW589744 QUA589744 QKE589744 QAI589744 PQM589744 PGQ589744 OWU589744 OMY589744 ODC589744 NTG589744 NJK589744 MZO589744 MPS589744 MFW589744 LWA589744 LME589744 LCI589744 KSM589744 KIQ589744 JYU589744 JOY589744 JFC589744 IVG589744 ILK589744 IBO589744 HRS589744 HHW589744 GYA589744 GOE589744 GEI589744 FUM589744 FKQ589744 FAU589744 EQY589744 EHC589744 DXG589744 DNK589744 DDO589744 CTS589744 CJW589744 CAA589744 BQE589744 BGI589744 AWM589744 AMQ589744 ACU589744 SY589744 JC589744 WVO524208 WLS524208 WBW524208 VSA524208 VIE524208 UYI524208 UOM524208 UEQ524208 TUU524208 TKY524208 TBC524208 SRG524208 SHK524208 RXO524208 RNS524208 RDW524208 QUA524208 QKE524208 QAI524208 PQM524208 PGQ524208 OWU524208 OMY524208 ODC524208 NTG524208 NJK524208 MZO524208 MPS524208 MFW524208 LWA524208 LME524208 LCI524208 KSM524208 KIQ524208 JYU524208 JOY524208 JFC524208 IVG524208 ILK524208 IBO524208 HRS524208 HHW524208 GYA524208 GOE524208 GEI524208 FUM524208 FKQ524208 FAU524208 EQY524208 EHC524208 DXG524208 DNK524208 DDO524208 CTS524208 CJW524208 CAA524208 BQE524208 BGI524208 AWM524208 AMQ524208 ACU524208 SY524208 JC524208 WVO458672 WLS458672 WBW458672 VSA458672 VIE458672 UYI458672 UOM458672 UEQ458672 TUU458672 TKY458672 TBC458672 SRG458672 SHK458672 RXO458672 RNS458672 RDW458672 QUA458672 QKE458672 QAI458672 PQM458672 PGQ458672 OWU458672 OMY458672 ODC458672 NTG458672 NJK458672 MZO458672 MPS458672 MFW458672 LWA458672 LME458672 LCI458672 KSM458672 KIQ458672 JYU458672 JOY458672 JFC458672 IVG458672 ILK458672 IBO458672 HRS458672 HHW458672 GYA458672 GOE458672 GEI458672 FUM458672 FKQ458672 FAU458672 EQY458672 EHC458672 DXG458672 DNK458672 DDO458672 CTS458672 CJW458672 CAA458672 BQE458672 BGI458672 AWM458672 AMQ458672 ACU458672 SY458672 JC458672 WVO393136 WLS393136 WBW393136 VSA393136 VIE393136 UYI393136 UOM393136 UEQ393136 TUU393136 TKY393136 TBC393136 SRG393136 SHK393136 RXO393136 RNS393136 RDW393136 QUA393136 QKE393136 QAI393136 PQM393136 PGQ393136 OWU393136 OMY393136 ODC393136 NTG393136 NJK393136 MZO393136 MPS393136 MFW393136 LWA393136 LME393136 LCI393136 KSM393136 KIQ393136 JYU393136 JOY393136 JFC393136 IVG393136 ILK393136 IBO393136 HRS393136 HHW393136 GYA393136 GOE393136 GEI393136 FUM393136 FKQ393136 FAU393136 EQY393136 EHC393136 DXG393136 DNK393136 DDO393136 CTS393136 CJW393136 CAA393136 BQE393136 BGI393136 AWM393136 AMQ393136 ACU393136 SY393136 JC393136 WVO327600 WLS327600 WBW327600 VSA327600 VIE327600 UYI327600 UOM327600 UEQ327600 TUU327600 TKY327600 TBC327600 SRG327600 SHK327600 RXO327600 RNS327600 RDW327600 QUA327600 QKE327600 QAI327600 PQM327600 PGQ327600 OWU327600 OMY327600 ODC327600 NTG327600 NJK327600 MZO327600 MPS327600 MFW327600 LWA327600 LME327600 LCI327600 KSM327600 KIQ327600 JYU327600 JOY327600 JFC327600 IVG327600 ILK327600 IBO327600 HRS327600 HHW327600 GYA327600 GOE327600 GEI327600 FUM327600 FKQ327600 FAU327600 EQY327600 EHC327600 DXG327600 DNK327600 DDO327600 CTS327600 CJW327600 CAA327600 BQE327600 BGI327600 AWM327600 AMQ327600 ACU327600 SY327600 JC327600 WVO262064 WLS262064 WBW262064 VSA262064 VIE262064 UYI262064 UOM262064 UEQ262064 TUU262064 TKY262064 TBC262064 SRG262064 SHK262064 RXO262064 RNS262064 RDW262064 QUA262064 QKE262064 QAI262064 PQM262064 PGQ262064 OWU262064 OMY262064 ODC262064 NTG262064 NJK262064 MZO262064 MPS262064 MFW262064 LWA262064 LME262064 LCI262064 KSM262064 KIQ262064 JYU262064 JOY262064 JFC262064 IVG262064 ILK262064 IBO262064 HRS262064 HHW262064 GYA262064 GOE262064 GEI262064 FUM262064 FKQ262064 FAU262064 EQY262064 EHC262064 DXG262064 DNK262064 DDO262064 CTS262064 CJW262064 CAA262064 BQE262064 BGI262064 AWM262064 AMQ262064 ACU262064 SY262064 JC262064 WVO196528 WLS196528 WBW196528 VSA196528 VIE196528 UYI196528 UOM196528 UEQ196528 TUU196528 TKY196528 TBC196528 SRG196528 SHK196528 RXO196528 RNS196528 RDW196528 QUA196528 QKE196528 QAI196528 PQM196528 PGQ196528 OWU196528 OMY196528 ODC196528 NTG196528 NJK196528 MZO196528 MPS196528 MFW196528 LWA196528 LME196528 LCI196528 KSM196528 KIQ196528 JYU196528 JOY196528 JFC196528 IVG196528 ILK196528 IBO196528 HRS196528 HHW196528 GYA196528 GOE196528 GEI196528 FUM196528 FKQ196528 FAU196528 EQY196528 EHC196528 DXG196528 DNK196528 DDO196528 CTS196528 CJW196528 CAA196528 BQE196528 BGI196528 AWM196528 AMQ196528 ACU196528 SY196528 JC196528 WVO130992 WLS130992 WBW130992 VSA130992 VIE130992 UYI130992 UOM130992 UEQ130992 TUU130992 TKY130992 TBC130992 SRG130992 SHK130992 RXO130992 RNS130992 RDW130992 QUA130992 QKE130992 QAI130992 PQM130992 PGQ130992 OWU130992 OMY130992 ODC130992 NTG130992 NJK130992 MZO130992 MPS130992 MFW130992 LWA130992 LME130992 LCI130992 KSM130992 KIQ130992 JYU130992 JOY130992 JFC130992 IVG130992 ILK130992 IBO130992 HRS130992 HHW130992 GYA130992 GOE130992 GEI130992 FUM130992 FKQ130992 FAU130992 EQY130992 EHC130992 DXG130992 DNK130992 DDO130992 CTS130992 CJW130992 CAA130992 BQE130992 BGI130992 AWM130992 AMQ130992 ACU130992 SY130992 JC130992 WVO65456 WLS65456 WBW65456 VSA65456 VIE65456 UYI65456 UOM65456 UEQ65456 TUU65456 TKY65456 TBC65456 SRG65456 SHK65456 RXO65456 RNS65456 RDW65456 QUA65456 QKE65456 QAI65456 PQM65456 PGQ65456 OWU65456 OMY65456 ODC65456 NTG65456 NJK65456 MZO65456 MPS65456 MFW65456 LWA65456 LME65456 LCI65456 KSM65456 KIQ65456 JYU65456 JOY65456 JFC65456 IVG65456 ILK65456 IBO65456 HRS65456 HHW65456 GYA65456 GOE65456 GEI65456 FUM65456 FKQ65456 FAU65456 EQY65456 EHC65456 DXG65456 DNK65456 DDO65456 CTS65456 CJW65456 CAA65456 BQE65456 BGI65456 AWM65456 AMQ65456 ACU65456 SY65456 JC65456 WVO982960 WLS982960" xr:uid="{00000000-0002-0000-0400-000001000000}">
      <formula1>"Complete, Partially Complete, Defered, No Activity"</formula1>
    </dataValidation>
    <dataValidation type="list" allowBlank="1" showInputMessage="1" showErrorMessage="1" sqref="WLP982960 WBT982960 VRX982960 VIB982960 UYF982960 UOJ982960 UEN982960 TUR982960 TKV982960 TAZ982960 SRD982960 SHH982960 RXL982960 RNP982960 RDT982960 QTX982960 QKB982960 QAF982960 PQJ982960 PGN982960 OWR982960 OMV982960 OCZ982960 NTD982960 NJH982960 MZL982960 MPP982960 MFT982960 LVX982960 LMB982960 LCF982960 KSJ982960 KIN982960 JYR982960 JOV982960 JEZ982960 IVD982960 ILH982960 IBL982960 HRP982960 HHT982960 GXX982960 GOB982960 GEF982960 FUJ982960 FKN982960 FAR982960 EQV982960 EGZ982960 DXD982960 DNH982960 DDL982960 CTP982960 CJT982960 BZX982960 BQB982960 BGF982960 AWJ982960 AMN982960 ACR982960 SV982960 IZ982960 WVL917424 WLP917424 WBT917424 VRX917424 VIB917424 UYF917424 UOJ917424 UEN917424 TUR917424 TKV917424 TAZ917424 SRD917424 SHH917424 RXL917424 RNP917424 RDT917424 QTX917424 QKB917424 QAF917424 PQJ917424 PGN917424 OWR917424 OMV917424 OCZ917424 NTD917424 NJH917424 MZL917424 MPP917424 MFT917424 LVX917424 LMB917424 LCF917424 KSJ917424 KIN917424 JYR917424 JOV917424 JEZ917424 IVD917424 ILH917424 IBL917424 HRP917424 HHT917424 GXX917424 GOB917424 GEF917424 FUJ917424 FKN917424 FAR917424 EQV917424 EGZ917424 DXD917424 DNH917424 DDL917424 CTP917424 CJT917424 BZX917424 BQB917424 BGF917424 AWJ917424 AMN917424 ACR917424 SV917424 IZ917424 WVL851888 WLP851888 WBT851888 VRX851888 VIB851888 UYF851888 UOJ851888 UEN851888 TUR851888 TKV851888 TAZ851888 SRD851888 SHH851888 RXL851888 RNP851888 RDT851888 QTX851888 QKB851888 QAF851888 PQJ851888 PGN851888 OWR851888 OMV851888 OCZ851888 NTD851888 NJH851888 MZL851888 MPP851888 MFT851888 LVX851888 LMB851888 LCF851888 KSJ851888 KIN851888 JYR851888 JOV851888 JEZ851888 IVD851888 ILH851888 IBL851888 HRP851888 HHT851888 GXX851888 GOB851888 GEF851888 FUJ851888 FKN851888 FAR851888 EQV851888 EGZ851888 DXD851888 DNH851888 DDL851888 CTP851888 CJT851888 BZX851888 BQB851888 BGF851888 AWJ851888 AMN851888 ACR851888 SV851888 IZ851888 WVL786352 WLP786352 WBT786352 VRX786352 VIB786352 UYF786352 UOJ786352 UEN786352 TUR786352 TKV786352 TAZ786352 SRD786352 SHH786352 RXL786352 RNP786352 RDT786352 QTX786352 QKB786352 QAF786352 PQJ786352 PGN786352 OWR786352 OMV786352 OCZ786352 NTD786352 NJH786352 MZL786352 MPP786352 MFT786352 LVX786352 LMB786352 LCF786352 KSJ786352 KIN786352 JYR786352 JOV786352 JEZ786352 IVD786352 ILH786352 IBL786352 HRP786352 HHT786352 GXX786352 GOB786352 GEF786352 FUJ786352 FKN786352 FAR786352 EQV786352 EGZ786352 DXD786352 DNH786352 DDL786352 CTP786352 CJT786352 BZX786352 BQB786352 BGF786352 AWJ786352 AMN786352 ACR786352 SV786352 IZ786352 WVL720816 WLP720816 WBT720816 VRX720816 VIB720816 UYF720816 UOJ720816 UEN720816 TUR720816 TKV720816 TAZ720816 SRD720816 SHH720816 RXL720816 RNP720816 RDT720816 QTX720816 QKB720816 QAF720816 PQJ720816 PGN720816 OWR720816 OMV720816 OCZ720816 NTD720816 NJH720816 MZL720816 MPP720816 MFT720816 LVX720816 LMB720816 LCF720816 KSJ720816 KIN720816 JYR720816 JOV720816 JEZ720816 IVD720816 ILH720816 IBL720816 HRP720816 HHT720816 GXX720816 GOB720816 GEF720816 FUJ720816 FKN720816 FAR720816 EQV720816 EGZ720816 DXD720816 DNH720816 DDL720816 CTP720816 CJT720816 BZX720816 BQB720816 BGF720816 AWJ720816 AMN720816 ACR720816 SV720816 IZ720816 WVL655280 WLP655280 WBT655280 VRX655280 VIB655280 UYF655280 UOJ655280 UEN655280 TUR655280 TKV655280 TAZ655280 SRD655280 SHH655280 RXL655280 RNP655280 RDT655280 QTX655280 QKB655280 QAF655280 PQJ655280 PGN655280 OWR655280 OMV655280 OCZ655280 NTD655280 NJH655280 MZL655280 MPP655280 MFT655280 LVX655280 LMB655280 LCF655280 KSJ655280 KIN655280 JYR655280 JOV655280 JEZ655280 IVD655280 ILH655280 IBL655280 HRP655280 HHT655280 GXX655280 GOB655280 GEF655280 FUJ655280 FKN655280 FAR655280 EQV655280 EGZ655280 DXD655280 DNH655280 DDL655280 CTP655280 CJT655280 BZX655280 BQB655280 BGF655280 AWJ655280 AMN655280 ACR655280 SV655280 IZ655280 WVL589744 WLP589744 WBT589744 VRX589744 VIB589744 UYF589744 UOJ589744 UEN589744 TUR589744 TKV589744 TAZ589744 SRD589744 SHH589744 RXL589744 RNP589744 RDT589744 QTX589744 QKB589744 QAF589744 PQJ589744 PGN589744 OWR589744 OMV589744 OCZ589744 NTD589744 NJH589744 MZL589744 MPP589744 MFT589744 LVX589744 LMB589744 LCF589744 KSJ589744 KIN589744 JYR589744 JOV589744 JEZ589744 IVD589744 ILH589744 IBL589744 HRP589744 HHT589744 GXX589744 GOB589744 GEF589744 FUJ589744 FKN589744 FAR589744 EQV589744 EGZ589744 DXD589744 DNH589744 DDL589744 CTP589744 CJT589744 BZX589744 BQB589744 BGF589744 AWJ589744 AMN589744 ACR589744 SV589744 IZ589744 WVL524208 WLP524208 WBT524208 VRX524208 VIB524208 UYF524208 UOJ524208 UEN524208 TUR524208 TKV524208 TAZ524208 SRD524208 SHH524208 RXL524208 RNP524208 RDT524208 QTX524208 QKB524208 QAF524208 PQJ524208 PGN524208 OWR524208 OMV524208 OCZ524208 NTD524208 NJH524208 MZL524208 MPP524208 MFT524208 LVX524208 LMB524208 LCF524208 KSJ524208 KIN524208 JYR524208 JOV524208 JEZ524208 IVD524208 ILH524208 IBL524208 HRP524208 HHT524208 GXX524208 GOB524208 GEF524208 FUJ524208 FKN524208 FAR524208 EQV524208 EGZ524208 DXD524208 DNH524208 DDL524208 CTP524208 CJT524208 BZX524208 BQB524208 BGF524208 AWJ524208 AMN524208 ACR524208 SV524208 IZ524208 WVL458672 WLP458672 WBT458672 VRX458672 VIB458672 UYF458672 UOJ458672 UEN458672 TUR458672 TKV458672 TAZ458672 SRD458672 SHH458672 RXL458672 RNP458672 RDT458672 QTX458672 QKB458672 QAF458672 PQJ458672 PGN458672 OWR458672 OMV458672 OCZ458672 NTD458672 NJH458672 MZL458672 MPP458672 MFT458672 LVX458672 LMB458672 LCF458672 KSJ458672 KIN458672 JYR458672 JOV458672 JEZ458672 IVD458672 ILH458672 IBL458672 HRP458672 HHT458672 GXX458672 GOB458672 GEF458672 FUJ458672 FKN458672 FAR458672 EQV458672 EGZ458672 DXD458672 DNH458672 DDL458672 CTP458672 CJT458672 BZX458672 BQB458672 BGF458672 AWJ458672 AMN458672 ACR458672 SV458672 IZ458672 WVL393136 WLP393136 WBT393136 VRX393136 VIB393136 UYF393136 UOJ393136 UEN393136 TUR393136 TKV393136 TAZ393136 SRD393136 SHH393136 RXL393136 RNP393136 RDT393136 QTX393136 QKB393136 QAF393136 PQJ393136 PGN393136 OWR393136 OMV393136 OCZ393136 NTD393136 NJH393136 MZL393136 MPP393136 MFT393136 LVX393136 LMB393136 LCF393136 KSJ393136 KIN393136 JYR393136 JOV393136 JEZ393136 IVD393136 ILH393136 IBL393136 HRP393136 HHT393136 GXX393136 GOB393136 GEF393136 FUJ393136 FKN393136 FAR393136 EQV393136 EGZ393136 DXD393136 DNH393136 DDL393136 CTP393136 CJT393136 BZX393136 BQB393136 BGF393136 AWJ393136 AMN393136 ACR393136 SV393136 IZ393136 WVL327600 WLP327600 WBT327600 VRX327600 VIB327600 UYF327600 UOJ327600 UEN327600 TUR327600 TKV327600 TAZ327600 SRD327600 SHH327600 RXL327600 RNP327600 RDT327600 QTX327600 QKB327600 QAF327600 PQJ327600 PGN327600 OWR327600 OMV327600 OCZ327600 NTD327600 NJH327600 MZL327600 MPP327600 MFT327600 LVX327600 LMB327600 LCF327600 KSJ327600 KIN327600 JYR327600 JOV327600 JEZ327600 IVD327600 ILH327600 IBL327600 HRP327600 HHT327600 GXX327600 GOB327600 GEF327600 FUJ327600 FKN327600 FAR327600 EQV327600 EGZ327600 DXD327600 DNH327600 DDL327600 CTP327600 CJT327600 BZX327600 BQB327600 BGF327600 AWJ327600 AMN327600 ACR327600 SV327600 IZ327600 WVL262064 WLP262064 WBT262064 VRX262064 VIB262064 UYF262064 UOJ262064 UEN262064 TUR262064 TKV262064 TAZ262064 SRD262064 SHH262064 RXL262064 RNP262064 RDT262064 QTX262064 QKB262064 QAF262064 PQJ262064 PGN262064 OWR262064 OMV262064 OCZ262064 NTD262064 NJH262064 MZL262064 MPP262064 MFT262064 LVX262064 LMB262064 LCF262064 KSJ262064 KIN262064 JYR262064 JOV262064 JEZ262064 IVD262064 ILH262064 IBL262064 HRP262064 HHT262064 GXX262064 GOB262064 GEF262064 FUJ262064 FKN262064 FAR262064 EQV262064 EGZ262064 DXD262064 DNH262064 DDL262064 CTP262064 CJT262064 BZX262064 BQB262064 BGF262064 AWJ262064 AMN262064 ACR262064 SV262064 IZ262064 WVL196528 WLP196528 WBT196528 VRX196528 VIB196528 UYF196528 UOJ196528 UEN196528 TUR196528 TKV196528 TAZ196528 SRD196528 SHH196528 RXL196528 RNP196528 RDT196528 QTX196528 QKB196528 QAF196528 PQJ196528 PGN196528 OWR196528 OMV196528 OCZ196528 NTD196528 NJH196528 MZL196528 MPP196528 MFT196528 LVX196528 LMB196528 LCF196528 KSJ196528 KIN196528 JYR196528 JOV196528 JEZ196528 IVD196528 ILH196528 IBL196528 HRP196528 HHT196528 GXX196528 GOB196528 GEF196528 FUJ196528 FKN196528 FAR196528 EQV196528 EGZ196528 DXD196528 DNH196528 DDL196528 CTP196528 CJT196528 BZX196528 BQB196528 BGF196528 AWJ196528 AMN196528 ACR196528 SV196528 IZ196528 WVL130992 WLP130992 WBT130992 VRX130992 VIB130992 UYF130992 UOJ130992 UEN130992 TUR130992 TKV130992 TAZ130992 SRD130992 SHH130992 RXL130992 RNP130992 RDT130992 QTX130992 QKB130992 QAF130992 PQJ130992 PGN130992 OWR130992 OMV130992 OCZ130992 NTD130992 NJH130992 MZL130992 MPP130992 MFT130992 LVX130992 LMB130992 LCF130992 KSJ130992 KIN130992 JYR130992 JOV130992 JEZ130992 IVD130992 ILH130992 IBL130992 HRP130992 HHT130992 GXX130992 GOB130992 GEF130992 FUJ130992 FKN130992 FAR130992 EQV130992 EGZ130992 DXD130992 DNH130992 DDL130992 CTP130992 CJT130992 BZX130992 BQB130992 BGF130992 AWJ130992 AMN130992 ACR130992 SV130992 IZ130992 WVL65456 WLP65456 WBT65456 VRX65456 VIB65456 UYF65456 UOJ65456 UEN65456 TUR65456 TKV65456 TAZ65456 SRD65456 SHH65456 RXL65456 RNP65456 RDT65456 QTX65456 QKB65456 QAF65456 PQJ65456 PGN65456 OWR65456 OMV65456 OCZ65456 NTD65456 NJH65456 MZL65456 MPP65456 MFT65456 LVX65456 LMB65456 LCF65456 KSJ65456 KIN65456 JYR65456 JOV65456 JEZ65456 IVD65456 ILH65456 IBL65456 HRP65456 HHT65456 GXX65456 GOB65456 GEF65456 FUJ65456 FKN65456 FAR65456 EQV65456 EGZ65456 DXD65456 DNH65456 DDL65456 CTP65456 CJT65456 BZX65456 BQB65456 BGF65456 AWJ65456 AMN65456 ACR65456 SV65456 IZ65456 WVL982960" xr:uid="{00000000-0002-0000-0400-000002000000}">
      <formula1>"A, A-SO, O, O-E, O-R, O-SO,O-V"</formula1>
    </dataValidation>
    <dataValidation type="list" allowBlank="1" showInputMessage="1" showErrorMessage="1" sqref="WVL982961:WVL983015 WLP982961:WLP983015 WBT982961:WBT983015 VRX982961:VRX983015 VIB982961:VIB983015 UYF982961:UYF983015 UOJ982961:UOJ983015 UEN982961:UEN983015 TUR982961:TUR983015 TKV982961:TKV983015 TAZ982961:TAZ983015 SRD982961:SRD983015 SHH982961:SHH983015 RXL982961:RXL983015 RNP982961:RNP983015 RDT982961:RDT983015 QTX982961:QTX983015 QKB982961:QKB983015 QAF982961:QAF983015 PQJ982961:PQJ983015 PGN982961:PGN983015 OWR982961:OWR983015 OMV982961:OMV983015 OCZ982961:OCZ983015 NTD982961:NTD983015 NJH982961:NJH983015 MZL982961:MZL983015 MPP982961:MPP983015 MFT982961:MFT983015 LVX982961:LVX983015 LMB982961:LMB983015 LCF982961:LCF983015 KSJ982961:KSJ983015 KIN982961:KIN983015 JYR982961:JYR983015 JOV982961:JOV983015 JEZ982961:JEZ983015 IVD982961:IVD983015 ILH982961:ILH983015 IBL982961:IBL983015 HRP982961:HRP983015 HHT982961:HHT983015 GXX982961:GXX983015 GOB982961:GOB983015 GEF982961:GEF983015 FUJ982961:FUJ983015 FKN982961:FKN983015 FAR982961:FAR983015 EQV982961:EQV983015 EGZ982961:EGZ983015 DXD982961:DXD983015 DNH982961:DNH983015 DDL982961:DDL983015 CTP982961:CTP983015 CJT982961:CJT983015 BZX982961:BZX983015 BQB982961:BQB983015 BGF982961:BGF983015 AWJ982961:AWJ983015 AMN982961:AMN983015 ACR982961:ACR983015 SV982961:SV983015 IZ982961:IZ983015 WVL917425:WVL917479 WLP917425:WLP917479 WBT917425:WBT917479 VRX917425:VRX917479 VIB917425:VIB917479 UYF917425:UYF917479 UOJ917425:UOJ917479 UEN917425:UEN917479 TUR917425:TUR917479 TKV917425:TKV917479 TAZ917425:TAZ917479 SRD917425:SRD917479 SHH917425:SHH917479 RXL917425:RXL917479 RNP917425:RNP917479 RDT917425:RDT917479 QTX917425:QTX917479 QKB917425:QKB917479 QAF917425:QAF917479 PQJ917425:PQJ917479 PGN917425:PGN917479 OWR917425:OWR917479 OMV917425:OMV917479 OCZ917425:OCZ917479 NTD917425:NTD917479 NJH917425:NJH917479 MZL917425:MZL917479 MPP917425:MPP917479 MFT917425:MFT917479 LVX917425:LVX917479 LMB917425:LMB917479 LCF917425:LCF917479 KSJ917425:KSJ917479 KIN917425:KIN917479 JYR917425:JYR917479 JOV917425:JOV917479 JEZ917425:JEZ917479 IVD917425:IVD917479 ILH917425:ILH917479 IBL917425:IBL917479 HRP917425:HRP917479 HHT917425:HHT917479 GXX917425:GXX917479 GOB917425:GOB917479 GEF917425:GEF917479 FUJ917425:FUJ917479 FKN917425:FKN917479 FAR917425:FAR917479 EQV917425:EQV917479 EGZ917425:EGZ917479 DXD917425:DXD917479 DNH917425:DNH917479 DDL917425:DDL917479 CTP917425:CTP917479 CJT917425:CJT917479 BZX917425:BZX917479 BQB917425:BQB917479 BGF917425:BGF917479 AWJ917425:AWJ917479 AMN917425:AMN917479 ACR917425:ACR917479 SV917425:SV917479 IZ917425:IZ917479 WVL851889:WVL851943 WLP851889:WLP851943 WBT851889:WBT851943 VRX851889:VRX851943 VIB851889:VIB851943 UYF851889:UYF851943 UOJ851889:UOJ851943 UEN851889:UEN851943 TUR851889:TUR851943 TKV851889:TKV851943 TAZ851889:TAZ851943 SRD851889:SRD851943 SHH851889:SHH851943 RXL851889:RXL851943 RNP851889:RNP851943 RDT851889:RDT851943 QTX851889:QTX851943 QKB851889:QKB851943 QAF851889:QAF851943 PQJ851889:PQJ851943 PGN851889:PGN851943 OWR851889:OWR851943 OMV851889:OMV851943 OCZ851889:OCZ851943 NTD851889:NTD851943 NJH851889:NJH851943 MZL851889:MZL851943 MPP851889:MPP851943 MFT851889:MFT851943 LVX851889:LVX851943 LMB851889:LMB851943 LCF851889:LCF851943 KSJ851889:KSJ851943 KIN851889:KIN851943 JYR851889:JYR851943 JOV851889:JOV851943 JEZ851889:JEZ851943 IVD851889:IVD851943 ILH851889:ILH851943 IBL851889:IBL851943 HRP851889:HRP851943 HHT851889:HHT851943 GXX851889:GXX851943 GOB851889:GOB851943 GEF851889:GEF851943 FUJ851889:FUJ851943 FKN851889:FKN851943 FAR851889:FAR851943 EQV851889:EQV851943 EGZ851889:EGZ851943 DXD851889:DXD851943 DNH851889:DNH851943 DDL851889:DDL851943 CTP851889:CTP851943 CJT851889:CJT851943 BZX851889:BZX851943 BQB851889:BQB851943 BGF851889:BGF851943 AWJ851889:AWJ851943 AMN851889:AMN851943 ACR851889:ACR851943 SV851889:SV851943 IZ851889:IZ851943 WVL786353:WVL786407 WLP786353:WLP786407 WBT786353:WBT786407 VRX786353:VRX786407 VIB786353:VIB786407 UYF786353:UYF786407 UOJ786353:UOJ786407 UEN786353:UEN786407 TUR786353:TUR786407 TKV786353:TKV786407 TAZ786353:TAZ786407 SRD786353:SRD786407 SHH786353:SHH786407 RXL786353:RXL786407 RNP786353:RNP786407 RDT786353:RDT786407 QTX786353:QTX786407 QKB786353:QKB786407 QAF786353:QAF786407 PQJ786353:PQJ786407 PGN786353:PGN786407 OWR786353:OWR786407 OMV786353:OMV786407 OCZ786353:OCZ786407 NTD786353:NTD786407 NJH786353:NJH786407 MZL786353:MZL786407 MPP786353:MPP786407 MFT786353:MFT786407 LVX786353:LVX786407 LMB786353:LMB786407 LCF786353:LCF786407 KSJ786353:KSJ786407 KIN786353:KIN786407 JYR786353:JYR786407 JOV786353:JOV786407 JEZ786353:JEZ786407 IVD786353:IVD786407 ILH786353:ILH786407 IBL786353:IBL786407 HRP786353:HRP786407 HHT786353:HHT786407 GXX786353:GXX786407 GOB786353:GOB786407 GEF786353:GEF786407 FUJ786353:FUJ786407 FKN786353:FKN786407 FAR786353:FAR786407 EQV786353:EQV786407 EGZ786353:EGZ786407 DXD786353:DXD786407 DNH786353:DNH786407 DDL786353:DDL786407 CTP786353:CTP786407 CJT786353:CJT786407 BZX786353:BZX786407 BQB786353:BQB786407 BGF786353:BGF786407 AWJ786353:AWJ786407 AMN786353:AMN786407 ACR786353:ACR786407 SV786353:SV786407 IZ786353:IZ786407 WVL720817:WVL720871 WLP720817:WLP720871 WBT720817:WBT720871 VRX720817:VRX720871 VIB720817:VIB720871 UYF720817:UYF720871 UOJ720817:UOJ720871 UEN720817:UEN720871 TUR720817:TUR720871 TKV720817:TKV720871 TAZ720817:TAZ720871 SRD720817:SRD720871 SHH720817:SHH720871 RXL720817:RXL720871 RNP720817:RNP720871 RDT720817:RDT720871 QTX720817:QTX720871 QKB720817:QKB720871 QAF720817:QAF720871 PQJ720817:PQJ720871 PGN720817:PGN720871 OWR720817:OWR720871 OMV720817:OMV720871 OCZ720817:OCZ720871 NTD720817:NTD720871 NJH720817:NJH720871 MZL720817:MZL720871 MPP720817:MPP720871 MFT720817:MFT720871 LVX720817:LVX720871 LMB720817:LMB720871 LCF720817:LCF720871 KSJ720817:KSJ720871 KIN720817:KIN720871 JYR720817:JYR720871 JOV720817:JOV720871 JEZ720817:JEZ720871 IVD720817:IVD720871 ILH720817:ILH720871 IBL720817:IBL720871 HRP720817:HRP720871 HHT720817:HHT720871 GXX720817:GXX720871 GOB720817:GOB720871 GEF720817:GEF720871 FUJ720817:FUJ720871 FKN720817:FKN720871 FAR720817:FAR720871 EQV720817:EQV720871 EGZ720817:EGZ720871 DXD720817:DXD720871 DNH720817:DNH720871 DDL720817:DDL720871 CTP720817:CTP720871 CJT720817:CJT720871 BZX720817:BZX720871 BQB720817:BQB720871 BGF720817:BGF720871 AWJ720817:AWJ720871 AMN720817:AMN720871 ACR720817:ACR720871 SV720817:SV720871 IZ720817:IZ720871 WVL655281:WVL655335 WLP655281:WLP655335 WBT655281:WBT655335 VRX655281:VRX655335 VIB655281:VIB655335 UYF655281:UYF655335 UOJ655281:UOJ655335 UEN655281:UEN655335 TUR655281:TUR655335 TKV655281:TKV655335 TAZ655281:TAZ655335 SRD655281:SRD655335 SHH655281:SHH655335 RXL655281:RXL655335 RNP655281:RNP655335 RDT655281:RDT655335 QTX655281:QTX655335 QKB655281:QKB655335 QAF655281:QAF655335 PQJ655281:PQJ655335 PGN655281:PGN655335 OWR655281:OWR655335 OMV655281:OMV655335 OCZ655281:OCZ655335 NTD655281:NTD655335 NJH655281:NJH655335 MZL655281:MZL655335 MPP655281:MPP655335 MFT655281:MFT655335 LVX655281:LVX655335 LMB655281:LMB655335 LCF655281:LCF655335 KSJ655281:KSJ655335 KIN655281:KIN655335 JYR655281:JYR655335 JOV655281:JOV655335 JEZ655281:JEZ655335 IVD655281:IVD655335 ILH655281:ILH655335 IBL655281:IBL655335 HRP655281:HRP655335 HHT655281:HHT655335 GXX655281:GXX655335 GOB655281:GOB655335 GEF655281:GEF655335 FUJ655281:FUJ655335 FKN655281:FKN655335 FAR655281:FAR655335 EQV655281:EQV655335 EGZ655281:EGZ655335 DXD655281:DXD655335 DNH655281:DNH655335 DDL655281:DDL655335 CTP655281:CTP655335 CJT655281:CJT655335 BZX655281:BZX655335 BQB655281:BQB655335 BGF655281:BGF655335 AWJ655281:AWJ655335 AMN655281:AMN655335 ACR655281:ACR655335 SV655281:SV655335 IZ655281:IZ655335 WVL589745:WVL589799 WLP589745:WLP589799 WBT589745:WBT589799 VRX589745:VRX589799 VIB589745:VIB589799 UYF589745:UYF589799 UOJ589745:UOJ589799 UEN589745:UEN589799 TUR589745:TUR589799 TKV589745:TKV589799 TAZ589745:TAZ589799 SRD589745:SRD589799 SHH589745:SHH589799 RXL589745:RXL589799 RNP589745:RNP589799 RDT589745:RDT589799 QTX589745:QTX589799 QKB589745:QKB589799 QAF589745:QAF589799 PQJ589745:PQJ589799 PGN589745:PGN589799 OWR589745:OWR589799 OMV589745:OMV589799 OCZ589745:OCZ589799 NTD589745:NTD589799 NJH589745:NJH589799 MZL589745:MZL589799 MPP589745:MPP589799 MFT589745:MFT589799 LVX589745:LVX589799 LMB589745:LMB589799 LCF589745:LCF589799 KSJ589745:KSJ589799 KIN589745:KIN589799 JYR589745:JYR589799 JOV589745:JOV589799 JEZ589745:JEZ589799 IVD589745:IVD589799 ILH589745:ILH589799 IBL589745:IBL589799 HRP589745:HRP589799 HHT589745:HHT589799 GXX589745:GXX589799 GOB589745:GOB589799 GEF589745:GEF589799 FUJ589745:FUJ589799 FKN589745:FKN589799 FAR589745:FAR589799 EQV589745:EQV589799 EGZ589745:EGZ589799 DXD589745:DXD589799 DNH589745:DNH589799 DDL589745:DDL589799 CTP589745:CTP589799 CJT589745:CJT589799 BZX589745:BZX589799 BQB589745:BQB589799 BGF589745:BGF589799 AWJ589745:AWJ589799 AMN589745:AMN589799 ACR589745:ACR589799 SV589745:SV589799 IZ589745:IZ589799 WVL524209:WVL524263 WLP524209:WLP524263 WBT524209:WBT524263 VRX524209:VRX524263 VIB524209:VIB524263 UYF524209:UYF524263 UOJ524209:UOJ524263 UEN524209:UEN524263 TUR524209:TUR524263 TKV524209:TKV524263 TAZ524209:TAZ524263 SRD524209:SRD524263 SHH524209:SHH524263 RXL524209:RXL524263 RNP524209:RNP524263 RDT524209:RDT524263 QTX524209:QTX524263 QKB524209:QKB524263 QAF524209:QAF524263 PQJ524209:PQJ524263 PGN524209:PGN524263 OWR524209:OWR524263 OMV524209:OMV524263 OCZ524209:OCZ524263 NTD524209:NTD524263 NJH524209:NJH524263 MZL524209:MZL524263 MPP524209:MPP524263 MFT524209:MFT524263 LVX524209:LVX524263 LMB524209:LMB524263 LCF524209:LCF524263 KSJ524209:KSJ524263 KIN524209:KIN524263 JYR524209:JYR524263 JOV524209:JOV524263 JEZ524209:JEZ524263 IVD524209:IVD524263 ILH524209:ILH524263 IBL524209:IBL524263 HRP524209:HRP524263 HHT524209:HHT524263 GXX524209:GXX524263 GOB524209:GOB524263 GEF524209:GEF524263 FUJ524209:FUJ524263 FKN524209:FKN524263 FAR524209:FAR524263 EQV524209:EQV524263 EGZ524209:EGZ524263 DXD524209:DXD524263 DNH524209:DNH524263 DDL524209:DDL524263 CTP524209:CTP524263 CJT524209:CJT524263 BZX524209:BZX524263 BQB524209:BQB524263 BGF524209:BGF524263 AWJ524209:AWJ524263 AMN524209:AMN524263 ACR524209:ACR524263 SV524209:SV524263 IZ524209:IZ524263 WVL458673:WVL458727 WLP458673:WLP458727 WBT458673:WBT458727 VRX458673:VRX458727 VIB458673:VIB458727 UYF458673:UYF458727 UOJ458673:UOJ458727 UEN458673:UEN458727 TUR458673:TUR458727 TKV458673:TKV458727 TAZ458673:TAZ458727 SRD458673:SRD458727 SHH458673:SHH458727 RXL458673:RXL458727 RNP458673:RNP458727 RDT458673:RDT458727 QTX458673:QTX458727 QKB458673:QKB458727 QAF458673:QAF458727 PQJ458673:PQJ458727 PGN458673:PGN458727 OWR458673:OWR458727 OMV458673:OMV458727 OCZ458673:OCZ458727 NTD458673:NTD458727 NJH458673:NJH458727 MZL458673:MZL458727 MPP458673:MPP458727 MFT458673:MFT458727 LVX458673:LVX458727 LMB458673:LMB458727 LCF458673:LCF458727 KSJ458673:KSJ458727 KIN458673:KIN458727 JYR458673:JYR458727 JOV458673:JOV458727 JEZ458673:JEZ458727 IVD458673:IVD458727 ILH458673:ILH458727 IBL458673:IBL458727 HRP458673:HRP458727 HHT458673:HHT458727 GXX458673:GXX458727 GOB458673:GOB458727 GEF458673:GEF458727 FUJ458673:FUJ458727 FKN458673:FKN458727 FAR458673:FAR458727 EQV458673:EQV458727 EGZ458673:EGZ458727 DXD458673:DXD458727 DNH458673:DNH458727 DDL458673:DDL458727 CTP458673:CTP458727 CJT458673:CJT458727 BZX458673:BZX458727 BQB458673:BQB458727 BGF458673:BGF458727 AWJ458673:AWJ458727 AMN458673:AMN458727 ACR458673:ACR458727 SV458673:SV458727 IZ458673:IZ458727 WVL393137:WVL393191 WLP393137:WLP393191 WBT393137:WBT393191 VRX393137:VRX393191 VIB393137:VIB393191 UYF393137:UYF393191 UOJ393137:UOJ393191 UEN393137:UEN393191 TUR393137:TUR393191 TKV393137:TKV393191 TAZ393137:TAZ393191 SRD393137:SRD393191 SHH393137:SHH393191 RXL393137:RXL393191 RNP393137:RNP393191 RDT393137:RDT393191 QTX393137:QTX393191 QKB393137:QKB393191 QAF393137:QAF393191 PQJ393137:PQJ393191 PGN393137:PGN393191 OWR393137:OWR393191 OMV393137:OMV393191 OCZ393137:OCZ393191 NTD393137:NTD393191 NJH393137:NJH393191 MZL393137:MZL393191 MPP393137:MPP393191 MFT393137:MFT393191 LVX393137:LVX393191 LMB393137:LMB393191 LCF393137:LCF393191 KSJ393137:KSJ393191 KIN393137:KIN393191 JYR393137:JYR393191 JOV393137:JOV393191 JEZ393137:JEZ393191 IVD393137:IVD393191 ILH393137:ILH393191 IBL393137:IBL393191 HRP393137:HRP393191 HHT393137:HHT393191 GXX393137:GXX393191 GOB393137:GOB393191 GEF393137:GEF393191 FUJ393137:FUJ393191 FKN393137:FKN393191 FAR393137:FAR393191 EQV393137:EQV393191 EGZ393137:EGZ393191 DXD393137:DXD393191 DNH393137:DNH393191 DDL393137:DDL393191 CTP393137:CTP393191 CJT393137:CJT393191 BZX393137:BZX393191 BQB393137:BQB393191 BGF393137:BGF393191 AWJ393137:AWJ393191 AMN393137:AMN393191 ACR393137:ACR393191 SV393137:SV393191 IZ393137:IZ393191 WVL327601:WVL327655 WLP327601:WLP327655 WBT327601:WBT327655 VRX327601:VRX327655 VIB327601:VIB327655 UYF327601:UYF327655 UOJ327601:UOJ327655 UEN327601:UEN327655 TUR327601:TUR327655 TKV327601:TKV327655 TAZ327601:TAZ327655 SRD327601:SRD327655 SHH327601:SHH327655 RXL327601:RXL327655 RNP327601:RNP327655 RDT327601:RDT327655 QTX327601:QTX327655 QKB327601:QKB327655 QAF327601:QAF327655 PQJ327601:PQJ327655 PGN327601:PGN327655 OWR327601:OWR327655 OMV327601:OMV327655 OCZ327601:OCZ327655 NTD327601:NTD327655 NJH327601:NJH327655 MZL327601:MZL327655 MPP327601:MPP327655 MFT327601:MFT327655 LVX327601:LVX327655 LMB327601:LMB327655 LCF327601:LCF327655 KSJ327601:KSJ327655 KIN327601:KIN327655 JYR327601:JYR327655 JOV327601:JOV327655 JEZ327601:JEZ327655 IVD327601:IVD327655 ILH327601:ILH327655 IBL327601:IBL327655 HRP327601:HRP327655 HHT327601:HHT327655 GXX327601:GXX327655 GOB327601:GOB327655 GEF327601:GEF327655 FUJ327601:FUJ327655 FKN327601:FKN327655 FAR327601:FAR327655 EQV327601:EQV327655 EGZ327601:EGZ327655 DXD327601:DXD327655 DNH327601:DNH327655 DDL327601:DDL327655 CTP327601:CTP327655 CJT327601:CJT327655 BZX327601:BZX327655 BQB327601:BQB327655 BGF327601:BGF327655 AWJ327601:AWJ327655 AMN327601:AMN327655 ACR327601:ACR327655 SV327601:SV327655 IZ327601:IZ327655 WVL262065:WVL262119 WLP262065:WLP262119 WBT262065:WBT262119 VRX262065:VRX262119 VIB262065:VIB262119 UYF262065:UYF262119 UOJ262065:UOJ262119 UEN262065:UEN262119 TUR262065:TUR262119 TKV262065:TKV262119 TAZ262065:TAZ262119 SRD262065:SRD262119 SHH262065:SHH262119 RXL262065:RXL262119 RNP262065:RNP262119 RDT262065:RDT262119 QTX262065:QTX262119 QKB262065:QKB262119 QAF262065:QAF262119 PQJ262065:PQJ262119 PGN262065:PGN262119 OWR262065:OWR262119 OMV262065:OMV262119 OCZ262065:OCZ262119 NTD262065:NTD262119 NJH262065:NJH262119 MZL262065:MZL262119 MPP262065:MPP262119 MFT262065:MFT262119 LVX262065:LVX262119 LMB262065:LMB262119 LCF262065:LCF262119 KSJ262065:KSJ262119 KIN262065:KIN262119 JYR262065:JYR262119 JOV262065:JOV262119 JEZ262065:JEZ262119 IVD262065:IVD262119 ILH262065:ILH262119 IBL262065:IBL262119 HRP262065:HRP262119 HHT262065:HHT262119 GXX262065:GXX262119 GOB262065:GOB262119 GEF262065:GEF262119 FUJ262065:FUJ262119 FKN262065:FKN262119 FAR262065:FAR262119 EQV262065:EQV262119 EGZ262065:EGZ262119 DXD262065:DXD262119 DNH262065:DNH262119 DDL262065:DDL262119 CTP262065:CTP262119 CJT262065:CJT262119 BZX262065:BZX262119 BQB262065:BQB262119 BGF262065:BGF262119 AWJ262065:AWJ262119 AMN262065:AMN262119 ACR262065:ACR262119 SV262065:SV262119 IZ262065:IZ262119 WVL196529:WVL196583 WLP196529:WLP196583 WBT196529:WBT196583 VRX196529:VRX196583 VIB196529:VIB196583 UYF196529:UYF196583 UOJ196529:UOJ196583 UEN196529:UEN196583 TUR196529:TUR196583 TKV196529:TKV196583 TAZ196529:TAZ196583 SRD196529:SRD196583 SHH196529:SHH196583 RXL196529:RXL196583 RNP196529:RNP196583 RDT196529:RDT196583 QTX196529:QTX196583 QKB196529:QKB196583 QAF196529:QAF196583 PQJ196529:PQJ196583 PGN196529:PGN196583 OWR196529:OWR196583 OMV196529:OMV196583 OCZ196529:OCZ196583 NTD196529:NTD196583 NJH196529:NJH196583 MZL196529:MZL196583 MPP196529:MPP196583 MFT196529:MFT196583 LVX196529:LVX196583 LMB196529:LMB196583 LCF196529:LCF196583 KSJ196529:KSJ196583 KIN196529:KIN196583 JYR196529:JYR196583 JOV196529:JOV196583 JEZ196529:JEZ196583 IVD196529:IVD196583 ILH196529:ILH196583 IBL196529:IBL196583 HRP196529:HRP196583 HHT196529:HHT196583 GXX196529:GXX196583 GOB196529:GOB196583 GEF196529:GEF196583 FUJ196529:FUJ196583 FKN196529:FKN196583 FAR196529:FAR196583 EQV196529:EQV196583 EGZ196529:EGZ196583 DXD196529:DXD196583 DNH196529:DNH196583 DDL196529:DDL196583 CTP196529:CTP196583 CJT196529:CJT196583 BZX196529:BZX196583 BQB196529:BQB196583 BGF196529:BGF196583 AWJ196529:AWJ196583 AMN196529:AMN196583 ACR196529:ACR196583 SV196529:SV196583 IZ196529:IZ196583 WVL130993:WVL131047 WLP130993:WLP131047 WBT130993:WBT131047 VRX130993:VRX131047 VIB130993:VIB131047 UYF130993:UYF131047 UOJ130993:UOJ131047 UEN130993:UEN131047 TUR130993:TUR131047 TKV130993:TKV131047 TAZ130993:TAZ131047 SRD130993:SRD131047 SHH130993:SHH131047 RXL130993:RXL131047 RNP130993:RNP131047 RDT130993:RDT131047 QTX130993:QTX131047 QKB130993:QKB131047 QAF130993:QAF131047 PQJ130993:PQJ131047 PGN130993:PGN131047 OWR130993:OWR131047 OMV130993:OMV131047 OCZ130993:OCZ131047 NTD130993:NTD131047 NJH130993:NJH131047 MZL130993:MZL131047 MPP130993:MPP131047 MFT130993:MFT131047 LVX130993:LVX131047 LMB130993:LMB131047 LCF130993:LCF131047 KSJ130993:KSJ131047 KIN130993:KIN131047 JYR130993:JYR131047 JOV130993:JOV131047 JEZ130993:JEZ131047 IVD130993:IVD131047 ILH130993:ILH131047 IBL130993:IBL131047 HRP130993:HRP131047 HHT130993:HHT131047 GXX130993:GXX131047 GOB130993:GOB131047 GEF130993:GEF131047 FUJ130993:FUJ131047 FKN130993:FKN131047 FAR130993:FAR131047 EQV130993:EQV131047 EGZ130993:EGZ131047 DXD130993:DXD131047 DNH130993:DNH131047 DDL130993:DDL131047 CTP130993:CTP131047 CJT130993:CJT131047 BZX130993:BZX131047 BQB130993:BQB131047 BGF130993:BGF131047 AWJ130993:AWJ131047 AMN130993:AMN131047 ACR130993:ACR131047 SV130993:SV131047 IZ130993:IZ131047 WVL65457:WVL65511 WLP65457:WLP65511 WBT65457:WBT65511 VRX65457:VRX65511 VIB65457:VIB65511 UYF65457:UYF65511 UOJ65457:UOJ65511 UEN65457:UEN65511 TUR65457:TUR65511 TKV65457:TKV65511 TAZ65457:TAZ65511 SRD65457:SRD65511 SHH65457:SHH65511 RXL65457:RXL65511 RNP65457:RNP65511 RDT65457:RDT65511 QTX65457:QTX65511 QKB65457:QKB65511 QAF65457:QAF65511 PQJ65457:PQJ65511 PGN65457:PGN65511 OWR65457:OWR65511 OMV65457:OMV65511 OCZ65457:OCZ65511 NTD65457:NTD65511 NJH65457:NJH65511 MZL65457:MZL65511 MPP65457:MPP65511 MFT65457:MFT65511 LVX65457:LVX65511 LMB65457:LMB65511 LCF65457:LCF65511 KSJ65457:KSJ65511 KIN65457:KIN65511 JYR65457:JYR65511 JOV65457:JOV65511 JEZ65457:JEZ65511 IVD65457:IVD65511 ILH65457:ILH65511 IBL65457:IBL65511 HRP65457:HRP65511 HHT65457:HHT65511 GXX65457:GXX65511 GOB65457:GOB65511 GEF65457:GEF65511 FUJ65457:FUJ65511 FKN65457:FKN65511 FAR65457:FAR65511 EQV65457:EQV65511 EGZ65457:EGZ65511 DXD65457:DXD65511 DNH65457:DNH65511 DDL65457:DDL65511 CTP65457:CTP65511 CJT65457:CJT65511 BZX65457:BZX65511 BQB65457:BQB65511 BGF65457:BGF65511 AWJ65457:AWJ65511 AMN65457:AMN65511 ACR65457:ACR65511 SV65457:SV65511 IZ65457:IZ65511" xr:uid="{00000000-0002-0000-0400-000003000000}">
      <formula1>#REF!</formula1>
    </dataValidation>
    <dataValidation type="list" allowBlank="1" showInputMessage="1" showErrorMessage="1" sqref="J78:J79" xr:uid="{00000000-0002-0000-0400-000004000000}">
      <formula1>"Optional, Selected, Not Selected"</formula1>
    </dataValidation>
    <dataValidation type="list" allowBlank="1" showInputMessage="1" showErrorMessage="1" sqref="J46:J77" xr:uid="{00000000-0002-0000-0400-000005000000}">
      <formula1>"Picklist, Selected, Not Selected"</formula1>
    </dataValidation>
    <dataValidation type="list" allowBlank="1" showInputMessage="1" showErrorMessage="1" sqref="P2:P81" xr:uid="{00000000-0002-0000-0400-000006000000}">
      <formula1>"Agree, Disagree"</formula1>
    </dataValidation>
    <dataValidation type="list" allowBlank="1" showInputMessage="1" showErrorMessage="1" sqref="O2:O81" xr:uid="{00000000-0002-0000-0400-000007000000}">
      <formula1>"None, Innovative, Significant Issue, Both"</formula1>
    </dataValidation>
    <dataValidation type="list" allowBlank="1" showInputMessage="1" showErrorMessage="1" sqref="M2:M81" xr:uid="{00000000-0002-0000-0400-000008000000}">
      <formula1>"Complete, Partially Complete, Not Started, Ongoing/As Needed"</formula1>
    </dataValidation>
    <dataValidation type="list" allowBlank="1" showInputMessage="1" showErrorMessage="1" sqref="J80 J81" xr:uid="{00000000-0002-0000-0400-000009000000}">
      <formula1>"Optional, Required, Selected, Not Selected"</formula1>
    </dataValidation>
  </dataValidations>
  <hyperlinks>
    <hyperlink ref="I30" r:id="rId1" display="Meet state/and tribal certification plan requirements for plan maintenance and annual reporting using the Certification Plan and Reporting Database (CPARD)" xr:uid="{00000000-0004-0000-0400-000000000000}"/>
    <hyperlink ref="I59" r:id="rId2" xr:uid="{00000000-0004-0000-0400-000001000000}"/>
    <hyperlink ref="I47" r:id="rId3" location="!documentDetail;D=EPA-HQ-OPP-2012-0442-0038" xr:uid="{00000000-0004-0000-0400-000002000000}"/>
    <hyperlink ref="I43" r:id="rId4" xr:uid="{00000000-0004-0000-0400-000003000000}"/>
  </hyperlinks>
  <pageMargins left="0.7" right="0.7" top="0.75" bottom="0.75" header="0.3" footer="0.3"/>
  <pageSetup scale="55" orientation="landscape" r:id="rId5"/>
  <colBreaks count="1" manualBreakCount="1">
    <brk id="15" max="91" man="1"/>
  </colBreaks>
  <legacyDrawing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G20"/>
  <sheetViews>
    <sheetView showGridLines="0" showRowColHeaders="0" topLeftCell="A16" zoomScale="80" zoomScaleNormal="80" workbookViewId="0">
      <selection activeCell="G1" sqref="G1"/>
    </sheetView>
  </sheetViews>
  <sheetFormatPr defaultColWidth="9.28515625" defaultRowHeight="72" customHeight="1" x14ac:dyDescent="0.25"/>
  <cols>
    <col min="1" max="1" width="4.42578125" style="343" customWidth="1"/>
    <col min="2" max="2" width="8.7109375" style="343" customWidth="1"/>
    <col min="3" max="3" width="20.28515625" style="346" customWidth="1"/>
    <col min="4" max="4" width="14.7109375" style="343" customWidth="1"/>
    <col min="5" max="5" width="42" style="343" customWidth="1"/>
    <col min="6" max="6" width="40" style="343" customWidth="1"/>
    <col min="7" max="7" width="50.42578125" style="343" customWidth="1"/>
    <col min="8" max="16384" width="9.28515625" style="343"/>
  </cols>
  <sheetData>
    <row r="1" spans="2:7" ht="25.5" customHeight="1" x14ac:dyDescent="0.25">
      <c r="G1" s="1136" t="s">
        <v>302</v>
      </c>
    </row>
    <row r="2" spans="2:7" s="336" customFormat="1" ht="72" customHeight="1" x14ac:dyDescent="0.25">
      <c r="B2" s="335" t="s">
        <v>304</v>
      </c>
      <c r="C2" s="334" t="s">
        <v>294</v>
      </c>
      <c r="D2" s="335" t="s">
        <v>305</v>
      </c>
      <c r="E2" s="335" t="s">
        <v>337</v>
      </c>
      <c r="F2" s="335" t="s">
        <v>405</v>
      </c>
      <c r="G2" s="335" t="s">
        <v>328</v>
      </c>
    </row>
    <row r="3" spans="2:7" ht="122.25" customHeight="1" x14ac:dyDescent="0.25">
      <c r="B3" s="340">
        <v>1</v>
      </c>
      <c r="C3" s="1077" t="s">
        <v>295</v>
      </c>
      <c r="D3" s="342" t="s">
        <v>271</v>
      </c>
      <c r="E3" s="337" t="s">
        <v>326</v>
      </c>
      <c r="F3" s="1323"/>
      <c r="G3" s="337" t="s">
        <v>325</v>
      </c>
    </row>
    <row r="4" spans="2:7" ht="96.75" customHeight="1" x14ac:dyDescent="0.25">
      <c r="B4" s="344">
        <v>2</v>
      </c>
      <c r="C4" s="1077" t="s">
        <v>672</v>
      </c>
      <c r="D4" s="342" t="s">
        <v>271</v>
      </c>
      <c r="E4" s="339" t="s">
        <v>642</v>
      </c>
      <c r="F4" s="338"/>
      <c r="G4" s="337" t="s">
        <v>325</v>
      </c>
    </row>
    <row r="5" spans="2:7" ht="95.25" customHeight="1" x14ac:dyDescent="0.25">
      <c r="B5" s="344">
        <v>3</v>
      </c>
      <c r="C5" s="1077" t="s">
        <v>673</v>
      </c>
      <c r="D5" s="342" t="s">
        <v>271</v>
      </c>
      <c r="E5" s="339" t="s">
        <v>643</v>
      </c>
      <c r="F5" s="338"/>
      <c r="G5" s="337" t="s">
        <v>325</v>
      </c>
    </row>
    <row r="6" spans="2:7" ht="67.5" customHeight="1" x14ac:dyDescent="0.25">
      <c r="B6" s="344">
        <v>4</v>
      </c>
      <c r="C6" s="1261" t="s">
        <v>733</v>
      </c>
      <c r="D6" s="342" t="s">
        <v>271</v>
      </c>
      <c r="E6" s="952" t="s">
        <v>644</v>
      </c>
      <c r="F6" s="338"/>
      <c r="G6" s="337" t="s">
        <v>325</v>
      </c>
    </row>
    <row r="7" spans="2:7" ht="68.25" customHeight="1" x14ac:dyDescent="0.25">
      <c r="B7" s="344">
        <v>5</v>
      </c>
      <c r="C7" s="341" t="s">
        <v>296</v>
      </c>
      <c r="D7" s="342" t="s">
        <v>271</v>
      </c>
      <c r="E7" s="952" t="s">
        <v>645</v>
      </c>
      <c r="F7" s="338"/>
      <c r="G7" s="337" t="s">
        <v>325</v>
      </c>
    </row>
    <row r="8" spans="2:7" ht="63" customHeight="1" x14ac:dyDescent="0.25">
      <c r="B8" s="344">
        <v>6</v>
      </c>
      <c r="C8" s="341" t="s">
        <v>56</v>
      </c>
      <c r="D8" s="342" t="s">
        <v>271</v>
      </c>
      <c r="E8" s="339" t="s">
        <v>646</v>
      </c>
      <c r="F8" s="338"/>
      <c r="G8" s="337" t="s">
        <v>325</v>
      </c>
    </row>
    <row r="9" spans="2:7" ht="72" customHeight="1" x14ac:dyDescent="0.25">
      <c r="B9" s="344">
        <v>7</v>
      </c>
      <c r="C9" s="341" t="s">
        <v>297</v>
      </c>
      <c r="D9" s="342" t="s">
        <v>306</v>
      </c>
      <c r="E9" s="339" t="s">
        <v>647</v>
      </c>
      <c r="F9" s="338"/>
      <c r="G9" s="337" t="s">
        <v>325</v>
      </c>
    </row>
    <row r="10" spans="2:7" ht="97.5" customHeight="1" x14ac:dyDescent="0.25">
      <c r="B10" s="344">
        <v>8</v>
      </c>
      <c r="C10" s="1077" t="s">
        <v>729</v>
      </c>
      <c r="D10" s="342" t="s">
        <v>306</v>
      </c>
      <c r="E10" s="952" t="s">
        <v>728</v>
      </c>
      <c r="F10" s="338"/>
      <c r="G10" s="337" t="s">
        <v>325</v>
      </c>
    </row>
    <row r="11" spans="2:7" ht="72" customHeight="1" x14ac:dyDescent="0.25">
      <c r="B11" s="344">
        <v>9</v>
      </c>
      <c r="C11" s="341" t="s">
        <v>281</v>
      </c>
      <c r="D11" s="342" t="s">
        <v>306</v>
      </c>
      <c r="E11" s="952" t="s">
        <v>648</v>
      </c>
      <c r="F11" s="338"/>
      <c r="G11" s="337" t="s">
        <v>325</v>
      </c>
    </row>
    <row r="12" spans="2:7" ht="83.25" customHeight="1" x14ac:dyDescent="0.25">
      <c r="B12" s="344">
        <v>10</v>
      </c>
      <c r="C12" s="1261" t="s">
        <v>674</v>
      </c>
      <c r="D12" s="342" t="s">
        <v>306</v>
      </c>
      <c r="E12" s="339" t="s">
        <v>649</v>
      </c>
      <c r="F12" s="338"/>
      <c r="G12" s="952" t="s">
        <v>579</v>
      </c>
    </row>
    <row r="13" spans="2:7" ht="72" customHeight="1" x14ac:dyDescent="0.25">
      <c r="B13" s="344">
        <v>11</v>
      </c>
      <c r="C13" s="341" t="s">
        <v>284</v>
      </c>
      <c r="D13" s="342" t="s">
        <v>306</v>
      </c>
      <c r="E13" s="337" t="s">
        <v>327</v>
      </c>
      <c r="F13" s="338"/>
      <c r="G13" s="337" t="s">
        <v>325</v>
      </c>
    </row>
    <row r="14" spans="2:7" ht="125.25" customHeight="1" x14ac:dyDescent="0.25">
      <c r="B14" s="344">
        <v>12</v>
      </c>
      <c r="C14" s="1077" t="s">
        <v>675</v>
      </c>
      <c r="D14" s="342" t="s">
        <v>306</v>
      </c>
      <c r="E14" s="952" t="s">
        <v>650</v>
      </c>
      <c r="F14" s="338"/>
      <c r="G14" s="952" t="s">
        <v>325</v>
      </c>
    </row>
    <row r="15" spans="2:7" ht="72" customHeight="1" x14ac:dyDescent="0.25">
      <c r="B15" s="344">
        <v>13</v>
      </c>
      <c r="C15" s="341" t="s">
        <v>286</v>
      </c>
      <c r="D15" s="342" t="s">
        <v>306</v>
      </c>
      <c r="E15" s="952" t="s">
        <v>651</v>
      </c>
      <c r="F15" s="338"/>
      <c r="G15" s="952" t="s">
        <v>325</v>
      </c>
    </row>
    <row r="16" spans="2:7" ht="72" customHeight="1" x14ac:dyDescent="0.25">
      <c r="B16" s="344">
        <v>14</v>
      </c>
      <c r="C16" s="341" t="s">
        <v>287</v>
      </c>
      <c r="D16" s="342" t="s">
        <v>306</v>
      </c>
      <c r="E16" s="952" t="s">
        <v>652</v>
      </c>
      <c r="F16" s="338"/>
      <c r="G16" s="952" t="s">
        <v>325</v>
      </c>
    </row>
    <row r="17" spans="2:7" ht="72" customHeight="1" x14ac:dyDescent="0.25">
      <c r="B17" s="344">
        <v>15</v>
      </c>
      <c r="C17" s="341" t="s">
        <v>86</v>
      </c>
      <c r="D17" s="342" t="s">
        <v>306</v>
      </c>
      <c r="E17" s="952" t="s">
        <v>653</v>
      </c>
      <c r="F17" s="338"/>
      <c r="G17" s="952" t="s">
        <v>325</v>
      </c>
    </row>
    <row r="18" spans="2:7" ht="78" customHeight="1" x14ac:dyDescent="0.25">
      <c r="B18" s="344">
        <v>16</v>
      </c>
      <c r="C18" s="341" t="s">
        <v>289</v>
      </c>
      <c r="D18" s="342" t="s">
        <v>306</v>
      </c>
      <c r="E18" s="952" t="s">
        <v>739</v>
      </c>
      <c r="F18" s="338"/>
      <c r="G18" s="952" t="s">
        <v>325</v>
      </c>
    </row>
    <row r="19" spans="2:7" ht="72" customHeight="1" x14ac:dyDescent="0.25">
      <c r="B19" s="344">
        <v>17</v>
      </c>
      <c r="C19" s="1077" t="s">
        <v>742</v>
      </c>
      <c r="D19" s="342" t="s">
        <v>272</v>
      </c>
      <c r="E19" s="337"/>
      <c r="F19" s="338"/>
      <c r="G19" s="337"/>
    </row>
    <row r="20" spans="2:7" ht="72" customHeight="1" x14ac:dyDescent="0.25">
      <c r="B20" s="345">
        <v>18</v>
      </c>
      <c r="C20" s="341" t="s">
        <v>329</v>
      </c>
      <c r="D20" s="342" t="s">
        <v>272</v>
      </c>
      <c r="E20" s="337"/>
      <c r="F20" s="338"/>
      <c r="G20" s="337"/>
    </row>
  </sheetData>
  <sheetProtection sort="0" autoFilter="0" pivotTables="0"/>
  <hyperlinks>
    <hyperlink ref="G1" location="Start!A1" display="Back" xr:uid="{00000000-0004-0000-0500-000000000000}"/>
  </hyperlinks>
  <pageMargins left="0.7" right="0.7" top="0.75" bottom="0.75" header="0.3" footer="0.3"/>
  <pageSetup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0070C0"/>
  </sheetPr>
  <dimension ref="B1:AA130"/>
  <sheetViews>
    <sheetView showGridLines="0" showRowColHeaders="0" topLeftCell="A91" zoomScale="80" zoomScaleNormal="80" zoomScalePageLayoutView="60" workbookViewId="0">
      <selection activeCell="C2" sqref="C2:Q2"/>
    </sheetView>
  </sheetViews>
  <sheetFormatPr defaultColWidth="9.28515625" defaultRowHeight="15" outlineLevelRow="1" x14ac:dyDescent="0.25"/>
  <cols>
    <col min="1" max="1" width="4.7109375" style="18" customWidth="1"/>
    <col min="2" max="2" width="5.28515625" style="18" customWidth="1"/>
    <col min="3" max="3" width="24.28515625" style="18" customWidth="1"/>
    <col min="4" max="4" width="5.7109375" style="18" customWidth="1"/>
    <col min="5" max="5" width="18.28515625" style="18" customWidth="1"/>
    <col min="6" max="6" width="11.7109375" style="18" customWidth="1"/>
    <col min="7" max="8" width="12.28515625" style="18" customWidth="1"/>
    <col min="9" max="9" width="10.42578125" style="18" customWidth="1"/>
    <col min="10" max="10" width="13.5703125" style="18" customWidth="1"/>
    <col min="11" max="12" width="10.42578125" style="18" customWidth="1"/>
    <col min="13" max="13" width="10.28515625" style="18" customWidth="1"/>
    <col min="14" max="14" width="12" style="18" customWidth="1"/>
    <col min="15" max="15" width="11.5703125" style="18" customWidth="1"/>
    <col min="16" max="16" width="12.7109375" style="18" customWidth="1"/>
    <col min="17" max="17" width="11.7109375" style="18" customWidth="1"/>
    <col min="18" max="18" width="10" style="18" customWidth="1"/>
    <col min="19" max="19" width="9.42578125" style="19" customWidth="1"/>
    <col min="20" max="20" width="10.7109375" style="18" customWidth="1"/>
    <col min="21" max="21" width="9.28515625" style="18" customWidth="1"/>
    <col min="22" max="23" width="9.7109375" style="18" bestFit="1" customWidth="1"/>
    <col min="24" max="24" width="12.7109375" style="18" customWidth="1"/>
    <col min="25" max="25" width="12.28515625" style="18" customWidth="1"/>
    <col min="26" max="26" width="10.7109375" style="18" customWidth="1"/>
    <col min="27" max="16384" width="9.28515625" style="18"/>
  </cols>
  <sheetData>
    <row r="1" spans="2:19" ht="45.75" customHeight="1" thickBot="1" x14ac:dyDescent="0.3">
      <c r="B1" s="9"/>
      <c r="C1" s="9"/>
      <c r="D1" s="868"/>
      <c r="E1" s="868"/>
      <c r="F1" s="868"/>
      <c r="G1" s="868"/>
      <c r="H1" s="919" t="s">
        <v>382</v>
      </c>
      <c r="I1" s="9"/>
      <c r="J1" s="9"/>
      <c r="K1" s="868"/>
      <c r="L1" s="868"/>
      <c r="M1" s="868"/>
      <c r="N1" s="868"/>
      <c r="O1" s="868"/>
      <c r="P1" s="868"/>
      <c r="Q1" s="928" t="s">
        <v>302</v>
      </c>
      <c r="R1" s="923"/>
      <c r="S1" s="47"/>
    </row>
    <row r="2" spans="2:19" ht="28.5" customHeight="1" x14ac:dyDescent="0.25">
      <c r="B2" s="9"/>
      <c r="C2" s="1568" t="s">
        <v>95</v>
      </c>
      <c r="D2" s="1569"/>
      <c r="E2" s="1569"/>
      <c r="F2" s="1569"/>
      <c r="G2" s="1569"/>
      <c r="H2" s="1569"/>
      <c r="I2" s="1569"/>
      <c r="J2" s="1569"/>
      <c r="K2" s="1569"/>
      <c r="L2" s="1569"/>
      <c r="M2" s="1569"/>
      <c r="N2" s="1569"/>
      <c r="O2" s="1570"/>
      <c r="P2" s="1570"/>
      <c r="Q2" s="1571"/>
      <c r="R2" s="924"/>
      <c r="S2" s="47"/>
    </row>
    <row r="3" spans="2:19" ht="28.5" customHeight="1" thickBot="1" x14ac:dyDescent="0.3">
      <c r="B3" s="9"/>
      <c r="C3" s="1572" t="s">
        <v>94</v>
      </c>
      <c r="D3" s="1573"/>
      <c r="E3" s="981" t="str">
        <f>Start!U12</f>
        <v/>
      </c>
      <c r="F3" s="982" t="str">
        <f>Start!AG19</f>
        <v/>
      </c>
      <c r="G3" s="983" t="str">
        <f>Start!AG20</f>
        <v/>
      </c>
      <c r="H3" s="974" t="s">
        <v>93</v>
      </c>
      <c r="I3" s="978" t="str">
        <f>Start!AG21</f>
        <v/>
      </c>
      <c r="J3" s="979" t="str">
        <f>Start!AG22</f>
        <v/>
      </c>
      <c r="K3" s="1585"/>
      <c r="L3" s="1586"/>
      <c r="M3" s="1586"/>
      <c r="N3" s="1586"/>
      <c r="O3" s="1656" t="s">
        <v>857</v>
      </c>
      <c r="P3" s="1657"/>
      <c r="Q3" s="1658"/>
      <c r="R3" s="924"/>
      <c r="S3" s="47"/>
    </row>
    <row r="4" spans="2:19" ht="25.5" customHeight="1" outlineLevel="1" thickBot="1" x14ac:dyDescent="0.3">
      <c r="B4" s="9"/>
      <c r="C4" s="1574" t="s">
        <v>92</v>
      </c>
      <c r="D4" s="1575"/>
      <c r="E4" s="1576"/>
      <c r="F4" s="1580" t="s">
        <v>91</v>
      </c>
      <c r="G4" s="1581"/>
      <c r="H4" s="1580" t="s">
        <v>90</v>
      </c>
      <c r="I4" s="1582"/>
      <c r="J4" s="1587" t="s">
        <v>89</v>
      </c>
      <c r="K4" s="1583" t="s">
        <v>88</v>
      </c>
      <c r="L4" s="1583" t="s">
        <v>87</v>
      </c>
      <c r="M4" s="1583" t="s">
        <v>86</v>
      </c>
      <c r="N4" s="1583" t="s">
        <v>85</v>
      </c>
      <c r="O4" s="1588" t="s">
        <v>84</v>
      </c>
      <c r="P4" s="1588" t="s">
        <v>83</v>
      </c>
      <c r="Q4" s="980" t="s">
        <v>82</v>
      </c>
      <c r="R4" s="924"/>
      <c r="S4" s="47"/>
    </row>
    <row r="5" spans="2:19" ht="30" customHeight="1" outlineLevel="1" thickBot="1" x14ac:dyDescent="0.3">
      <c r="B5" s="9"/>
      <c r="C5" s="1577"/>
      <c r="D5" s="1578"/>
      <c r="E5" s="1579"/>
      <c r="F5" s="233" t="s">
        <v>81</v>
      </c>
      <c r="G5" s="233" t="s">
        <v>258</v>
      </c>
      <c r="H5" s="233" t="s">
        <v>81</v>
      </c>
      <c r="I5" s="233" t="s">
        <v>100</v>
      </c>
      <c r="J5" s="1584"/>
      <c r="K5" s="1584"/>
      <c r="L5" s="1584"/>
      <c r="M5" s="1584"/>
      <c r="N5" s="1584"/>
      <c r="O5" s="1584"/>
      <c r="P5" s="1584"/>
      <c r="Q5" s="929"/>
      <c r="R5" s="78" t="s">
        <v>381</v>
      </c>
    </row>
    <row r="6" spans="2:19" s="31" customFormat="1" ht="23.25" customHeight="1" outlineLevel="1" thickBot="1" x14ac:dyDescent="0.3">
      <c r="B6" s="9"/>
      <c r="C6" s="1589" t="s">
        <v>378</v>
      </c>
      <c r="D6" s="1590"/>
      <c r="E6" s="933" t="s">
        <v>380</v>
      </c>
      <c r="F6" s="213">
        <f>IF(F7&gt;=0,SUM((F7*20)+(F8*5)),0)</f>
        <v>0</v>
      </c>
      <c r="G6" s="213">
        <f>IF(G7&gt;=0, SUM((G7*20)+(G8*5)), 0)</f>
        <v>0</v>
      </c>
      <c r="H6" s="213">
        <f>IF(H7&gt;=0, SUM((H7*15)+(H8*5)), 0)</f>
        <v>0</v>
      </c>
      <c r="I6" s="213">
        <f>IF(I7&gt;=0, SUM((I7*20)+(I8*5)), 0)</f>
        <v>0</v>
      </c>
      <c r="J6" s="213">
        <f>IF(J7&gt;=0, SUM((J7*15)+(J8*5)), 0)</f>
        <v>0</v>
      </c>
      <c r="K6" s="213">
        <f>IF(K7&gt;=0, SUM((K7*15)+(K8*5)), 0)</f>
        <v>0</v>
      </c>
      <c r="L6" s="213">
        <f>IF(L7&gt;=0, SUM((L7*5)+(L8*5)), 0)</f>
        <v>0</v>
      </c>
      <c r="M6" s="213">
        <f>IF(M7&gt;=0, SUM((M7*10)+(M8*5)), 0)</f>
        <v>0</v>
      </c>
      <c r="N6" s="213">
        <f>IF(N7&gt;=0, SUM((N7*10)+(N8*5)), 0)</f>
        <v>0</v>
      </c>
      <c r="O6" s="213">
        <f>IF(O7&gt;=0, SUM((O7*5)+(O8*5)), 0)</f>
        <v>0</v>
      </c>
      <c r="P6" s="213">
        <f>IF(P7&gt;=0, SUM((P7*5)+(P8*5)), 0)</f>
        <v>0</v>
      </c>
      <c r="Q6" s="934">
        <f t="shared" ref="Q6:Q13" si="0">SUM(F6:P6)</f>
        <v>0</v>
      </c>
      <c r="R6" s="925" t="str">
        <f>IF(Q7&gt;0,SUM(Q6/1800),"")</f>
        <v/>
      </c>
      <c r="S6" s="32"/>
    </row>
    <row r="7" spans="2:19" ht="35.25" customHeight="1" outlineLevel="1" thickTop="1" thickBot="1" x14ac:dyDescent="0.3">
      <c r="B7" s="9"/>
      <c r="C7" s="930" t="s">
        <v>57</v>
      </c>
      <c r="D7" s="931"/>
      <c r="E7" s="932"/>
      <c r="F7" s="1270"/>
      <c r="G7" s="1270"/>
      <c r="H7" s="1270"/>
      <c r="I7" s="1270"/>
      <c r="J7" s="1270"/>
      <c r="K7" s="1270"/>
      <c r="L7" s="1270"/>
      <c r="M7" s="1270"/>
      <c r="N7" s="1270"/>
      <c r="O7" s="1270"/>
      <c r="P7" s="1270"/>
      <c r="Q7" s="46">
        <f t="shared" si="0"/>
        <v>0</v>
      </c>
      <c r="R7" s="9"/>
      <c r="S7" s="20"/>
    </row>
    <row r="8" spans="2:19" ht="31.5" customHeight="1" outlineLevel="1" thickTop="1" thickBot="1" x14ac:dyDescent="0.3">
      <c r="B8" s="9"/>
      <c r="C8" s="1547" t="s">
        <v>379</v>
      </c>
      <c r="D8" s="1548"/>
      <c r="E8" s="1548"/>
      <c r="F8" s="1271"/>
      <c r="G8" s="1271"/>
      <c r="H8" s="1271"/>
      <c r="I8" s="1271"/>
      <c r="J8" s="1271"/>
      <c r="K8" s="1271"/>
      <c r="L8" s="1271"/>
      <c r="M8" s="1271"/>
      <c r="N8" s="1271"/>
      <c r="O8" s="1271"/>
      <c r="P8" s="1271"/>
      <c r="Q8" s="44"/>
      <c r="R8" s="926"/>
      <c r="S8" s="20"/>
    </row>
    <row r="9" spans="2:19" s="31" customFormat="1" ht="21.75" customHeight="1" outlineLevel="1" thickTop="1" thickBot="1" x14ac:dyDescent="0.3">
      <c r="B9" s="9"/>
      <c r="C9" s="203" t="s">
        <v>80</v>
      </c>
      <c r="D9" s="204"/>
      <c r="E9" s="205"/>
      <c r="F9" s="216">
        <f>IF(F10&gt;0, F10*20, 0)</f>
        <v>0</v>
      </c>
      <c r="G9" s="215">
        <f>IF(G10&gt;0, G10*20, 0)</f>
        <v>0</v>
      </c>
      <c r="H9" s="215">
        <f>IF(H10&gt;0, H10*15, 0)</f>
        <v>0</v>
      </c>
      <c r="I9" s="215">
        <f>IF(I10&gt;0, I10*20, 0)</f>
        <v>0</v>
      </c>
      <c r="J9" s="215">
        <f>IF(J10&gt;0, J10*20, 0)</f>
        <v>0</v>
      </c>
      <c r="K9" s="215">
        <f>IF(K10&gt;0, K10*20, 0)</f>
        <v>0</v>
      </c>
      <c r="L9" s="215">
        <f>IF(L10&gt;0, L10*5, 0)</f>
        <v>0</v>
      </c>
      <c r="M9" s="215">
        <f>IF(M10&gt;0, M10*10, 0)</f>
        <v>0</v>
      </c>
      <c r="N9" s="215">
        <f>IF(N10&gt;0, N10*10, 0)</f>
        <v>0</v>
      </c>
      <c r="O9" s="215">
        <f>IF(O10&gt;0, O10*5, 0)</f>
        <v>0</v>
      </c>
      <c r="P9" s="215">
        <f>IF(P10&gt;0, P10*5, 0)</f>
        <v>0</v>
      </c>
      <c r="Q9" s="214">
        <f t="shared" si="0"/>
        <v>0</v>
      </c>
      <c r="R9" s="925" t="str">
        <f>IF(Q9&gt;0,SUM(Q9/2080),"")</f>
        <v/>
      </c>
      <c r="S9" s="43"/>
    </row>
    <row r="10" spans="2:19" ht="21.75" customHeight="1" outlineLevel="1" x14ac:dyDescent="0.25">
      <c r="B10" s="9"/>
      <c r="C10" s="1549" t="str">
        <f>"Inspections:    ( "&amp;IF('5700-33H Main'!$Q$38&gt;0, "Q1 ","")&amp;IF('5700-33H Main'!$Q$59&gt;0,"Q2 ","")&amp;IF('5700-33H Main'!$Q$80&gt;0,"Q3 ","")&amp;IF('5700-33H Main'!$Q$101&gt;0,"Q4 ","")&amp;" )"</f>
        <v>Inspections:    (  )</v>
      </c>
      <c r="D10" s="1550"/>
      <c r="E10" s="1550"/>
      <c r="F10" s="202">
        <f>SUM('5700-33H Main'!F38+'5700-33H Main'!F59+'5700-33H Main'!F80+'5700-33H Main'!F101)</f>
        <v>0</v>
      </c>
      <c r="G10" s="202">
        <f>SUM('5700-33H Main'!G38+'5700-33H Main'!G59+'5700-33H Main'!G80+'5700-33H Main'!G101)</f>
        <v>0</v>
      </c>
      <c r="H10" s="202">
        <f>SUM('5700-33H Main'!H38+'5700-33H Main'!H59+'5700-33H Main'!H80+'5700-33H Main'!H101)</f>
        <v>0</v>
      </c>
      <c r="I10" s="202">
        <f>SUM('5700-33H Main'!I38+'5700-33H Main'!I59+'5700-33H Main'!I80+'5700-33H Main'!I101)</f>
        <v>0</v>
      </c>
      <c r="J10" s="202">
        <f>SUM('5700-33H Main'!J38+'5700-33H Main'!J59+'5700-33H Main'!J80+'5700-33H Main'!J101)</f>
        <v>0</v>
      </c>
      <c r="K10" s="202">
        <f>SUM('5700-33H Main'!K38+'5700-33H Main'!K59+'5700-33H Main'!K80+'5700-33H Main'!K101)</f>
        <v>0</v>
      </c>
      <c r="L10" s="202">
        <f>SUM('5700-33H Main'!L38+'5700-33H Main'!L59+'5700-33H Main'!L80+'5700-33H Main'!L101)</f>
        <v>0</v>
      </c>
      <c r="M10" s="202">
        <f>SUM('5700-33H Main'!M38+'5700-33H Main'!M59+'5700-33H Main'!M80+'5700-33H Main'!M101)</f>
        <v>0</v>
      </c>
      <c r="N10" s="202">
        <f>SUM('5700-33H Main'!N38+'5700-33H Main'!N59+'5700-33H Main'!N80+'5700-33H Main'!N101)</f>
        <v>0</v>
      </c>
      <c r="O10" s="202">
        <f>SUM('5700-33H Main'!O38+'5700-33H Main'!O59+'5700-33H Main'!O80+'5700-33H Main'!O101)</f>
        <v>0</v>
      </c>
      <c r="P10" s="202">
        <f>SUM('5700-33H Main'!P38+'5700-33H Main'!P59+'5700-33H Main'!P80+'5700-33H Main'!P101)</f>
        <v>0</v>
      </c>
      <c r="Q10" s="42">
        <f t="shared" si="0"/>
        <v>0</v>
      </c>
      <c r="R10" s="926"/>
      <c r="S10" s="20"/>
    </row>
    <row r="11" spans="2:19" ht="21.75" customHeight="1" outlineLevel="1" x14ac:dyDescent="0.25">
      <c r="B11" s="9"/>
      <c r="C11" s="1083" t="s">
        <v>589</v>
      </c>
      <c r="D11" s="1081"/>
      <c r="E11" s="1082"/>
      <c r="F11" s="202">
        <f>SUM('5700-33H Main'!F39+'5700-33H Main'!F60+'5700-33H Main'!F81+'5700-33H Main'!F102)</f>
        <v>0</v>
      </c>
      <c r="G11" s="202">
        <f>SUM('5700-33H Main'!G39+'5700-33H Main'!G60+'5700-33H Main'!G81+'5700-33H Main'!G102)</f>
        <v>0</v>
      </c>
      <c r="H11" s="202">
        <f>SUM('5700-33H Main'!H39+'5700-33H Main'!H60+'5700-33H Main'!H81+'5700-33H Main'!H102)</f>
        <v>0</v>
      </c>
      <c r="I11" s="202">
        <f>SUM('5700-33H Main'!I39+'5700-33H Main'!I60+'5700-33H Main'!I81+'5700-33H Main'!I102)</f>
        <v>0</v>
      </c>
      <c r="J11" s="202">
        <f>SUM('5700-33H Main'!J39+'5700-33H Main'!J60+'5700-33H Main'!J81+'5700-33H Main'!J102)</f>
        <v>0</v>
      </c>
      <c r="K11" s="202">
        <f>SUM('5700-33H Main'!K39+'5700-33H Main'!K60+'5700-33H Main'!K81+'5700-33H Main'!K102)</f>
        <v>0</v>
      </c>
      <c r="L11" s="202">
        <f>SUM('5700-33H Main'!L39+'5700-33H Main'!L60+'5700-33H Main'!L81+'5700-33H Main'!L102)</f>
        <v>0</v>
      </c>
      <c r="M11" s="202">
        <f>SUM('5700-33H Main'!M39+'5700-33H Main'!M60+'5700-33H Main'!M81+'5700-33H Main'!M102)</f>
        <v>0</v>
      </c>
      <c r="N11" s="202">
        <f>SUM('5700-33H Main'!N39+'5700-33H Main'!N60+'5700-33H Main'!N81+'5700-33H Main'!N102)</f>
        <v>0</v>
      </c>
      <c r="O11" s="202">
        <f>SUM('5700-33H Main'!O39+'5700-33H Main'!O60+'5700-33H Main'!O81+'5700-33H Main'!O102)</f>
        <v>0</v>
      </c>
      <c r="P11" s="202">
        <f>SUM('5700-33H Main'!P39+'5700-33H Main'!P60+'5700-33H Main'!P81+'5700-33H Main'!P102)</f>
        <v>0</v>
      </c>
      <c r="Q11" s="1084">
        <f t="shared" si="0"/>
        <v>0</v>
      </c>
      <c r="R11" s="926"/>
      <c r="S11" s="20"/>
    </row>
    <row r="12" spans="2:19" ht="21.75" customHeight="1" outlineLevel="1" x14ac:dyDescent="0.25">
      <c r="B12" s="9"/>
      <c r="C12" s="1553" t="str">
        <f>"Samples"&amp;" = "&amp;SUM(Q12,Q13)</f>
        <v>Samples = 0</v>
      </c>
      <c r="D12" s="1554"/>
      <c r="E12" s="1085" t="s">
        <v>79</v>
      </c>
      <c r="F12" s="40">
        <f>SUM('5700-33H Main'!F40+'5700-33H Main'!F61+'5700-33H Main'!F82+'5700-33H Main'!F103)</f>
        <v>0</v>
      </c>
      <c r="G12" s="40">
        <f>SUM('5700-33H Main'!G40+'5700-33H Main'!G61+'5700-33H Main'!G82+'5700-33H Main'!G103)</f>
        <v>0</v>
      </c>
      <c r="H12" s="40">
        <f>SUM('5700-33H Main'!H40+'5700-33H Main'!H61+'5700-33H Main'!H82+'5700-33H Main'!H103)</f>
        <v>0</v>
      </c>
      <c r="I12" s="40">
        <f>SUM('5700-33H Main'!I40+'5700-33H Main'!I61+'5700-33H Main'!I82+'5700-33H Main'!I103)</f>
        <v>0</v>
      </c>
      <c r="J12" s="40">
        <f>SUM('5700-33H Main'!J40+'5700-33H Main'!J61+'5700-33H Main'!J82+'5700-33H Main'!J103)</f>
        <v>0</v>
      </c>
      <c r="K12" s="40">
        <f>SUM('5700-33H Main'!K40+'5700-33H Main'!K61+'5700-33H Main'!K82+'5700-33H Main'!K103)</f>
        <v>0</v>
      </c>
      <c r="L12" s="40">
        <f>SUM('5700-33H Main'!L40+'5700-33H Main'!L61+'5700-33H Main'!L82+'5700-33H Main'!L103)</f>
        <v>0</v>
      </c>
      <c r="M12" s="40">
        <f>SUM('5700-33H Main'!M40+'5700-33H Main'!M61+'5700-33H Main'!M82+'5700-33H Main'!M103)</f>
        <v>0</v>
      </c>
      <c r="N12" s="40">
        <f>SUM('5700-33H Main'!N40+'5700-33H Main'!N61+'5700-33H Main'!N82+'5700-33H Main'!N103)</f>
        <v>0</v>
      </c>
      <c r="O12" s="40">
        <f>SUM('5700-33H Main'!O40+'5700-33H Main'!O61+'5700-33H Main'!O82+'5700-33H Main'!O103)</f>
        <v>0</v>
      </c>
      <c r="P12" s="40">
        <f>SUM('5700-33H Main'!P40+'5700-33H Main'!P61+'5700-33H Main'!P82+'5700-33H Main'!P103)</f>
        <v>0</v>
      </c>
      <c r="Q12" s="39">
        <f t="shared" si="0"/>
        <v>0</v>
      </c>
      <c r="R12" s="926"/>
      <c r="S12" s="20"/>
    </row>
    <row r="13" spans="2:19" ht="21.75" customHeight="1" outlineLevel="1" thickBot="1" x14ac:dyDescent="0.3">
      <c r="B13" s="9"/>
      <c r="C13" s="1555"/>
      <c r="D13" s="1556"/>
      <c r="E13" s="1086" t="s">
        <v>78</v>
      </c>
      <c r="F13" s="28">
        <f>SUM('5700-33H Main'!F41+'5700-33H Main'!F62+'5700-33H Main'!F83+'5700-33H Main'!F104)</f>
        <v>0</v>
      </c>
      <c r="G13" s="28">
        <f>SUM('5700-33H Main'!G41+'5700-33H Main'!G62+'5700-33H Main'!G83+'5700-33H Main'!G104)</f>
        <v>0</v>
      </c>
      <c r="H13" s="28">
        <f>SUM('5700-33H Main'!H41+'5700-33H Main'!H62+'5700-33H Main'!H83+'5700-33H Main'!H104)</f>
        <v>0</v>
      </c>
      <c r="I13" s="28">
        <f>SUM('5700-33H Main'!I41+'5700-33H Main'!I62+'5700-33H Main'!I83+'5700-33H Main'!I104)</f>
        <v>0</v>
      </c>
      <c r="J13" s="28">
        <f>SUM('5700-33H Main'!J41+'5700-33H Main'!J62+'5700-33H Main'!J83+'5700-33H Main'!J104)</f>
        <v>0</v>
      </c>
      <c r="K13" s="28">
        <f>SUM('5700-33H Main'!K41+'5700-33H Main'!K62+'5700-33H Main'!K83+'5700-33H Main'!K104)</f>
        <v>0</v>
      </c>
      <c r="L13" s="28">
        <f>SUM('5700-33H Main'!L41+'5700-33H Main'!L62+'5700-33H Main'!L83+'5700-33H Main'!L104)</f>
        <v>0</v>
      </c>
      <c r="M13" s="28">
        <f>SUM('5700-33H Main'!M41+'5700-33H Main'!M62+'5700-33H Main'!M83+'5700-33H Main'!M104)</f>
        <v>0</v>
      </c>
      <c r="N13" s="28">
        <f>SUM('5700-33H Main'!N41+'5700-33H Main'!N62+'5700-33H Main'!N83+'5700-33H Main'!N104)</f>
        <v>0</v>
      </c>
      <c r="O13" s="28">
        <f>SUM('5700-33H Main'!O41+'5700-33H Main'!O62+'5700-33H Main'!O83+'5700-33H Main'!O104)</f>
        <v>0</v>
      </c>
      <c r="P13" s="28">
        <f>SUM('5700-33H Main'!P41+'5700-33H Main'!P62+'5700-33H Main'!P83+'5700-33H Main'!P104)</f>
        <v>0</v>
      </c>
      <c r="Q13" s="39">
        <f t="shared" si="0"/>
        <v>0</v>
      </c>
      <c r="R13" s="926"/>
      <c r="S13" s="20"/>
    </row>
    <row r="14" spans="2:19" ht="21.75" customHeight="1" outlineLevel="1" thickBot="1" x14ac:dyDescent="0.3">
      <c r="B14" s="9"/>
      <c r="C14" s="38" t="s">
        <v>77</v>
      </c>
      <c r="D14" s="37"/>
      <c r="E14" s="37"/>
      <c r="F14" s="218">
        <f>SUM(F9-F6)</f>
        <v>0</v>
      </c>
      <c r="G14" s="218">
        <f t="shared" ref="G14:P14" si="1">SUM(G9-G6)</f>
        <v>0</v>
      </c>
      <c r="H14" s="218">
        <f t="shared" si="1"/>
        <v>0</v>
      </c>
      <c r="I14" s="218">
        <f t="shared" si="1"/>
        <v>0</v>
      </c>
      <c r="J14" s="218">
        <f t="shared" si="1"/>
        <v>0</v>
      </c>
      <c r="K14" s="218">
        <f t="shared" si="1"/>
        <v>0</v>
      </c>
      <c r="L14" s="218">
        <f t="shared" si="1"/>
        <v>0</v>
      </c>
      <c r="M14" s="218">
        <f t="shared" si="1"/>
        <v>0</v>
      </c>
      <c r="N14" s="218">
        <f t="shared" si="1"/>
        <v>0</v>
      </c>
      <c r="O14" s="218">
        <f t="shared" si="1"/>
        <v>0</v>
      </c>
      <c r="P14" s="218">
        <f t="shared" si="1"/>
        <v>0</v>
      </c>
      <c r="Q14" s="217">
        <f>SUM(Q9-Q6)</f>
        <v>0</v>
      </c>
      <c r="R14" s="925" t="str">
        <f>IF(Q14&gt;0,SUM(Q14/2080),"")</f>
        <v/>
      </c>
      <c r="S14" s="20"/>
    </row>
    <row r="15" spans="2:19" s="35" customFormat="1" ht="21.75" customHeight="1" outlineLevel="1" x14ac:dyDescent="0.25">
      <c r="B15" s="920"/>
      <c r="C15" s="1551" t="s">
        <v>57</v>
      </c>
      <c r="D15" s="1550"/>
      <c r="E15" s="1552"/>
      <c r="F15" s="36">
        <f t="shared" ref="F15:P15" si="2">SUM(F10-F7)</f>
        <v>0</v>
      </c>
      <c r="G15" s="36">
        <f t="shared" si="2"/>
        <v>0</v>
      </c>
      <c r="H15" s="36">
        <f t="shared" si="2"/>
        <v>0</v>
      </c>
      <c r="I15" s="36">
        <f t="shared" si="2"/>
        <v>0</v>
      </c>
      <c r="J15" s="36">
        <f t="shared" si="2"/>
        <v>0</v>
      </c>
      <c r="K15" s="36">
        <f t="shared" si="2"/>
        <v>0</v>
      </c>
      <c r="L15" s="36">
        <f t="shared" si="2"/>
        <v>0</v>
      </c>
      <c r="M15" s="36">
        <f t="shared" si="2"/>
        <v>0</v>
      </c>
      <c r="N15" s="36">
        <f t="shared" si="2"/>
        <v>0</v>
      </c>
      <c r="O15" s="36">
        <f t="shared" si="2"/>
        <v>0</v>
      </c>
      <c r="P15" s="36">
        <f t="shared" si="2"/>
        <v>0</v>
      </c>
      <c r="Q15" s="33">
        <f>SUM(F15:P15)</f>
        <v>0</v>
      </c>
      <c r="R15" s="926"/>
      <c r="S15" s="20"/>
    </row>
    <row r="16" spans="2:19" ht="21.75" customHeight="1" outlineLevel="1" thickBot="1" x14ac:dyDescent="0.3">
      <c r="B16" s="9"/>
      <c r="C16" s="1594" t="s">
        <v>76</v>
      </c>
      <c r="D16" s="1595"/>
      <c r="E16" s="1596"/>
      <c r="F16" s="34">
        <f t="shared" ref="F16:P16" si="3">SUM(F12:F13)-F8</f>
        <v>0</v>
      </c>
      <c r="G16" s="34">
        <f t="shared" si="3"/>
        <v>0</v>
      </c>
      <c r="H16" s="34">
        <f t="shared" si="3"/>
        <v>0</v>
      </c>
      <c r="I16" s="34">
        <f t="shared" si="3"/>
        <v>0</v>
      </c>
      <c r="J16" s="34">
        <f t="shared" si="3"/>
        <v>0</v>
      </c>
      <c r="K16" s="34">
        <f t="shared" si="3"/>
        <v>0</v>
      </c>
      <c r="L16" s="34">
        <f t="shared" si="3"/>
        <v>0</v>
      </c>
      <c r="M16" s="34">
        <f t="shared" si="3"/>
        <v>0</v>
      </c>
      <c r="N16" s="34">
        <f t="shared" si="3"/>
        <v>0</v>
      </c>
      <c r="O16" s="34">
        <f t="shared" si="3"/>
        <v>0</v>
      </c>
      <c r="P16" s="34">
        <f t="shared" si="3"/>
        <v>0</v>
      </c>
      <c r="Q16" s="33">
        <f>SUM(F16:P16)</f>
        <v>0</v>
      </c>
      <c r="R16" s="926"/>
      <c r="S16" s="20"/>
    </row>
    <row r="17" spans="2:19" s="31" customFormat="1" ht="23.25" customHeight="1" outlineLevel="1" thickBot="1" x14ac:dyDescent="0.3">
      <c r="B17" s="9"/>
      <c r="C17" s="1544" t="s">
        <v>75</v>
      </c>
      <c r="D17" s="1545"/>
      <c r="E17" s="1545"/>
      <c r="F17" s="1545"/>
      <c r="G17" s="1545"/>
      <c r="H17" s="1545"/>
      <c r="I17" s="1545"/>
      <c r="J17" s="1545"/>
      <c r="K17" s="1545"/>
      <c r="L17" s="1545"/>
      <c r="M17" s="1545"/>
      <c r="N17" s="1545"/>
      <c r="O17" s="1545"/>
      <c r="P17" s="1545"/>
      <c r="Q17" s="1546"/>
      <c r="R17" s="924"/>
      <c r="S17" s="32"/>
    </row>
    <row r="18" spans="2:19" ht="20.25" customHeight="1" outlineLevel="1" x14ac:dyDescent="0.25">
      <c r="B18" s="9"/>
      <c r="C18" s="1539" t="s">
        <v>74</v>
      </c>
      <c r="D18" s="1542"/>
      <c r="E18" s="1543"/>
      <c r="F18" s="30">
        <f>'5700-33H Main'!F42+'5700-33H Main'!F63+'5700-33H Main'!F84+'5700-33H Main'!F105</f>
        <v>0</v>
      </c>
      <c r="G18" s="30">
        <f>'5700-33H Main'!G42+'5700-33H Main'!G63+'5700-33H Main'!G84+'5700-33H Main'!G105</f>
        <v>0</v>
      </c>
      <c r="H18" s="30">
        <f>'5700-33H Main'!H42+'5700-33H Main'!H63+'5700-33H Main'!H84+'5700-33H Main'!H105</f>
        <v>0</v>
      </c>
      <c r="I18" s="30">
        <f>'5700-33H Main'!I42+'5700-33H Main'!I63+'5700-33H Main'!I84+'5700-33H Main'!I105</f>
        <v>0</v>
      </c>
      <c r="J18" s="30">
        <f>'5700-33H Main'!J42+'5700-33H Main'!J63+'5700-33H Main'!J84+'5700-33H Main'!J105</f>
        <v>0</v>
      </c>
      <c r="K18" s="30">
        <f>'5700-33H Main'!K42+'5700-33H Main'!K63+'5700-33H Main'!K84+'5700-33H Main'!K105</f>
        <v>0</v>
      </c>
      <c r="L18" s="30">
        <f>'5700-33H Main'!L42+'5700-33H Main'!L63+'5700-33H Main'!L84+'5700-33H Main'!L105</f>
        <v>0</v>
      </c>
      <c r="M18" s="30">
        <f>'5700-33H Main'!M42+'5700-33H Main'!M63+'5700-33H Main'!M84+'5700-33H Main'!M105</f>
        <v>0</v>
      </c>
      <c r="N18" s="30">
        <f>'5700-33H Main'!N42+'5700-33H Main'!N63+'5700-33H Main'!N84+'5700-33H Main'!N105</f>
        <v>0</v>
      </c>
      <c r="O18" s="30">
        <f>'5700-33H Main'!O42+'5700-33H Main'!O63+'5700-33H Main'!O84+'5700-33H Main'!O105</f>
        <v>0</v>
      </c>
      <c r="P18" s="30">
        <f>'5700-33H Main'!P42+'5700-33H Main'!P63+'5700-33H Main'!P84+'5700-33H Main'!P105</f>
        <v>0</v>
      </c>
      <c r="Q18" s="29">
        <f t="shared" ref="Q18:Q28" si="4">SUM(F18:P18)</f>
        <v>0</v>
      </c>
      <c r="R18" s="926"/>
      <c r="S18" s="20"/>
    </row>
    <row r="19" spans="2:19" ht="22.5" customHeight="1" outlineLevel="1" x14ac:dyDescent="0.25">
      <c r="B19" s="9"/>
      <c r="C19" s="1539" t="s">
        <v>73</v>
      </c>
      <c r="D19" s="1542"/>
      <c r="E19" s="1543"/>
      <c r="F19" s="30">
        <f>'5700-33H Main'!F43+'5700-33H Main'!F64+'5700-33H Main'!F85+'5700-33H Main'!F106</f>
        <v>0</v>
      </c>
      <c r="G19" s="30">
        <f>'5700-33H Main'!G43+'5700-33H Main'!G64+'5700-33H Main'!G85+'5700-33H Main'!G106</f>
        <v>0</v>
      </c>
      <c r="H19" s="30">
        <f>'5700-33H Main'!H43+'5700-33H Main'!H64+'5700-33H Main'!H85+'5700-33H Main'!H106</f>
        <v>0</v>
      </c>
      <c r="I19" s="30">
        <f>'5700-33H Main'!I43+'5700-33H Main'!I64+'5700-33H Main'!I85+'5700-33H Main'!I106</f>
        <v>0</v>
      </c>
      <c r="J19" s="30">
        <f>'5700-33H Main'!J43+'5700-33H Main'!J64+'5700-33H Main'!J85+'5700-33H Main'!J106</f>
        <v>0</v>
      </c>
      <c r="K19" s="30">
        <f>'5700-33H Main'!K43+'5700-33H Main'!K64+'5700-33H Main'!K85+'5700-33H Main'!K106</f>
        <v>0</v>
      </c>
      <c r="L19" s="30">
        <f>'5700-33H Main'!L43+'5700-33H Main'!L64+'5700-33H Main'!L85+'5700-33H Main'!L106</f>
        <v>0</v>
      </c>
      <c r="M19" s="30">
        <f>'5700-33H Main'!M43+'5700-33H Main'!M64+'5700-33H Main'!M85+'5700-33H Main'!M106</f>
        <v>0</v>
      </c>
      <c r="N19" s="30">
        <f>'5700-33H Main'!N43+'5700-33H Main'!N64+'5700-33H Main'!N85+'5700-33H Main'!N106</f>
        <v>0</v>
      </c>
      <c r="O19" s="30">
        <f>'5700-33H Main'!O43+'5700-33H Main'!O64+'5700-33H Main'!O85+'5700-33H Main'!O106</f>
        <v>0</v>
      </c>
      <c r="P19" s="30">
        <f>'5700-33H Main'!P43+'5700-33H Main'!P64+'5700-33H Main'!P85+'5700-33H Main'!P106</f>
        <v>0</v>
      </c>
      <c r="Q19" s="29">
        <f t="shared" si="4"/>
        <v>0</v>
      </c>
      <c r="R19" s="926"/>
      <c r="S19" s="20"/>
    </row>
    <row r="20" spans="2:19" ht="21.75" customHeight="1" outlineLevel="1" x14ac:dyDescent="0.25">
      <c r="B20" s="9"/>
      <c r="C20" s="1539" t="s">
        <v>72</v>
      </c>
      <c r="D20" s="1542"/>
      <c r="E20" s="1543"/>
      <c r="F20" s="30">
        <f>'5700-33H Main'!F44+'5700-33H Main'!F65+'5700-33H Main'!F86+'5700-33H Main'!F107</f>
        <v>0</v>
      </c>
      <c r="G20" s="30">
        <f>'5700-33H Main'!G44+'5700-33H Main'!G65+'5700-33H Main'!G86+'5700-33H Main'!G107</f>
        <v>0</v>
      </c>
      <c r="H20" s="30">
        <f>'5700-33H Main'!H44+'5700-33H Main'!H65+'5700-33H Main'!H86+'5700-33H Main'!H107</f>
        <v>0</v>
      </c>
      <c r="I20" s="30">
        <f>'5700-33H Main'!I44+'5700-33H Main'!I65+'5700-33H Main'!I86+'5700-33H Main'!I107</f>
        <v>0</v>
      </c>
      <c r="J20" s="30">
        <f>'5700-33H Main'!J44+'5700-33H Main'!J65+'5700-33H Main'!J86+'5700-33H Main'!J107</f>
        <v>0</v>
      </c>
      <c r="K20" s="30">
        <f>'5700-33H Main'!K44+'5700-33H Main'!K65+'5700-33H Main'!K86+'5700-33H Main'!K107</f>
        <v>0</v>
      </c>
      <c r="L20" s="30">
        <f>'5700-33H Main'!L44+'5700-33H Main'!L65+'5700-33H Main'!L86+'5700-33H Main'!L107</f>
        <v>0</v>
      </c>
      <c r="M20" s="30">
        <f>'5700-33H Main'!M44+'5700-33H Main'!M65+'5700-33H Main'!M86+'5700-33H Main'!M107</f>
        <v>0</v>
      </c>
      <c r="N20" s="30">
        <f>'5700-33H Main'!N44+'5700-33H Main'!N65+'5700-33H Main'!N86+'5700-33H Main'!N107</f>
        <v>0</v>
      </c>
      <c r="O20" s="30">
        <f>'5700-33H Main'!O44+'5700-33H Main'!O65+'5700-33H Main'!O86+'5700-33H Main'!O107</f>
        <v>0</v>
      </c>
      <c r="P20" s="30">
        <f>'5700-33H Main'!P44+'5700-33H Main'!P65+'5700-33H Main'!P86+'5700-33H Main'!P107</f>
        <v>0</v>
      </c>
      <c r="Q20" s="29">
        <f t="shared" si="4"/>
        <v>0</v>
      </c>
      <c r="R20" s="926"/>
      <c r="S20" s="20"/>
    </row>
    <row r="21" spans="2:19" ht="21" customHeight="1" outlineLevel="1" x14ac:dyDescent="0.25">
      <c r="B21" s="9"/>
      <c r="C21" s="1539" t="s">
        <v>71</v>
      </c>
      <c r="D21" s="1542"/>
      <c r="E21" s="1543"/>
      <c r="F21" s="30">
        <f>'5700-33H Main'!F45+'5700-33H Main'!F66+'5700-33H Main'!F87+'5700-33H Main'!F108</f>
        <v>0</v>
      </c>
      <c r="G21" s="30">
        <f>'5700-33H Main'!G45+'5700-33H Main'!G66+'5700-33H Main'!G87+'5700-33H Main'!G108</f>
        <v>0</v>
      </c>
      <c r="H21" s="30">
        <f>'5700-33H Main'!H45+'5700-33H Main'!H66+'5700-33H Main'!H87+'5700-33H Main'!H108</f>
        <v>0</v>
      </c>
      <c r="I21" s="30">
        <f>'5700-33H Main'!I45+'5700-33H Main'!I66+'5700-33H Main'!I87+'5700-33H Main'!I108</f>
        <v>0</v>
      </c>
      <c r="J21" s="30">
        <f>'5700-33H Main'!J45+'5700-33H Main'!J66+'5700-33H Main'!J87+'5700-33H Main'!J108</f>
        <v>0</v>
      </c>
      <c r="K21" s="30">
        <f>'5700-33H Main'!K45+'5700-33H Main'!K66+'5700-33H Main'!K87+'5700-33H Main'!K108</f>
        <v>0</v>
      </c>
      <c r="L21" s="30">
        <f>'5700-33H Main'!L45+'5700-33H Main'!L66+'5700-33H Main'!L87+'5700-33H Main'!L108</f>
        <v>0</v>
      </c>
      <c r="M21" s="30">
        <f>'5700-33H Main'!M45+'5700-33H Main'!M66+'5700-33H Main'!M87+'5700-33H Main'!M108</f>
        <v>0</v>
      </c>
      <c r="N21" s="30">
        <f>'5700-33H Main'!N45+'5700-33H Main'!N66+'5700-33H Main'!N87+'5700-33H Main'!N108</f>
        <v>0</v>
      </c>
      <c r="O21" s="30">
        <f>'5700-33H Main'!O45+'5700-33H Main'!O66+'5700-33H Main'!O87+'5700-33H Main'!O108</f>
        <v>0</v>
      </c>
      <c r="P21" s="30">
        <f>'5700-33H Main'!P45+'5700-33H Main'!P66+'5700-33H Main'!P87+'5700-33H Main'!P108</f>
        <v>0</v>
      </c>
      <c r="Q21" s="29">
        <f t="shared" si="4"/>
        <v>0</v>
      </c>
      <c r="R21" s="926"/>
      <c r="S21" s="20"/>
    </row>
    <row r="22" spans="2:19" ht="21" customHeight="1" outlineLevel="1" x14ac:dyDescent="0.25">
      <c r="B22" s="9"/>
      <c r="C22" s="1539" t="s">
        <v>70</v>
      </c>
      <c r="D22" s="1540"/>
      <c r="E22" s="1541"/>
      <c r="F22" s="30">
        <f>'5700-33H Main'!F46+'5700-33H Main'!F67+'5700-33H Main'!F88+'5700-33H Main'!F109</f>
        <v>0</v>
      </c>
      <c r="G22" s="30">
        <f>'5700-33H Main'!G46+'5700-33H Main'!G67+'5700-33H Main'!G88+'5700-33H Main'!G109</f>
        <v>0</v>
      </c>
      <c r="H22" s="30">
        <f>'5700-33H Main'!H46+'5700-33H Main'!H67+'5700-33H Main'!H88+'5700-33H Main'!H109</f>
        <v>0</v>
      </c>
      <c r="I22" s="30">
        <f>'5700-33H Main'!I46+'5700-33H Main'!I67+'5700-33H Main'!I88+'5700-33H Main'!I109</f>
        <v>0</v>
      </c>
      <c r="J22" s="30">
        <f>'5700-33H Main'!J46+'5700-33H Main'!J67+'5700-33H Main'!J88+'5700-33H Main'!J109</f>
        <v>0</v>
      </c>
      <c r="K22" s="30">
        <f>'5700-33H Main'!K46+'5700-33H Main'!K67+'5700-33H Main'!K88+'5700-33H Main'!K109</f>
        <v>0</v>
      </c>
      <c r="L22" s="30">
        <f>'5700-33H Main'!L46+'5700-33H Main'!L67+'5700-33H Main'!L88+'5700-33H Main'!L109</f>
        <v>0</v>
      </c>
      <c r="M22" s="30">
        <f>'5700-33H Main'!M46+'5700-33H Main'!M67+'5700-33H Main'!M88+'5700-33H Main'!M109</f>
        <v>0</v>
      </c>
      <c r="N22" s="30">
        <f>'5700-33H Main'!N46+'5700-33H Main'!N67+'5700-33H Main'!N88+'5700-33H Main'!N109</f>
        <v>0</v>
      </c>
      <c r="O22" s="30">
        <f>'5700-33H Main'!O46+'5700-33H Main'!O67+'5700-33H Main'!O88+'5700-33H Main'!O109</f>
        <v>0</v>
      </c>
      <c r="P22" s="30">
        <f>'5700-33H Main'!P46+'5700-33H Main'!P67+'5700-33H Main'!P88+'5700-33H Main'!P109</f>
        <v>0</v>
      </c>
      <c r="Q22" s="29">
        <f t="shared" si="4"/>
        <v>0</v>
      </c>
      <c r="R22" s="926"/>
      <c r="S22" s="20"/>
    </row>
    <row r="23" spans="2:19" ht="21" customHeight="1" outlineLevel="1" x14ac:dyDescent="0.25">
      <c r="B23" s="9"/>
      <c r="C23" s="1539" t="s">
        <v>69</v>
      </c>
      <c r="D23" s="1540"/>
      <c r="E23" s="1541"/>
      <c r="F23" s="30">
        <f>'5700-33H Main'!F47+'5700-33H Main'!F68+'5700-33H Main'!F89+'5700-33H Main'!F110</f>
        <v>0</v>
      </c>
      <c r="G23" s="30">
        <f>'5700-33H Main'!G47+'5700-33H Main'!G68+'5700-33H Main'!G89+'5700-33H Main'!G110</f>
        <v>0</v>
      </c>
      <c r="H23" s="30">
        <f>'5700-33H Main'!H47+'5700-33H Main'!H68+'5700-33H Main'!H89+'5700-33H Main'!H110</f>
        <v>0</v>
      </c>
      <c r="I23" s="30">
        <f>'5700-33H Main'!I47+'5700-33H Main'!I68+'5700-33H Main'!I89+'5700-33H Main'!I110</f>
        <v>0</v>
      </c>
      <c r="J23" s="30">
        <f>'5700-33H Main'!J47+'5700-33H Main'!J68+'5700-33H Main'!J89+'5700-33H Main'!J110</f>
        <v>0</v>
      </c>
      <c r="K23" s="30">
        <f>'5700-33H Main'!K47+'5700-33H Main'!K68+'5700-33H Main'!K89+'5700-33H Main'!K110</f>
        <v>0</v>
      </c>
      <c r="L23" s="30">
        <f>'5700-33H Main'!L47+'5700-33H Main'!L68+'5700-33H Main'!L89+'5700-33H Main'!L110</f>
        <v>0</v>
      </c>
      <c r="M23" s="30">
        <f>'5700-33H Main'!M47+'5700-33H Main'!M68+'5700-33H Main'!M89+'5700-33H Main'!M110</f>
        <v>0</v>
      </c>
      <c r="N23" s="30">
        <f>'5700-33H Main'!N47+'5700-33H Main'!N68+'5700-33H Main'!N89+'5700-33H Main'!N110</f>
        <v>0</v>
      </c>
      <c r="O23" s="30">
        <f>'5700-33H Main'!O47+'5700-33H Main'!O68+'5700-33H Main'!O89+'5700-33H Main'!O110</f>
        <v>0</v>
      </c>
      <c r="P23" s="30">
        <f>'5700-33H Main'!P47+'5700-33H Main'!P68+'5700-33H Main'!P89+'5700-33H Main'!P110</f>
        <v>0</v>
      </c>
      <c r="Q23" s="29">
        <f t="shared" si="4"/>
        <v>0</v>
      </c>
      <c r="R23" s="926"/>
      <c r="S23" s="20"/>
    </row>
    <row r="24" spans="2:19" ht="21" customHeight="1" outlineLevel="1" x14ac:dyDescent="0.25">
      <c r="B24" s="9"/>
      <c r="C24" s="1539" t="s">
        <v>68</v>
      </c>
      <c r="D24" s="1540"/>
      <c r="E24" s="1541"/>
      <c r="F24" s="30">
        <f>'5700-33H Main'!F48+'5700-33H Main'!F69+'5700-33H Main'!F90+'5700-33H Main'!F111</f>
        <v>0</v>
      </c>
      <c r="G24" s="30">
        <f>'5700-33H Main'!G48+'5700-33H Main'!G69+'5700-33H Main'!G90+'5700-33H Main'!G111</f>
        <v>0</v>
      </c>
      <c r="H24" s="30">
        <f>'5700-33H Main'!H48+'5700-33H Main'!H69+'5700-33H Main'!H90+'5700-33H Main'!H111</f>
        <v>0</v>
      </c>
      <c r="I24" s="30">
        <f>'5700-33H Main'!I48+'5700-33H Main'!I69+'5700-33H Main'!I90+'5700-33H Main'!I111</f>
        <v>0</v>
      </c>
      <c r="J24" s="30">
        <f>'5700-33H Main'!J48+'5700-33H Main'!J69+'5700-33H Main'!J90+'5700-33H Main'!J111</f>
        <v>0</v>
      </c>
      <c r="K24" s="30">
        <f>'5700-33H Main'!K48+'5700-33H Main'!K69+'5700-33H Main'!K90+'5700-33H Main'!K111</f>
        <v>0</v>
      </c>
      <c r="L24" s="30">
        <f>'5700-33H Main'!L48+'5700-33H Main'!L69+'5700-33H Main'!L90+'5700-33H Main'!L111</f>
        <v>0</v>
      </c>
      <c r="M24" s="30">
        <f>'5700-33H Main'!M48+'5700-33H Main'!M69+'5700-33H Main'!M90+'5700-33H Main'!M111</f>
        <v>0</v>
      </c>
      <c r="N24" s="30">
        <f>'5700-33H Main'!N48+'5700-33H Main'!N69+'5700-33H Main'!N90+'5700-33H Main'!N111</f>
        <v>0</v>
      </c>
      <c r="O24" s="30">
        <f>'5700-33H Main'!O48+'5700-33H Main'!O69+'5700-33H Main'!O90+'5700-33H Main'!O111</f>
        <v>0</v>
      </c>
      <c r="P24" s="30">
        <f>'5700-33H Main'!P48+'5700-33H Main'!P69+'5700-33H Main'!P90+'5700-33H Main'!P111</f>
        <v>0</v>
      </c>
      <c r="Q24" s="29">
        <f t="shared" si="4"/>
        <v>0</v>
      </c>
      <c r="R24" s="926"/>
      <c r="S24" s="20"/>
    </row>
    <row r="25" spans="2:19" ht="21" customHeight="1" outlineLevel="1" x14ac:dyDescent="0.25">
      <c r="B25" s="9"/>
      <c r="C25" s="1539" t="s">
        <v>301</v>
      </c>
      <c r="D25" s="1540"/>
      <c r="E25" s="1541"/>
      <c r="F25" s="30">
        <f>'5700-33H Main'!F49+'5700-33H Main'!F70+'5700-33H Main'!F91+'5700-33H Main'!F112</f>
        <v>0</v>
      </c>
      <c r="G25" s="30">
        <f>'5700-33H Main'!G49+'5700-33H Main'!G70+'5700-33H Main'!G91+'5700-33H Main'!G112</f>
        <v>0</v>
      </c>
      <c r="H25" s="30">
        <f>'5700-33H Main'!H49+'5700-33H Main'!H70+'5700-33H Main'!H91+'5700-33H Main'!H112</f>
        <v>0</v>
      </c>
      <c r="I25" s="30">
        <f>'5700-33H Main'!I49+'5700-33H Main'!I70+'5700-33H Main'!I91+'5700-33H Main'!I112</f>
        <v>0</v>
      </c>
      <c r="J25" s="30">
        <f>'5700-33H Main'!J49+'5700-33H Main'!J70+'5700-33H Main'!J91+'5700-33H Main'!J112</f>
        <v>0</v>
      </c>
      <c r="K25" s="30">
        <f>'5700-33H Main'!K49+'5700-33H Main'!K70+'5700-33H Main'!K91+'5700-33H Main'!K112</f>
        <v>0</v>
      </c>
      <c r="L25" s="30">
        <f>'5700-33H Main'!L49+'5700-33H Main'!L70+'5700-33H Main'!L91+'5700-33H Main'!L112</f>
        <v>0</v>
      </c>
      <c r="M25" s="30">
        <f>'5700-33H Main'!M49+'5700-33H Main'!M70+'5700-33H Main'!M91+'5700-33H Main'!M112</f>
        <v>0</v>
      </c>
      <c r="N25" s="30">
        <f>'5700-33H Main'!N49+'5700-33H Main'!N70+'5700-33H Main'!N91+'5700-33H Main'!N112</f>
        <v>0</v>
      </c>
      <c r="O25" s="30">
        <f>'5700-33H Main'!O49+'5700-33H Main'!O70+'5700-33H Main'!O91+'5700-33H Main'!O112</f>
        <v>0</v>
      </c>
      <c r="P25" s="30">
        <f>'5700-33H Main'!P49+'5700-33H Main'!P70+'5700-33H Main'!P91+'5700-33H Main'!P112</f>
        <v>0</v>
      </c>
      <c r="Q25" s="29">
        <f t="shared" si="4"/>
        <v>0</v>
      </c>
      <c r="R25" s="926"/>
      <c r="S25" s="20"/>
    </row>
    <row r="26" spans="2:19" ht="22.5" customHeight="1" outlineLevel="1" x14ac:dyDescent="0.25">
      <c r="B26" s="9"/>
      <c r="C26" s="1539" t="s">
        <v>67</v>
      </c>
      <c r="D26" s="1542"/>
      <c r="E26" s="1543"/>
      <c r="F26" s="30">
        <f>'5700-33H Main'!F50+'5700-33H Main'!F71+'5700-33H Main'!F92+'5700-33H Main'!F113</f>
        <v>0</v>
      </c>
      <c r="G26" s="30">
        <f>'5700-33H Main'!G50+'5700-33H Main'!G71+'5700-33H Main'!G92+'5700-33H Main'!G113</f>
        <v>0</v>
      </c>
      <c r="H26" s="30">
        <f>'5700-33H Main'!H50+'5700-33H Main'!H71+'5700-33H Main'!H92+'5700-33H Main'!H113</f>
        <v>0</v>
      </c>
      <c r="I26" s="30">
        <f>'5700-33H Main'!I50+'5700-33H Main'!I71+'5700-33H Main'!I92+'5700-33H Main'!I113</f>
        <v>0</v>
      </c>
      <c r="J26" s="30">
        <f>'5700-33H Main'!J50+'5700-33H Main'!J71+'5700-33H Main'!J92+'5700-33H Main'!J113</f>
        <v>0</v>
      </c>
      <c r="K26" s="30">
        <f>'5700-33H Main'!K50+'5700-33H Main'!K71+'5700-33H Main'!K92+'5700-33H Main'!K113</f>
        <v>0</v>
      </c>
      <c r="L26" s="30">
        <f>'5700-33H Main'!L50+'5700-33H Main'!L71+'5700-33H Main'!L92+'5700-33H Main'!L113</f>
        <v>0</v>
      </c>
      <c r="M26" s="30">
        <f>'5700-33H Main'!M50+'5700-33H Main'!M71+'5700-33H Main'!M92+'5700-33H Main'!M113</f>
        <v>0</v>
      </c>
      <c r="N26" s="30">
        <f>'5700-33H Main'!N50+'5700-33H Main'!N71+'5700-33H Main'!N92+'5700-33H Main'!N113</f>
        <v>0</v>
      </c>
      <c r="O26" s="30">
        <f>'5700-33H Main'!O50+'5700-33H Main'!O71+'5700-33H Main'!O92+'5700-33H Main'!O113</f>
        <v>0</v>
      </c>
      <c r="P26" s="30">
        <f>'5700-33H Main'!P50+'5700-33H Main'!P71+'5700-33H Main'!P92+'5700-33H Main'!P113</f>
        <v>0</v>
      </c>
      <c r="Q26" s="29">
        <f t="shared" si="4"/>
        <v>0</v>
      </c>
      <c r="R26" s="926"/>
      <c r="S26" s="20"/>
    </row>
    <row r="27" spans="2:19" ht="27.75" customHeight="1" outlineLevel="1" thickBot="1" x14ac:dyDescent="0.3">
      <c r="B27" s="9"/>
      <c r="C27" s="1566" t="s">
        <v>66</v>
      </c>
      <c r="D27" s="1554"/>
      <c r="E27" s="1567"/>
      <c r="F27" s="28">
        <f>'5700-33H Main'!F51+'5700-33H Main'!F72+'5700-33H Main'!F93+'5700-33H Main'!F114</f>
        <v>0</v>
      </c>
      <c r="G27" s="28">
        <f>'5700-33H Main'!G51+'5700-33H Main'!G72+'5700-33H Main'!G93+'5700-33H Main'!G114</f>
        <v>0</v>
      </c>
      <c r="H27" s="28">
        <f>'5700-33H Main'!H51+'5700-33H Main'!H72+'5700-33H Main'!H93+'5700-33H Main'!H114</f>
        <v>0</v>
      </c>
      <c r="I27" s="28">
        <f>'5700-33H Main'!I51+'5700-33H Main'!I72+'5700-33H Main'!I93+'5700-33H Main'!I114</f>
        <v>0</v>
      </c>
      <c r="J27" s="28">
        <f>'5700-33H Main'!J51+'5700-33H Main'!J72+'5700-33H Main'!J93+'5700-33H Main'!J114</f>
        <v>0</v>
      </c>
      <c r="K27" s="28">
        <f>'5700-33H Main'!K51+'5700-33H Main'!K72+'5700-33H Main'!K93+'5700-33H Main'!K114</f>
        <v>0</v>
      </c>
      <c r="L27" s="28">
        <f>'5700-33H Main'!L51+'5700-33H Main'!L72+'5700-33H Main'!L93+'5700-33H Main'!L114</f>
        <v>0</v>
      </c>
      <c r="M27" s="28">
        <f>'5700-33H Main'!M51+'5700-33H Main'!M72+'5700-33H Main'!M93+'5700-33H Main'!M114</f>
        <v>0</v>
      </c>
      <c r="N27" s="28">
        <f>'5700-33H Main'!N51+'5700-33H Main'!N72+'5700-33H Main'!N93+'5700-33H Main'!N114</f>
        <v>0</v>
      </c>
      <c r="O27" s="28">
        <f>'5700-33H Main'!O51+'5700-33H Main'!O72+'5700-33H Main'!O93+'5700-33H Main'!O114</f>
        <v>0</v>
      </c>
      <c r="P27" s="28">
        <f>'5700-33H Main'!P51+'5700-33H Main'!P72+'5700-33H Main'!P93+'5700-33H Main'!P114</f>
        <v>0</v>
      </c>
      <c r="Q27" s="27">
        <f t="shared" si="4"/>
        <v>0</v>
      </c>
      <c r="R27" s="926"/>
      <c r="S27" s="20"/>
    </row>
    <row r="28" spans="2:19" ht="21.75" customHeight="1" outlineLevel="1" thickBot="1" x14ac:dyDescent="0.3">
      <c r="B28" s="9"/>
      <c r="C28" s="1560" t="s">
        <v>65</v>
      </c>
      <c r="D28" s="1561"/>
      <c r="E28" s="1562"/>
      <c r="F28" s="26">
        <f>'5700-33H Main'!F52+'5700-33H Main'!F73+'5700-33H Main'!F94+'5700-33H Main'!F115</f>
        <v>0</v>
      </c>
      <c r="G28" s="26">
        <f>'5700-33H Main'!G52+'5700-33H Main'!G73+'5700-33H Main'!G94+'5700-33H Main'!G115</f>
        <v>0</v>
      </c>
      <c r="H28" s="26">
        <f>'5700-33H Main'!H52+'5700-33H Main'!H73+'5700-33H Main'!H94+'5700-33H Main'!H115</f>
        <v>0</v>
      </c>
      <c r="I28" s="26">
        <f>'5700-33H Main'!I52+'5700-33H Main'!I73+'5700-33H Main'!I94+'5700-33H Main'!I115</f>
        <v>0</v>
      </c>
      <c r="J28" s="26">
        <f>'5700-33H Main'!J52+'5700-33H Main'!J73+'5700-33H Main'!J94+'5700-33H Main'!J115</f>
        <v>0</v>
      </c>
      <c r="K28" s="26">
        <f>'5700-33H Main'!K52+'5700-33H Main'!K73+'5700-33H Main'!K94+'5700-33H Main'!K115</f>
        <v>0</v>
      </c>
      <c r="L28" s="26">
        <f>'5700-33H Main'!L52+'5700-33H Main'!L73+'5700-33H Main'!L94+'5700-33H Main'!L115</f>
        <v>0</v>
      </c>
      <c r="M28" s="26">
        <f>'5700-33H Main'!M52+'5700-33H Main'!M73+'5700-33H Main'!M94+'5700-33H Main'!M115</f>
        <v>0</v>
      </c>
      <c r="N28" s="26">
        <f>'5700-33H Main'!N52+'5700-33H Main'!N73+'5700-33H Main'!N94+'5700-33H Main'!N115</f>
        <v>0</v>
      </c>
      <c r="O28" s="26">
        <f>'5700-33H Main'!O52+'5700-33H Main'!O73+'5700-33H Main'!O94+'5700-33H Main'!O115</f>
        <v>0</v>
      </c>
      <c r="P28" s="26">
        <f>'5700-33H Main'!P52+'5700-33H Main'!P73+'5700-33H Main'!P94+'5700-33H Main'!P115</f>
        <v>0</v>
      </c>
      <c r="Q28" s="25">
        <f t="shared" si="4"/>
        <v>0</v>
      </c>
      <c r="R28" s="926"/>
      <c r="S28" s="20"/>
    </row>
    <row r="29" spans="2:19" ht="21.75" customHeight="1" outlineLevel="1" x14ac:dyDescent="0.25">
      <c r="B29" s="9"/>
      <c r="C29" s="1563" t="s">
        <v>525</v>
      </c>
      <c r="D29" s="1564"/>
      <c r="E29" s="1565"/>
      <c r="F29" s="24">
        <f t="shared" ref="F29:P29" si="5">SUM(F18:F28)</f>
        <v>0</v>
      </c>
      <c r="G29" s="24">
        <f t="shared" si="5"/>
        <v>0</v>
      </c>
      <c r="H29" s="24">
        <f t="shared" si="5"/>
        <v>0</v>
      </c>
      <c r="I29" s="24">
        <f t="shared" si="5"/>
        <v>0</v>
      </c>
      <c r="J29" s="24">
        <f t="shared" si="5"/>
        <v>0</v>
      </c>
      <c r="K29" s="24">
        <f t="shared" si="5"/>
        <v>0</v>
      </c>
      <c r="L29" s="24">
        <f t="shared" si="5"/>
        <v>0</v>
      </c>
      <c r="M29" s="24">
        <f t="shared" si="5"/>
        <v>0</v>
      </c>
      <c r="N29" s="24">
        <f t="shared" si="5"/>
        <v>0</v>
      </c>
      <c r="O29" s="24">
        <f t="shared" si="5"/>
        <v>0</v>
      </c>
      <c r="P29" s="24">
        <f t="shared" si="5"/>
        <v>0</v>
      </c>
      <c r="Q29" s="23">
        <f>SUM(F29:P29)</f>
        <v>0</v>
      </c>
      <c r="R29" s="927"/>
      <c r="S29" s="20"/>
    </row>
    <row r="30" spans="2:19" ht="21.75" customHeight="1" outlineLevel="1" x14ac:dyDescent="0.25">
      <c r="B30" s="9"/>
      <c r="C30" s="1591" t="s">
        <v>64</v>
      </c>
      <c r="D30" s="1592"/>
      <c r="E30" s="1593"/>
      <c r="F30" s="22" t="str">
        <f t="shared" ref="F30:Q30" si="6">IF(F10&gt;0,F29/F10,"")</f>
        <v/>
      </c>
      <c r="G30" s="22" t="str">
        <f t="shared" si="6"/>
        <v/>
      </c>
      <c r="H30" s="22" t="str">
        <f t="shared" si="6"/>
        <v/>
      </c>
      <c r="I30" s="22" t="str">
        <f t="shared" si="6"/>
        <v/>
      </c>
      <c r="J30" s="22" t="str">
        <f t="shared" si="6"/>
        <v/>
      </c>
      <c r="K30" s="22" t="str">
        <f t="shared" si="6"/>
        <v/>
      </c>
      <c r="L30" s="22" t="str">
        <f t="shared" si="6"/>
        <v/>
      </c>
      <c r="M30" s="22" t="str">
        <f t="shared" si="6"/>
        <v/>
      </c>
      <c r="N30" s="22" t="str">
        <f t="shared" si="6"/>
        <v/>
      </c>
      <c r="O30" s="22" t="str">
        <f t="shared" si="6"/>
        <v/>
      </c>
      <c r="P30" s="22" t="str">
        <f t="shared" si="6"/>
        <v/>
      </c>
      <c r="Q30" s="21" t="str">
        <f t="shared" si="6"/>
        <v/>
      </c>
      <c r="R30" s="926"/>
      <c r="S30" s="20"/>
    </row>
    <row r="31" spans="2:19" ht="21.75" customHeight="1" outlineLevel="1" thickBot="1" x14ac:dyDescent="0.3">
      <c r="B31" s="9"/>
      <c r="C31" s="1557" t="s">
        <v>63</v>
      </c>
      <c r="D31" s="1558"/>
      <c r="E31" s="1559"/>
      <c r="F31" s="972" t="str">
        <f t="shared" ref="F31:Q31" si="7">IF(F29&gt;0,F29/$Q$29,"")</f>
        <v/>
      </c>
      <c r="G31" s="972" t="str">
        <f t="shared" si="7"/>
        <v/>
      </c>
      <c r="H31" s="972" t="str">
        <f t="shared" si="7"/>
        <v/>
      </c>
      <c r="I31" s="972" t="str">
        <f t="shared" si="7"/>
        <v/>
      </c>
      <c r="J31" s="972" t="str">
        <f t="shared" si="7"/>
        <v/>
      </c>
      <c r="K31" s="972" t="str">
        <f t="shared" si="7"/>
        <v/>
      </c>
      <c r="L31" s="972" t="str">
        <f t="shared" si="7"/>
        <v/>
      </c>
      <c r="M31" s="972" t="str">
        <f t="shared" si="7"/>
        <v/>
      </c>
      <c r="N31" s="972" t="str">
        <f t="shared" si="7"/>
        <v/>
      </c>
      <c r="O31" s="972" t="str">
        <f t="shared" si="7"/>
        <v/>
      </c>
      <c r="P31" s="972" t="str">
        <f t="shared" si="7"/>
        <v/>
      </c>
      <c r="Q31" s="973" t="str">
        <f t="shared" si="7"/>
        <v/>
      </c>
      <c r="R31" s="926"/>
      <c r="S31" s="20"/>
    </row>
    <row r="32" spans="2:19" ht="30.75" customHeight="1" x14ac:dyDescent="0.25">
      <c r="B32" s="236"/>
      <c r="C32" s="998" t="str">
        <f>"&lt;  Summary (Projections and Accomplishments for "&amp;IF('5700-33H Main'!$Q$38&gt;0, "Q1 ","")&amp;IF('5700-33H Main'!$Q$59&gt;0,"Q2 ","")&amp;IF('5700-33H Main'!$Q$80&gt;0,"Q3 ","")&amp;IF('5700-33H Main'!$Q$101&gt;0,"Q4","")&amp;" )"</f>
        <v>&lt;  Summary (Projections and Accomplishments for  )</v>
      </c>
      <c r="D32" s="994"/>
      <c r="E32" s="994"/>
      <c r="F32" s="994"/>
      <c r="G32" s="994"/>
      <c r="H32" s="994"/>
      <c r="I32" s="994"/>
      <c r="J32" s="995"/>
      <c r="K32" s="995"/>
      <c r="L32" s="995"/>
      <c r="M32" s="995"/>
      <c r="N32" s="995"/>
      <c r="O32" s="995"/>
      <c r="P32" s="995"/>
      <c r="Q32" s="1000"/>
      <c r="R32" s="9"/>
    </row>
    <row r="33" spans="2:18" ht="7.5" customHeight="1" thickBot="1" x14ac:dyDescent="0.3">
      <c r="B33" s="236"/>
      <c r="C33" s="999"/>
      <c r="D33" s="996"/>
      <c r="E33" s="996"/>
      <c r="F33" s="996"/>
      <c r="G33" s="996"/>
      <c r="H33" s="996"/>
      <c r="I33" s="996"/>
      <c r="J33" s="996"/>
      <c r="K33" s="996"/>
      <c r="L33" s="996"/>
      <c r="M33" s="996"/>
      <c r="N33" s="996"/>
      <c r="O33" s="996"/>
      <c r="P33" s="996"/>
      <c r="Q33" s="1001"/>
      <c r="R33" s="9"/>
    </row>
    <row r="34" spans="2:18" ht="29.25" customHeight="1" outlineLevel="1" thickBot="1" x14ac:dyDescent="0.4">
      <c r="B34" s="935" t="s">
        <v>55</v>
      </c>
      <c r="C34" s="898" t="s">
        <v>94</v>
      </c>
      <c r="D34" s="951"/>
      <c r="E34" s="228" t="str">
        <f>Start!U12</f>
        <v/>
      </c>
      <c r="F34" s="229" t="str">
        <f>Start!AG19</f>
        <v/>
      </c>
      <c r="G34" s="899" t="str">
        <f>Start!AG20</f>
        <v/>
      </c>
      <c r="H34" s="227" t="s">
        <v>93</v>
      </c>
      <c r="I34" s="219" t="str">
        <f>Start!$AG$21</f>
        <v/>
      </c>
      <c r="J34" s="1011" t="e">
        <f>LOOKUP(Start!$AG$21,Start!$F$44:$F$59,Start!$G$44:$G$59)</f>
        <v>#N/A</v>
      </c>
      <c r="K34" s="900"/>
      <c r="L34" s="228"/>
      <c r="M34" s="901"/>
      <c r="N34" s="232"/>
      <c r="O34" s="1600" t="str">
        <f>'5700-33H Main'!$O$3</f>
        <v>Total Program Accomplishments</v>
      </c>
      <c r="P34" s="1601"/>
      <c r="Q34" s="1602"/>
      <c r="R34" s="9"/>
    </row>
    <row r="35" spans="2:18" s="199" customFormat="1" ht="38.25" customHeight="1" outlineLevel="1" thickBot="1" x14ac:dyDescent="0.3">
      <c r="B35" s="922"/>
      <c r="C35" s="1619" t="s">
        <v>103</v>
      </c>
      <c r="D35" s="1620"/>
      <c r="E35" s="1621"/>
      <c r="F35" s="1580" t="s">
        <v>91</v>
      </c>
      <c r="G35" s="1581"/>
      <c r="H35" s="1580" t="s">
        <v>90</v>
      </c>
      <c r="I35" s="1582"/>
      <c r="J35" s="1583" t="s">
        <v>102</v>
      </c>
      <c r="K35" s="1583" t="s">
        <v>101</v>
      </c>
      <c r="L35" s="1583" t="s">
        <v>87</v>
      </c>
      <c r="M35" s="1583" t="s">
        <v>86</v>
      </c>
      <c r="N35" s="1583" t="s">
        <v>85</v>
      </c>
      <c r="O35" s="1583" t="s">
        <v>84</v>
      </c>
      <c r="P35" s="1583" t="s">
        <v>83</v>
      </c>
      <c r="Q35" s="1617" t="s">
        <v>28</v>
      </c>
      <c r="R35" s="922"/>
    </row>
    <row r="36" spans="2:18" ht="15.75" customHeight="1" outlineLevel="1" thickBot="1" x14ac:dyDescent="0.3">
      <c r="B36" s="9"/>
      <c r="C36" s="1622"/>
      <c r="D36" s="1623"/>
      <c r="E36" s="1624"/>
      <c r="F36" s="233" t="s">
        <v>81</v>
      </c>
      <c r="G36" s="233" t="s">
        <v>100</v>
      </c>
      <c r="H36" s="233" t="s">
        <v>81</v>
      </c>
      <c r="I36" s="233" t="s">
        <v>100</v>
      </c>
      <c r="J36" s="1584"/>
      <c r="K36" s="1584"/>
      <c r="L36" s="1584"/>
      <c r="M36" s="1584"/>
      <c r="N36" s="1584"/>
      <c r="O36" s="1584"/>
      <c r="P36" s="1584"/>
      <c r="Q36" s="1618"/>
      <c r="R36" s="9"/>
    </row>
    <row r="37" spans="2:18" ht="15.75" customHeight="1" outlineLevel="1" thickBot="1" x14ac:dyDescent="0.3">
      <c r="B37" s="9"/>
      <c r="C37" s="1605" t="s">
        <v>308</v>
      </c>
      <c r="D37" s="1606"/>
      <c r="E37" s="1606"/>
      <c r="F37" s="1606"/>
      <c r="G37" s="1606"/>
      <c r="H37" s="1606"/>
      <c r="I37" s="1606"/>
      <c r="J37" s="1606"/>
      <c r="K37" s="1606"/>
      <c r="L37" s="1606"/>
      <c r="M37" s="1606"/>
      <c r="N37" s="1606"/>
      <c r="O37" s="1606"/>
      <c r="P37" s="1606"/>
      <c r="Q37" s="1607"/>
      <c r="R37" s="9"/>
    </row>
    <row r="38" spans="2:18" ht="15.75" customHeight="1" outlineLevel="1" x14ac:dyDescent="0.25">
      <c r="B38" s="9"/>
      <c r="C38" s="1608" t="s">
        <v>99</v>
      </c>
      <c r="D38" s="1609"/>
      <c r="E38" s="1609"/>
      <c r="F38" s="52"/>
      <c r="G38" s="52"/>
      <c r="H38" s="52"/>
      <c r="I38" s="52"/>
      <c r="J38" s="52"/>
      <c r="K38" s="52"/>
      <c r="L38" s="52"/>
      <c r="M38" s="52"/>
      <c r="N38" s="52"/>
      <c r="O38" s="52"/>
      <c r="P38" s="52"/>
      <c r="Q38" s="23">
        <f>IF(SUM(F38:P38)&gt;0, SUM(F38:P38),0)</f>
        <v>0</v>
      </c>
      <c r="R38" s="9"/>
    </row>
    <row r="39" spans="2:18" ht="15.75" customHeight="1" outlineLevel="1" x14ac:dyDescent="0.25">
      <c r="B39" s="9"/>
      <c r="C39" s="1078" t="s">
        <v>589</v>
      </c>
      <c r="D39" s="1079"/>
      <c r="E39" s="1080"/>
      <c r="F39" s="52"/>
      <c r="G39" s="52"/>
      <c r="H39" s="52"/>
      <c r="I39" s="52"/>
      <c r="J39" s="52"/>
      <c r="K39" s="52"/>
      <c r="L39" s="52"/>
      <c r="M39" s="52"/>
      <c r="N39" s="52"/>
      <c r="O39" s="52"/>
      <c r="P39" s="52"/>
      <c r="Q39" s="23" t="str">
        <f>IF(SUM(F39:P39)&gt;0, SUM(F39:P39),"")</f>
        <v/>
      </c>
      <c r="R39" s="9"/>
    </row>
    <row r="40" spans="2:18" ht="15.75" customHeight="1" outlineLevel="1" x14ac:dyDescent="0.25">
      <c r="B40" s="9"/>
      <c r="C40" s="1613" t="s">
        <v>98</v>
      </c>
      <c r="D40" s="1614"/>
      <c r="E40" s="1004" t="s">
        <v>97</v>
      </c>
      <c r="F40" s="48"/>
      <c r="G40" s="48"/>
      <c r="H40" s="48"/>
      <c r="I40" s="48"/>
      <c r="J40" s="48"/>
      <c r="K40" s="48"/>
      <c r="L40" s="48"/>
      <c r="M40" s="48"/>
      <c r="N40" s="48"/>
      <c r="O40" s="48"/>
      <c r="P40" s="48"/>
      <c r="Q40" s="29" t="str">
        <f t="shared" ref="Q40:Q52" si="8">IF(SUM(F40:P40)&gt;0, SUM(F40:P40), "")</f>
        <v/>
      </c>
      <c r="R40" s="9"/>
    </row>
    <row r="41" spans="2:18" ht="15.75" customHeight="1" outlineLevel="1" thickBot="1" x14ac:dyDescent="0.3">
      <c r="B41" s="9"/>
      <c r="C41" s="1615"/>
      <c r="D41" s="1616"/>
      <c r="E41" s="1017" t="s">
        <v>78</v>
      </c>
      <c r="F41" s="1014"/>
      <c r="G41" s="1014"/>
      <c r="H41" s="1014"/>
      <c r="I41" s="1014"/>
      <c r="J41" s="1014"/>
      <c r="K41" s="1014"/>
      <c r="L41" s="1014"/>
      <c r="M41" s="1014"/>
      <c r="N41" s="1014"/>
      <c r="O41" s="1014"/>
      <c r="P41" s="1014"/>
      <c r="Q41" s="1015" t="str">
        <f t="shared" si="8"/>
        <v/>
      </c>
      <c r="R41" s="9"/>
    </row>
    <row r="42" spans="2:18" ht="15.75" customHeight="1" outlineLevel="1" x14ac:dyDescent="0.25">
      <c r="B42" s="9"/>
      <c r="C42" s="1610" t="s">
        <v>74</v>
      </c>
      <c r="D42" s="1611"/>
      <c r="E42" s="1612"/>
      <c r="F42" s="1016"/>
      <c r="G42" s="1016"/>
      <c r="H42" s="1016"/>
      <c r="I42" s="1016"/>
      <c r="J42" s="1016"/>
      <c r="K42" s="1016"/>
      <c r="L42" s="1016"/>
      <c r="M42" s="1016"/>
      <c r="N42" s="1016"/>
      <c r="O42" s="1016"/>
      <c r="P42" s="1016"/>
      <c r="Q42" s="23" t="str">
        <f t="shared" si="8"/>
        <v/>
      </c>
      <c r="R42" s="9"/>
    </row>
    <row r="43" spans="2:18" ht="15.75" customHeight="1" outlineLevel="1" x14ac:dyDescent="0.25">
      <c r="B43" s="9"/>
      <c r="C43" s="1597" t="s">
        <v>73</v>
      </c>
      <c r="D43" s="1603"/>
      <c r="E43" s="1604"/>
      <c r="F43" s="48"/>
      <c r="G43" s="48"/>
      <c r="H43" s="48"/>
      <c r="I43" s="48"/>
      <c r="J43" s="48"/>
      <c r="K43" s="48"/>
      <c r="L43" s="48"/>
      <c r="M43" s="48"/>
      <c r="N43" s="48"/>
      <c r="O43" s="48"/>
      <c r="P43" s="48"/>
      <c r="Q43" s="23" t="str">
        <f t="shared" si="8"/>
        <v/>
      </c>
      <c r="R43" s="9"/>
    </row>
    <row r="44" spans="2:18" outlineLevel="1" x14ac:dyDescent="0.25">
      <c r="B44" s="9"/>
      <c r="C44" s="1597" t="s">
        <v>72</v>
      </c>
      <c r="D44" s="1603"/>
      <c r="E44" s="1604"/>
      <c r="F44" s="48"/>
      <c r="G44" s="48"/>
      <c r="H44" s="48"/>
      <c r="I44" s="48"/>
      <c r="J44" s="48"/>
      <c r="K44" s="48"/>
      <c r="L44" s="48"/>
      <c r="M44" s="48"/>
      <c r="N44" s="48"/>
      <c r="O44" s="48"/>
      <c r="P44" s="48"/>
      <c r="Q44" s="23" t="str">
        <f t="shared" si="8"/>
        <v/>
      </c>
      <c r="R44" s="9"/>
    </row>
    <row r="45" spans="2:18" outlineLevel="1" x14ac:dyDescent="0.25">
      <c r="B45" s="9"/>
      <c r="C45" s="1597" t="s">
        <v>71</v>
      </c>
      <c r="D45" s="1603"/>
      <c r="E45" s="1604"/>
      <c r="F45" s="48"/>
      <c r="G45" s="48"/>
      <c r="H45" s="48"/>
      <c r="I45" s="48"/>
      <c r="J45" s="48"/>
      <c r="K45" s="48"/>
      <c r="L45" s="48"/>
      <c r="M45" s="48"/>
      <c r="N45" s="48"/>
      <c r="O45" s="48"/>
      <c r="P45" s="48"/>
      <c r="Q45" s="23" t="str">
        <f t="shared" si="8"/>
        <v/>
      </c>
      <c r="R45" s="9"/>
    </row>
    <row r="46" spans="2:18" outlineLevel="1" x14ac:dyDescent="0.25">
      <c r="B46" s="9"/>
      <c r="C46" s="1597" t="s">
        <v>70</v>
      </c>
      <c r="D46" s="1603"/>
      <c r="E46" s="1604"/>
      <c r="F46" s="48"/>
      <c r="G46" s="48"/>
      <c r="H46" s="48"/>
      <c r="I46" s="48"/>
      <c r="J46" s="48"/>
      <c r="K46" s="48"/>
      <c r="L46" s="48"/>
      <c r="M46" s="48"/>
      <c r="N46" s="48"/>
      <c r="O46" s="48"/>
      <c r="P46" s="48"/>
      <c r="Q46" s="23" t="str">
        <f t="shared" si="8"/>
        <v/>
      </c>
      <c r="R46" s="9"/>
    </row>
    <row r="47" spans="2:18" outlineLevel="1" x14ac:dyDescent="0.25">
      <c r="B47" s="9"/>
      <c r="C47" s="1597" t="s">
        <v>69</v>
      </c>
      <c r="D47" s="1603"/>
      <c r="E47" s="1604"/>
      <c r="F47" s="48"/>
      <c r="G47" s="48"/>
      <c r="H47" s="48"/>
      <c r="I47" s="48"/>
      <c r="J47" s="48"/>
      <c r="K47" s="48"/>
      <c r="L47" s="48"/>
      <c r="M47" s="48"/>
      <c r="N47" s="48"/>
      <c r="O47" s="48"/>
      <c r="P47" s="48"/>
      <c r="Q47" s="23" t="str">
        <f t="shared" si="8"/>
        <v/>
      </c>
      <c r="R47" s="9"/>
    </row>
    <row r="48" spans="2:18" outlineLevel="1" x14ac:dyDescent="0.25">
      <c r="B48" s="9"/>
      <c r="C48" s="1597" t="s">
        <v>68</v>
      </c>
      <c r="D48" s="1603"/>
      <c r="E48" s="1604"/>
      <c r="F48" s="48"/>
      <c r="G48" s="48"/>
      <c r="H48" s="48"/>
      <c r="I48" s="48"/>
      <c r="J48" s="48"/>
      <c r="K48" s="48"/>
      <c r="L48" s="48"/>
      <c r="M48" s="48"/>
      <c r="N48" s="48"/>
      <c r="O48" s="48"/>
      <c r="P48" s="48"/>
      <c r="Q48" s="23" t="str">
        <f t="shared" si="8"/>
        <v/>
      </c>
      <c r="R48" s="9"/>
    </row>
    <row r="49" spans="2:19" outlineLevel="1" x14ac:dyDescent="0.25">
      <c r="B49" s="9"/>
      <c r="C49" s="1597" t="s">
        <v>300</v>
      </c>
      <c r="D49" s="1628"/>
      <c r="E49" s="1629"/>
      <c r="F49" s="48"/>
      <c r="G49" s="48"/>
      <c r="H49" s="48"/>
      <c r="I49" s="48"/>
      <c r="J49" s="48"/>
      <c r="K49" s="48"/>
      <c r="L49" s="48"/>
      <c r="M49" s="48"/>
      <c r="N49" s="48"/>
      <c r="O49" s="48"/>
      <c r="P49" s="48"/>
      <c r="Q49" s="23" t="str">
        <f t="shared" si="8"/>
        <v/>
      </c>
      <c r="R49" s="9"/>
      <c r="S49" s="18"/>
    </row>
    <row r="50" spans="2:19" outlineLevel="1" x14ac:dyDescent="0.25">
      <c r="B50" s="9"/>
      <c r="C50" s="1597" t="s">
        <v>67</v>
      </c>
      <c r="D50" s="1598"/>
      <c r="E50" s="1599"/>
      <c r="F50" s="48"/>
      <c r="G50" s="48"/>
      <c r="H50" s="48"/>
      <c r="I50" s="48"/>
      <c r="J50" s="48"/>
      <c r="K50" s="48"/>
      <c r="L50" s="48"/>
      <c r="M50" s="48"/>
      <c r="N50" s="48"/>
      <c r="O50" s="48"/>
      <c r="P50" s="48"/>
      <c r="Q50" s="23" t="str">
        <f t="shared" si="8"/>
        <v/>
      </c>
      <c r="R50" s="9"/>
      <c r="S50" s="18"/>
    </row>
    <row r="51" spans="2:19" outlineLevel="1" x14ac:dyDescent="0.25">
      <c r="B51" s="9"/>
      <c r="C51" s="1597" t="s">
        <v>66</v>
      </c>
      <c r="D51" s="1598"/>
      <c r="E51" s="1599"/>
      <c r="F51" s="48"/>
      <c r="G51" s="48"/>
      <c r="H51" s="48"/>
      <c r="I51" s="48"/>
      <c r="J51" s="48"/>
      <c r="K51" s="48"/>
      <c r="L51" s="48"/>
      <c r="M51" s="48"/>
      <c r="N51" s="48"/>
      <c r="O51" s="48"/>
      <c r="P51" s="48"/>
      <c r="Q51" s="23" t="str">
        <f t="shared" si="8"/>
        <v/>
      </c>
      <c r="R51" s="9"/>
      <c r="S51" s="18"/>
    </row>
    <row r="52" spans="2:19" outlineLevel="1" x14ac:dyDescent="0.25">
      <c r="B52" s="9"/>
      <c r="C52" s="1625" t="s">
        <v>65</v>
      </c>
      <c r="D52" s="1626"/>
      <c r="E52" s="1627"/>
      <c r="F52" s="50"/>
      <c r="G52" s="50"/>
      <c r="H52" s="50"/>
      <c r="I52" s="50"/>
      <c r="J52" s="50"/>
      <c r="K52" s="50"/>
      <c r="L52" s="50"/>
      <c r="M52" s="50"/>
      <c r="N52" s="50"/>
      <c r="O52" s="50"/>
      <c r="P52" s="50"/>
      <c r="Q52" s="918" t="str">
        <f t="shared" si="8"/>
        <v/>
      </c>
      <c r="R52" s="9"/>
      <c r="S52" s="18"/>
    </row>
    <row r="53" spans="2:19" ht="17.25" customHeight="1" x14ac:dyDescent="0.25">
      <c r="B53" s="9"/>
      <c r="C53" s="1632" t="str">
        <f>"&lt; Q1 "&amp;IF(Q38=0,"(No Inspections)","")</f>
        <v>&lt; Q1 (No Inspections)</v>
      </c>
      <c r="D53" s="1429"/>
      <c r="E53" s="236"/>
      <c r="F53" s="236"/>
      <c r="G53" s="236"/>
      <c r="H53" s="236"/>
      <c r="I53" s="236"/>
      <c r="J53" s="236"/>
      <c r="K53" s="236"/>
      <c r="L53" s="236"/>
      <c r="M53" s="236"/>
      <c r="N53" s="236"/>
      <c r="O53" s="236"/>
      <c r="P53" s="236"/>
      <c r="Q53" s="962"/>
      <c r="R53" s="9"/>
      <c r="S53" s="18"/>
    </row>
    <row r="54" spans="2:19" ht="9.75" customHeight="1" thickBot="1" x14ac:dyDescent="0.3">
      <c r="B54" s="9"/>
      <c r="C54" s="1002"/>
      <c r="D54" s="969"/>
      <c r="E54" s="969"/>
      <c r="F54" s="969"/>
      <c r="G54" s="969"/>
      <c r="H54" s="969"/>
      <c r="I54" s="969"/>
      <c r="J54" s="969"/>
      <c r="K54" s="969"/>
      <c r="L54" s="969"/>
      <c r="M54" s="969"/>
      <c r="N54" s="969"/>
      <c r="O54" s="969"/>
      <c r="P54" s="969"/>
      <c r="Q54" s="1003"/>
      <c r="R54" s="9"/>
      <c r="S54" s="18"/>
    </row>
    <row r="55" spans="2:19" ht="25.5" customHeight="1" outlineLevel="1" thickBot="1" x14ac:dyDescent="0.35">
      <c r="B55" s="921" t="s">
        <v>58</v>
      </c>
      <c r="C55" s="1630" t="s">
        <v>94</v>
      </c>
      <c r="D55" s="1631"/>
      <c r="E55" s="228" t="str">
        <f>Start!U12</f>
        <v/>
      </c>
      <c r="F55" s="229" t="str">
        <f>Start!AG19</f>
        <v/>
      </c>
      <c r="G55" s="861" t="str">
        <f>Start!AG20</f>
        <v/>
      </c>
      <c r="H55" s="227" t="s">
        <v>93</v>
      </c>
      <c r="I55" s="230" t="e">
        <f>LOOKUP(Start!$AG$21,Start!$F$44:$F$59,Start!$H$44:$H$59)</f>
        <v>#N/A</v>
      </c>
      <c r="J55" s="230" t="e">
        <f>LOOKUP(Start!$AG$21,Start!$F$44:$F$59,Start!$I$44:$I$59)</f>
        <v>#N/A</v>
      </c>
      <c r="K55" s="232"/>
      <c r="L55" s="228"/>
      <c r="M55" s="228"/>
      <c r="N55" s="232"/>
      <c r="O55" s="1600" t="str">
        <f>'5700-33H Main'!$O$3</f>
        <v>Total Program Accomplishments</v>
      </c>
      <c r="P55" s="1601"/>
      <c r="Q55" s="1602"/>
      <c r="R55" s="9"/>
      <c r="S55" s="18"/>
    </row>
    <row r="56" spans="2:19" ht="27.75" customHeight="1" outlineLevel="1" thickBot="1" x14ac:dyDescent="0.3">
      <c r="B56" s="9"/>
      <c r="C56" s="1619" t="s">
        <v>103</v>
      </c>
      <c r="D56" s="1620"/>
      <c r="E56" s="1621"/>
      <c r="F56" s="1580" t="s">
        <v>91</v>
      </c>
      <c r="G56" s="1581"/>
      <c r="H56" s="1580" t="s">
        <v>90</v>
      </c>
      <c r="I56" s="1582"/>
      <c r="J56" s="1583" t="s">
        <v>102</v>
      </c>
      <c r="K56" s="1583" t="s">
        <v>101</v>
      </c>
      <c r="L56" s="1583" t="s">
        <v>87</v>
      </c>
      <c r="M56" s="1583" t="s">
        <v>86</v>
      </c>
      <c r="N56" s="1583" t="s">
        <v>85</v>
      </c>
      <c r="O56" s="1583" t="s">
        <v>84</v>
      </c>
      <c r="P56" s="1583" t="s">
        <v>83</v>
      </c>
      <c r="Q56" s="1617" t="s">
        <v>28</v>
      </c>
      <c r="R56" s="9"/>
      <c r="S56" s="18"/>
    </row>
    <row r="57" spans="2:19" ht="28.5" customHeight="1" outlineLevel="1" thickBot="1" x14ac:dyDescent="0.3">
      <c r="B57" s="9"/>
      <c r="C57" s="1622"/>
      <c r="D57" s="1623"/>
      <c r="E57" s="1624"/>
      <c r="F57" s="233" t="s">
        <v>81</v>
      </c>
      <c r="G57" s="233" t="s">
        <v>100</v>
      </c>
      <c r="H57" s="233" t="s">
        <v>81</v>
      </c>
      <c r="I57" s="233" t="s">
        <v>100</v>
      </c>
      <c r="J57" s="1584"/>
      <c r="K57" s="1584"/>
      <c r="L57" s="1584"/>
      <c r="M57" s="1584"/>
      <c r="N57" s="1584"/>
      <c r="O57" s="1584"/>
      <c r="P57" s="1584"/>
      <c r="Q57" s="1618"/>
      <c r="R57" s="9"/>
      <c r="S57" s="18"/>
    </row>
    <row r="58" spans="2:19" ht="15.75" outlineLevel="1" thickBot="1" x14ac:dyDescent="0.3">
      <c r="B58" s="9"/>
      <c r="C58" s="1605" t="s">
        <v>308</v>
      </c>
      <c r="D58" s="1606"/>
      <c r="E58" s="1606"/>
      <c r="F58" s="1606"/>
      <c r="G58" s="1606"/>
      <c r="H58" s="1606"/>
      <c r="I58" s="1606"/>
      <c r="J58" s="1606"/>
      <c r="K58" s="1606"/>
      <c r="L58" s="1606"/>
      <c r="M58" s="1606"/>
      <c r="N58" s="1606"/>
      <c r="O58" s="1606"/>
      <c r="P58" s="1606"/>
      <c r="Q58" s="1607"/>
      <c r="R58" s="9"/>
      <c r="S58" s="18"/>
    </row>
    <row r="59" spans="2:19" outlineLevel="1" x14ac:dyDescent="0.25">
      <c r="B59" s="9"/>
      <c r="C59" s="1608" t="s">
        <v>99</v>
      </c>
      <c r="D59" s="1609"/>
      <c r="E59" s="1609"/>
      <c r="F59" s="52"/>
      <c r="G59" s="52"/>
      <c r="H59" s="52"/>
      <c r="I59" s="52"/>
      <c r="J59" s="52"/>
      <c r="K59" s="52"/>
      <c r="L59" s="52"/>
      <c r="M59" s="52"/>
      <c r="N59" s="52"/>
      <c r="O59" s="52"/>
      <c r="P59" s="52"/>
      <c r="Q59" s="23">
        <f>IF(SUM(F59:P59)&gt;0, SUM(F59:P59),0)</f>
        <v>0</v>
      </c>
      <c r="R59" s="9"/>
      <c r="S59" s="18"/>
    </row>
    <row r="60" spans="2:19" outlineLevel="1" x14ac:dyDescent="0.25">
      <c r="B60" s="9"/>
      <c r="C60" s="1078" t="s">
        <v>589</v>
      </c>
      <c r="D60" s="1079"/>
      <c r="E60" s="1080"/>
      <c r="F60" s="52"/>
      <c r="G60" s="52"/>
      <c r="H60" s="52"/>
      <c r="I60" s="52"/>
      <c r="J60" s="52"/>
      <c r="K60" s="52"/>
      <c r="L60" s="52"/>
      <c r="M60" s="52"/>
      <c r="N60" s="52"/>
      <c r="O60" s="52"/>
      <c r="P60" s="52"/>
      <c r="Q60" s="23" t="str">
        <f>IF(SUM(F60:P60)&gt;0, SUM(F60:P60),"")</f>
        <v/>
      </c>
      <c r="R60" s="9"/>
      <c r="S60" s="18"/>
    </row>
    <row r="61" spans="2:19" outlineLevel="1" x14ac:dyDescent="0.25">
      <c r="B61" s="9"/>
      <c r="C61" s="1613" t="s">
        <v>98</v>
      </c>
      <c r="D61" s="1614"/>
      <c r="E61" s="1004" t="s">
        <v>97</v>
      </c>
      <c r="F61" s="48"/>
      <c r="G61" s="48"/>
      <c r="H61" s="48"/>
      <c r="I61" s="48"/>
      <c r="J61" s="48"/>
      <c r="K61" s="48"/>
      <c r="L61" s="48"/>
      <c r="M61" s="48"/>
      <c r="N61" s="48"/>
      <c r="O61" s="48"/>
      <c r="P61" s="48"/>
      <c r="Q61" s="23" t="str">
        <f t="shared" ref="Q61:Q73" si="9">IF(SUM(F61:P61)&gt;0, SUM(F61:P61),"")</f>
        <v/>
      </c>
      <c r="R61" s="9"/>
      <c r="S61" s="18"/>
    </row>
    <row r="62" spans="2:19" ht="15.75" outlineLevel="1" thickBot="1" x14ac:dyDescent="0.3">
      <c r="B62" s="9"/>
      <c r="C62" s="1640"/>
      <c r="D62" s="1641"/>
      <c r="E62" s="51" t="s">
        <v>78</v>
      </c>
      <c r="F62" s="1014"/>
      <c r="G62" s="1014"/>
      <c r="H62" s="1014"/>
      <c r="I62" s="1014"/>
      <c r="J62" s="1014"/>
      <c r="K62" s="1014"/>
      <c r="L62" s="1014"/>
      <c r="M62" s="1014"/>
      <c r="N62" s="1014"/>
      <c r="O62" s="1014"/>
      <c r="P62" s="1014"/>
      <c r="Q62" s="49" t="str">
        <f t="shared" si="9"/>
        <v/>
      </c>
      <c r="R62" s="9"/>
      <c r="S62" s="18"/>
    </row>
    <row r="63" spans="2:19" ht="15.75" outlineLevel="1" thickTop="1" x14ac:dyDescent="0.25">
      <c r="B63" s="9"/>
      <c r="C63" s="1642" t="s">
        <v>74</v>
      </c>
      <c r="D63" s="1643"/>
      <c r="E63" s="1644"/>
      <c r="F63" s="1016"/>
      <c r="G63" s="1016"/>
      <c r="H63" s="1016"/>
      <c r="I63" s="1016"/>
      <c r="J63" s="1016"/>
      <c r="K63" s="1016"/>
      <c r="L63" s="1016"/>
      <c r="M63" s="1016"/>
      <c r="N63" s="1016"/>
      <c r="O63" s="1016"/>
      <c r="P63" s="1016"/>
      <c r="Q63" s="23" t="str">
        <f t="shared" si="9"/>
        <v/>
      </c>
      <c r="R63" s="9"/>
      <c r="S63" s="18"/>
    </row>
    <row r="64" spans="2:19" outlineLevel="1" x14ac:dyDescent="0.25">
      <c r="B64" s="9"/>
      <c r="C64" s="1597" t="s">
        <v>73</v>
      </c>
      <c r="D64" s="1638"/>
      <c r="E64" s="1639"/>
      <c r="F64" s="52"/>
      <c r="G64" s="52"/>
      <c r="H64" s="52"/>
      <c r="I64" s="52"/>
      <c r="J64" s="52"/>
      <c r="K64" s="52"/>
      <c r="L64" s="52"/>
      <c r="M64" s="52"/>
      <c r="N64" s="52"/>
      <c r="O64" s="52"/>
      <c r="P64" s="52"/>
      <c r="Q64" s="23" t="str">
        <f t="shared" si="9"/>
        <v/>
      </c>
      <c r="R64" s="9"/>
      <c r="S64" s="18"/>
    </row>
    <row r="65" spans="2:19" outlineLevel="1" x14ac:dyDescent="0.25">
      <c r="B65" s="9"/>
      <c r="C65" s="1597" t="s">
        <v>72</v>
      </c>
      <c r="D65" s="1638"/>
      <c r="E65" s="1639"/>
      <c r="F65" s="52"/>
      <c r="G65" s="52"/>
      <c r="H65" s="52"/>
      <c r="I65" s="52"/>
      <c r="J65" s="52"/>
      <c r="K65" s="52"/>
      <c r="L65" s="52"/>
      <c r="M65" s="52"/>
      <c r="N65" s="52"/>
      <c r="O65" s="52"/>
      <c r="P65" s="52"/>
      <c r="Q65" s="23" t="str">
        <f t="shared" si="9"/>
        <v/>
      </c>
      <c r="R65" s="9"/>
      <c r="S65" s="18"/>
    </row>
    <row r="66" spans="2:19" outlineLevel="1" x14ac:dyDescent="0.25">
      <c r="B66" s="9"/>
      <c r="C66" s="1597" t="s">
        <v>71</v>
      </c>
      <c r="D66" s="1638"/>
      <c r="E66" s="1639"/>
      <c r="F66" s="48"/>
      <c r="G66" s="48"/>
      <c r="H66" s="48"/>
      <c r="I66" s="48"/>
      <c r="J66" s="48"/>
      <c r="K66" s="48"/>
      <c r="L66" s="48"/>
      <c r="M66" s="48"/>
      <c r="N66" s="48"/>
      <c r="O66" s="48"/>
      <c r="P66" s="48"/>
      <c r="Q66" s="23" t="str">
        <f t="shared" si="9"/>
        <v/>
      </c>
      <c r="R66" s="9"/>
      <c r="S66" s="18"/>
    </row>
    <row r="67" spans="2:19" ht="15.75" outlineLevel="1" thickBot="1" x14ac:dyDescent="0.3">
      <c r="B67" s="9"/>
      <c r="C67" s="1597" t="s">
        <v>70</v>
      </c>
      <c r="D67" s="1638"/>
      <c r="E67" s="1639"/>
      <c r="F67" s="1014"/>
      <c r="G67" s="1014"/>
      <c r="H67" s="1014"/>
      <c r="I67" s="1014"/>
      <c r="J67" s="1014"/>
      <c r="K67" s="1014"/>
      <c r="L67" s="1014"/>
      <c r="M67" s="1014"/>
      <c r="N67" s="1014"/>
      <c r="O67" s="1014"/>
      <c r="P67" s="1014"/>
      <c r="Q67" s="23" t="str">
        <f t="shared" si="9"/>
        <v/>
      </c>
      <c r="R67" s="9"/>
      <c r="S67" s="18"/>
    </row>
    <row r="68" spans="2:19" outlineLevel="1" x14ac:dyDescent="0.25">
      <c r="B68" s="9"/>
      <c r="C68" s="1597" t="s">
        <v>69</v>
      </c>
      <c r="D68" s="1638"/>
      <c r="E68" s="1639"/>
      <c r="F68" s="1016"/>
      <c r="G68" s="1016"/>
      <c r="H68" s="1016"/>
      <c r="I68" s="1016"/>
      <c r="J68" s="1016"/>
      <c r="K68" s="1016"/>
      <c r="L68" s="1016"/>
      <c r="M68" s="1016"/>
      <c r="N68" s="1016"/>
      <c r="O68" s="1016"/>
      <c r="P68" s="1016"/>
      <c r="Q68" s="23" t="str">
        <f t="shared" si="9"/>
        <v/>
      </c>
      <c r="R68" s="9"/>
      <c r="S68" s="18"/>
    </row>
    <row r="69" spans="2:19" outlineLevel="1" x14ac:dyDescent="0.25">
      <c r="B69" s="9"/>
      <c r="C69" s="1597" t="s">
        <v>68</v>
      </c>
      <c r="D69" s="1638"/>
      <c r="E69" s="1639"/>
      <c r="F69" s="52"/>
      <c r="G69" s="52"/>
      <c r="H69" s="52"/>
      <c r="I69" s="52"/>
      <c r="J69" s="52"/>
      <c r="K69" s="52"/>
      <c r="L69" s="52"/>
      <c r="M69" s="52"/>
      <c r="N69" s="52"/>
      <c r="O69" s="52"/>
      <c r="P69" s="52"/>
      <c r="Q69" s="23" t="str">
        <f t="shared" si="9"/>
        <v/>
      </c>
      <c r="R69" s="9"/>
      <c r="S69" s="18"/>
    </row>
    <row r="70" spans="2:19" outlineLevel="1" x14ac:dyDescent="0.25">
      <c r="B70" s="9"/>
      <c r="C70" s="1597" t="s">
        <v>300</v>
      </c>
      <c r="D70" s="1636"/>
      <c r="E70" s="1637"/>
      <c r="F70" s="52"/>
      <c r="G70" s="52"/>
      <c r="H70" s="52"/>
      <c r="I70" s="52"/>
      <c r="J70" s="52"/>
      <c r="K70" s="52"/>
      <c r="L70" s="52"/>
      <c r="M70" s="52"/>
      <c r="N70" s="52"/>
      <c r="O70" s="52"/>
      <c r="P70" s="52"/>
      <c r="Q70" s="23" t="str">
        <f t="shared" si="9"/>
        <v/>
      </c>
      <c r="R70" s="9"/>
      <c r="S70" s="18"/>
    </row>
    <row r="71" spans="2:19" outlineLevel="1" x14ac:dyDescent="0.25">
      <c r="B71" s="9"/>
      <c r="C71" s="1597" t="s">
        <v>67</v>
      </c>
      <c r="D71" s="1636"/>
      <c r="E71" s="1637"/>
      <c r="F71" s="48"/>
      <c r="G71" s="48"/>
      <c r="H71" s="48"/>
      <c r="I71" s="48"/>
      <c r="J71" s="48"/>
      <c r="K71" s="48"/>
      <c r="L71" s="48"/>
      <c r="M71" s="48"/>
      <c r="N71" s="48"/>
      <c r="O71" s="48"/>
      <c r="P71" s="48"/>
      <c r="Q71" s="23" t="str">
        <f t="shared" si="9"/>
        <v/>
      </c>
      <c r="R71" s="9"/>
      <c r="S71" s="18"/>
    </row>
    <row r="72" spans="2:19" ht="15.75" outlineLevel="1" thickBot="1" x14ac:dyDescent="0.3">
      <c r="B72" s="9"/>
      <c r="C72" s="1597" t="s">
        <v>66</v>
      </c>
      <c r="D72" s="1636"/>
      <c r="E72" s="1637"/>
      <c r="F72" s="1014"/>
      <c r="G72" s="1014"/>
      <c r="H72" s="1014"/>
      <c r="I72" s="1014"/>
      <c r="J72" s="1014"/>
      <c r="K72" s="1014"/>
      <c r="L72" s="1014"/>
      <c r="M72" s="1014"/>
      <c r="N72" s="1014"/>
      <c r="O72" s="1014"/>
      <c r="P72" s="1014"/>
      <c r="Q72" s="23" t="str">
        <f t="shared" si="9"/>
        <v/>
      </c>
      <c r="R72" s="9"/>
      <c r="S72" s="18"/>
    </row>
    <row r="73" spans="2:19" ht="15.75" outlineLevel="1" thickBot="1" x14ac:dyDescent="0.3">
      <c r="B73" s="9"/>
      <c r="C73" s="1633" t="s">
        <v>65</v>
      </c>
      <c r="D73" s="1634"/>
      <c r="E73" s="1635"/>
      <c r="F73" s="1016"/>
      <c r="G73" s="1016"/>
      <c r="H73" s="1016"/>
      <c r="I73" s="1016"/>
      <c r="J73" s="1016"/>
      <c r="K73" s="1016"/>
      <c r="L73" s="1016"/>
      <c r="M73" s="1016"/>
      <c r="N73" s="1016"/>
      <c r="O73" s="1016"/>
      <c r="P73" s="1016"/>
      <c r="Q73" s="1015" t="str">
        <f t="shared" si="9"/>
        <v/>
      </c>
      <c r="R73" s="9"/>
      <c r="S73" s="18"/>
    </row>
    <row r="74" spans="2:19" ht="16.5" customHeight="1" x14ac:dyDescent="0.25">
      <c r="B74" s="9"/>
      <c r="C74" s="1648" t="str">
        <f>"&lt; Q2 "&amp;IF(Q59=0,"(No Inspections)","")</f>
        <v>&lt; Q2 (No Inspections)</v>
      </c>
      <c r="D74" s="1649"/>
      <c r="E74" s="986"/>
      <c r="F74" s="967"/>
      <c r="G74" s="967"/>
      <c r="H74" s="967"/>
      <c r="I74" s="967"/>
      <c r="J74" s="967"/>
      <c r="K74" s="967"/>
      <c r="L74" s="967"/>
      <c r="M74" s="967"/>
      <c r="N74" s="967"/>
      <c r="O74" s="967"/>
      <c r="P74" s="967"/>
      <c r="Q74" s="46"/>
      <c r="R74" s="9"/>
      <c r="S74" s="18"/>
    </row>
    <row r="75" spans="2:19" ht="11.25" customHeight="1" thickBot="1" x14ac:dyDescent="0.3">
      <c r="B75" s="9"/>
      <c r="C75" s="1005"/>
      <c r="D75" s="985"/>
      <c r="E75" s="985"/>
      <c r="F75" s="971"/>
      <c r="G75" s="971"/>
      <c r="H75" s="971"/>
      <c r="I75" s="971"/>
      <c r="J75" s="971"/>
      <c r="K75" s="971"/>
      <c r="L75" s="971"/>
      <c r="M75" s="971"/>
      <c r="N75" s="971"/>
      <c r="O75" s="971"/>
      <c r="P75" s="971"/>
      <c r="Q75" s="1006"/>
      <c r="R75" s="9"/>
      <c r="S75" s="18"/>
    </row>
    <row r="76" spans="2:19" ht="26.25" customHeight="1" outlineLevel="1" thickBot="1" x14ac:dyDescent="0.35">
      <c r="B76" s="921" t="s">
        <v>256</v>
      </c>
      <c r="C76" s="1630" t="s">
        <v>94</v>
      </c>
      <c r="D76" s="1631"/>
      <c r="E76" s="228" t="str">
        <f>Start!U12</f>
        <v/>
      </c>
      <c r="F76" s="229" t="str">
        <f>Start!AG19</f>
        <v/>
      </c>
      <c r="G76" s="899" t="str">
        <f>Start!AG20</f>
        <v/>
      </c>
      <c r="H76" s="227" t="s">
        <v>93</v>
      </c>
      <c r="I76" s="230" t="e">
        <f>LOOKUP(Start!$AG$21,Start!$F$44:$F$59,Start!$J$44:$J$59)</f>
        <v>#N/A</v>
      </c>
      <c r="J76" s="230" t="e">
        <f>LOOKUP(Start!$AG$21,Start!$F$44:$F$59,Start!$K$44:$K$59)</f>
        <v>#N/A</v>
      </c>
      <c r="K76" s="232"/>
      <c r="L76" s="228"/>
      <c r="M76" s="228"/>
      <c r="N76" s="232"/>
      <c r="O76" s="1600" t="str">
        <f>'5700-33H Main'!$O$3</f>
        <v>Total Program Accomplishments</v>
      </c>
      <c r="P76" s="1601"/>
      <c r="Q76" s="1602"/>
      <c r="R76" s="9"/>
      <c r="S76" s="18"/>
    </row>
    <row r="77" spans="2:19" ht="15.75" customHeight="1" outlineLevel="1" thickBot="1" x14ac:dyDescent="0.3">
      <c r="B77" s="9"/>
      <c r="C77" s="1619" t="s">
        <v>103</v>
      </c>
      <c r="D77" s="1620"/>
      <c r="E77" s="1621"/>
      <c r="F77" s="1580" t="s">
        <v>91</v>
      </c>
      <c r="G77" s="1581"/>
      <c r="H77" s="1580" t="s">
        <v>90</v>
      </c>
      <c r="I77" s="1582"/>
      <c r="J77" s="1583" t="s">
        <v>102</v>
      </c>
      <c r="K77" s="1583" t="s">
        <v>101</v>
      </c>
      <c r="L77" s="1583" t="s">
        <v>87</v>
      </c>
      <c r="M77" s="1583" t="s">
        <v>86</v>
      </c>
      <c r="N77" s="1583" t="s">
        <v>85</v>
      </c>
      <c r="O77" s="1583" t="s">
        <v>84</v>
      </c>
      <c r="P77" s="1583" t="s">
        <v>83</v>
      </c>
      <c r="Q77" s="1617" t="s">
        <v>28</v>
      </c>
      <c r="R77" s="9"/>
      <c r="S77" s="18"/>
    </row>
    <row r="78" spans="2:19" ht="32.25" customHeight="1" outlineLevel="1" thickBot="1" x14ac:dyDescent="0.3">
      <c r="B78" s="9"/>
      <c r="C78" s="1622"/>
      <c r="D78" s="1623"/>
      <c r="E78" s="1624"/>
      <c r="F78" s="233" t="s">
        <v>81</v>
      </c>
      <c r="G78" s="233" t="s">
        <v>100</v>
      </c>
      <c r="H78" s="233" t="s">
        <v>81</v>
      </c>
      <c r="I78" s="233" t="s">
        <v>100</v>
      </c>
      <c r="J78" s="1584"/>
      <c r="K78" s="1584"/>
      <c r="L78" s="1584"/>
      <c r="M78" s="1584"/>
      <c r="N78" s="1584"/>
      <c r="O78" s="1584"/>
      <c r="P78" s="1584"/>
      <c r="Q78" s="1618"/>
      <c r="R78" s="9"/>
      <c r="S78" s="18"/>
    </row>
    <row r="79" spans="2:19" ht="16.5" customHeight="1" outlineLevel="1" thickBot="1" x14ac:dyDescent="0.3">
      <c r="B79" s="9"/>
      <c r="C79" s="1605" t="s">
        <v>308</v>
      </c>
      <c r="D79" s="1606"/>
      <c r="E79" s="1606"/>
      <c r="F79" s="1606"/>
      <c r="G79" s="1606"/>
      <c r="H79" s="1606"/>
      <c r="I79" s="1606"/>
      <c r="J79" s="1606"/>
      <c r="K79" s="1606"/>
      <c r="L79" s="1606"/>
      <c r="M79" s="1606"/>
      <c r="N79" s="1606"/>
      <c r="O79" s="1606"/>
      <c r="P79" s="1606"/>
      <c r="Q79" s="1607"/>
      <c r="R79" s="9"/>
      <c r="S79" s="18"/>
    </row>
    <row r="80" spans="2:19" ht="15" customHeight="1" outlineLevel="1" x14ac:dyDescent="0.25">
      <c r="B80" s="9"/>
      <c r="C80" s="1608" t="s">
        <v>99</v>
      </c>
      <c r="D80" s="1609"/>
      <c r="E80" s="1609"/>
      <c r="F80" s="52"/>
      <c r="G80" s="52"/>
      <c r="H80" s="52"/>
      <c r="I80" s="52"/>
      <c r="J80" s="52"/>
      <c r="K80" s="52"/>
      <c r="L80" s="52"/>
      <c r="M80" s="52"/>
      <c r="N80" s="52"/>
      <c r="O80" s="52"/>
      <c r="P80" s="52"/>
      <c r="Q80" s="234">
        <f>IF(SUM(F80:P80)&gt;0, SUM(F80:P80),0)</f>
        <v>0</v>
      </c>
      <c r="R80" s="9"/>
      <c r="S80" s="18"/>
    </row>
    <row r="81" spans="2:19" ht="15" customHeight="1" outlineLevel="1" x14ac:dyDescent="0.25">
      <c r="B81" s="9"/>
      <c r="C81" s="1078" t="s">
        <v>589</v>
      </c>
      <c r="D81" s="1079"/>
      <c r="E81" s="1080"/>
      <c r="F81" s="52"/>
      <c r="G81" s="52"/>
      <c r="H81" s="52"/>
      <c r="I81" s="52"/>
      <c r="J81" s="52"/>
      <c r="K81" s="52"/>
      <c r="L81" s="52"/>
      <c r="M81" s="52"/>
      <c r="N81" s="52"/>
      <c r="O81" s="52"/>
      <c r="P81" s="52"/>
      <c r="Q81" s="23" t="str">
        <f>IF(SUM(F81:P81)&gt;0, SUM(F81:P81),"")</f>
        <v/>
      </c>
      <c r="R81" s="9"/>
      <c r="S81" s="18"/>
    </row>
    <row r="82" spans="2:19" outlineLevel="1" x14ac:dyDescent="0.25">
      <c r="B82" s="9"/>
      <c r="C82" s="1613" t="s">
        <v>98</v>
      </c>
      <c r="D82" s="1614"/>
      <c r="E82" s="1004" t="s">
        <v>97</v>
      </c>
      <c r="F82" s="48"/>
      <c r="G82" s="48"/>
      <c r="H82" s="48"/>
      <c r="I82" s="48"/>
      <c r="J82" s="48"/>
      <c r="K82" s="48"/>
      <c r="L82" s="48"/>
      <c r="M82" s="48"/>
      <c r="N82" s="48"/>
      <c r="O82" s="48"/>
      <c r="P82" s="48"/>
      <c r="Q82" s="234" t="str">
        <f t="shared" ref="Q82:Q94" si="10">IF(SUM(F82:P82)&gt;0, SUM(F82:P82),"")</f>
        <v/>
      </c>
      <c r="R82" s="9"/>
      <c r="S82" s="18"/>
    </row>
    <row r="83" spans="2:19" ht="15.75" outlineLevel="1" thickBot="1" x14ac:dyDescent="0.3">
      <c r="B83" s="9"/>
      <c r="C83" s="1640"/>
      <c r="D83" s="1641"/>
      <c r="E83" s="51" t="s">
        <v>78</v>
      </c>
      <c r="F83" s="1014"/>
      <c r="G83" s="1014"/>
      <c r="H83" s="1014"/>
      <c r="I83" s="1014"/>
      <c r="J83" s="1014"/>
      <c r="K83" s="1014"/>
      <c r="L83" s="1014"/>
      <c r="M83" s="1014"/>
      <c r="N83" s="1014"/>
      <c r="O83" s="1014"/>
      <c r="P83" s="1014"/>
      <c r="Q83" s="235" t="str">
        <f t="shared" si="10"/>
        <v/>
      </c>
      <c r="R83" s="9"/>
      <c r="S83" s="18"/>
    </row>
    <row r="84" spans="2:19" ht="15.75" outlineLevel="1" thickTop="1" x14ac:dyDescent="0.25">
      <c r="B84" s="9"/>
      <c r="C84" s="1642" t="s">
        <v>74</v>
      </c>
      <c r="D84" s="1643"/>
      <c r="E84" s="1644"/>
      <c r="F84" s="1016"/>
      <c r="G84" s="1016"/>
      <c r="H84" s="1016"/>
      <c r="I84" s="1016"/>
      <c r="J84" s="1016"/>
      <c r="K84" s="1016"/>
      <c r="L84" s="1016"/>
      <c r="M84" s="1016"/>
      <c r="N84" s="1016"/>
      <c r="O84" s="1016"/>
      <c r="P84" s="1016"/>
      <c r="Q84" s="234" t="str">
        <f t="shared" si="10"/>
        <v/>
      </c>
      <c r="R84" s="9"/>
      <c r="S84" s="18"/>
    </row>
    <row r="85" spans="2:19" outlineLevel="1" x14ac:dyDescent="0.25">
      <c r="B85" s="9"/>
      <c r="C85" s="1597" t="s">
        <v>73</v>
      </c>
      <c r="D85" s="1638"/>
      <c r="E85" s="1639"/>
      <c r="F85" s="52"/>
      <c r="G85" s="52"/>
      <c r="H85" s="52"/>
      <c r="I85" s="52"/>
      <c r="J85" s="52"/>
      <c r="K85" s="52"/>
      <c r="L85" s="52"/>
      <c r="M85" s="52"/>
      <c r="N85" s="52"/>
      <c r="O85" s="52"/>
      <c r="P85" s="52"/>
      <c r="Q85" s="234" t="str">
        <f t="shared" si="10"/>
        <v/>
      </c>
      <c r="R85" s="9"/>
      <c r="S85" s="18"/>
    </row>
    <row r="86" spans="2:19" ht="15" customHeight="1" outlineLevel="1" x14ac:dyDescent="0.25">
      <c r="B86" s="9"/>
      <c r="C86" s="1597" t="s">
        <v>72</v>
      </c>
      <c r="D86" s="1638"/>
      <c r="E86" s="1639"/>
      <c r="F86" s="52"/>
      <c r="G86" s="52"/>
      <c r="H86" s="52"/>
      <c r="I86" s="52"/>
      <c r="J86" s="52"/>
      <c r="K86" s="52"/>
      <c r="L86" s="52"/>
      <c r="M86" s="52"/>
      <c r="N86" s="52"/>
      <c r="O86" s="52"/>
      <c r="P86" s="52"/>
      <c r="Q86" s="234" t="str">
        <f t="shared" si="10"/>
        <v/>
      </c>
      <c r="R86" s="9"/>
      <c r="S86" s="18"/>
    </row>
    <row r="87" spans="2:19" ht="15" customHeight="1" outlineLevel="1" x14ac:dyDescent="0.25">
      <c r="B87" s="9"/>
      <c r="C87" s="1597" t="s">
        <v>71</v>
      </c>
      <c r="D87" s="1638"/>
      <c r="E87" s="1639"/>
      <c r="F87" s="48"/>
      <c r="G87" s="48"/>
      <c r="H87" s="48"/>
      <c r="I87" s="48"/>
      <c r="J87" s="48"/>
      <c r="K87" s="48"/>
      <c r="L87" s="48"/>
      <c r="M87" s="48"/>
      <c r="N87" s="48"/>
      <c r="O87" s="48"/>
      <c r="P87" s="48"/>
      <c r="Q87" s="234" t="str">
        <f t="shared" si="10"/>
        <v/>
      </c>
      <c r="R87" s="9"/>
      <c r="S87" s="18"/>
    </row>
    <row r="88" spans="2:19" ht="15" customHeight="1" outlineLevel="1" thickBot="1" x14ac:dyDescent="0.3">
      <c r="B88" s="9"/>
      <c r="C88" s="1597" t="s">
        <v>70</v>
      </c>
      <c r="D88" s="1638"/>
      <c r="E88" s="1639"/>
      <c r="F88" s="1014"/>
      <c r="G88" s="1014"/>
      <c r="H88" s="1014"/>
      <c r="I88" s="1014"/>
      <c r="J88" s="1014"/>
      <c r="K88" s="1014"/>
      <c r="L88" s="1014"/>
      <c r="M88" s="1014"/>
      <c r="N88" s="1014"/>
      <c r="O88" s="1014"/>
      <c r="P88" s="1014"/>
      <c r="Q88" s="234" t="str">
        <f t="shared" si="10"/>
        <v/>
      </c>
      <c r="R88" s="9"/>
      <c r="S88" s="18"/>
    </row>
    <row r="89" spans="2:19" ht="15" customHeight="1" outlineLevel="1" x14ac:dyDescent="0.25">
      <c r="B89" s="9"/>
      <c r="C89" s="1597" t="s">
        <v>69</v>
      </c>
      <c r="D89" s="1638"/>
      <c r="E89" s="1639"/>
      <c r="F89" s="1016"/>
      <c r="G89" s="1016"/>
      <c r="H89" s="1016"/>
      <c r="I89" s="1016"/>
      <c r="J89" s="1016"/>
      <c r="K89" s="1016"/>
      <c r="L89" s="1016"/>
      <c r="M89" s="1016"/>
      <c r="N89" s="1016"/>
      <c r="O89" s="1016"/>
      <c r="P89" s="1016"/>
      <c r="Q89" s="234" t="str">
        <f t="shared" si="10"/>
        <v/>
      </c>
      <c r="R89" s="9"/>
      <c r="S89" s="18"/>
    </row>
    <row r="90" spans="2:19" ht="15" customHeight="1" outlineLevel="1" x14ac:dyDescent="0.25">
      <c r="B90" s="9"/>
      <c r="C90" s="1597" t="s">
        <v>68</v>
      </c>
      <c r="D90" s="1638"/>
      <c r="E90" s="1639"/>
      <c r="F90" s="52"/>
      <c r="G90" s="52"/>
      <c r="H90" s="52"/>
      <c r="I90" s="52"/>
      <c r="J90" s="52"/>
      <c r="K90" s="52"/>
      <c r="L90" s="52"/>
      <c r="M90" s="52"/>
      <c r="N90" s="52"/>
      <c r="O90" s="52"/>
      <c r="P90" s="52"/>
      <c r="Q90" s="234" t="str">
        <f t="shared" si="10"/>
        <v/>
      </c>
      <c r="R90" s="9"/>
      <c r="S90" s="18"/>
    </row>
    <row r="91" spans="2:19" ht="15" customHeight="1" outlineLevel="1" x14ac:dyDescent="0.25">
      <c r="B91" s="9"/>
      <c r="C91" s="1597" t="s">
        <v>300</v>
      </c>
      <c r="D91" s="1636"/>
      <c r="E91" s="1637"/>
      <c r="F91" s="52"/>
      <c r="G91" s="52"/>
      <c r="H91" s="52"/>
      <c r="I91" s="52"/>
      <c r="J91" s="52"/>
      <c r="K91" s="52"/>
      <c r="L91" s="52"/>
      <c r="M91" s="52"/>
      <c r="N91" s="52"/>
      <c r="O91" s="52"/>
      <c r="P91" s="52"/>
      <c r="Q91" s="234" t="str">
        <f t="shared" si="10"/>
        <v/>
      </c>
      <c r="R91" s="9"/>
      <c r="S91" s="18"/>
    </row>
    <row r="92" spans="2:19" ht="15" customHeight="1" outlineLevel="1" x14ac:dyDescent="0.25">
      <c r="B92" s="9"/>
      <c r="C92" s="1597" t="s">
        <v>67</v>
      </c>
      <c r="D92" s="1636"/>
      <c r="E92" s="1637"/>
      <c r="F92" s="48"/>
      <c r="G92" s="48"/>
      <c r="H92" s="48"/>
      <c r="I92" s="48"/>
      <c r="J92" s="48"/>
      <c r="K92" s="48"/>
      <c r="L92" s="48"/>
      <c r="M92" s="48"/>
      <c r="N92" s="48"/>
      <c r="O92" s="48"/>
      <c r="P92" s="48"/>
      <c r="Q92" s="234" t="str">
        <f t="shared" si="10"/>
        <v/>
      </c>
      <c r="R92" s="9"/>
      <c r="S92" s="18"/>
    </row>
    <row r="93" spans="2:19" ht="15.75" outlineLevel="1" thickBot="1" x14ac:dyDescent="0.3">
      <c r="B93" s="9"/>
      <c r="C93" s="1597" t="s">
        <v>66</v>
      </c>
      <c r="D93" s="1636"/>
      <c r="E93" s="1637"/>
      <c r="F93" s="1014"/>
      <c r="G93" s="1014"/>
      <c r="H93" s="1014"/>
      <c r="I93" s="1014"/>
      <c r="J93" s="1014"/>
      <c r="K93" s="1014"/>
      <c r="L93" s="1014"/>
      <c r="M93" s="1014"/>
      <c r="N93" s="1014"/>
      <c r="O93" s="1014"/>
      <c r="P93" s="1014"/>
      <c r="Q93" s="234" t="str">
        <f t="shared" si="10"/>
        <v/>
      </c>
      <c r="R93" s="9"/>
      <c r="S93" s="18"/>
    </row>
    <row r="94" spans="2:19" ht="15" customHeight="1" outlineLevel="1" x14ac:dyDescent="0.25">
      <c r="B94" s="9"/>
      <c r="C94" s="1645" t="s">
        <v>65</v>
      </c>
      <c r="D94" s="1646"/>
      <c r="E94" s="1647"/>
      <c r="F94" s="1016"/>
      <c r="G94" s="1016"/>
      <c r="H94" s="1016"/>
      <c r="I94" s="1016"/>
      <c r="J94" s="1016"/>
      <c r="K94" s="1016"/>
      <c r="L94" s="1016"/>
      <c r="M94" s="1016"/>
      <c r="N94" s="1016"/>
      <c r="O94" s="1016"/>
      <c r="P94" s="1016"/>
      <c r="Q94" s="987" t="str">
        <f t="shared" si="10"/>
        <v/>
      </c>
      <c r="R94" s="9"/>
      <c r="S94" s="18"/>
    </row>
    <row r="95" spans="2:19" x14ac:dyDescent="0.25">
      <c r="B95" s="9"/>
      <c r="C95" s="1650" t="str">
        <f>"&lt; Q3"&amp;IF(Q80=0," (No Inspections)","")</f>
        <v>&lt; Q3 (No Inspections)</v>
      </c>
      <c r="D95" s="1651"/>
      <c r="E95" s="988"/>
      <c r="F95" s="967"/>
      <c r="G95" s="967"/>
      <c r="H95" s="967"/>
      <c r="I95" s="967"/>
      <c r="J95" s="967"/>
      <c r="K95" s="967"/>
      <c r="L95" s="967"/>
      <c r="M95" s="967"/>
      <c r="N95" s="967"/>
      <c r="O95" s="967"/>
      <c r="P95" s="967"/>
      <c r="Q95" s="1007"/>
      <c r="R95" s="9"/>
      <c r="S95" s="18"/>
    </row>
    <row r="96" spans="2:19" ht="9.75" customHeight="1" thickBot="1" x14ac:dyDescent="0.3">
      <c r="B96" s="9"/>
      <c r="C96" s="1008"/>
      <c r="D96" s="970"/>
      <c r="E96" s="970"/>
      <c r="F96" s="971"/>
      <c r="G96" s="971"/>
      <c r="H96" s="971"/>
      <c r="I96" s="971"/>
      <c r="J96" s="971"/>
      <c r="K96" s="971"/>
      <c r="L96" s="971"/>
      <c r="M96" s="971"/>
      <c r="N96" s="971"/>
      <c r="O96" s="971"/>
      <c r="P96" s="971"/>
      <c r="Q96" s="1009"/>
      <c r="R96" s="9"/>
      <c r="S96" s="18"/>
    </row>
    <row r="97" spans="2:19" ht="26.25" outlineLevel="1" thickBot="1" x14ac:dyDescent="0.35">
      <c r="B97" s="921" t="s">
        <v>54</v>
      </c>
      <c r="C97" s="1630" t="s">
        <v>94</v>
      </c>
      <c r="D97" s="1631"/>
      <c r="E97" s="231" t="str">
        <f>Start!U12</f>
        <v/>
      </c>
      <c r="F97" s="229" t="str">
        <f>Start!AG19</f>
        <v/>
      </c>
      <c r="G97" s="861" t="str">
        <f>Start!AG20</f>
        <v/>
      </c>
      <c r="H97" s="227" t="s">
        <v>93</v>
      </c>
      <c r="I97" s="230" t="e">
        <f>LOOKUP(Start!$AG$21,Start!$F$44:$F$59,Start!$L$44:$L$59)</f>
        <v>#N/A</v>
      </c>
      <c r="J97" s="230" t="e">
        <f>LOOKUP(Start!$AG$21,Start!$F$44:$F$59,Start!$M$44:$M$59)</f>
        <v>#N/A</v>
      </c>
      <c r="K97" s="232"/>
      <c r="L97" s="228"/>
      <c r="M97" s="228"/>
      <c r="N97" s="232"/>
      <c r="O97" s="1600" t="str">
        <f>'5700-33H Main'!$O$3</f>
        <v>Total Program Accomplishments</v>
      </c>
      <c r="P97" s="1601"/>
      <c r="Q97" s="1602"/>
      <c r="R97" s="9"/>
      <c r="S97" s="18"/>
    </row>
    <row r="98" spans="2:19" ht="15.75" customHeight="1" outlineLevel="1" thickBot="1" x14ac:dyDescent="0.3">
      <c r="B98" s="9"/>
      <c r="C98" s="1659" t="s">
        <v>103</v>
      </c>
      <c r="D98" s="1659"/>
      <c r="E98" s="1659"/>
      <c r="F98" s="1580" t="s">
        <v>91</v>
      </c>
      <c r="G98" s="1581"/>
      <c r="H98" s="1580" t="s">
        <v>90</v>
      </c>
      <c r="I98" s="1582"/>
      <c r="J98" s="1583" t="s">
        <v>102</v>
      </c>
      <c r="K98" s="1583" t="s">
        <v>101</v>
      </c>
      <c r="L98" s="1583" t="s">
        <v>87</v>
      </c>
      <c r="M98" s="1583" t="s">
        <v>86</v>
      </c>
      <c r="N98" s="1583" t="s">
        <v>85</v>
      </c>
      <c r="O98" s="1583" t="s">
        <v>84</v>
      </c>
      <c r="P98" s="1583" t="s">
        <v>83</v>
      </c>
      <c r="Q98" s="1617" t="s">
        <v>28</v>
      </c>
      <c r="R98" s="9"/>
      <c r="S98" s="18"/>
    </row>
    <row r="99" spans="2:19" ht="33.75" customHeight="1" outlineLevel="1" thickBot="1" x14ac:dyDescent="0.3">
      <c r="B99" s="9"/>
      <c r="C99" s="1659"/>
      <c r="D99" s="1659"/>
      <c r="E99" s="1659"/>
      <c r="F99" s="233" t="s">
        <v>81</v>
      </c>
      <c r="G99" s="233" t="s">
        <v>100</v>
      </c>
      <c r="H99" s="233" t="s">
        <v>81</v>
      </c>
      <c r="I99" s="233" t="s">
        <v>100</v>
      </c>
      <c r="J99" s="1584"/>
      <c r="K99" s="1584"/>
      <c r="L99" s="1584"/>
      <c r="M99" s="1584"/>
      <c r="N99" s="1584"/>
      <c r="O99" s="1584"/>
      <c r="P99" s="1584"/>
      <c r="Q99" s="1618"/>
      <c r="R99" s="9"/>
      <c r="S99" s="18"/>
    </row>
    <row r="100" spans="2:19" ht="15.75" outlineLevel="1" thickBot="1" x14ac:dyDescent="0.3">
      <c r="B100" s="9"/>
      <c r="C100" s="1605" t="s">
        <v>309</v>
      </c>
      <c r="D100" s="1606"/>
      <c r="E100" s="1606"/>
      <c r="F100" s="1606"/>
      <c r="G100" s="1606"/>
      <c r="H100" s="1606"/>
      <c r="I100" s="1606"/>
      <c r="J100" s="1606"/>
      <c r="K100" s="1606"/>
      <c r="L100" s="1606"/>
      <c r="M100" s="1606"/>
      <c r="N100" s="1606"/>
      <c r="O100" s="1606"/>
      <c r="P100" s="1606"/>
      <c r="Q100" s="1607"/>
      <c r="R100" s="9"/>
      <c r="S100" s="18"/>
    </row>
    <row r="101" spans="2:19" outlineLevel="1" x14ac:dyDescent="0.25">
      <c r="B101" s="9"/>
      <c r="C101" s="1608" t="s">
        <v>99</v>
      </c>
      <c r="D101" s="1609"/>
      <c r="E101" s="1609"/>
      <c r="F101" s="52"/>
      <c r="G101" s="52"/>
      <c r="H101" s="52"/>
      <c r="I101" s="52"/>
      <c r="J101" s="52"/>
      <c r="K101" s="52"/>
      <c r="L101" s="52"/>
      <c r="M101" s="52"/>
      <c r="N101" s="52"/>
      <c r="O101" s="52"/>
      <c r="P101" s="52"/>
      <c r="Q101" s="23">
        <f>IF(SUM(F101:P101)&gt;0,SUM(F101:P101), 0)</f>
        <v>0</v>
      </c>
      <c r="R101" s="9"/>
      <c r="S101" s="18"/>
    </row>
    <row r="102" spans="2:19" outlineLevel="1" x14ac:dyDescent="0.25">
      <c r="B102" s="9"/>
      <c r="C102" s="1078" t="s">
        <v>589</v>
      </c>
      <c r="D102" s="1079"/>
      <c r="E102" s="1080"/>
      <c r="F102" s="52"/>
      <c r="G102" s="52"/>
      <c r="H102" s="52"/>
      <c r="I102" s="52"/>
      <c r="J102" s="52"/>
      <c r="K102" s="52"/>
      <c r="L102" s="52"/>
      <c r="M102" s="52"/>
      <c r="N102" s="52"/>
      <c r="O102" s="52"/>
      <c r="P102" s="52"/>
      <c r="Q102" s="23" t="str">
        <f>IF(SUM(F102:P102)&gt;0, SUM(F102:P102),"")</f>
        <v/>
      </c>
      <c r="R102" s="9"/>
      <c r="S102" s="18"/>
    </row>
    <row r="103" spans="2:19" outlineLevel="1" x14ac:dyDescent="0.25">
      <c r="B103" s="9"/>
      <c r="C103" s="1613" t="s">
        <v>98</v>
      </c>
      <c r="D103" s="1614"/>
      <c r="E103" s="1004" t="s">
        <v>97</v>
      </c>
      <c r="F103" s="48"/>
      <c r="G103" s="48"/>
      <c r="H103" s="48"/>
      <c r="I103" s="48"/>
      <c r="J103" s="48"/>
      <c r="K103" s="48"/>
      <c r="L103" s="48"/>
      <c r="M103" s="48"/>
      <c r="N103" s="48"/>
      <c r="O103" s="48"/>
      <c r="P103" s="48"/>
      <c r="Q103" s="23" t="str">
        <f t="shared" ref="Q103:Q115" si="11">IF(SUM(F103:P103)&gt;0,SUM(F103:P103), "")</f>
        <v/>
      </c>
      <c r="R103" s="9"/>
      <c r="S103" s="18"/>
    </row>
    <row r="104" spans="2:19" ht="15.75" outlineLevel="1" thickBot="1" x14ac:dyDescent="0.3">
      <c r="B104" s="9"/>
      <c r="C104" s="1640"/>
      <c r="D104" s="1641"/>
      <c r="E104" s="51" t="s">
        <v>78</v>
      </c>
      <c r="F104" s="1014"/>
      <c r="G104" s="1014"/>
      <c r="H104" s="1014"/>
      <c r="I104" s="1014"/>
      <c r="J104" s="1014"/>
      <c r="K104" s="1014"/>
      <c r="L104" s="1014"/>
      <c r="M104" s="1014"/>
      <c r="N104" s="1014"/>
      <c r="O104" s="1014"/>
      <c r="P104" s="1014"/>
      <c r="Q104" s="49" t="str">
        <f t="shared" si="11"/>
        <v/>
      </c>
      <c r="R104" s="9"/>
      <c r="S104" s="18"/>
    </row>
    <row r="105" spans="2:19" ht="15.75" outlineLevel="1" thickTop="1" x14ac:dyDescent="0.25">
      <c r="B105" s="9"/>
      <c r="C105" s="1642" t="s">
        <v>74</v>
      </c>
      <c r="D105" s="1643"/>
      <c r="E105" s="1644"/>
      <c r="F105" s="1016"/>
      <c r="G105" s="1016"/>
      <c r="H105" s="1016"/>
      <c r="I105" s="1016"/>
      <c r="J105" s="1016"/>
      <c r="K105" s="1016"/>
      <c r="L105" s="1016"/>
      <c r="M105" s="1016"/>
      <c r="N105" s="1016"/>
      <c r="O105" s="1016"/>
      <c r="P105" s="1016"/>
      <c r="Q105" s="23" t="str">
        <f t="shared" si="11"/>
        <v/>
      </c>
      <c r="R105" s="9"/>
      <c r="S105" s="18"/>
    </row>
    <row r="106" spans="2:19" outlineLevel="1" x14ac:dyDescent="0.25">
      <c r="B106" s="9"/>
      <c r="C106" s="1597" t="s">
        <v>73</v>
      </c>
      <c r="D106" s="1638"/>
      <c r="E106" s="1639"/>
      <c r="F106" s="52"/>
      <c r="G106" s="52"/>
      <c r="H106" s="52"/>
      <c r="I106" s="52"/>
      <c r="J106" s="52"/>
      <c r="K106" s="52"/>
      <c r="L106" s="52"/>
      <c r="M106" s="52"/>
      <c r="N106" s="52"/>
      <c r="O106" s="52"/>
      <c r="P106" s="52"/>
      <c r="Q106" s="23" t="str">
        <f t="shared" si="11"/>
        <v/>
      </c>
      <c r="R106" s="9"/>
      <c r="S106" s="18"/>
    </row>
    <row r="107" spans="2:19" outlineLevel="1" x14ac:dyDescent="0.25">
      <c r="B107" s="9"/>
      <c r="C107" s="1597" t="s">
        <v>72</v>
      </c>
      <c r="D107" s="1638"/>
      <c r="E107" s="1639"/>
      <c r="F107" s="52"/>
      <c r="G107" s="52"/>
      <c r="H107" s="52"/>
      <c r="I107" s="52"/>
      <c r="J107" s="52"/>
      <c r="K107" s="52"/>
      <c r="L107" s="52"/>
      <c r="M107" s="52"/>
      <c r="N107" s="52"/>
      <c r="O107" s="52"/>
      <c r="P107" s="52"/>
      <c r="Q107" s="23" t="str">
        <f t="shared" si="11"/>
        <v/>
      </c>
      <c r="R107" s="9"/>
      <c r="S107" s="18"/>
    </row>
    <row r="108" spans="2:19" outlineLevel="1" x14ac:dyDescent="0.25">
      <c r="B108" s="9"/>
      <c r="C108" s="1597" t="s">
        <v>71</v>
      </c>
      <c r="D108" s="1638"/>
      <c r="E108" s="1639"/>
      <c r="F108" s="48"/>
      <c r="G108" s="48"/>
      <c r="H108" s="48"/>
      <c r="I108" s="48"/>
      <c r="J108" s="48"/>
      <c r="K108" s="48"/>
      <c r="L108" s="48"/>
      <c r="M108" s="48"/>
      <c r="N108" s="48"/>
      <c r="O108" s="48"/>
      <c r="P108" s="48"/>
      <c r="Q108" s="23" t="str">
        <f t="shared" si="11"/>
        <v/>
      </c>
      <c r="R108" s="9"/>
    </row>
    <row r="109" spans="2:19" ht="15.75" outlineLevel="1" thickBot="1" x14ac:dyDescent="0.3">
      <c r="B109" s="9"/>
      <c r="C109" s="1597" t="s">
        <v>70</v>
      </c>
      <c r="D109" s="1638"/>
      <c r="E109" s="1639"/>
      <c r="F109" s="1014"/>
      <c r="G109" s="1014"/>
      <c r="H109" s="1014"/>
      <c r="I109" s="1014"/>
      <c r="J109" s="1014"/>
      <c r="K109" s="1014"/>
      <c r="L109" s="1014"/>
      <c r="M109" s="1014"/>
      <c r="N109" s="1014"/>
      <c r="O109" s="1014"/>
      <c r="P109" s="1014"/>
      <c r="Q109" s="23" t="str">
        <f t="shared" si="11"/>
        <v/>
      </c>
      <c r="R109" s="9"/>
    </row>
    <row r="110" spans="2:19" outlineLevel="1" x14ac:dyDescent="0.25">
      <c r="B110" s="9"/>
      <c r="C110" s="1597" t="s">
        <v>69</v>
      </c>
      <c r="D110" s="1638"/>
      <c r="E110" s="1639"/>
      <c r="F110" s="1016"/>
      <c r="G110" s="1016"/>
      <c r="H110" s="1016"/>
      <c r="I110" s="1016"/>
      <c r="J110" s="1016"/>
      <c r="K110" s="1016"/>
      <c r="L110" s="1016"/>
      <c r="M110" s="1016"/>
      <c r="N110" s="1016"/>
      <c r="O110" s="1016"/>
      <c r="P110" s="1016"/>
      <c r="Q110" s="23" t="str">
        <f t="shared" si="11"/>
        <v/>
      </c>
      <c r="R110" s="9"/>
    </row>
    <row r="111" spans="2:19" outlineLevel="1" x14ac:dyDescent="0.25">
      <c r="B111" s="9"/>
      <c r="C111" s="1597" t="s">
        <v>68</v>
      </c>
      <c r="D111" s="1638"/>
      <c r="E111" s="1639"/>
      <c r="F111" s="52"/>
      <c r="G111" s="52"/>
      <c r="H111" s="52"/>
      <c r="I111" s="52"/>
      <c r="J111" s="52"/>
      <c r="K111" s="52"/>
      <c r="L111" s="52"/>
      <c r="M111" s="52"/>
      <c r="N111" s="52"/>
      <c r="O111" s="52"/>
      <c r="P111" s="52"/>
      <c r="Q111" s="23" t="str">
        <f t="shared" si="11"/>
        <v/>
      </c>
      <c r="R111" s="9"/>
    </row>
    <row r="112" spans="2:19" outlineLevel="1" x14ac:dyDescent="0.25">
      <c r="B112" s="9"/>
      <c r="C112" s="1597" t="s">
        <v>300</v>
      </c>
      <c r="D112" s="1636"/>
      <c r="E112" s="1637"/>
      <c r="F112" s="52"/>
      <c r="G112" s="52"/>
      <c r="H112" s="52"/>
      <c r="I112" s="52"/>
      <c r="J112" s="52"/>
      <c r="K112" s="52"/>
      <c r="L112" s="52"/>
      <c r="M112" s="52"/>
      <c r="N112" s="52"/>
      <c r="O112" s="52"/>
      <c r="P112" s="52"/>
      <c r="Q112" s="23" t="str">
        <f t="shared" si="11"/>
        <v/>
      </c>
      <c r="R112" s="9"/>
    </row>
    <row r="113" spans="2:27" outlineLevel="1" x14ac:dyDescent="0.25">
      <c r="B113" s="9"/>
      <c r="C113" s="1597" t="s">
        <v>67</v>
      </c>
      <c r="D113" s="1636"/>
      <c r="E113" s="1637"/>
      <c r="F113" s="48"/>
      <c r="G113" s="48"/>
      <c r="H113" s="48"/>
      <c r="I113" s="48"/>
      <c r="J113" s="48"/>
      <c r="K113" s="48"/>
      <c r="L113" s="48"/>
      <c r="M113" s="48"/>
      <c r="N113" s="48"/>
      <c r="O113" s="48"/>
      <c r="P113" s="48"/>
      <c r="Q113" s="23" t="str">
        <f t="shared" si="11"/>
        <v/>
      </c>
      <c r="R113" s="9"/>
    </row>
    <row r="114" spans="2:27" ht="15.75" outlineLevel="1" thickBot="1" x14ac:dyDescent="0.3">
      <c r="B114" s="9"/>
      <c r="C114" s="1597" t="s">
        <v>66</v>
      </c>
      <c r="D114" s="1636"/>
      <c r="E114" s="1637"/>
      <c r="F114" s="1014"/>
      <c r="G114" s="1014"/>
      <c r="H114" s="1014"/>
      <c r="I114" s="1014"/>
      <c r="J114" s="1014"/>
      <c r="K114" s="1014"/>
      <c r="L114" s="1014"/>
      <c r="M114" s="1014"/>
      <c r="N114" s="1014"/>
      <c r="O114" s="1014"/>
      <c r="P114" s="1014"/>
      <c r="Q114" s="23" t="str">
        <f t="shared" si="11"/>
        <v/>
      </c>
      <c r="R114" s="9"/>
    </row>
    <row r="115" spans="2:27" outlineLevel="1" x14ac:dyDescent="0.25">
      <c r="B115" s="9"/>
      <c r="C115" s="1597" t="s">
        <v>65</v>
      </c>
      <c r="D115" s="1636"/>
      <c r="E115" s="1637"/>
      <c r="F115" s="1016"/>
      <c r="G115" s="1016"/>
      <c r="H115" s="1016"/>
      <c r="I115" s="1016"/>
      <c r="J115" s="1016"/>
      <c r="K115" s="1016"/>
      <c r="L115" s="1016"/>
      <c r="M115" s="1016"/>
      <c r="N115" s="1016"/>
      <c r="O115" s="1016"/>
      <c r="P115" s="1016"/>
      <c r="Q115" s="29" t="str">
        <f t="shared" si="11"/>
        <v/>
      </c>
      <c r="R115" s="9"/>
    </row>
    <row r="116" spans="2:27" ht="16.5" thickBot="1" x14ac:dyDescent="0.3">
      <c r="B116" s="9"/>
      <c r="C116" s="1652" t="str">
        <f>"&lt; Q4 "&amp;IF(Q101=0,"(No Inspections)", "")</f>
        <v>&lt; Q4 (No Inspections)</v>
      </c>
      <c r="D116" s="1653"/>
      <c r="E116" s="1013"/>
      <c r="F116" s="1013"/>
      <c r="G116" s="1013"/>
      <c r="H116" s="1013"/>
      <c r="I116" s="1013"/>
      <c r="J116" s="1013"/>
      <c r="K116" s="1013"/>
      <c r="L116" s="1013"/>
      <c r="M116" s="1013"/>
      <c r="N116" s="1013"/>
      <c r="O116" s="1013"/>
      <c r="P116" s="1013"/>
      <c r="Q116" s="963"/>
      <c r="R116" s="9"/>
    </row>
    <row r="117" spans="2:27" x14ac:dyDescent="0.25">
      <c r="B117" s="9"/>
      <c r="C117" s="9"/>
      <c r="D117" s="9"/>
      <c r="E117" s="9"/>
      <c r="F117" s="9"/>
      <c r="G117" s="9"/>
      <c r="H117" s="9"/>
      <c r="I117" s="9"/>
      <c r="J117" s="9"/>
      <c r="K117" s="9"/>
      <c r="L117" s="9"/>
      <c r="M117" s="9"/>
      <c r="N117" s="9"/>
      <c r="O117" s="9"/>
      <c r="P117" s="9"/>
      <c r="Q117" s="9"/>
      <c r="R117" s="9"/>
    </row>
    <row r="118" spans="2:27" ht="48" hidden="1" thickBot="1" x14ac:dyDescent="0.3">
      <c r="B118" s="1654" t="s">
        <v>545</v>
      </c>
      <c r="C118" s="1031" t="s">
        <v>368</v>
      </c>
      <c r="D118" s="1031" t="s">
        <v>138</v>
      </c>
      <c r="E118" s="1032" t="s">
        <v>338</v>
      </c>
      <c r="F118" s="1033" t="s">
        <v>372</v>
      </c>
      <c r="G118" s="1033" t="s">
        <v>339</v>
      </c>
      <c r="H118" s="1034" t="s">
        <v>340</v>
      </c>
      <c r="I118" s="1033" t="s">
        <v>341</v>
      </c>
      <c r="J118" s="1033" t="s">
        <v>342</v>
      </c>
      <c r="K118" s="1033" t="s">
        <v>343</v>
      </c>
      <c r="L118" s="1033" t="s">
        <v>590</v>
      </c>
      <c r="M118" s="1035" t="s">
        <v>344</v>
      </c>
      <c r="N118" s="1034" t="s">
        <v>345</v>
      </c>
      <c r="O118" s="1033" t="s">
        <v>346</v>
      </c>
      <c r="P118" s="1033" t="s">
        <v>347</v>
      </c>
      <c r="Q118" s="1033" t="s">
        <v>348</v>
      </c>
      <c r="R118" s="1033" t="s">
        <v>349</v>
      </c>
      <c r="S118" s="1035" t="s">
        <v>350</v>
      </c>
      <c r="T118" s="1035" t="s">
        <v>351</v>
      </c>
      <c r="U118" s="1035" t="s">
        <v>352</v>
      </c>
      <c r="V118" s="1035" t="s">
        <v>358</v>
      </c>
      <c r="W118" s="1035" t="s">
        <v>359</v>
      </c>
      <c r="X118" s="1036" t="s">
        <v>353</v>
      </c>
      <c r="Y118" s="1037" t="s">
        <v>370</v>
      </c>
      <c r="Z118" s="1037" t="s">
        <v>371</v>
      </c>
      <c r="AA118" s="1037" t="s">
        <v>580</v>
      </c>
    </row>
    <row r="119" spans="2:27" s="902" customFormat="1" ht="15.75" hidden="1" customHeight="1" thickTop="1" x14ac:dyDescent="0.25">
      <c r="B119" s="1655"/>
      <c r="C119" s="3" t="str">
        <f t="shared" ref="C119:C129" si="12">IF($O$3="","",IF($O$3="Work Plan Accomplishments", "WPA", IF($O$3="Total Program Accomplishments","TPA","")))</f>
        <v>TPA</v>
      </c>
      <c r="D119" s="3" t="str">
        <f>$E$3</f>
        <v/>
      </c>
      <c r="E119" s="1038" t="s">
        <v>393</v>
      </c>
      <c r="F119" s="1039">
        <f>F7</f>
        <v>0</v>
      </c>
      <c r="G119" s="1039">
        <f>F8</f>
        <v>0</v>
      </c>
      <c r="H119" s="1040">
        <f t="shared" ref="H119:H129" si="13">SUM(I119:J119)</f>
        <v>0</v>
      </c>
      <c r="I119" s="1039">
        <f>F12</f>
        <v>0</v>
      </c>
      <c r="J119" s="1039">
        <f>G13</f>
        <v>0</v>
      </c>
      <c r="K119" s="1041">
        <f>F10</f>
        <v>0</v>
      </c>
      <c r="L119" s="1041">
        <f>F11</f>
        <v>0</v>
      </c>
      <c r="M119" s="1042">
        <f t="shared" ref="M119:M129" si="14">SUM(N119:W119)</f>
        <v>0</v>
      </c>
      <c r="N119" s="1043">
        <f>F18</f>
        <v>0</v>
      </c>
      <c r="O119" s="1039">
        <f>F19</f>
        <v>0</v>
      </c>
      <c r="P119" s="1039">
        <f>F20</f>
        <v>0</v>
      </c>
      <c r="Q119" s="1039">
        <f>F21</f>
        <v>0</v>
      </c>
      <c r="R119" s="1039">
        <f>F22</f>
        <v>0</v>
      </c>
      <c r="S119" s="1039">
        <f>F23</f>
        <v>0</v>
      </c>
      <c r="T119" s="1039">
        <f>F24</f>
        <v>0</v>
      </c>
      <c r="U119" s="1039">
        <f>F25</f>
        <v>0</v>
      </c>
      <c r="V119" s="1039">
        <f>F26</f>
        <v>0</v>
      </c>
      <c r="W119" s="1039">
        <f>F27</f>
        <v>0</v>
      </c>
      <c r="X119" s="1044">
        <f>F28</f>
        <v>0</v>
      </c>
      <c r="Y119" s="1045" t="str">
        <f t="shared" ref="Y119:Y129" si="15">$I$3</f>
        <v/>
      </c>
      <c r="Z119" s="1045" t="str">
        <f t="shared" ref="Z119:Z129" si="16">$J$3</f>
        <v/>
      </c>
      <c r="AA119" s="1046">
        <f>Exp5700Main[[#This Row],[TotInsp]]-Exp5700Main[[#This Row],[ProjInsp]]</f>
        <v>0</v>
      </c>
    </row>
    <row r="120" spans="2:27" s="902" customFormat="1" hidden="1" x14ac:dyDescent="0.25">
      <c r="B120" s="1655"/>
      <c r="C120" s="3" t="str">
        <f t="shared" si="12"/>
        <v>TPA</v>
      </c>
      <c r="D120" s="3" t="str">
        <f t="shared" ref="D120:D129" si="17">$E$3</f>
        <v/>
      </c>
      <c r="E120" s="1047" t="s">
        <v>394</v>
      </c>
      <c r="F120" s="1048">
        <f>G7</f>
        <v>0</v>
      </c>
      <c r="G120" s="1048">
        <f>G8</f>
        <v>0</v>
      </c>
      <c r="H120" s="1049">
        <f t="shared" si="13"/>
        <v>0</v>
      </c>
      <c r="I120" s="1048">
        <f>G12</f>
        <v>0</v>
      </c>
      <c r="J120" s="1048">
        <f>H13</f>
        <v>0</v>
      </c>
      <c r="K120" s="1050">
        <f>G10</f>
        <v>0</v>
      </c>
      <c r="L120" s="1050">
        <f>G11</f>
        <v>0</v>
      </c>
      <c r="M120" s="1051">
        <f t="shared" si="14"/>
        <v>0</v>
      </c>
      <c r="N120" s="1052">
        <f>G18</f>
        <v>0</v>
      </c>
      <c r="O120" s="1048">
        <f>G19</f>
        <v>0</v>
      </c>
      <c r="P120" s="1048">
        <f>G20</f>
        <v>0</v>
      </c>
      <c r="Q120" s="1048">
        <f>G21</f>
        <v>0</v>
      </c>
      <c r="R120" s="1048">
        <f>G22</f>
        <v>0</v>
      </c>
      <c r="S120" s="1048">
        <f>G23</f>
        <v>0</v>
      </c>
      <c r="T120" s="1048">
        <f>G24</f>
        <v>0</v>
      </c>
      <c r="U120" s="1048">
        <f>G25</f>
        <v>0</v>
      </c>
      <c r="V120" s="1048">
        <f>G26</f>
        <v>0</v>
      </c>
      <c r="W120" s="1048">
        <f>G27</f>
        <v>0</v>
      </c>
      <c r="X120" s="1053">
        <f>G28</f>
        <v>0</v>
      </c>
      <c r="Y120" s="1045" t="str">
        <f t="shared" si="15"/>
        <v/>
      </c>
      <c r="Z120" s="1045" t="str">
        <f t="shared" si="16"/>
        <v/>
      </c>
      <c r="AA120" s="1046">
        <f>Exp5700Main[[#This Row],[TotInsp]]-Exp5700Main[[#This Row],[ProjInsp]]</f>
        <v>0</v>
      </c>
    </row>
    <row r="121" spans="2:27" s="902" customFormat="1" hidden="1" x14ac:dyDescent="0.25">
      <c r="B121" s="1655"/>
      <c r="C121" s="3" t="str">
        <f t="shared" si="12"/>
        <v>TPA</v>
      </c>
      <c r="D121" s="3" t="str">
        <f t="shared" si="17"/>
        <v/>
      </c>
      <c r="E121" s="1038" t="s">
        <v>395</v>
      </c>
      <c r="F121" s="1039">
        <f>H7</f>
        <v>0</v>
      </c>
      <c r="G121" s="1039">
        <f>H8</f>
        <v>0</v>
      </c>
      <c r="H121" s="1040">
        <f t="shared" si="13"/>
        <v>0</v>
      </c>
      <c r="I121" s="1039">
        <f>H12</f>
        <v>0</v>
      </c>
      <c r="J121" s="1039">
        <f>I13</f>
        <v>0</v>
      </c>
      <c r="K121" s="1041">
        <f>H10</f>
        <v>0</v>
      </c>
      <c r="L121" s="1041">
        <f>H11</f>
        <v>0</v>
      </c>
      <c r="M121" s="1042">
        <f t="shared" si="14"/>
        <v>0</v>
      </c>
      <c r="N121" s="1043">
        <f>H18</f>
        <v>0</v>
      </c>
      <c r="O121" s="1039">
        <f>H19</f>
        <v>0</v>
      </c>
      <c r="P121" s="1039">
        <f>H20</f>
        <v>0</v>
      </c>
      <c r="Q121" s="1039">
        <f>H21</f>
        <v>0</v>
      </c>
      <c r="R121" s="1039">
        <f>H22</f>
        <v>0</v>
      </c>
      <c r="S121" s="1039">
        <f>H23</f>
        <v>0</v>
      </c>
      <c r="T121" s="1039">
        <f>H24</f>
        <v>0</v>
      </c>
      <c r="U121" s="1039">
        <f>H25</f>
        <v>0</v>
      </c>
      <c r="V121" s="1039">
        <f>H26</f>
        <v>0</v>
      </c>
      <c r="W121" s="1039">
        <f>H27</f>
        <v>0</v>
      </c>
      <c r="X121" s="1044">
        <f>H28</f>
        <v>0</v>
      </c>
      <c r="Y121" s="1045" t="str">
        <f t="shared" si="15"/>
        <v/>
      </c>
      <c r="Z121" s="1045" t="str">
        <f t="shared" si="16"/>
        <v/>
      </c>
      <c r="AA121" s="1046">
        <f>Exp5700Main[[#This Row],[TotInsp]]-Exp5700Main[[#This Row],[ProjInsp]]</f>
        <v>0</v>
      </c>
    </row>
    <row r="122" spans="2:27" s="902" customFormat="1" hidden="1" x14ac:dyDescent="0.25">
      <c r="B122" s="1655"/>
      <c r="C122" s="3" t="str">
        <f t="shared" si="12"/>
        <v>TPA</v>
      </c>
      <c r="D122" s="3" t="str">
        <f t="shared" si="17"/>
        <v/>
      </c>
      <c r="E122" s="1047" t="s">
        <v>396</v>
      </c>
      <c r="F122" s="1048">
        <f>I7</f>
        <v>0</v>
      </c>
      <c r="G122" s="1048">
        <f>I8</f>
        <v>0</v>
      </c>
      <c r="H122" s="1049">
        <f t="shared" si="13"/>
        <v>0</v>
      </c>
      <c r="I122" s="1048">
        <f>I12</f>
        <v>0</v>
      </c>
      <c r="J122" s="1048">
        <f>J13</f>
        <v>0</v>
      </c>
      <c r="K122" s="1050">
        <f>I10</f>
        <v>0</v>
      </c>
      <c r="L122" s="1050">
        <f>I11</f>
        <v>0</v>
      </c>
      <c r="M122" s="1051">
        <f t="shared" si="14"/>
        <v>0</v>
      </c>
      <c r="N122" s="1052">
        <f>I18</f>
        <v>0</v>
      </c>
      <c r="O122" s="1048">
        <f>I19</f>
        <v>0</v>
      </c>
      <c r="P122" s="1048">
        <f>I20</f>
        <v>0</v>
      </c>
      <c r="Q122" s="1048">
        <f>I21</f>
        <v>0</v>
      </c>
      <c r="R122" s="1048">
        <f>I22</f>
        <v>0</v>
      </c>
      <c r="S122" s="1048">
        <f>I23</f>
        <v>0</v>
      </c>
      <c r="T122" s="1048">
        <f>I24</f>
        <v>0</v>
      </c>
      <c r="U122" s="1048">
        <f>I25</f>
        <v>0</v>
      </c>
      <c r="V122" s="1048">
        <f>I26</f>
        <v>0</v>
      </c>
      <c r="W122" s="1048">
        <f>I27</f>
        <v>0</v>
      </c>
      <c r="X122" s="1053">
        <f>I28</f>
        <v>0</v>
      </c>
      <c r="Y122" s="1045" t="str">
        <f t="shared" si="15"/>
        <v/>
      </c>
      <c r="Z122" s="1045" t="str">
        <f t="shared" si="16"/>
        <v/>
      </c>
      <c r="AA122" s="1046">
        <f>Exp5700Main[[#This Row],[TotInsp]]-Exp5700Main[[#This Row],[ProjInsp]]</f>
        <v>0</v>
      </c>
    </row>
    <row r="123" spans="2:27" s="902" customFormat="1" hidden="1" x14ac:dyDescent="0.25">
      <c r="B123" s="1655"/>
      <c r="C123" s="3" t="str">
        <f t="shared" si="12"/>
        <v>TPA</v>
      </c>
      <c r="D123" s="3" t="str">
        <f t="shared" si="17"/>
        <v/>
      </c>
      <c r="E123" s="1038" t="s">
        <v>89</v>
      </c>
      <c r="F123" s="1039">
        <f>J7</f>
        <v>0</v>
      </c>
      <c r="G123" s="1039">
        <f>J8</f>
        <v>0</v>
      </c>
      <c r="H123" s="1040">
        <f t="shared" si="13"/>
        <v>0</v>
      </c>
      <c r="I123" s="1039">
        <f>J12</f>
        <v>0</v>
      </c>
      <c r="J123" s="1039">
        <f>J13</f>
        <v>0</v>
      </c>
      <c r="K123" s="1054">
        <f>J10</f>
        <v>0</v>
      </c>
      <c r="L123" s="1054">
        <f>J11</f>
        <v>0</v>
      </c>
      <c r="M123" s="1042">
        <f t="shared" si="14"/>
        <v>0</v>
      </c>
      <c r="N123" s="1043">
        <f>J18</f>
        <v>0</v>
      </c>
      <c r="O123" s="1039">
        <f>J19</f>
        <v>0</v>
      </c>
      <c r="P123" s="1039">
        <f>J20</f>
        <v>0</v>
      </c>
      <c r="Q123" s="1039">
        <f>J21</f>
        <v>0</v>
      </c>
      <c r="R123" s="1039">
        <f>J22</f>
        <v>0</v>
      </c>
      <c r="S123" s="1039">
        <f>J23</f>
        <v>0</v>
      </c>
      <c r="T123" s="1039">
        <f>J24</f>
        <v>0</v>
      </c>
      <c r="U123" s="1039">
        <f>J25</f>
        <v>0</v>
      </c>
      <c r="V123" s="1039">
        <f>J26</f>
        <v>0</v>
      </c>
      <c r="W123" s="1039">
        <f>J27</f>
        <v>0</v>
      </c>
      <c r="X123" s="1044">
        <f>J28</f>
        <v>0</v>
      </c>
      <c r="Y123" s="1045" t="str">
        <f t="shared" si="15"/>
        <v/>
      </c>
      <c r="Z123" s="1045" t="str">
        <f t="shared" si="16"/>
        <v/>
      </c>
      <c r="AA123" s="1046">
        <f>Exp5700Main[[#This Row],[TotInsp]]-Exp5700Main[[#This Row],[ProjInsp]]</f>
        <v>0</v>
      </c>
    </row>
    <row r="124" spans="2:27" s="902" customFormat="1" hidden="1" x14ac:dyDescent="0.25">
      <c r="B124" s="1655"/>
      <c r="C124" s="3" t="str">
        <f t="shared" si="12"/>
        <v>TPA</v>
      </c>
      <c r="D124" s="3" t="str">
        <f t="shared" si="17"/>
        <v/>
      </c>
      <c r="E124" s="1047" t="s">
        <v>88</v>
      </c>
      <c r="F124" s="1048">
        <f>K7</f>
        <v>0</v>
      </c>
      <c r="G124" s="1048">
        <f>K8</f>
        <v>0</v>
      </c>
      <c r="H124" s="1049">
        <f t="shared" si="13"/>
        <v>0</v>
      </c>
      <c r="I124" s="1048">
        <f>K12</f>
        <v>0</v>
      </c>
      <c r="J124" s="1048">
        <f>K13</f>
        <v>0</v>
      </c>
      <c r="K124" s="1055">
        <f>K10</f>
        <v>0</v>
      </c>
      <c r="L124" s="1055">
        <f>K11</f>
        <v>0</v>
      </c>
      <c r="M124" s="1051">
        <f t="shared" si="14"/>
        <v>0</v>
      </c>
      <c r="N124" s="1052">
        <f>K18</f>
        <v>0</v>
      </c>
      <c r="O124" s="1048">
        <f>K19</f>
        <v>0</v>
      </c>
      <c r="P124" s="1048">
        <f>K20</f>
        <v>0</v>
      </c>
      <c r="Q124" s="1048">
        <f>K21</f>
        <v>0</v>
      </c>
      <c r="R124" s="1048">
        <f>K22</f>
        <v>0</v>
      </c>
      <c r="S124" s="1048">
        <f>K23</f>
        <v>0</v>
      </c>
      <c r="T124" s="1048">
        <f>K24</f>
        <v>0</v>
      </c>
      <c r="U124" s="1048">
        <f>K25</f>
        <v>0</v>
      </c>
      <c r="V124" s="1048">
        <f>K26</f>
        <v>0</v>
      </c>
      <c r="W124" s="1048">
        <f>K27</f>
        <v>0</v>
      </c>
      <c r="X124" s="1053">
        <f>K28</f>
        <v>0</v>
      </c>
      <c r="Y124" s="1045" t="str">
        <f t="shared" si="15"/>
        <v/>
      </c>
      <c r="Z124" s="1045" t="str">
        <f t="shared" si="16"/>
        <v/>
      </c>
      <c r="AA124" s="1046">
        <f>Exp5700Main[[#This Row],[TotInsp]]-Exp5700Main[[#This Row],[ProjInsp]]</f>
        <v>0</v>
      </c>
    </row>
    <row r="125" spans="2:27" s="902" customFormat="1" hidden="1" x14ac:dyDescent="0.25">
      <c r="B125" s="1655"/>
      <c r="C125" s="3" t="str">
        <f t="shared" si="12"/>
        <v>TPA</v>
      </c>
      <c r="D125" s="3" t="str">
        <f t="shared" si="17"/>
        <v/>
      </c>
      <c r="E125" s="1038" t="s">
        <v>397</v>
      </c>
      <c r="F125" s="1039">
        <f>L7</f>
        <v>0</v>
      </c>
      <c r="G125" s="1039">
        <f>L8</f>
        <v>0</v>
      </c>
      <c r="H125" s="1040">
        <f t="shared" si="13"/>
        <v>0</v>
      </c>
      <c r="I125" s="1039">
        <f>L12</f>
        <v>0</v>
      </c>
      <c r="J125" s="1039">
        <f>L13</f>
        <v>0</v>
      </c>
      <c r="K125" s="1054">
        <f>L10</f>
        <v>0</v>
      </c>
      <c r="L125" s="1054">
        <f>L11</f>
        <v>0</v>
      </c>
      <c r="M125" s="1042">
        <f t="shared" si="14"/>
        <v>0</v>
      </c>
      <c r="N125" s="1043">
        <f>L18</f>
        <v>0</v>
      </c>
      <c r="O125" s="1039">
        <f>L19</f>
        <v>0</v>
      </c>
      <c r="P125" s="1039">
        <f>L20</f>
        <v>0</v>
      </c>
      <c r="Q125" s="1039">
        <f>L21</f>
        <v>0</v>
      </c>
      <c r="R125" s="1039">
        <f>L22</f>
        <v>0</v>
      </c>
      <c r="S125" s="1039">
        <f>L23</f>
        <v>0</v>
      </c>
      <c r="T125" s="1039">
        <f>L24</f>
        <v>0</v>
      </c>
      <c r="U125" s="1039">
        <f>L25</f>
        <v>0</v>
      </c>
      <c r="V125" s="1039">
        <f>L26</f>
        <v>0</v>
      </c>
      <c r="W125" s="1039">
        <f>L27</f>
        <v>0</v>
      </c>
      <c r="X125" s="1044">
        <f>L28</f>
        <v>0</v>
      </c>
      <c r="Y125" s="1045" t="str">
        <f t="shared" si="15"/>
        <v/>
      </c>
      <c r="Z125" s="1045" t="str">
        <f t="shared" si="16"/>
        <v/>
      </c>
      <c r="AA125" s="1046">
        <f>Exp5700Main[[#This Row],[TotInsp]]-Exp5700Main[[#This Row],[ProjInsp]]</f>
        <v>0</v>
      </c>
    </row>
    <row r="126" spans="2:27" s="902" customFormat="1" hidden="1" x14ac:dyDescent="0.25">
      <c r="B126" s="1655"/>
      <c r="C126" s="3" t="str">
        <f t="shared" si="12"/>
        <v>TPA</v>
      </c>
      <c r="D126" s="3" t="str">
        <f t="shared" si="17"/>
        <v/>
      </c>
      <c r="E126" s="1047" t="s">
        <v>354</v>
      </c>
      <c r="F126" s="1048">
        <f>M7</f>
        <v>0</v>
      </c>
      <c r="G126" s="1048">
        <f>M8</f>
        <v>0</v>
      </c>
      <c r="H126" s="1049">
        <f t="shared" si="13"/>
        <v>0</v>
      </c>
      <c r="I126" s="1048">
        <f>M12</f>
        <v>0</v>
      </c>
      <c r="J126" s="1048">
        <f>M13</f>
        <v>0</v>
      </c>
      <c r="K126" s="1055">
        <f>M10</f>
        <v>0</v>
      </c>
      <c r="L126" s="1055">
        <f>M11</f>
        <v>0</v>
      </c>
      <c r="M126" s="1051">
        <f t="shared" si="14"/>
        <v>0</v>
      </c>
      <c r="N126" s="1052">
        <f>M18</f>
        <v>0</v>
      </c>
      <c r="O126" s="1048">
        <f>M19</f>
        <v>0</v>
      </c>
      <c r="P126" s="1048">
        <f>M20</f>
        <v>0</v>
      </c>
      <c r="Q126" s="1048">
        <f>M21</f>
        <v>0</v>
      </c>
      <c r="R126" s="1048">
        <f>M22</f>
        <v>0</v>
      </c>
      <c r="S126" s="1048">
        <f>M23</f>
        <v>0</v>
      </c>
      <c r="T126" s="1048">
        <f>M24</f>
        <v>0</v>
      </c>
      <c r="U126" s="1048">
        <f>M25</f>
        <v>0</v>
      </c>
      <c r="V126" s="1048">
        <f>M26</f>
        <v>0</v>
      </c>
      <c r="W126" s="1048">
        <f>M27</f>
        <v>0</v>
      </c>
      <c r="X126" s="1053">
        <f>M28</f>
        <v>0</v>
      </c>
      <c r="Y126" s="1045" t="str">
        <f t="shared" si="15"/>
        <v/>
      </c>
      <c r="Z126" s="1045" t="str">
        <f t="shared" si="16"/>
        <v/>
      </c>
      <c r="AA126" s="1046">
        <f>Exp5700Main[[#This Row],[TotInsp]]-Exp5700Main[[#This Row],[ProjInsp]]</f>
        <v>0</v>
      </c>
    </row>
    <row r="127" spans="2:27" s="902" customFormat="1" hidden="1" x14ac:dyDescent="0.25">
      <c r="B127" s="1655"/>
      <c r="C127" s="3" t="str">
        <f t="shared" si="12"/>
        <v>TPA</v>
      </c>
      <c r="D127" s="3" t="str">
        <f t="shared" si="17"/>
        <v/>
      </c>
      <c r="E127" s="1038" t="s">
        <v>355</v>
      </c>
      <c r="F127" s="1039">
        <f>N7</f>
        <v>0</v>
      </c>
      <c r="G127" s="1039">
        <f>N8</f>
        <v>0</v>
      </c>
      <c r="H127" s="1040">
        <f t="shared" si="13"/>
        <v>0</v>
      </c>
      <c r="I127" s="1039">
        <f>N12</f>
        <v>0</v>
      </c>
      <c r="J127" s="1039">
        <f>N13</f>
        <v>0</v>
      </c>
      <c r="K127" s="1054">
        <f>N10</f>
        <v>0</v>
      </c>
      <c r="L127" s="1054">
        <f>N11</f>
        <v>0</v>
      </c>
      <c r="M127" s="1042">
        <f t="shared" si="14"/>
        <v>0</v>
      </c>
      <c r="N127" s="1043">
        <f>N18</f>
        <v>0</v>
      </c>
      <c r="O127" s="1039">
        <f>N19</f>
        <v>0</v>
      </c>
      <c r="P127" s="1039">
        <f>N20</f>
        <v>0</v>
      </c>
      <c r="Q127" s="1039">
        <f>N21</f>
        <v>0</v>
      </c>
      <c r="R127" s="1039">
        <f>N22</f>
        <v>0</v>
      </c>
      <c r="S127" s="1039">
        <f>N23</f>
        <v>0</v>
      </c>
      <c r="T127" s="1039">
        <f>N24</f>
        <v>0</v>
      </c>
      <c r="U127" s="1039">
        <f>N25</f>
        <v>0</v>
      </c>
      <c r="V127" s="1039">
        <f>N26</f>
        <v>0</v>
      </c>
      <c r="W127" s="1039">
        <f>N27</f>
        <v>0</v>
      </c>
      <c r="X127" s="1044">
        <f>N28</f>
        <v>0</v>
      </c>
      <c r="Y127" s="1045" t="str">
        <f t="shared" si="15"/>
        <v/>
      </c>
      <c r="Z127" s="1045" t="str">
        <f t="shared" si="16"/>
        <v/>
      </c>
      <c r="AA127" s="1046">
        <f>Exp5700Main[[#This Row],[TotInsp]]-Exp5700Main[[#This Row],[ProjInsp]]</f>
        <v>0</v>
      </c>
    </row>
    <row r="128" spans="2:27" s="902" customFormat="1" hidden="1" x14ac:dyDescent="0.25">
      <c r="B128" s="1655"/>
      <c r="C128" s="3" t="str">
        <f t="shared" si="12"/>
        <v>TPA</v>
      </c>
      <c r="D128" s="3" t="str">
        <f t="shared" si="17"/>
        <v/>
      </c>
      <c r="E128" s="1047" t="s">
        <v>356</v>
      </c>
      <c r="F128" s="1048">
        <f>O7</f>
        <v>0</v>
      </c>
      <c r="G128" s="1048">
        <f>O8</f>
        <v>0</v>
      </c>
      <c r="H128" s="1049">
        <f t="shared" si="13"/>
        <v>0</v>
      </c>
      <c r="I128" s="1048">
        <f>O12</f>
        <v>0</v>
      </c>
      <c r="J128" s="1048">
        <f>O13</f>
        <v>0</v>
      </c>
      <c r="K128" s="1055">
        <f>O10</f>
        <v>0</v>
      </c>
      <c r="L128" s="1055">
        <f>O11</f>
        <v>0</v>
      </c>
      <c r="M128" s="1051">
        <f t="shared" si="14"/>
        <v>0</v>
      </c>
      <c r="N128" s="1052">
        <f>O18</f>
        <v>0</v>
      </c>
      <c r="O128" s="1048">
        <f>O19</f>
        <v>0</v>
      </c>
      <c r="P128" s="1048">
        <f>O20</f>
        <v>0</v>
      </c>
      <c r="Q128" s="1048">
        <f>O21</f>
        <v>0</v>
      </c>
      <c r="R128" s="1048">
        <f>O22</f>
        <v>0</v>
      </c>
      <c r="S128" s="1048">
        <f>O23</f>
        <v>0</v>
      </c>
      <c r="T128" s="1048">
        <f>O24</f>
        <v>0</v>
      </c>
      <c r="U128" s="1048">
        <f>O25</f>
        <v>0</v>
      </c>
      <c r="V128" s="1048">
        <f>O26</f>
        <v>0</v>
      </c>
      <c r="W128" s="1048">
        <f>O27</f>
        <v>0</v>
      </c>
      <c r="X128" s="1053">
        <f>O28</f>
        <v>0</v>
      </c>
      <c r="Y128" s="1045" t="str">
        <f t="shared" si="15"/>
        <v/>
      </c>
      <c r="Z128" s="1045" t="str">
        <f t="shared" si="16"/>
        <v/>
      </c>
      <c r="AA128" s="1046">
        <f>Exp5700Main[[#This Row],[TotInsp]]-Exp5700Main[[#This Row],[ProjInsp]]</f>
        <v>0</v>
      </c>
    </row>
    <row r="129" spans="2:27" s="902" customFormat="1" hidden="1" x14ac:dyDescent="0.25">
      <c r="B129" s="1655"/>
      <c r="C129" s="3" t="str">
        <f t="shared" si="12"/>
        <v>TPA</v>
      </c>
      <c r="D129" s="3" t="str">
        <f t="shared" si="17"/>
        <v/>
      </c>
      <c r="E129" s="1056" t="s">
        <v>357</v>
      </c>
      <c r="F129" s="1057">
        <f>P7</f>
        <v>0</v>
      </c>
      <c r="G129" s="1057">
        <f>P8</f>
        <v>0</v>
      </c>
      <c r="H129" s="1058">
        <f t="shared" si="13"/>
        <v>0</v>
      </c>
      <c r="I129" s="1057">
        <f>P12</f>
        <v>0</v>
      </c>
      <c r="J129" s="1057">
        <f>P13</f>
        <v>0</v>
      </c>
      <c r="K129" s="1059">
        <f>P10</f>
        <v>0</v>
      </c>
      <c r="L129" s="1059">
        <f>P11</f>
        <v>0</v>
      </c>
      <c r="M129" s="1060">
        <f t="shared" si="14"/>
        <v>0</v>
      </c>
      <c r="N129" s="1061">
        <f>P18</f>
        <v>0</v>
      </c>
      <c r="O129" s="1057">
        <f>P19</f>
        <v>0</v>
      </c>
      <c r="P129" s="1057">
        <f>P20</f>
        <v>0</v>
      </c>
      <c r="Q129" s="1057">
        <f>P21</f>
        <v>0</v>
      </c>
      <c r="R129" s="1057">
        <f>P22</f>
        <v>0</v>
      </c>
      <c r="S129" s="1057">
        <f>P23</f>
        <v>0</v>
      </c>
      <c r="T129" s="1057">
        <f>P24</f>
        <v>0</v>
      </c>
      <c r="U129" s="1057">
        <f>P25</f>
        <v>0</v>
      </c>
      <c r="V129" s="1057">
        <f>P26</f>
        <v>0</v>
      </c>
      <c r="W129" s="1057">
        <f>P27</f>
        <v>0</v>
      </c>
      <c r="X129" s="1062">
        <f>P28</f>
        <v>0</v>
      </c>
      <c r="Y129" s="1045" t="str">
        <f t="shared" si="15"/>
        <v/>
      </c>
      <c r="Z129" s="1045" t="str">
        <f t="shared" si="16"/>
        <v/>
      </c>
      <c r="AA129" s="1046">
        <f>Exp5700Main[[#This Row],[TotInsp]]-Exp5700Main[[#This Row],[ProjInsp]]</f>
        <v>0</v>
      </c>
    </row>
    <row r="130" spans="2:27" s="902" customFormat="1" ht="16.5" hidden="1" customHeight="1" x14ac:dyDescent="0.25">
      <c r="B130" s="1063"/>
      <c r="C130" s="1065" t="s">
        <v>581</v>
      </c>
      <c r="D130" s="1064"/>
      <c r="E130" s="1064"/>
      <c r="F130" s="1064"/>
      <c r="G130" s="1064"/>
      <c r="H130" s="1064"/>
      <c r="I130" s="1064"/>
      <c r="J130" s="1064"/>
      <c r="K130" s="1064"/>
      <c r="L130" s="1064"/>
      <c r="M130" s="1064"/>
      <c r="N130" s="1064"/>
      <c r="O130" s="1064"/>
      <c r="P130" s="1064"/>
      <c r="Q130" s="1064"/>
      <c r="R130" s="1064"/>
      <c r="S130" s="903"/>
    </row>
  </sheetData>
  <sheetProtection sheet="1" objects="1" scenarios="1" formatRows="0"/>
  <mergeCells count="147">
    <mergeCell ref="C74:D74"/>
    <mergeCell ref="C95:D95"/>
    <mergeCell ref="C116:D116"/>
    <mergeCell ref="B118:B129"/>
    <mergeCell ref="O3:Q3"/>
    <mergeCell ref="C112:E112"/>
    <mergeCell ref="C115:E115"/>
    <mergeCell ref="C111:E111"/>
    <mergeCell ref="C113:E113"/>
    <mergeCell ref="C114:E114"/>
    <mergeCell ref="P98:P99"/>
    <mergeCell ref="Q98:Q99"/>
    <mergeCell ref="C108:E108"/>
    <mergeCell ref="C109:E109"/>
    <mergeCell ref="C110:E110"/>
    <mergeCell ref="O97:Q97"/>
    <mergeCell ref="C107:E107"/>
    <mergeCell ref="C101:E101"/>
    <mergeCell ref="C105:E105"/>
    <mergeCell ref="C106:E106"/>
    <mergeCell ref="C103:D104"/>
    <mergeCell ref="C100:Q100"/>
    <mergeCell ref="C98:E99"/>
    <mergeCell ref="F98:G98"/>
    <mergeCell ref="H98:I98"/>
    <mergeCell ref="J98:J99"/>
    <mergeCell ref="K98:K99"/>
    <mergeCell ref="L98:L99"/>
    <mergeCell ref="M98:M99"/>
    <mergeCell ref="N98:N99"/>
    <mergeCell ref="O98:O99"/>
    <mergeCell ref="C91:E91"/>
    <mergeCell ref="C92:E92"/>
    <mergeCell ref="C93:E93"/>
    <mergeCell ref="C94:E94"/>
    <mergeCell ref="C97:D97"/>
    <mergeCell ref="C86:E86"/>
    <mergeCell ref="C87:E87"/>
    <mergeCell ref="C88:E88"/>
    <mergeCell ref="C89:E89"/>
    <mergeCell ref="C90:E90"/>
    <mergeCell ref="C80:E80"/>
    <mergeCell ref="C82:D83"/>
    <mergeCell ref="C84:E84"/>
    <mergeCell ref="C85:E85"/>
    <mergeCell ref="C76:D76"/>
    <mergeCell ref="O76:Q76"/>
    <mergeCell ref="C77:E78"/>
    <mergeCell ref="F77:G77"/>
    <mergeCell ref="H77:I77"/>
    <mergeCell ref="J77:J78"/>
    <mergeCell ref="K77:K78"/>
    <mergeCell ref="L77:L78"/>
    <mergeCell ref="M77:M78"/>
    <mergeCell ref="N77:N78"/>
    <mergeCell ref="O77:O78"/>
    <mergeCell ref="P77:P78"/>
    <mergeCell ref="Q77:Q78"/>
    <mergeCell ref="C58:Q58"/>
    <mergeCell ref="C56:E57"/>
    <mergeCell ref="F56:G56"/>
    <mergeCell ref="H56:I56"/>
    <mergeCell ref="J56:J57"/>
    <mergeCell ref="K56:K57"/>
    <mergeCell ref="Q56:Q57"/>
    <mergeCell ref="L56:L57"/>
    <mergeCell ref="C79:Q79"/>
    <mergeCell ref="C73:E73"/>
    <mergeCell ref="C59:E59"/>
    <mergeCell ref="C72:E72"/>
    <mergeCell ref="C67:E67"/>
    <mergeCell ref="C68:E68"/>
    <mergeCell ref="C69:E69"/>
    <mergeCell ref="C70:E70"/>
    <mergeCell ref="C71:E71"/>
    <mergeCell ref="C61:D62"/>
    <mergeCell ref="C63:E63"/>
    <mergeCell ref="C64:E64"/>
    <mergeCell ref="C65:E65"/>
    <mergeCell ref="C66:E66"/>
    <mergeCell ref="M56:M57"/>
    <mergeCell ref="N56:N57"/>
    <mergeCell ref="O56:O57"/>
    <mergeCell ref="C52:E52"/>
    <mergeCell ref="C46:E46"/>
    <mergeCell ref="C47:E47"/>
    <mergeCell ref="C48:E48"/>
    <mergeCell ref="C49:E49"/>
    <mergeCell ref="C50:E50"/>
    <mergeCell ref="C55:D55"/>
    <mergeCell ref="O55:Q55"/>
    <mergeCell ref="P56:P57"/>
    <mergeCell ref="C53:D53"/>
    <mergeCell ref="M35:M36"/>
    <mergeCell ref="N35:N36"/>
    <mergeCell ref="O35:O36"/>
    <mergeCell ref="P35:P36"/>
    <mergeCell ref="C51:E51"/>
    <mergeCell ref="O34:Q34"/>
    <mergeCell ref="C45:E45"/>
    <mergeCell ref="C37:Q37"/>
    <mergeCell ref="C38:E38"/>
    <mergeCell ref="C42:E42"/>
    <mergeCell ref="C43:E43"/>
    <mergeCell ref="C44:E44"/>
    <mergeCell ref="C40:D41"/>
    <mergeCell ref="Q35:Q36"/>
    <mergeCell ref="L35:L36"/>
    <mergeCell ref="C35:E36"/>
    <mergeCell ref="F35:G35"/>
    <mergeCell ref="H35:I35"/>
    <mergeCell ref="J35:J36"/>
    <mergeCell ref="K35:K36"/>
    <mergeCell ref="C31:E31"/>
    <mergeCell ref="C28:E28"/>
    <mergeCell ref="C29:E29"/>
    <mergeCell ref="C27:E27"/>
    <mergeCell ref="C2:Q2"/>
    <mergeCell ref="C3:D3"/>
    <mergeCell ref="C4:E5"/>
    <mergeCell ref="F4:G4"/>
    <mergeCell ref="H4:I4"/>
    <mergeCell ref="L4:L5"/>
    <mergeCell ref="N4:N5"/>
    <mergeCell ref="K3:N3"/>
    <mergeCell ref="J4:J5"/>
    <mergeCell ref="K4:K5"/>
    <mergeCell ref="P4:P5"/>
    <mergeCell ref="O4:O5"/>
    <mergeCell ref="M4:M5"/>
    <mergeCell ref="C6:D6"/>
    <mergeCell ref="C19:E19"/>
    <mergeCell ref="C20:E20"/>
    <mergeCell ref="C21:E21"/>
    <mergeCell ref="C30:E30"/>
    <mergeCell ref="C26:E26"/>
    <mergeCell ref="C16:E16"/>
    <mergeCell ref="C25:E25"/>
    <mergeCell ref="C18:E18"/>
    <mergeCell ref="C17:Q17"/>
    <mergeCell ref="C8:E8"/>
    <mergeCell ref="C10:E10"/>
    <mergeCell ref="C15:E15"/>
    <mergeCell ref="C12:D13"/>
    <mergeCell ref="C22:E22"/>
    <mergeCell ref="C23:E23"/>
    <mergeCell ref="C24:E24"/>
  </mergeCells>
  <conditionalFormatting sqref="Q15:Q16">
    <cfRule type="cellIs" dxfId="309" priority="3" operator="greaterThanOrEqual">
      <formula>$Q$7</formula>
    </cfRule>
  </conditionalFormatting>
  <dataValidations count="3">
    <dataValidation type="list" allowBlank="1" showInputMessage="1" showErrorMessage="1" sqref="O3" xr:uid="{00000000-0002-0000-0600-000000000000}">
      <formula1>"Work Plan Accomplishments, Total Program Accomplishments"</formula1>
    </dataValidation>
    <dataValidation type="whole" allowBlank="1" showInputMessage="1" showErrorMessage="1" error="Enter a whole number" sqref="F7:P8" xr:uid="{00000000-0002-0000-0600-000001000000}">
      <formula1>0</formula1>
      <formula2>5000</formula2>
    </dataValidation>
    <dataValidation type="whole" allowBlank="1" showInputMessage="1" showErrorMessage="1" error="Enter a number" sqref="F80:P94 F38:P52 F59:P73 F101:P115" xr:uid="{00000000-0002-0000-0600-000002000000}">
      <formula1>0</formula1>
      <formula2>5000</formula2>
    </dataValidation>
  </dataValidations>
  <hyperlinks>
    <hyperlink ref="Q1" location="Start!A1" display="Back" xr:uid="{00000000-0004-0000-0600-000000000000}"/>
    <hyperlink ref="C35:E36" r:id="rId1" display="Enforcement Accomplishments This Reporting Year" xr:uid="{00000000-0004-0000-0600-000001000000}"/>
    <hyperlink ref="C56:E57" r:id="rId2" display="Enforcement Accomplishments This Reporting Year" xr:uid="{00000000-0004-0000-0600-000002000000}"/>
    <hyperlink ref="C77:E78" r:id="rId3" display="Enforcement Accomplishments This Reporting Year" xr:uid="{00000000-0004-0000-0600-000003000000}"/>
    <hyperlink ref="C98:E99" r:id="rId4" display="Enforcement Accomplishments This Reporting Year" xr:uid="{00000000-0004-0000-0600-000004000000}"/>
  </hyperlinks>
  <pageMargins left="0.7" right="0.7" top="0.75" bottom="0.75" header="0.3" footer="0.3"/>
  <pageSetup scale="61" fitToHeight="4" orientation="landscape" r:id="rId5"/>
  <tableParts count="1">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70C0"/>
  </sheetPr>
  <dimension ref="A1:S99"/>
  <sheetViews>
    <sheetView showGridLines="0" showRowColHeaders="0" topLeftCell="A79" zoomScale="90" zoomScaleNormal="90" workbookViewId="0">
      <selection activeCell="C2" sqref="C2:O2"/>
    </sheetView>
  </sheetViews>
  <sheetFormatPr defaultColWidth="9.28515625" defaultRowHeight="15" outlineLevelRow="2" x14ac:dyDescent="0.25"/>
  <cols>
    <col min="1" max="1" width="1.7109375" style="993" customWidth="1"/>
    <col min="2" max="2" width="4.42578125" style="18" customWidth="1"/>
    <col min="3" max="3" width="12" style="18" customWidth="1"/>
    <col min="4" max="4" width="7.7109375" style="18" customWidth="1"/>
    <col min="5" max="5" width="13.5703125" style="18" customWidth="1"/>
    <col min="6" max="6" width="11.7109375" style="18" customWidth="1"/>
    <col min="7" max="7" width="12.28515625" style="18" customWidth="1"/>
    <col min="8" max="8" width="11.7109375" style="18" customWidth="1"/>
    <col min="9" max="9" width="12.28515625" style="18" customWidth="1"/>
    <col min="10" max="10" width="11.5703125" style="18" customWidth="1"/>
    <col min="11" max="11" width="11" style="18" customWidth="1"/>
    <col min="12" max="12" width="3.7109375" style="18" customWidth="1"/>
    <col min="13" max="13" width="43.7109375" style="18" customWidth="1"/>
    <col min="14" max="14" width="10.7109375" style="18" customWidth="1"/>
    <col min="15" max="15" width="2" style="18" customWidth="1"/>
    <col min="16" max="16" width="2.7109375" style="18" customWidth="1"/>
    <col min="17" max="16384" width="9.28515625" style="18"/>
  </cols>
  <sheetData>
    <row r="1" spans="1:19" ht="15.75" thickBot="1" x14ac:dyDescent="0.3">
      <c r="A1" s="9"/>
      <c r="B1" s="9"/>
      <c r="C1" s="9"/>
      <c r="D1" s="9"/>
      <c r="E1" s="9"/>
      <c r="F1" s="9"/>
      <c r="G1" s="9"/>
      <c r="H1" s="9"/>
      <c r="I1" s="9"/>
      <c r="J1" s="9"/>
      <c r="K1" s="9"/>
      <c r="L1" s="9"/>
      <c r="M1" s="9"/>
      <c r="N1" s="138" t="s">
        <v>302</v>
      </c>
      <c r="O1" s="9"/>
      <c r="P1" s="9"/>
    </row>
    <row r="2" spans="1:19" ht="49.5" customHeight="1" thickBot="1" x14ac:dyDescent="0.3">
      <c r="A2" s="9"/>
      <c r="B2" s="53"/>
      <c r="C2" s="1695" t="s">
        <v>121</v>
      </c>
      <c r="D2" s="1696"/>
      <c r="E2" s="1696"/>
      <c r="F2" s="1696"/>
      <c r="G2" s="1696"/>
      <c r="H2" s="1696"/>
      <c r="I2" s="1696"/>
      <c r="J2" s="1696"/>
      <c r="K2" s="1696"/>
      <c r="L2" s="1696"/>
      <c r="M2" s="1696"/>
      <c r="N2" s="1696"/>
      <c r="O2" s="1697"/>
      <c r="P2" s="78"/>
      <c r="Q2" s="91"/>
      <c r="R2" s="91"/>
      <c r="S2" s="31"/>
    </row>
    <row r="3" spans="1:19" ht="24" customHeight="1" thickBot="1" x14ac:dyDescent="0.4">
      <c r="A3" s="9"/>
      <c r="B3" s="53"/>
      <c r="C3" s="1688" t="s">
        <v>663</v>
      </c>
      <c r="D3" s="1689"/>
      <c r="E3" s="1689"/>
      <c r="F3" s="1689"/>
      <c r="G3" s="1689"/>
      <c r="H3" s="1689"/>
      <c r="I3" s="1689"/>
      <c r="J3" s="1689"/>
      <c r="K3" s="1689"/>
      <c r="L3" s="1689"/>
      <c r="M3" s="1690"/>
      <c r="N3" s="1689"/>
      <c r="O3" s="1691"/>
      <c r="P3" s="9"/>
    </row>
    <row r="4" spans="1:19" ht="38.25" customHeight="1" thickBot="1" x14ac:dyDescent="0.3">
      <c r="A4" s="9"/>
      <c r="B4" s="53"/>
      <c r="C4" s="90" t="s">
        <v>94</v>
      </c>
      <c r="D4" s="975" t="str">
        <f>Start!$U$12</f>
        <v/>
      </c>
      <c r="E4" s="89" t="s">
        <v>377</v>
      </c>
      <c r="F4" s="975" t="str">
        <f>Start!$AG$19&amp;Start!$AG$20</f>
        <v/>
      </c>
      <c r="G4" s="88" t="s">
        <v>93</v>
      </c>
      <c r="H4" s="976" t="str">
        <f>Start!AG21</f>
        <v/>
      </c>
      <c r="I4" s="977" t="str">
        <f>Start!AG22</f>
        <v/>
      </c>
      <c r="J4" s="87"/>
      <c r="K4" s="87"/>
      <c r="L4" s="87"/>
      <c r="M4" s="1280" t="s">
        <v>857</v>
      </c>
      <c r="N4" s="87"/>
      <c r="O4" s="86"/>
      <c r="P4" s="9"/>
    </row>
    <row r="5" spans="1:19" ht="15.75" customHeight="1" outlineLevel="2" x14ac:dyDescent="0.25">
      <c r="A5" s="9"/>
      <c r="B5" s="53"/>
      <c r="C5" s="1678" t="s">
        <v>103</v>
      </c>
      <c r="D5" s="1679"/>
      <c r="E5" s="1680"/>
      <c r="F5" s="1684" t="s">
        <v>120</v>
      </c>
      <c r="G5" s="1685"/>
      <c r="H5" s="1684" t="s">
        <v>119</v>
      </c>
      <c r="I5" s="1685"/>
      <c r="J5" s="85"/>
      <c r="K5" s="1686" t="s">
        <v>526</v>
      </c>
      <c r="L5" s="84"/>
      <c r="M5" s="236"/>
      <c r="N5" s="83"/>
      <c r="O5" s="82"/>
      <c r="P5" s="9"/>
    </row>
    <row r="6" spans="1:19" ht="40.5" customHeight="1" outlineLevel="2" thickBot="1" x14ac:dyDescent="0.3">
      <c r="A6" s="9"/>
      <c r="B6" s="53"/>
      <c r="C6" s="1681"/>
      <c r="D6" s="1682"/>
      <c r="E6" s="1683"/>
      <c r="F6" s="953" t="s">
        <v>118</v>
      </c>
      <c r="G6" s="954" t="s">
        <v>100</v>
      </c>
      <c r="H6" s="953" t="s">
        <v>81</v>
      </c>
      <c r="I6" s="954" t="s">
        <v>100</v>
      </c>
      <c r="J6" s="79" t="s">
        <v>117</v>
      </c>
      <c r="K6" s="1687"/>
      <c r="L6" s="78"/>
      <c r="M6" s="77" t="s">
        <v>116</v>
      </c>
      <c r="N6" s="1272" t="s">
        <v>115</v>
      </c>
      <c r="O6" s="76"/>
      <c r="P6" s="9"/>
    </row>
    <row r="7" spans="1:19" ht="28.5" customHeight="1" outlineLevel="2" thickTop="1" thickBot="1" x14ac:dyDescent="0.3">
      <c r="A7" s="9"/>
      <c r="B7" s="53"/>
      <c r="C7" s="1692" t="s">
        <v>99</v>
      </c>
      <c r="D7" s="1693"/>
      <c r="E7" s="1693"/>
      <c r="F7" s="1275">
        <f t="shared" ref="F7:H7" si="0">SUM(F27+F46+F65+F84)</f>
        <v>0</v>
      </c>
      <c r="G7" s="1275">
        <f t="shared" si="0"/>
        <v>0</v>
      </c>
      <c r="H7" s="1275">
        <f t="shared" si="0"/>
        <v>0</v>
      </c>
      <c r="I7" s="1275">
        <f>SUM(I27+I46+I65+I84)</f>
        <v>0</v>
      </c>
      <c r="J7" s="957">
        <f>SUM(F7:I7)</f>
        <v>0</v>
      </c>
      <c r="K7" s="1276">
        <f>SUM(K27+K46+K65+K84)</f>
        <v>0</v>
      </c>
      <c r="L7" s="56"/>
      <c r="M7" s="54" t="s">
        <v>0</v>
      </c>
      <c r="N7" s="73"/>
      <c r="O7" s="46"/>
      <c r="P7" s="9"/>
    </row>
    <row r="8" spans="1:19" ht="28.5" customHeight="1" outlineLevel="2" x14ac:dyDescent="0.25">
      <c r="A8" s="9"/>
      <c r="B8" s="53"/>
      <c r="C8" s="1701" t="str">
        <f>"Samples Collected   "&amp;IF(SUM(J8:J9)&gt;0,"("&amp;SUM(J8:J9)&amp;")","")</f>
        <v xml:space="preserve">Samples Collected   </v>
      </c>
      <c r="D8" s="1702"/>
      <c r="E8" s="958" t="s">
        <v>97</v>
      </c>
      <c r="F8" s="1275">
        <f t="shared" ref="F8:I8" si="1">SUM(F28+F47+F66+F85)</f>
        <v>0</v>
      </c>
      <c r="G8" s="1275">
        <f t="shared" si="1"/>
        <v>0</v>
      </c>
      <c r="H8" s="1275">
        <f t="shared" si="1"/>
        <v>0</v>
      </c>
      <c r="I8" s="1275">
        <f t="shared" si="1"/>
        <v>0</v>
      </c>
      <c r="J8" s="957">
        <f t="shared" ref="J8:J20" si="2">SUM(F8:I8)</f>
        <v>0</v>
      </c>
      <c r="K8" s="56"/>
      <c r="L8" s="67">
        <v>1</v>
      </c>
      <c r="M8" s="66" t="s">
        <v>114</v>
      </c>
      <c r="N8" s="1275">
        <f>SUM(N28+N47+N66+N85)</f>
        <v>0</v>
      </c>
      <c r="O8" s="46"/>
      <c r="P8" s="9"/>
    </row>
    <row r="9" spans="1:19" ht="28.5" customHeight="1" outlineLevel="2" thickBot="1" x14ac:dyDescent="0.3">
      <c r="A9" s="9"/>
      <c r="B9" s="53"/>
      <c r="C9" s="1703"/>
      <c r="D9" s="1704"/>
      <c r="E9" s="959" t="s">
        <v>78</v>
      </c>
      <c r="F9" s="1275">
        <f t="shared" ref="F9:I9" si="3">SUM(F29+F48+F67+F86)</f>
        <v>0</v>
      </c>
      <c r="G9" s="1275">
        <f t="shared" si="3"/>
        <v>0</v>
      </c>
      <c r="H9" s="1275">
        <f t="shared" si="3"/>
        <v>0</v>
      </c>
      <c r="I9" s="1275">
        <f t="shared" si="3"/>
        <v>0</v>
      </c>
      <c r="J9" s="957">
        <f t="shared" si="2"/>
        <v>0</v>
      </c>
      <c r="K9" s="56"/>
      <c r="L9" s="67">
        <v>2</v>
      </c>
      <c r="M9" s="66" t="s">
        <v>113</v>
      </c>
      <c r="N9" s="1275">
        <f t="shared" ref="N9:N17" si="4">SUM(N29+N48+N67+N86)</f>
        <v>0</v>
      </c>
      <c r="O9" s="46"/>
      <c r="P9" s="9"/>
    </row>
    <row r="10" spans="1:19" ht="28.5" customHeight="1" outlineLevel="2" x14ac:dyDescent="0.25">
      <c r="A10" s="9"/>
      <c r="B10" s="53"/>
      <c r="C10" s="1699" t="s">
        <v>74</v>
      </c>
      <c r="D10" s="1700"/>
      <c r="E10" s="1700"/>
      <c r="F10" s="1275">
        <f t="shared" ref="F10:I10" si="5">SUM(F30+F49+F68+F87)</f>
        <v>0</v>
      </c>
      <c r="G10" s="1275">
        <f t="shared" si="5"/>
        <v>0</v>
      </c>
      <c r="H10" s="1275">
        <f t="shared" si="5"/>
        <v>0</v>
      </c>
      <c r="I10" s="1275">
        <f t="shared" si="5"/>
        <v>0</v>
      </c>
      <c r="J10" s="957">
        <f t="shared" si="2"/>
        <v>0</v>
      </c>
      <c r="K10" s="56"/>
      <c r="L10" s="67">
        <v>3</v>
      </c>
      <c r="M10" s="66" t="s">
        <v>112</v>
      </c>
      <c r="N10" s="1275">
        <f t="shared" si="4"/>
        <v>0</v>
      </c>
      <c r="O10" s="46"/>
      <c r="P10" s="9"/>
    </row>
    <row r="11" spans="1:19" ht="28.5" customHeight="1" outlineLevel="2" x14ac:dyDescent="0.25">
      <c r="A11" s="9"/>
      <c r="B11" s="53"/>
      <c r="C11" s="1660" t="s">
        <v>73</v>
      </c>
      <c r="D11" s="1698"/>
      <c r="E11" s="1666"/>
      <c r="F11" s="1275">
        <f t="shared" ref="F11:I11" si="6">SUM(F31+F50+F69+F88)</f>
        <v>0</v>
      </c>
      <c r="G11" s="1275">
        <f t="shared" si="6"/>
        <v>0</v>
      </c>
      <c r="H11" s="1275">
        <f t="shared" si="6"/>
        <v>0</v>
      </c>
      <c r="I11" s="1275">
        <f t="shared" si="6"/>
        <v>0</v>
      </c>
      <c r="J11" s="957">
        <f t="shared" si="2"/>
        <v>0</v>
      </c>
      <c r="K11" s="56"/>
      <c r="L11" s="67">
        <v>4</v>
      </c>
      <c r="M11" s="66" t="s">
        <v>111</v>
      </c>
      <c r="N11" s="1275">
        <f t="shared" si="4"/>
        <v>0</v>
      </c>
      <c r="O11" s="46"/>
      <c r="P11" s="9"/>
    </row>
    <row r="12" spans="1:19" ht="28.5" customHeight="1" outlineLevel="2" x14ac:dyDescent="0.25">
      <c r="A12" s="9"/>
      <c r="B12" s="53"/>
      <c r="C12" s="1660" t="s">
        <v>72</v>
      </c>
      <c r="D12" s="1698"/>
      <c r="E12" s="1666"/>
      <c r="F12" s="1275">
        <f t="shared" ref="F12:I12" si="7">SUM(F32+F51+F70+F89)</f>
        <v>0</v>
      </c>
      <c r="G12" s="1275">
        <f t="shared" si="7"/>
        <v>0</v>
      </c>
      <c r="H12" s="1275">
        <f t="shared" si="7"/>
        <v>0</v>
      </c>
      <c r="I12" s="1275">
        <f t="shared" si="7"/>
        <v>0</v>
      </c>
      <c r="J12" s="957">
        <f t="shared" si="2"/>
        <v>0</v>
      </c>
      <c r="K12" s="56"/>
      <c r="L12" s="67">
        <v>5</v>
      </c>
      <c r="M12" s="66" t="s">
        <v>110</v>
      </c>
      <c r="N12" s="1275">
        <f t="shared" si="4"/>
        <v>0</v>
      </c>
      <c r="O12" s="46"/>
      <c r="P12" s="9"/>
    </row>
    <row r="13" spans="1:19" ht="28.5" customHeight="1" outlineLevel="2" x14ac:dyDescent="0.25">
      <c r="A13" s="9"/>
      <c r="B13" s="53"/>
      <c r="C13" s="1660" t="s">
        <v>71</v>
      </c>
      <c r="D13" s="1698"/>
      <c r="E13" s="1666"/>
      <c r="F13" s="1275">
        <f t="shared" ref="F13:I13" si="8">SUM(F33+F52+F71+F90)</f>
        <v>0</v>
      </c>
      <c r="G13" s="1275">
        <f t="shared" si="8"/>
        <v>0</v>
      </c>
      <c r="H13" s="1275">
        <f t="shared" si="8"/>
        <v>0</v>
      </c>
      <c r="I13" s="1275">
        <f t="shared" si="8"/>
        <v>0</v>
      </c>
      <c r="J13" s="957">
        <f t="shared" si="2"/>
        <v>0</v>
      </c>
      <c r="K13" s="56"/>
      <c r="L13" s="67">
        <v>6</v>
      </c>
      <c r="M13" s="68" t="s">
        <v>109</v>
      </c>
      <c r="N13" s="1275">
        <f t="shared" si="4"/>
        <v>0</v>
      </c>
      <c r="O13" s="46"/>
      <c r="P13" s="9"/>
    </row>
    <row r="14" spans="1:19" ht="28.5" customHeight="1" outlineLevel="2" x14ac:dyDescent="0.25">
      <c r="A14" s="9"/>
      <c r="B14" s="53"/>
      <c r="C14" s="1660" t="s">
        <v>70</v>
      </c>
      <c r="D14" s="1698"/>
      <c r="E14" s="1666"/>
      <c r="F14" s="1275">
        <f t="shared" ref="F14:I14" si="9">SUM(F34+F53+F72+F91)</f>
        <v>0</v>
      </c>
      <c r="G14" s="1275">
        <f t="shared" si="9"/>
        <v>0</v>
      </c>
      <c r="H14" s="1275">
        <f t="shared" si="9"/>
        <v>0</v>
      </c>
      <c r="I14" s="1275">
        <f t="shared" si="9"/>
        <v>0</v>
      </c>
      <c r="J14" s="957">
        <f t="shared" si="2"/>
        <v>0</v>
      </c>
      <c r="K14" s="56"/>
      <c r="L14" s="67">
        <v>7</v>
      </c>
      <c r="M14" s="55" t="s">
        <v>108</v>
      </c>
      <c r="N14" s="1275">
        <f t="shared" si="4"/>
        <v>0</v>
      </c>
      <c r="O14" s="46"/>
      <c r="P14" s="9"/>
    </row>
    <row r="15" spans="1:19" ht="28.5" customHeight="1" outlineLevel="2" x14ac:dyDescent="0.25">
      <c r="A15" s="9"/>
      <c r="B15" s="53"/>
      <c r="C15" s="1660" t="s">
        <v>69</v>
      </c>
      <c r="D15" s="1698"/>
      <c r="E15" s="1666"/>
      <c r="F15" s="1275">
        <f t="shared" ref="F15:I15" si="10">SUM(F35+F54+F73+F92)</f>
        <v>0</v>
      </c>
      <c r="G15" s="1275">
        <f t="shared" si="10"/>
        <v>0</v>
      </c>
      <c r="H15" s="1275">
        <f t="shared" si="10"/>
        <v>0</v>
      </c>
      <c r="I15" s="1275">
        <f t="shared" si="10"/>
        <v>0</v>
      </c>
      <c r="J15" s="957">
        <f t="shared" si="2"/>
        <v>0</v>
      </c>
      <c r="K15" s="56"/>
      <c r="L15" s="67">
        <v>8</v>
      </c>
      <c r="M15" s="66" t="s">
        <v>107</v>
      </c>
      <c r="N15" s="1275">
        <f t="shared" si="4"/>
        <v>0</v>
      </c>
      <c r="O15" s="46"/>
      <c r="P15" s="9"/>
    </row>
    <row r="16" spans="1:19" ht="28.5" customHeight="1" outlineLevel="2" x14ac:dyDescent="0.25">
      <c r="A16" s="9"/>
      <c r="B16" s="53"/>
      <c r="C16" s="1660" t="s">
        <v>68</v>
      </c>
      <c r="D16" s="1698"/>
      <c r="E16" s="1666"/>
      <c r="F16" s="1275">
        <f t="shared" ref="F16:I16" si="11">SUM(F36+F55+F74+F93)</f>
        <v>0</v>
      </c>
      <c r="G16" s="1275">
        <f t="shared" si="11"/>
        <v>0</v>
      </c>
      <c r="H16" s="1275">
        <f t="shared" si="11"/>
        <v>0</v>
      </c>
      <c r="I16" s="1275">
        <f t="shared" si="11"/>
        <v>0</v>
      </c>
      <c r="J16" s="957">
        <f t="shared" si="2"/>
        <v>0</v>
      </c>
      <c r="K16" s="56"/>
      <c r="L16" s="67">
        <v>9</v>
      </c>
      <c r="M16" s="66" t="s">
        <v>106</v>
      </c>
      <c r="N16" s="1275">
        <f t="shared" si="4"/>
        <v>0</v>
      </c>
      <c r="O16" s="46"/>
      <c r="P16" s="9"/>
    </row>
    <row r="17" spans="1:16" ht="28.5" customHeight="1" outlineLevel="2" x14ac:dyDescent="0.25">
      <c r="A17" s="9"/>
      <c r="B17" s="53"/>
      <c r="C17" s="1660" t="s">
        <v>96</v>
      </c>
      <c r="D17" s="1694"/>
      <c r="E17" s="1661"/>
      <c r="F17" s="1275">
        <f t="shared" ref="F17:I17" si="12">SUM(F37+F56+F75+F94)</f>
        <v>0</v>
      </c>
      <c r="G17" s="1275">
        <f t="shared" si="12"/>
        <v>0</v>
      </c>
      <c r="H17" s="1275">
        <f t="shared" si="12"/>
        <v>0</v>
      </c>
      <c r="I17" s="1275">
        <f t="shared" si="12"/>
        <v>0</v>
      </c>
      <c r="J17" s="957">
        <f t="shared" si="2"/>
        <v>0</v>
      </c>
      <c r="K17" s="56"/>
      <c r="L17" s="67">
        <v>10</v>
      </c>
      <c r="M17" s="66" t="s">
        <v>105</v>
      </c>
      <c r="N17" s="1276">
        <f t="shared" si="4"/>
        <v>0</v>
      </c>
      <c r="O17" s="46"/>
      <c r="P17" s="9"/>
    </row>
    <row r="18" spans="1:16" ht="28.5" customHeight="1" outlineLevel="2" thickBot="1" x14ac:dyDescent="0.3">
      <c r="A18" s="9"/>
      <c r="B18" s="53"/>
      <c r="C18" s="1660" t="s">
        <v>67</v>
      </c>
      <c r="D18" s="1694"/>
      <c r="E18" s="1661"/>
      <c r="F18" s="1275">
        <f t="shared" ref="F18:I18" si="13">SUM(F38+F57+F76+F95)</f>
        <v>0</v>
      </c>
      <c r="G18" s="1275">
        <f t="shared" si="13"/>
        <v>0</v>
      </c>
      <c r="H18" s="1275">
        <f t="shared" si="13"/>
        <v>0</v>
      </c>
      <c r="I18" s="1275">
        <f t="shared" si="13"/>
        <v>0</v>
      </c>
      <c r="J18" s="957">
        <f t="shared" si="2"/>
        <v>0</v>
      </c>
      <c r="K18" s="56"/>
      <c r="L18" s="64"/>
      <c r="M18" s="63" t="s">
        <v>104</v>
      </c>
      <c r="N18" s="62">
        <f>SUM(N8:N17)</f>
        <v>0</v>
      </c>
      <c r="O18" s="61"/>
      <c r="P18" s="9"/>
    </row>
    <row r="19" spans="1:16" ht="28.5" customHeight="1" outlineLevel="2" x14ac:dyDescent="0.25">
      <c r="A19" s="9"/>
      <c r="B19" s="53"/>
      <c r="C19" s="1660" t="s">
        <v>66</v>
      </c>
      <c r="D19" s="1694"/>
      <c r="E19" s="1661"/>
      <c r="F19" s="1275">
        <f t="shared" ref="F19:I19" si="14">SUM(F39+F58+F77+F96)</f>
        <v>0</v>
      </c>
      <c r="G19" s="1275">
        <f t="shared" si="14"/>
        <v>0</v>
      </c>
      <c r="H19" s="1275">
        <f t="shared" si="14"/>
        <v>0</v>
      </c>
      <c r="I19" s="1275">
        <f t="shared" si="14"/>
        <v>0</v>
      </c>
      <c r="J19" s="957">
        <f t="shared" si="2"/>
        <v>0</v>
      </c>
      <c r="K19" s="56"/>
      <c r="L19" s="56"/>
      <c r="M19" s="55"/>
      <c r="N19" s="1021"/>
      <c r="O19" s="1022"/>
      <c r="P19" s="9"/>
    </row>
    <row r="20" spans="1:16" ht="28.5" customHeight="1" outlineLevel="2" x14ac:dyDescent="0.25">
      <c r="A20" s="9"/>
      <c r="B20" s="53"/>
      <c r="C20" s="1671" t="s">
        <v>65</v>
      </c>
      <c r="D20" s="1672"/>
      <c r="E20" s="1672"/>
      <c r="F20" s="1276">
        <f t="shared" ref="F20:I20" si="15">SUM(F40+F59+F78+F97)</f>
        <v>0</v>
      </c>
      <c r="G20" s="1276">
        <f t="shared" si="15"/>
        <v>0</v>
      </c>
      <c r="H20" s="1400">
        <f t="shared" si="15"/>
        <v>0</v>
      </c>
      <c r="I20" s="1399">
        <f t="shared" si="15"/>
        <v>0</v>
      </c>
      <c r="J20" s="955">
        <f t="shared" si="2"/>
        <v>0</v>
      </c>
      <c r="K20" s="56"/>
      <c r="L20" s="56"/>
      <c r="M20" s="55"/>
      <c r="N20" s="55"/>
      <c r="O20" s="46"/>
      <c r="P20" s="9"/>
    </row>
    <row r="21" spans="1:16" ht="13.5" customHeight="1" outlineLevel="2" x14ac:dyDescent="0.25">
      <c r="A21" s="9"/>
      <c r="B21" s="9"/>
      <c r="C21" s="1023" t="s">
        <v>527</v>
      </c>
      <c r="D21" s="1273"/>
      <c r="E21" s="1273"/>
      <c r="F21" s="1277"/>
      <c r="G21" s="1277"/>
      <c r="H21" s="1277"/>
      <c r="I21" s="1277"/>
      <c r="J21" s="56"/>
      <c r="K21" s="56"/>
      <c r="L21" s="56"/>
      <c r="M21" s="55"/>
      <c r="N21" s="55"/>
      <c r="O21" s="46"/>
      <c r="P21" s="9"/>
    </row>
    <row r="22" spans="1:16" ht="18.75" x14ac:dyDescent="0.3">
      <c r="A22" s="9"/>
      <c r="B22" s="9"/>
      <c r="C22" s="1018" t="s">
        <v>550</v>
      </c>
      <c r="D22" s="236"/>
      <c r="E22" s="236"/>
      <c r="F22" s="9"/>
      <c r="G22" s="9"/>
      <c r="H22" s="9"/>
      <c r="I22" s="9"/>
      <c r="J22" s="9"/>
      <c r="K22" s="9"/>
      <c r="L22" s="9"/>
      <c r="M22" s="9"/>
      <c r="N22" s="236"/>
      <c r="O22" s="962"/>
      <c r="P22" s="9"/>
    </row>
    <row r="23" spans="1:16" ht="6" customHeight="1" thickBot="1" x14ac:dyDescent="0.35">
      <c r="A23" s="9"/>
      <c r="B23" s="966"/>
      <c r="C23" s="1019"/>
      <c r="D23" s="969"/>
      <c r="E23" s="969"/>
      <c r="F23" s="968"/>
      <c r="G23" s="968"/>
      <c r="H23" s="968"/>
      <c r="I23" s="968"/>
      <c r="J23" s="968"/>
      <c r="K23" s="968"/>
      <c r="L23" s="968"/>
      <c r="M23" s="968"/>
      <c r="N23" s="969"/>
      <c r="O23" s="1003"/>
      <c r="P23" s="9"/>
    </row>
    <row r="24" spans="1:16" ht="26.25" outlineLevel="2" thickBot="1" x14ac:dyDescent="0.3">
      <c r="A24" s="9"/>
      <c r="B24" s="965" t="s">
        <v>55</v>
      </c>
      <c r="C24" s="90" t="s">
        <v>94</v>
      </c>
      <c r="D24" s="975" t="str">
        <f>Start!$U$12</f>
        <v/>
      </c>
      <c r="E24" s="89" t="s">
        <v>377</v>
      </c>
      <c r="F24" s="140" t="str">
        <f>Start!$AG$19&amp;Start!$AG$20</f>
        <v/>
      </c>
      <c r="G24" s="88" t="s">
        <v>93</v>
      </c>
      <c r="H24" s="219" t="str">
        <f>Start!AG21</f>
        <v/>
      </c>
      <c r="I24" s="219" t="e">
        <f>LOOKUP(Start!AG21, Start!$F$44:$F$59,Start!$G$44:$G$59)</f>
        <v>#N/A</v>
      </c>
      <c r="J24" s="87"/>
      <c r="K24" s="87"/>
      <c r="L24" s="87"/>
      <c r="M24" s="1278" t="str">
        <f>$M$4</f>
        <v>Total Program Accomplishments</v>
      </c>
      <c r="N24" s="87"/>
      <c r="O24" s="86"/>
      <c r="P24" s="9"/>
    </row>
    <row r="25" spans="1:16" ht="18" outlineLevel="2" x14ac:dyDescent="0.25">
      <c r="A25" s="9"/>
      <c r="B25" s="9"/>
      <c r="C25" s="1678" t="s">
        <v>103</v>
      </c>
      <c r="D25" s="1679"/>
      <c r="E25" s="1680"/>
      <c r="F25" s="1684" t="s">
        <v>120</v>
      </c>
      <c r="G25" s="1685"/>
      <c r="H25" s="1684" t="s">
        <v>119</v>
      </c>
      <c r="I25" s="1685"/>
      <c r="J25" s="85"/>
      <c r="K25" s="1686" t="s">
        <v>526</v>
      </c>
      <c r="L25" s="84"/>
      <c r="M25" s="960"/>
      <c r="N25" s="83"/>
      <c r="O25" s="961"/>
      <c r="P25" s="236"/>
    </row>
    <row r="26" spans="1:16" ht="36" customHeight="1" outlineLevel="2" thickBot="1" x14ac:dyDescent="0.3">
      <c r="A26" s="9"/>
      <c r="B26" s="9"/>
      <c r="C26" s="1681"/>
      <c r="D26" s="1682"/>
      <c r="E26" s="1683"/>
      <c r="F26" s="81" t="s">
        <v>118</v>
      </c>
      <c r="G26" s="80" t="s">
        <v>100</v>
      </c>
      <c r="H26" s="81" t="s">
        <v>81</v>
      </c>
      <c r="I26" s="80" t="s">
        <v>100</v>
      </c>
      <c r="J26" s="79" t="s">
        <v>117</v>
      </c>
      <c r="K26" s="1687"/>
      <c r="L26" s="78"/>
      <c r="M26" s="77" t="s">
        <v>116</v>
      </c>
      <c r="N26" s="1272" t="s">
        <v>115</v>
      </c>
      <c r="O26" s="962"/>
      <c r="P26" s="9"/>
    </row>
    <row r="27" spans="1:16" ht="15.75" outlineLevel="2" thickTop="1" x14ac:dyDescent="0.25">
      <c r="A27" s="9"/>
      <c r="B27" s="9"/>
      <c r="C27" s="1668" t="s">
        <v>99</v>
      </c>
      <c r="D27" s="1669"/>
      <c r="E27" s="1670"/>
      <c r="F27" s="75"/>
      <c r="G27" s="75"/>
      <c r="H27" s="75"/>
      <c r="I27" s="75"/>
      <c r="J27" s="862">
        <f>SUM(F27:I27)</f>
        <v>0</v>
      </c>
      <c r="K27" s="1281"/>
      <c r="L27" s="56"/>
      <c r="M27" s="54" t="s">
        <v>0</v>
      </c>
      <c r="N27" s="73"/>
      <c r="O27" s="962"/>
      <c r="P27" s="9"/>
    </row>
    <row r="28" spans="1:16" outlineLevel="2" x14ac:dyDescent="0.25">
      <c r="A28" s="9"/>
      <c r="B28" s="9"/>
      <c r="C28" s="1671" t="str">
        <f>"Samples Collected   "&amp;IF(SUM(J28:J29)&gt;0,"("&amp;SUM(J28:J29)&amp;")","")</f>
        <v xml:space="preserve">Samples Collected   </v>
      </c>
      <c r="D28" s="1672"/>
      <c r="E28" s="1020" t="s">
        <v>97</v>
      </c>
      <c r="F28" s="60"/>
      <c r="G28" s="60"/>
      <c r="H28" s="60"/>
      <c r="I28" s="60"/>
      <c r="J28" s="59">
        <f>SUM(F28:I28)</f>
        <v>0</v>
      </c>
      <c r="K28" s="56"/>
      <c r="L28" s="67">
        <v>1</v>
      </c>
      <c r="M28" s="66" t="s">
        <v>114</v>
      </c>
      <c r="N28" s="65"/>
      <c r="O28" s="962"/>
      <c r="P28" s="9"/>
    </row>
    <row r="29" spans="1:16" ht="15.75" outlineLevel="2" thickBot="1" x14ac:dyDescent="0.3">
      <c r="A29" s="9"/>
      <c r="B29" s="9"/>
      <c r="C29" s="1673"/>
      <c r="D29" s="1674"/>
      <c r="E29" s="72" t="s">
        <v>78</v>
      </c>
      <c r="F29" s="45"/>
      <c r="G29" s="45"/>
      <c r="H29" s="45"/>
      <c r="I29" s="45"/>
      <c r="J29" s="57">
        <f>SUM(F29:I29)</f>
        <v>0</v>
      </c>
      <c r="K29" s="56"/>
      <c r="L29" s="67">
        <v>2</v>
      </c>
      <c r="M29" s="66" t="s">
        <v>113</v>
      </c>
      <c r="N29" s="65"/>
      <c r="O29" s="962"/>
      <c r="P29" s="9"/>
    </row>
    <row r="30" spans="1:16" ht="15.75" outlineLevel="2" thickTop="1" x14ac:dyDescent="0.25">
      <c r="A30" s="9"/>
      <c r="B30" s="9"/>
      <c r="C30" s="1675" t="s">
        <v>74</v>
      </c>
      <c r="D30" s="1676"/>
      <c r="E30" s="1677"/>
      <c r="F30" s="70"/>
      <c r="G30" s="70"/>
      <c r="H30" s="70"/>
      <c r="I30" s="70"/>
      <c r="J30" s="69" t="str">
        <f t="shared" ref="J30:J40" si="16">IF(SUM(F30:I30)&gt;0, SUM(F30:I30),"")</f>
        <v/>
      </c>
      <c r="K30" s="56"/>
      <c r="L30" s="67">
        <v>3</v>
      </c>
      <c r="M30" s="66" t="s">
        <v>112</v>
      </c>
      <c r="N30" s="65"/>
      <c r="O30" s="962"/>
      <c r="P30" s="9"/>
    </row>
    <row r="31" spans="1:16" outlineLevel="2" x14ac:dyDescent="0.25">
      <c r="A31" s="9"/>
      <c r="B31" s="9"/>
      <c r="C31" s="1660" t="s">
        <v>73</v>
      </c>
      <c r="D31" s="1666"/>
      <c r="E31" s="1667"/>
      <c r="F31" s="60"/>
      <c r="G31" s="60"/>
      <c r="H31" s="60"/>
      <c r="I31" s="60"/>
      <c r="J31" s="59" t="str">
        <f>IF(SUM(F31:I31)&gt;0, SUM(F31:I31),"")</f>
        <v/>
      </c>
      <c r="K31" s="56"/>
      <c r="L31" s="67">
        <v>4</v>
      </c>
      <c r="M31" s="66" t="s">
        <v>111</v>
      </c>
      <c r="N31" s="65"/>
      <c r="O31" s="962"/>
      <c r="P31" s="9"/>
    </row>
    <row r="32" spans="1:16" outlineLevel="2" x14ac:dyDescent="0.25">
      <c r="A32" s="9"/>
      <c r="B32" s="9"/>
      <c r="C32" s="1660" t="s">
        <v>72</v>
      </c>
      <c r="D32" s="1666"/>
      <c r="E32" s="1667"/>
      <c r="F32" s="60"/>
      <c r="G32" s="60"/>
      <c r="H32" s="60"/>
      <c r="I32" s="60"/>
      <c r="J32" s="59" t="str">
        <f t="shared" si="16"/>
        <v/>
      </c>
      <c r="K32" s="56"/>
      <c r="L32" s="67">
        <v>5</v>
      </c>
      <c r="M32" s="66" t="s">
        <v>110</v>
      </c>
      <c r="N32" s="65"/>
      <c r="O32" s="962"/>
      <c r="P32" s="9"/>
    </row>
    <row r="33" spans="1:16" outlineLevel="2" x14ac:dyDescent="0.25">
      <c r="A33" s="9"/>
      <c r="B33" s="9"/>
      <c r="C33" s="1660" t="s">
        <v>71</v>
      </c>
      <c r="D33" s="1666"/>
      <c r="E33" s="1667"/>
      <c r="F33" s="60"/>
      <c r="G33" s="60"/>
      <c r="H33" s="60"/>
      <c r="I33" s="60"/>
      <c r="J33" s="59" t="str">
        <f t="shared" si="16"/>
        <v/>
      </c>
      <c r="K33" s="56"/>
      <c r="L33" s="67">
        <v>6</v>
      </c>
      <c r="M33" s="68" t="s">
        <v>109</v>
      </c>
      <c r="N33" s="65"/>
      <c r="O33" s="962"/>
      <c r="P33" s="9"/>
    </row>
    <row r="34" spans="1:16" outlineLevel="2" x14ac:dyDescent="0.25">
      <c r="A34" s="9"/>
      <c r="B34" s="9"/>
      <c r="C34" s="1660" t="s">
        <v>70</v>
      </c>
      <c r="D34" s="1666"/>
      <c r="E34" s="1667"/>
      <c r="F34" s="60"/>
      <c r="G34" s="60"/>
      <c r="H34" s="60"/>
      <c r="I34" s="60"/>
      <c r="J34" s="59" t="str">
        <f t="shared" si="16"/>
        <v/>
      </c>
      <c r="K34" s="56"/>
      <c r="L34" s="67">
        <v>7</v>
      </c>
      <c r="M34" s="55" t="s">
        <v>108</v>
      </c>
      <c r="N34" s="1282"/>
      <c r="O34" s="962"/>
      <c r="P34" s="9"/>
    </row>
    <row r="35" spans="1:16" ht="22.5" customHeight="1" outlineLevel="2" x14ac:dyDescent="0.25">
      <c r="A35" s="9"/>
      <c r="B35" s="9"/>
      <c r="C35" s="1660" t="s">
        <v>69</v>
      </c>
      <c r="D35" s="1666"/>
      <c r="E35" s="1667"/>
      <c r="F35" s="60"/>
      <c r="G35" s="60"/>
      <c r="H35" s="60"/>
      <c r="I35" s="60"/>
      <c r="J35" s="59" t="str">
        <f t="shared" si="16"/>
        <v/>
      </c>
      <c r="K35" s="56"/>
      <c r="L35" s="67">
        <v>8</v>
      </c>
      <c r="M35" s="66" t="s">
        <v>107</v>
      </c>
      <c r="N35" s="65"/>
      <c r="O35" s="962"/>
      <c r="P35" s="9"/>
    </row>
    <row r="36" spans="1:16" outlineLevel="2" x14ac:dyDescent="0.25">
      <c r="A36" s="9"/>
      <c r="B36" s="9"/>
      <c r="C36" s="1660" t="s">
        <v>68</v>
      </c>
      <c r="D36" s="1666"/>
      <c r="E36" s="1667"/>
      <c r="F36" s="60"/>
      <c r="G36" s="60"/>
      <c r="H36" s="60"/>
      <c r="I36" s="60"/>
      <c r="J36" s="59" t="str">
        <f t="shared" si="16"/>
        <v/>
      </c>
      <c r="K36" s="56"/>
      <c r="L36" s="67">
        <v>9</v>
      </c>
      <c r="M36" s="66" t="s">
        <v>106</v>
      </c>
      <c r="N36" s="65"/>
      <c r="O36" s="962"/>
      <c r="P36" s="9"/>
    </row>
    <row r="37" spans="1:16" ht="27" customHeight="1" outlineLevel="2" x14ac:dyDescent="0.25">
      <c r="A37" s="9"/>
      <c r="B37" s="9"/>
      <c r="C37" s="1660" t="s">
        <v>96</v>
      </c>
      <c r="D37" s="1661"/>
      <c r="E37" s="1662"/>
      <c r="F37" s="60"/>
      <c r="G37" s="60"/>
      <c r="H37" s="60"/>
      <c r="I37" s="60"/>
      <c r="J37" s="59" t="str">
        <f t="shared" si="16"/>
        <v/>
      </c>
      <c r="K37" s="56"/>
      <c r="L37" s="67">
        <v>10</v>
      </c>
      <c r="M37" s="66" t="s">
        <v>105</v>
      </c>
      <c r="N37" s="65"/>
      <c r="O37" s="962"/>
      <c r="P37" s="9"/>
    </row>
    <row r="38" spans="1:16" ht="18.75" outlineLevel="2" thickBot="1" x14ac:dyDescent="0.3">
      <c r="A38" s="9"/>
      <c r="B38" s="9"/>
      <c r="C38" s="1660" t="s">
        <v>67</v>
      </c>
      <c r="D38" s="1661"/>
      <c r="E38" s="1662"/>
      <c r="F38" s="60"/>
      <c r="G38" s="60"/>
      <c r="H38" s="60"/>
      <c r="I38" s="60"/>
      <c r="J38" s="59" t="str">
        <f t="shared" si="16"/>
        <v/>
      </c>
      <c r="K38" s="56"/>
      <c r="L38" s="64"/>
      <c r="M38" s="63" t="s">
        <v>104</v>
      </c>
      <c r="N38" s="62">
        <f>SUM(N28:N37)</f>
        <v>0</v>
      </c>
      <c r="O38" s="963"/>
      <c r="P38" s="9"/>
    </row>
    <row r="39" spans="1:16" outlineLevel="2" x14ac:dyDescent="0.25">
      <c r="A39" s="9"/>
      <c r="B39" s="9"/>
      <c r="C39" s="1660" t="s">
        <v>66</v>
      </c>
      <c r="D39" s="1661"/>
      <c r="E39" s="1662"/>
      <c r="F39" s="60"/>
      <c r="G39" s="60"/>
      <c r="H39" s="60"/>
      <c r="I39" s="60"/>
      <c r="J39" s="59" t="str">
        <f t="shared" si="16"/>
        <v/>
      </c>
      <c r="K39" s="56"/>
      <c r="L39" s="56"/>
      <c r="M39" s="55"/>
      <c r="N39" s="55"/>
      <c r="O39" s="962"/>
      <c r="P39" s="9"/>
    </row>
    <row r="40" spans="1:16" ht="15.75" outlineLevel="2" thickBot="1" x14ac:dyDescent="0.3">
      <c r="A40" s="9"/>
      <c r="B40" s="9"/>
      <c r="C40" s="1663" t="s">
        <v>65</v>
      </c>
      <c r="D40" s="1664"/>
      <c r="E40" s="1665"/>
      <c r="F40" s="58"/>
      <c r="G40" s="58"/>
      <c r="H40" s="58"/>
      <c r="I40" s="58"/>
      <c r="J40" s="57" t="str">
        <f t="shared" si="16"/>
        <v/>
      </c>
      <c r="K40" s="56"/>
      <c r="L40" s="56"/>
      <c r="M40" s="55"/>
      <c r="N40" s="55"/>
      <c r="O40" s="962"/>
      <c r="P40" s="9"/>
    </row>
    <row r="41" spans="1:16" ht="15.75" x14ac:dyDescent="0.25">
      <c r="A41" s="9"/>
      <c r="B41" s="9"/>
      <c r="C41" s="1010" t="s">
        <v>551</v>
      </c>
      <c r="D41" s="236"/>
      <c r="E41" s="236"/>
      <c r="F41" s="9"/>
      <c r="G41" s="9"/>
      <c r="H41" s="9"/>
      <c r="I41" s="9"/>
      <c r="J41" s="9"/>
      <c r="K41" s="9"/>
      <c r="L41" s="9"/>
      <c r="M41" s="9"/>
      <c r="N41" s="236"/>
      <c r="O41" s="962"/>
      <c r="P41" s="9"/>
    </row>
    <row r="42" spans="1:16" ht="6" customHeight="1" thickBot="1" x14ac:dyDescent="0.3">
      <c r="A42" s="9"/>
      <c r="B42" s="965"/>
      <c r="C42" s="1019"/>
      <c r="D42" s="969"/>
      <c r="E42" s="969"/>
      <c r="F42" s="968"/>
      <c r="G42" s="968"/>
      <c r="H42" s="968"/>
      <c r="I42" s="968"/>
      <c r="J42" s="968"/>
      <c r="K42" s="968"/>
      <c r="L42" s="968"/>
      <c r="M42" s="968"/>
      <c r="N42" s="969"/>
      <c r="O42" s="1003"/>
      <c r="P42" s="9"/>
    </row>
    <row r="43" spans="1:16" ht="27.75" customHeight="1" outlineLevel="1" thickBot="1" x14ac:dyDescent="0.3">
      <c r="A43" s="9"/>
      <c r="B43" s="965" t="s">
        <v>58</v>
      </c>
      <c r="C43" s="90" t="s">
        <v>94</v>
      </c>
      <c r="D43" s="975" t="str">
        <f>Start!$U$12</f>
        <v/>
      </c>
      <c r="E43" s="89" t="s">
        <v>377</v>
      </c>
      <c r="F43" s="140" t="str">
        <f>Start!$AG$19&amp;Start!$AG$20</f>
        <v/>
      </c>
      <c r="G43" s="88" t="s">
        <v>93</v>
      </c>
      <c r="H43" s="219" t="e">
        <f>LOOKUP(Start!AG21,Start!$F$44:$F$59,Start!$H$44:$H$59)</f>
        <v>#N/A</v>
      </c>
      <c r="I43" s="219" t="e">
        <f>LOOKUP(Start!AG21,Start!$F$44:$F$59,Start!$I$44:$I$59)</f>
        <v>#N/A</v>
      </c>
      <c r="J43" s="87"/>
      <c r="K43" s="87"/>
      <c r="L43" s="87"/>
      <c r="M43" s="1278" t="str">
        <f>$M$4</f>
        <v>Total Program Accomplishments</v>
      </c>
      <c r="N43" s="87"/>
      <c r="O43" s="86"/>
      <c r="P43" s="9"/>
    </row>
    <row r="44" spans="1:16" ht="18" outlineLevel="1" x14ac:dyDescent="0.25">
      <c r="A44" s="9"/>
      <c r="B44" s="9"/>
      <c r="C44" s="1678" t="s">
        <v>103</v>
      </c>
      <c r="D44" s="1679"/>
      <c r="E44" s="1680"/>
      <c r="F44" s="1684" t="s">
        <v>120</v>
      </c>
      <c r="G44" s="1685"/>
      <c r="H44" s="1684" t="s">
        <v>119</v>
      </c>
      <c r="I44" s="1685"/>
      <c r="J44" s="85"/>
      <c r="K44" s="1686" t="s">
        <v>526</v>
      </c>
      <c r="L44" s="84"/>
      <c r="M44" s="960"/>
      <c r="N44" s="83"/>
      <c r="O44" s="961"/>
      <c r="P44" s="9"/>
    </row>
    <row r="45" spans="1:16" ht="35.25" customHeight="1" outlineLevel="1" thickBot="1" x14ac:dyDescent="0.3">
      <c r="A45" s="9"/>
      <c r="B45" s="9"/>
      <c r="C45" s="1681"/>
      <c r="D45" s="1682"/>
      <c r="E45" s="1683"/>
      <c r="F45" s="81" t="s">
        <v>118</v>
      </c>
      <c r="G45" s="80" t="s">
        <v>100</v>
      </c>
      <c r="H45" s="81" t="s">
        <v>81</v>
      </c>
      <c r="I45" s="80" t="s">
        <v>100</v>
      </c>
      <c r="J45" s="79" t="s">
        <v>117</v>
      </c>
      <c r="K45" s="1687"/>
      <c r="L45" s="78"/>
      <c r="M45" s="77" t="s">
        <v>116</v>
      </c>
      <c r="N45" s="1272" t="s">
        <v>115</v>
      </c>
      <c r="O45" s="962"/>
      <c r="P45" s="9"/>
    </row>
    <row r="46" spans="1:16" ht="16.5" customHeight="1" outlineLevel="1" thickTop="1" x14ac:dyDescent="0.25">
      <c r="A46" s="9"/>
      <c r="B46" s="9"/>
      <c r="C46" s="1668" t="s">
        <v>99</v>
      </c>
      <c r="D46" s="1669"/>
      <c r="E46" s="1670"/>
      <c r="F46" s="75"/>
      <c r="G46" s="75"/>
      <c r="H46" s="75"/>
      <c r="I46" s="75"/>
      <c r="J46" s="74" t="str">
        <f>IF(SUM(F46:I46)&gt;0, SUM(F46:I46),"")</f>
        <v/>
      </c>
      <c r="K46" s="1291"/>
      <c r="L46" s="964"/>
      <c r="M46" s="54" t="s">
        <v>0</v>
      </c>
      <c r="N46" s="73"/>
      <c r="O46" s="962"/>
      <c r="P46" s="9"/>
    </row>
    <row r="47" spans="1:16" outlineLevel="1" x14ac:dyDescent="0.25">
      <c r="A47" s="9"/>
      <c r="B47" s="9"/>
      <c r="C47" s="1671" t="str">
        <f>"Samples Collected   "&amp;IF(SUM(J47:J48)&gt;0,"("&amp;SUM(J47:J48)&amp;")","")</f>
        <v xml:space="preserve">Samples Collected   </v>
      </c>
      <c r="D47" s="1672"/>
      <c r="E47" s="1020" t="s">
        <v>97</v>
      </c>
      <c r="F47" s="60"/>
      <c r="G47" s="60"/>
      <c r="H47" s="60"/>
      <c r="I47" s="60"/>
      <c r="J47" s="59" t="str">
        <f t="shared" ref="J47:J48" si="17">IF(SUM(F47:I47)&gt;0, SUM(F47:I47),"")</f>
        <v/>
      </c>
      <c r="K47" s="56"/>
      <c r="L47" s="67">
        <v>1</v>
      </c>
      <c r="M47" s="66" t="s">
        <v>114</v>
      </c>
      <c r="N47" s="65"/>
      <c r="O47" s="962"/>
      <c r="P47" s="9"/>
    </row>
    <row r="48" spans="1:16" ht="15.75" outlineLevel="1" thickBot="1" x14ac:dyDescent="0.3">
      <c r="A48" s="9"/>
      <c r="B48" s="9"/>
      <c r="C48" s="1673"/>
      <c r="D48" s="1674"/>
      <c r="E48" s="72" t="s">
        <v>78</v>
      </c>
      <c r="F48" s="45"/>
      <c r="G48" s="45"/>
      <c r="H48" s="45"/>
      <c r="I48" s="45"/>
      <c r="J48" s="57" t="str">
        <f t="shared" si="17"/>
        <v/>
      </c>
      <c r="K48" s="56"/>
      <c r="L48" s="67">
        <v>2</v>
      </c>
      <c r="M48" s="66" t="s">
        <v>113</v>
      </c>
      <c r="N48" s="65"/>
      <c r="O48" s="962"/>
      <c r="P48" s="9"/>
    </row>
    <row r="49" spans="1:16" ht="15.75" outlineLevel="1" thickTop="1" x14ac:dyDescent="0.25">
      <c r="A49" s="9"/>
      <c r="B49" s="9"/>
      <c r="C49" s="1675" t="s">
        <v>74</v>
      </c>
      <c r="D49" s="1676"/>
      <c r="E49" s="1677"/>
      <c r="F49" s="70"/>
      <c r="G49" s="70"/>
      <c r="H49" s="70"/>
      <c r="I49" s="70"/>
      <c r="J49" s="69" t="str">
        <f t="shared" ref="J49:J59" si="18">IF(SUM(F49:I49)&gt;0, SUM(F49:I49),"")</f>
        <v/>
      </c>
      <c r="K49" s="56"/>
      <c r="L49" s="67">
        <v>3</v>
      </c>
      <c r="M49" s="66" t="s">
        <v>112</v>
      </c>
      <c r="N49" s="65"/>
      <c r="O49" s="962"/>
      <c r="P49" s="9"/>
    </row>
    <row r="50" spans="1:16" outlineLevel="1" x14ac:dyDescent="0.25">
      <c r="A50" s="9"/>
      <c r="B50" s="9"/>
      <c r="C50" s="1660" t="s">
        <v>73</v>
      </c>
      <c r="D50" s="1666"/>
      <c r="E50" s="1667"/>
      <c r="F50" s="60"/>
      <c r="G50" s="60"/>
      <c r="H50" s="60"/>
      <c r="I50" s="60"/>
      <c r="J50" s="59" t="str">
        <f t="shared" si="18"/>
        <v/>
      </c>
      <c r="K50" s="56"/>
      <c r="L50" s="67">
        <v>4</v>
      </c>
      <c r="M50" s="66" t="s">
        <v>111</v>
      </c>
      <c r="N50" s="65"/>
      <c r="O50" s="962"/>
      <c r="P50" s="9"/>
    </row>
    <row r="51" spans="1:16" outlineLevel="1" x14ac:dyDescent="0.25">
      <c r="A51" s="9"/>
      <c r="B51" s="9"/>
      <c r="C51" s="1660" t="s">
        <v>72</v>
      </c>
      <c r="D51" s="1666"/>
      <c r="E51" s="1667"/>
      <c r="F51" s="60"/>
      <c r="G51" s="60"/>
      <c r="H51" s="60"/>
      <c r="I51" s="60"/>
      <c r="J51" s="59" t="str">
        <f t="shared" si="18"/>
        <v/>
      </c>
      <c r="K51" s="56"/>
      <c r="L51" s="67">
        <v>5</v>
      </c>
      <c r="M51" s="66" t="s">
        <v>110</v>
      </c>
      <c r="N51" s="65"/>
      <c r="O51" s="962"/>
      <c r="P51" s="9"/>
    </row>
    <row r="52" spans="1:16" outlineLevel="1" x14ac:dyDescent="0.25">
      <c r="A52" s="9"/>
      <c r="B52" s="9"/>
      <c r="C52" s="1660" t="s">
        <v>71</v>
      </c>
      <c r="D52" s="1666"/>
      <c r="E52" s="1667"/>
      <c r="F52" s="60"/>
      <c r="G52" s="60"/>
      <c r="H52" s="60"/>
      <c r="I52" s="60"/>
      <c r="J52" s="59" t="str">
        <f t="shared" si="18"/>
        <v/>
      </c>
      <c r="K52" s="56"/>
      <c r="L52" s="67">
        <v>6</v>
      </c>
      <c r="M52" s="68" t="s">
        <v>109</v>
      </c>
      <c r="N52" s="65"/>
      <c r="O52" s="962"/>
      <c r="P52" s="9"/>
    </row>
    <row r="53" spans="1:16" outlineLevel="1" x14ac:dyDescent="0.25">
      <c r="A53" s="9"/>
      <c r="B53" s="9"/>
      <c r="C53" s="1660" t="s">
        <v>70</v>
      </c>
      <c r="D53" s="1666"/>
      <c r="E53" s="1667"/>
      <c r="F53" s="60"/>
      <c r="G53" s="60"/>
      <c r="H53" s="60"/>
      <c r="I53" s="60"/>
      <c r="J53" s="59" t="str">
        <f t="shared" si="18"/>
        <v/>
      </c>
      <c r="K53" s="56"/>
      <c r="L53" s="67">
        <v>7</v>
      </c>
      <c r="M53" s="55" t="s">
        <v>108</v>
      </c>
      <c r="N53" s="1282"/>
      <c r="O53" s="962"/>
      <c r="P53" s="9"/>
    </row>
    <row r="54" spans="1:16" ht="25.5" customHeight="1" outlineLevel="1" x14ac:dyDescent="0.25">
      <c r="A54" s="9"/>
      <c r="B54" s="9"/>
      <c r="C54" s="1660" t="s">
        <v>69</v>
      </c>
      <c r="D54" s="1666"/>
      <c r="E54" s="1667"/>
      <c r="F54" s="60"/>
      <c r="G54" s="60"/>
      <c r="H54" s="60"/>
      <c r="I54" s="60"/>
      <c r="J54" s="59" t="str">
        <f t="shared" si="18"/>
        <v/>
      </c>
      <c r="K54" s="56"/>
      <c r="L54" s="67">
        <v>8</v>
      </c>
      <c r="M54" s="66" t="s">
        <v>107</v>
      </c>
      <c r="N54" s="65"/>
      <c r="O54" s="962"/>
      <c r="P54" s="9"/>
    </row>
    <row r="55" spans="1:16" outlineLevel="1" x14ac:dyDescent="0.25">
      <c r="A55" s="9"/>
      <c r="B55" s="9"/>
      <c r="C55" s="1660" t="s">
        <v>68</v>
      </c>
      <c r="D55" s="1666"/>
      <c r="E55" s="1667"/>
      <c r="F55" s="60"/>
      <c r="G55" s="60"/>
      <c r="H55" s="60"/>
      <c r="I55" s="60"/>
      <c r="J55" s="59" t="str">
        <f t="shared" si="18"/>
        <v/>
      </c>
      <c r="K55" s="56"/>
      <c r="L55" s="67">
        <v>9</v>
      </c>
      <c r="M55" s="66" t="s">
        <v>106</v>
      </c>
      <c r="N55" s="65"/>
      <c r="O55" s="962"/>
      <c r="P55" s="9"/>
    </row>
    <row r="56" spans="1:16" ht="23.25" customHeight="1" outlineLevel="1" x14ac:dyDescent="0.25">
      <c r="A56" s="9"/>
      <c r="B56" s="9"/>
      <c r="C56" s="1660" t="s">
        <v>96</v>
      </c>
      <c r="D56" s="1661"/>
      <c r="E56" s="1662"/>
      <c r="F56" s="60"/>
      <c r="G56" s="60"/>
      <c r="H56" s="60"/>
      <c r="I56" s="60"/>
      <c r="J56" s="59" t="str">
        <f t="shared" si="18"/>
        <v/>
      </c>
      <c r="K56" s="56"/>
      <c r="L56" s="67">
        <v>10</v>
      </c>
      <c r="M56" s="66" t="s">
        <v>105</v>
      </c>
      <c r="N56" s="65"/>
      <c r="O56" s="962"/>
      <c r="P56" s="9"/>
    </row>
    <row r="57" spans="1:16" ht="18.75" outlineLevel="1" thickBot="1" x14ac:dyDescent="0.3">
      <c r="A57" s="9"/>
      <c r="B57" s="9"/>
      <c r="C57" s="1660" t="s">
        <v>67</v>
      </c>
      <c r="D57" s="1661"/>
      <c r="E57" s="1662"/>
      <c r="F57" s="60"/>
      <c r="G57" s="60"/>
      <c r="H57" s="60"/>
      <c r="I57" s="60"/>
      <c r="J57" s="59" t="str">
        <f t="shared" si="18"/>
        <v/>
      </c>
      <c r="K57" s="56"/>
      <c r="L57" s="64"/>
      <c r="M57" s="63" t="s">
        <v>104</v>
      </c>
      <c r="N57" s="62">
        <f>SUM(N47:N56)</f>
        <v>0</v>
      </c>
      <c r="O57" s="963"/>
      <c r="P57" s="9"/>
    </row>
    <row r="58" spans="1:16" outlineLevel="1" x14ac:dyDescent="0.25">
      <c r="A58" s="9"/>
      <c r="B58" s="9"/>
      <c r="C58" s="1660" t="s">
        <v>66</v>
      </c>
      <c r="D58" s="1661"/>
      <c r="E58" s="1662"/>
      <c r="F58" s="60"/>
      <c r="G58" s="60"/>
      <c r="H58" s="60"/>
      <c r="I58" s="60"/>
      <c r="J58" s="59" t="str">
        <f t="shared" si="18"/>
        <v/>
      </c>
      <c r="K58" s="56"/>
      <c r="L58" s="56"/>
      <c r="M58" s="55"/>
      <c r="N58" s="55"/>
      <c r="O58" s="962"/>
      <c r="P58" s="9"/>
    </row>
    <row r="59" spans="1:16" ht="15.75" outlineLevel="1" thickBot="1" x14ac:dyDescent="0.3">
      <c r="A59" s="9"/>
      <c r="B59" s="9"/>
      <c r="C59" s="1663" t="s">
        <v>65</v>
      </c>
      <c r="D59" s="1664"/>
      <c r="E59" s="1665"/>
      <c r="F59" s="58"/>
      <c r="G59" s="58"/>
      <c r="H59" s="58"/>
      <c r="I59" s="58"/>
      <c r="J59" s="57" t="str">
        <f t="shared" si="18"/>
        <v/>
      </c>
      <c r="K59" s="56"/>
      <c r="L59" s="56"/>
      <c r="M59" s="55"/>
      <c r="N59" s="55"/>
      <c r="O59" s="962"/>
      <c r="P59" s="9"/>
    </row>
    <row r="60" spans="1:16" ht="15.75" x14ac:dyDescent="0.25">
      <c r="A60" s="9"/>
      <c r="B60" s="9"/>
      <c r="C60" s="1010" t="s">
        <v>552</v>
      </c>
      <c r="D60" s="956"/>
      <c r="E60" s="956"/>
      <c r="F60" s="1279"/>
      <c r="G60" s="1279"/>
      <c r="H60" s="1279"/>
      <c r="I60" s="1279"/>
      <c r="J60" s="56"/>
      <c r="K60" s="56"/>
      <c r="L60" s="56"/>
      <c r="M60" s="55"/>
      <c r="N60" s="55"/>
      <c r="O60" s="962"/>
      <c r="P60" s="9"/>
    </row>
    <row r="61" spans="1:16" ht="6.75" customHeight="1" thickBot="1" x14ac:dyDescent="0.3">
      <c r="A61" s="9"/>
      <c r="B61" s="9"/>
      <c r="C61" s="1019"/>
      <c r="D61" s="969"/>
      <c r="E61" s="969"/>
      <c r="F61" s="968"/>
      <c r="G61" s="968"/>
      <c r="H61" s="968"/>
      <c r="I61" s="968"/>
      <c r="J61" s="968"/>
      <c r="K61" s="968"/>
      <c r="L61" s="968"/>
      <c r="M61" s="968"/>
      <c r="N61" s="969"/>
      <c r="O61" s="1003"/>
      <c r="P61" s="9"/>
    </row>
    <row r="62" spans="1:16" ht="32.25" customHeight="1" outlineLevel="1" thickBot="1" x14ac:dyDescent="0.3">
      <c r="A62" s="9"/>
      <c r="B62" s="965" t="s">
        <v>256</v>
      </c>
      <c r="C62" s="90" t="s">
        <v>94</v>
      </c>
      <c r="D62" s="975" t="str">
        <f>Start!$U$12</f>
        <v/>
      </c>
      <c r="E62" s="89" t="s">
        <v>377</v>
      </c>
      <c r="F62" s="140" t="str">
        <f>Start!$AG$19&amp;Start!$AG$20</f>
        <v/>
      </c>
      <c r="G62" s="88" t="s">
        <v>93</v>
      </c>
      <c r="H62" s="219" t="e">
        <f>LOOKUP(Start!AG21,Start!$F$44:$F$59,Start!$J$44:$J$59)</f>
        <v>#N/A</v>
      </c>
      <c r="I62" s="219" t="e">
        <f>LOOKUP(Start!AG21,Start!$F$44:$F$59,Start!$K$44:$K$59)</f>
        <v>#N/A</v>
      </c>
      <c r="J62" s="87"/>
      <c r="K62" s="87"/>
      <c r="L62" s="87"/>
      <c r="M62" s="1278" t="str">
        <f>$M$4</f>
        <v>Total Program Accomplishments</v>
      </c>
      <c r="N62" s="87"/>
      <c r="O62" s="86"/>
      <c r="P62" s="9"/>
    </row>
    <row r="63" spans="1:16" ht="18" outlineLevel="1" x14ac:dyDescent="0.25">
      <c r="A63" s="9"/>
      <c r="B63" s="9"/>
      <c r="C63" s="1678" t="s">
        <v>103</v>
      </c>
      <c r="D63" s="1679"/>
      <c r="E63" s="1680"/>
      <c r="F63" s="1684" t="s">
        <v>120</v>
      </c>
      <c r="G63" s="1685"/>
      <c r="H63" s="1684" t="s">
        <v>119</v>
      </c>
      <c r="I63" s="1685"/>
      <c r="J63" s="85"/>
      <c r="K63" s="1686" t="s">
        <v>526</v>
      </c>
      <c r="L63" s="84"/>
      <c r="M63" s="960"/>
      <c r="N63" s="83"/>
      <c r="O63" s="961"/>
      <c r="P63" s="9"/>
    </row>
    <row r="64" spans="1:16" ht="33.75" customHeight="1" outlineLevel="1" thickBot="1" x14ac:dyDescent="0.3">
      <c r="A64" s="9"/>
      <c r="B64" s="9"/>
      <c r="C64" s="1681"/>
      <c r="D64" s="1682"/>
      <c r="E64" s="1683"/>
      <c r="F64" s="81" t="s">
        <v>118</v>
      </c>
      <c r="G64" s="80" t="s">
        <v>100</v>
      </c>
      <c r="H64" s="81" t="s">
        <v>81</v>
      </c>
      <c r="I64" s="80" t="s">
        <v>100</v>
      </c>
      <c r="J64" s="79" t="s">
        <v>117</v>
      </c>
      <c r="K64" s="1687"/>
      <c r="L64" s="78"/>
      <c r="M64" s="77" t="s">
        <v>116</v>
      </c>
      <c r="N64" s="1272" t="s">
        <v>115</v>
      </c>
      <c r="O64" s="962"/>
      <c r="P64" s="9"/>
    </row>
    <row r="65" spans="1:16" ht="15.75" outlineLevel="1" thickTop="1" x14ac:dyDescent="0.25">
      <c r="A65" s="9"/>
      <c r="B65" s="9"/>
      <c r="C65" s="1668" t="s">
        <v>99</v>
      </c>
      <c r="D65" s="1669"/>
      <c r="E65" s="1670"/>
      <c r="F65" s="75"/>
      <c r="G65" s="75"/>
      <c r="H65" s="75"/>
      <c r="I65" s="75"/>
      <c r="J65" s="1292" t="str">
        <f>IF(SUM(F65:I65)&gt;0, SUM(F65:I65),"")</f>
        <v/>
      </c>
      <c r="K65" s="1291"/>
      <c r="L65" s="964"/>
      <c r="M65" s="54" t="s">
        <v>0</v>
      </c>
      <c r="N65" s="73"/>
      <c r="O65" s="962"/>
      <c r="P65" s="9"/>
    </row>
    <row r="66" spans="1:16" outlineLevel="1" x14ac:dyDescent="0.25">
      <c r="A66" s="9"/>
      <c r="B66" s="9"/>
      <c r="C66" s="1671" t="str">
        <f>"Samples Collected   "&amp;IF(SUM(J66:J67)&gt;0,"("&amp;SUM(J66:J67)&amp;")","")</f>
        <v xml:space="preserve">Samples Collected   </v>
      </c>
      <c r="D66" s="1672"/>
      <c r="E66" s="1020" t="s">
        <v>97</v>
      </c>
      <c r="F66" s="60"/>
      <c r="G66" s="60"/>
      <c r="H66" s="60"/>
      <c r="I66" s="60"/>
      <c r="J66" s="1293" t="str">
        <f t="shared" ref="J66:J78" si="19">IF(SUM(F66:I66)&gt;0, SUM(F66:I66),"")</f>
        <v/>
      </c>
      <c r="K66" s="56"/>
      <c r="L66" s="67">
        <v>1</v>
      </c>
      <c r="M66" s="66" t="s">
        <v>114</v>
      </c>
      <c r="N66" s="65"/>
      <c r="O66" s="962"/>
      <c r="P66" s="9"/>
    </row>
    <row r="67" spans="1:16" ht="15.75" outlineLevel="1" thickBot="1" x14ac:dyDescent="0.3">
      <c r="A67" s="9"/>
      <c r="B67" s="9"/>
      <c r="C67" s="1673"/>
      <c r="D67" s="1674"/>
      <c r="E67" s="72" t="s">
        <v>78</v>
      </c>
      <c r="F67" s="45"/>
      <c r="G67" s="45"/>
      <c r="H67" s="45"/>
      <c r="I67" s="45"/>
      <c r="J67" s="1296" t="str">
        <f t="shared" si="19"/>
        <v/>
      </c>
      <c r="K67" s="56"/>
      <c r="L67" s="67">
        <v>2</v>
      </c>
      <c r="M67" s="66" t="s">
        <v>113</v>
      </c>
      <c r="N67" s="65"/>
      <c r="O67" s="962"/>
      <c r="P67" s="9"/>
    </row>
    <row r="68" spans="1:16" ht="15.75" outlineLevel="1" thickTop="1" x14ac:dyDescent="0.25">
      <c r="A68" s="9"/>
      <c r="B68" s="9"/>
      <c r="C68" s="1675" t="s">
        <v>74</v>
      </c>
      <c r="D68" s="1676"/>
      <c r="E68" s="1677"/>
      <c r="F68" s="70"/>
      <c r="G68" s="70"/>
      <c r="H68" s="70"/>
      <c r="I68" s="70"/>
      <c r="J68" s="1295" t="str">
        <f t="shared" si="19"/>
        <v/>
      </c>
      <c r="K68" s="56"/>
      <c r="L68" s="67">
        <v>3</v>
      </c>
      <c r="M68" s="66" t="s">
        <v>112</v>
      </c>
      <c r="N68" s="65"/>
      <c r="O68" s="962"/>
      <c r="P68" s="9"/>
    </row>
    <row r="69" spans="1:16" outlineLevel="1" x14ac:dyDescent="0.25">
      <c r="A69" s="9"/>
      <c r="B69" s="9"/>
      <c r="C69" s="1660" t="s">
        <v>73</v>
      </c>
      <c r="D69" s="1666"/>
      <c r="E69" s="1667"/>
      <c r="F69" s="60"/>
      <c r="G69" s="60"/>
      <c r="H69" s="60"/>
      <c r="I69" s="60"/>
      <c r="J69" s="1293" t="str">
        <f t="shared" si="19"/>
        <v/>
      </c>
      <c r="K69" s="56"/>
      <c r="L69" s="67">
        <v>4</v>
      </c>
      <c r="M69" s="66" t="s">
        <v>111</v>
      </c>
      <c r="N69" s="65"/>
      <c r="O69" s="962"/>
      <c r="P69" s="9"/>
    </row>
    <row r="70" spans="1:16" outlineLevel="1" x14ac:dyDescent="0.25">
      <c r="A70" s="9"/>
      <c r="B70" s="9"/>
      <c r="C70" s="1660" t="s">
        <v>72</v>
      </c>
      <c r="D70" s="1666"/>
      <c r="E70" s="1667"/>
      <c r="F70" s="60"/>
      <c r="G70" s="60"/>
      <c r="H70" s="60"/>
      <c r="I70" s="60"/>
      <c r="J70" s="1293" t="str">
        <f t="shared" si="19"/>
        <v/>
      </c>
      <c r="K70" s="56"/>
      <c r="L70" s="67">
        <v>5</v>
      </c>
      <c r="M70" s="66" t="s">
        <v>110</v>
      </c>
      <c r="N70" s="65"/>
      <c r="O70" s="962"/>
      <c r="P70" s="9"/>
    </row>
    <row r="71" spans="1:16" outlineLevel="1" x14ac:dyDescent="0.25">
      <c r="A71" s="9"/>
      <c r="B71" s="9"/>
      <c r="C71" s="1660" t="s">
        <v>71</v>
      </c>
      <c r="D71" s="1666"/>
      <c r="E71" s="1667"/>
      <c r="F71" s="60"/>
      <c r="G71" s="60"/>
      <c r="H71" s="60"/>
      <c r="I71" s="60"/>
      <c r="J71" s="1293" t="str">
        <f t="shared" si="19"/>
        <v/>
      </c>
      <c r="K71" s="56"/>
      <c r="L71" s="67">
        <v>6</v>
      </c>
      <c r="M71" s="68" t="s">
        <v>109</v>
      </c>
      <c r="N71" s="65"/>
      <c r="O71" s="962"/>
      <c r="P71" s="9"/>
    </row>
    <row r="72" spans="1:16" outlineLevel="1" x14ac:dyDescent="0.25">
      <c r="A72" s="9"/>
      <c r="B72" s="9"/>
      <c r="C72" s="1660" t="s">
        <v>70</v>
      </c>
      <c r="D72" s="1666"/>
      <c r="E72" s="1667"/>
      <c r="F72" s="60"/>
      <c r="G72" s="60"/>
      <c r="H72" s="60"/>
      <c r="I72" s="60"/>
      <c r="J72" s="1293" t="str">
        <f t="shared" si="19"/>
        <v/>
      </c>
      <c r="K72" s="56"/>
      <c r="L72" s="67">
        <v>7</v>
      </c>
      <c r="M72" s="55" t="s">
        <v>108</v>
      </c>
      <c r="N72" s="1282"/>
      <c r="O72" s="962"/>
      <c r="P72" s="9"/>
    </row>
    <row r="73" spans="1:16" ht="24" customHeight="1" outlineLevel="1" x14ac:dyDescent="0.25">
      <c r="A73" s="9"/>
      <c r="B73" s="9"/>
      <c r="C73" s="1660" t="s">
        <v>69</v>
      </c>
      <c r="D73" s="1666"/>
      <c r="E73" s="1667"/>
      <c r="F73" s="60"/>
      <c r="G73" s="60"/>
      <c r="H73" s="60"/>
      <c r="I73" s="60"/>
      <c r="J73" s="1293" t="str">
        <f t="shared" si="19"/>
        <v/>
      </c>
      <c r="K73" s="56"/>
      <c r="L73" s="67">
        <v>8</v>
      </c>
      <c r="M73" s="66" t="s">
        <v>107</v>
      </c>
      <c r="N73" s="65"/>
      <c r="O73" s="962"/>
      <c r="P73" s="9"/>
    </row>
    <row r="74" spans="1:16" outlineLevel="1" x14ac:dyDescent="0.25">
      <c r="A74" s="9"/>
      <c r="B74" s="9"/>
      <c r="C74" s="1660" t="s">
        <v>68</v>
      </c>
      <c r="D74" s="1666"/>
      <c r="E74" s="1667"/>
      <c r="F74" s="60"/>
      <c r="G74" s="60"/>
      <c r="H74" s="60"/>
      <c r="I74" s="60"/>
      <c r="J74" s="1293" t="str">
        <f t="shared" si="19"/>
        <v/>
      </c>
      <c r="K74" s="56"/>
      <c r="L74" s="67">
        <v>9</v>
      </c>
      <c r="M74" s="66" t="s">
        <v>106</v>
      </c>
      <c r="N74" s="65"/>
      <c r="O74" s="962"/>
      <c r="P74" s="9"/>
    </row>
    <row r="75" spans="1:16" ht="23.25" customHeight="1" outlineLevel="1" x14ac:dyDescent="0.25">
      <c r="A75" s="9"/>
      <c r="B75" s="9"/>
      <c r="C75" s="1660" t="s">
        <v>96</v>
      </c>
      <c r="D75" s="1661"/>
      <c r="E75" s="1662"/>
      <c r="F75" s="60"/>
      <c r="G75" s="60"/>
      <c r="H75" s="60"/>
      <c r="I75" s="60"/>
      <c r="J75" s="1293" t="str">
        <f t="shared" si="19"/>
        <v/>
      </c>
      <c r="K75" s="56"/>
      <c r="L75" s="67">
        <v>10</v>
      </c>
      <c r="M75" s="66" t="s">
        <v>105</v>
      </c>
      <c r="N75" s="65"/>
      <c r="O75" s="962"/>
      <c r="P75" s="9"/>
    </row>
    <row r="76" spans="1:16" ht="18.75" outlineLevel="1" thickBot="1" x14ac:dyDescent="0.3">
      <c r="A76" s="9"/>
      <c r="B76" s="9"/>
      <c r="C76" s="1660" t="s">
        <v>67</v>
      </c>
      <c r="D76" s="1661"/>
      <c r="E76" s="1662"/>
      <c r="F76" s="60"/>
      <c r="G76" s="60"/>
      <c r="H76" s="60"/>
      <c r="I76" s="60"/>
      <c r="J76" s="1293" t="str">
        <f t="shared" si="19"/>
        <v/>
      </c>
      <c r="K76" s="56"/>
      <c r="L76" s="64"/>
      <c r="M76" s="63" t="s">
        <v>104</v>
      </c>
      <c r="N76" s="62">
        <f>SUM(N66:N75)</f>
        <v>0</v>
      </c>
      <c r="O76" s="963"/>
      <c r="P76" s="9"/>
    </row>
    <row r="77" spans="1:16" outlineLevel="1" x14ac:dyDescent="0.25">
      <c r="A77" s="9"/>
      <c r="B77" s="9"/>
      <c r="C77" s="1660" t="s">
        <v>66</v>
      </c>
      <c r="D77" s="1661"/>
      <c r="E77" s="1662"/>
      <c r="F77" s="60"/>
      <c r="G77" s="60"/>
      <c r="H77" s="60"/>
      <c r="I77" s="60"/>
      <c r="J77" s="1293" t="str">
        <f t="shared" si="19"/>
        <v/>
      </c>
      <c r="K77" s="56"/>
      <c r="L77" s="56"/>
      <c r="M77" s="55"/>
      <c r="N77" s="55"/>
      <c r="O77" s="962"/>
      <c r="P77" s="9"/>
    </row>
    <row r="78" spans="1:16" ht="15.75" outlineLevel="1" thickBot="1" x14ac:dyDescent="0.3">
      <c r="A78" s="9"/>
      <c r="B78" s="9"/>
      <c r="C78" s="1663" t="s">
        <v>65</v>
      </c>
      <c r="D78" s="1664"/>
      <c r="E78" s="1665"/>
      <c r="F78" s="58"/>
      <c r="G78" s="58"/>
      <c r="H78" s="58"/>
      <c r="I78" s="58"/>
      <c r="J78" s="1293" t="str">
        <f t="shared" si="19"/>
        <v/>
      </c>
      <c r="K78" s="56"/>
      <c r="L78" s="56"/>
      <c r="M78" s="55"/>
      <c r="N78" s="55"/>
      <c r="O78" s="962"/>
      <c r="P78" s="9"/>
    </row>
    <row r="79" spans="1:16" ht="15.75" x14ac:dyDescent="0.25">
      <c r="A79" s="9"/>
      <c r="B79" s="9"/>
      <c r="C79" s="1010" t="s">
        <v>553</v>
      </c>
      <c r="D79" s="236"/>
      <c r="E79" s="236"/>
      <c r="F79" s="9"/>
      <c r="G79" s="9"/>
      <c r="H79" s="9"/>
      <c r="I79" s="9"/>
      <c r="J79" s="9"/>
      <c r="K79" s="9"/>
      <c r="L79" s="9"/>
      <c r="M79" s="9"/>
      <c r="N79" s="236"/>
      <c r="O79" s="962"/>
      <c r="P79" s="9"/>
    </row>
    <row r="80" spans="1:16" ht="7.5" customHeight="1" thickBot="1" x14ac:dyDescent="0.3">
      <c r="A80" s="9"/>
      <c r="B80" s="965"/>
      <c r="C80" s="1019"/>
      <c r="D80" s="969"/>
      <c r="E80" s="969"/>
      <c r="F80" s="968"/>
      <c r="G80" s="968"/>
      <c r="H80" s="968"/>
      <c r="I80" s="968"/>
      <c r="J80" s="968"/>
      <c r="K80" s="968"/>
      <c r="L80" s="968"/>
      <c r="M80" s="968"/>
      <c r="N80" s="969"/>
      <c r="O80" s="1003"/>
      <c r="P80" s="9"/>
    </row>
    <row r="81" spans="1:16" ht="30.75" customHeight="1" outlineLevel="1" thickBot="1" x14ac:dyDescent="0.3">
      <c r="A81" s="9"/>
      <c r="B81" s="965" t="s">
        <v>54</v>
      </c>
      <c r="C81" s="90" t="s">
        <v>94</v>
      </c>
      <c r="D81" s="975" t="str">
        <f>Start!$U$12</f>
        <v/>
      </c>
      <c r="E81" s="89" t="s">
        <v>377</v>
      </c>
      <c r="F81" s="140" t="str">
        <f>Start!$AG$19&amp;Start!$AG$20</f>
        <v/>
      </c>
      <c r="G81" s="88" t="s">
        <v>93</v>
      </c>
      <c r="H81" s="219" t="e">
        <f>LOOKUP(Start!AG21,Start!$F$44:$F$59,Start!$L$44:$L$59)</f>
        <v>#N/A</v>
      </c>
      <c r="I81" s="230" t="e">
        <f>LOOKUP(Start!AG21,Start!$F$44:$F$59,Start!$M$44:$M$59)</f>
        <v>#N/A</v>
      </c>
      <c r="J81" s="87"/>
      <c r="K81" s="87"/>
      <c r="L81" s="87"/>
      <c r="M81" s="1278" t="str">
        <f>$M$4</f>
        <v>Total Program Accomplishments</v>
      </c>
      <c r="N81" s="87"/>
      <c r="O81" s="86"/>
      <c r="P81" s="9"/>
    </row>
    <row r="82" spans="1:16" ht="18" outlineLevel="1" x14ac:dyDescent="0.25">
      <c r="A82" s="9"/>
      <c r="B82" s="9"/>
      <c r="C82" s="1678" t="s">
        <v>103</v>
      </c>
      <c r="D82" s="1679"/>
      <c r="E82" s="1680"/>
      <c r="F82" s="1684" t="s">
        <v>120</v>
      </c>
      <c r="G82" s="1685"/>
      <c r="H82" s="1684" t="s">
        <v>119</v>
      </c>
      <c r="I82" s="1685"/>
      <c r="J82" s="85"/>
      <c r="K82" s="1686" t="s">
        <v>526</v>
      </c>
      <c r="L82" s="84"/>
      <c r="M82" s="960"/>
      <c r="N82" s="83"/>
      <c r="O82" s="961"/>
      <c r="P82" s="9"/>
    </row>
    <row r="83" spans="1:16" ht="37.5" customHeight="1" outlineLevel="1" thickBot="1" x14ac:dyDescent="0.3">
      <c r="A83" s="9"/>
      <c r="B83" s="9"/>
      <c r="C83" s="1681"/>
      <c r="D83" s="1682"/>
      <c r="E83" s="1683"/>
      <c r="F83" s="81" t="s">
        <v>118</v>
      </c>
      <c r="G83" s="80" t="s">
        <v>100</v>
      </c>
      <c r="H83" s="81" t="s">
        <v>81</v>
      </c>
      <c r="I83" s="80" t="s">
        <v>100</v>
      </c>
      <c r="J83" s="79" t="s">
        <v>117</v>
      </c>
      <c r="K83" s="1687"/>
      <c r="L83" s="78"/>
      <c r="M83" s="77" t="s">
        <v>116</v>
      </c>
      <c r="N83" s="1272" t="s">
        <v>115</v>
      </c>
      <c r="O83" s="962"/>
      <c r="P83" s="9"/>
    </row>
    <row r="84" spans="1:16" ht="15.75" outlineLevel="1" thickTop="1" x14ac:dyDescent="0.25">
      <c r="A84" s="9"/>
      <c r="B84" s="9"/>
      <c r="C84" s="1668" t="s">
        <v>99</v>
      </c>
      <c r="D84" s="1669"/>
      <c r="E84" s="1670"/>
      <c r="F84" s="75"/>
      <c r="G84" s="75"/>
      <c r="H84" s="75"/>
      <c r="I84" s="75"/>
      <c r="J84" s="1292" t="str">
        <f>IF(SUM(F84:I84)&gt;0, SUM(F84:I84),"")</f>
        <v/>
      </c>
      <c r="K84" s="1291"/>
      <c r="L84" s="964"/>
      <c r="M84" s="54" t="s">
        <v>0</v>
      </c>
      <c r="N84" s="73"/>
      <c r="O84" s="962"/>
      <c r="P84" s="9"/>
    </row>
    <row r="85" spans="1:16" outlineLevel="1" x14ac:dyDescent="0.25">
      <c r="A85" s="9"/>
      <c r="B85" s="9"/>
      <c r="C85" s="1671" t="str">
        <f>"Samples Collected   "&amp;IF(SUM(J85:J86)&gt;0,"("&amp;SUM(J85:J86)&amp;")","")</f>
        <v xml:space="preserve">Samples Collected   </v>
      </c>
      <c r="D85" s="1672"/>
      <c r="E85" s="1020" t="s">
        <v>97</v>
      </c>
      <c r="F85" s="60"/>
      <c r="G85" s="60"/>
      <c r="H85" s="60"/>
      <c r="I85" s="60"/>
      <c r="J85" s="1293" t="str">
        <f t="shared" ref="J85:J97" si="20">IF(SUM(F85:I85)&gt;0, SUM(F85:I85),"")</f>
        <v/>
      </c>
      <c r="K85" s="56"/>
      <c r="L85" s="67">
        <v>1</v>
      </c>
      <c r="M85" s="66" t="s">
        <v>114</v>
      </c>
      <c r="N85" s="65"/>
      <c r="O85" s="962"/>
      <c r="P85" s="9"/>
    </row>
    <row r="86" spans="1:16" ht="15.75" outlineLevel="1" thickBot="1" x14ac:dyDescent="0.3">
      <c r="A86" s="9"/>
      <c r="B86" s="9"/>
      <c r="C86" s="1673"/>
      <c r="D86" s="1674"/>
      <c r="E86" s="72" t="s">
        <v>78</v>
      </c>
      <c r="F86" s="45"/>
      <c r="G86" s="45"/>
      <c r="H86" s="45"/>
      <c r="I86" s="45"/>
      <c r="J86" s="1296" t="str">
        <f t="shared" si="20"/>
        <v/>
      </c>
      <c r="K86" s="56"/>
      <c r="L86" s="67">
        <v>2</v>
      </c>
      <c r="M86" s="66" t="s">
        <v>113</v>
      </c>
      <c r="N86" s="65"/>
      <c r="O86" s="962"/>
      <c r="P86" s="9"/>
    </row>
    <row r="87" spans="1:16" ht="15.75" outlineLevel="1" thickTop="1" x14ac:dyDescent="0.25">
      <c r="A87" s="9"/>
      <c r="B87" s="9"/>
      <c r="C87" s="1675" t="s">
        <v>74</v>
      </c>
      <c r="D87" s="1676"/>
      <c r="E87" s="1677"/>
      <c r="F87" s="70"/>
      <c r="G87" s="70"/>
      <c r="H87" s="70"/>
      <c r="I87" s="70"/>
      <c r="J87" s="1295" t="str">
        <f t="shared" si="20"/>
        <v/>
      </c>
      <c r="K87" s="56"/>
      <c r="L87" s="67">
        <v>3</v>
      </c>
      <c r="M87" s="66" t="s">
        <v>112</v>
      </c>
      <c r="N87" s="65"/>
      <c r="O87" s="962"/>
      <c r="P87" s="9"/>
    </row>
    <row r="88" spans="1:16" outlineLevel="1" x14ac:dyDescent="0.25">
      <c r="A88" s="9"/>
      <c r="B88" s="9"/>
      <c r="C88" s="1660" t="s">
        <v>73</v>
      </c>
      <c r="D88" s="1666"/>
      <c r="E88" s="1667"/>
      <c r="F88" s="60"/>
      <c r="G88" s="60"/>
      <c r="H88" s="60"/>
      <c r="I88" s="60"/>
      <c r="J88" s="1293" t="str">
        <f t="shared" si="20"/>
        <v/>
      </c>
      <c r="K88" s="56"/>
      <c r="L88" s="67">
        <v>4</v>
      </c>
      <c r="M88" s="66" t="s">
        <v>111</v>
      </c>
      <c r="N88" s="65"/>
      <c r="O88" s="962"/>
      <c r="P88" s="9"/>
    </row>
    <row r="89" spans="1:16" outlineLevel="1" x14ac:dyDescent="0.25">
      <c r="A89" s="9"/>
      <c r="B89" s="9"/>
      <c r="C89" s="1660" t="s">
        <v>72</v>
      </c>
      <c r="D89" s="1666"/>
      <c r="E89" s="1667"/>
      <c r="F89" s="60"/>
      <c r="G89" s="60"/>
      <c r="H89" s="60"/>
      <c r="I89" s="60"/>
      <c r="J89" s="1293" t="str">
        <f t="shared" si="20"/>
        <v/>
      </c>
      <c r="K89" s="56"/>
      <c r="L89" s="67">
        <v>5</v>
      </c>
      <c r="M89" s="66" t="s">
        <v>110</v>
      </c>
      <c r="N89" s="65"/>
      <c r="O89" s="962"/>
      <c r="P89" s="9"/>
    </row>
    <row r="90" spans="1:16" outlineLevel="1" x14ac:dyDescent="0.25">
      <c r="A90" s="9"/>
      <c r="B90" s="9"/>
      <c r="C90" s="1660" t="s">
        <v>71</v>
      </c>
      <c r="D90" s="1666"/>
      <c r="E90" s="1667"/>
      <c r="F90" s="60"/>
      <c r="G90" s="60"/>
      <c r="H90" s="60"/>
      <c r="I90" s="60"/>
      <c r="J90" s="1293" t="str">
        <f t="shared" si="20"/>
        <v/>
      </c>
      <c r="K90" s="56"/>
      <c r="L90" s="67">
        <v>6</v>
      </c>
      <c r="M90" s="68" t="s">
        <v>109</v>
      </c>
      <c r="N90" s="65"/>
      <c r="O90" s="962"/>
      <c r="P90" s="9"/>
    </row>
    <row r="91" spans="1:16" outlineLevel="1" x14ac:dyDescent="0.25">
      <c r="A91" s="9"/>
      <c r="B91" s="9"/>
      <c r="C91" s="1660" t="s">
        <v>70</v>
      </c>
      <c r="D91" s="1666"/>
      <c r="E91" s="1667"/>
      <c r="F91" s="60"/>
      <c r="G91" s="60"/>
      <c r="H91" s="60"/>
      <c r="I91" s="60"/>
      <c r="J91" s="1293" t="str">
        <f t="shared" si="20"/>
        <v/>
      </c>
      <c r="K91" s="56"/>
      <c r="L91" s="67">
        <v>7</v>
      </c>
      <c r="M91" s="55" t="s">
        <v>108</v>
      </c>
      <c r="N91" s="1282"/>
      <c r="O91" s="962"/>
      <c r="P91" s="9"/>
    </row>
    <row r="92" spans="1:16" ht="22.5" customHeight="1" outlineLevel="1" x14ac:dyDescent="0.25">
      <c r="A92" s="9"/>
      <c r="B92" s="9"/>
      <c r="C92" s="1660" t="s">
        <v>69</v>
      </c>
      <c r="D92" s="1666"/>
      <c r="E92" s="1667"/>
      <c r="F92" s="60"/>
      <c r="G92" s="60"/>
      <c r="H92" s="60"/>
      <c r="I92" s="60"/>
      <c r="J92" s="1293" t="str">
        <f t="shared" si="20"/>
        <v/>
      </c>
      <c r="K92" s="56"/>
      <c r="L92" s="67">
        <v>8</v>
      </c>
      <c r="M92" s="66" t="s">
        <v>107</v>
      </c>
      <c r="N92" s="65"/>
      <c r="O92" s="962"/>
      <c r="P92" s="9"/>
    </row>
    <row r="93" spans="1:16" outlineLevel="1" x14ac:dyDescent="0.25">
      <c r="A93" s="9"/>
      <c r="B93" s="9"/>
      <c r="C93" s="1660" t="s">
        <v>68</v>
      </c>
      <c r="D93" s="1666"/>
      <c r="E93" s="1667"/>
      <c r="F93" s="60"/>
      <c r="G93" s="60"/>
      <c r="H93" s="60"/>
      <c r="I93" s="60"/>
      <c r="J93" s="1293" t="str">
        <f t="shared" si="20"/>
        <v/>
      </c>
      <c r="K93" s="56"/>
      <c r="L93" s="67">
        <v>9</v>
      </c>
      <c r="M93" s="66" t="s">
        <v>106</v>
      </c>
      <c r="N93" s="65"/>
      <c r="O93" s="962"/>
      <c r="P93" s="9"/>
    </row>
    <row r="94" spans="1:16" ht="24" customHeight="1" outlineLevel="1" x14ac:dyDescent="0.25">
      <c r="A94" s="9"/>
      <c r="B94" s="9"/>
      <c r="C94" s="1660" t="s">
        <v>96</v>
      </c>
      <c r="D94" s="1661"/>
      <c r="E94" s="1662"/>
      <c r="F94" s="60"/>
      <c r="G94" s="60"/>
      <c r="H94" s="60"/>
      <c r="I94" s="60"/>
      <c r="J94" s="1293" t="str">
        <f t="shared" si="20"/>
        <v/>
      </c>
      <c r="K94" s="56"/>
      <c r="L94" s="67">
        <v>10</v>
      </c>
      <c r="M94" s="66" t="s">
        <v>105</v>
      </c>
      <c r="N94" s="65"/>
      <c r="O94" s="962"/>
      <c r="P94" s="9"/>
    </row>
    <row r="95" spans="1:16" ht="18.75" outlineLevel="1" thickBot="1" x14ac:dyDescent="0.3">
      <c r="A95" s="9"/>
      <c r="B95" s="9"/>
      <c r="C95" s="1660" t="s">
        <v>67</v>
      </c>
      <c r="D95" s="1661"/>
      <c r="E95" s="1662"/>
      <c r="F95" s="60"/>
      <c r="G95" s="60"/>
      <c r="H95" s="60"/>
      <c r="I95" s="60"/>
      <c r="J95" s="1293" t="str">
        <f t="shared" si="20"/>
        <v/>
      </c>
      <c r="K95" s="56"/>
      <c r="L95" s="64"/>
      <c r="M95" s="63" t="s">
        <v>104</v>
      </c>
      <c r="N95" s="62">
        <f>SUM(N85:N94)</f>
        <v>0</v>
      </c>
      <c r="O95" s="963"/>
      <c r="P95" s="9"/>
    </row>
    <row r="96" spans="1:16" outlineLevel="1" x14ac:dyDescent="0.25">
      <c r="A96" s="9"/>
      <c r="B96" s="9"/>
      <c r="C96" s="1660" t="s">
        <v>66</v>
      </c>
      <c r="D96" s="1661"/>
      <c r="E96" s="1662"/>
      <c r="F96" s="60"/>
      <c r="G96" s="60"/>
      <c r="H96" s="60"/>
      <c r="I96" s="60"/>
      <c r="J96" s="1293" t="str">
        <f t="shared" si="20"/>
        <v/>
      </c>
      <c r="K96" s="56"/>
      <c r="L96" s="56"/>
      <c r="M96" s="55"/>
      <c r="N96" s="55"/>
      <c r="O96" s="962"/>
      <c r="P96" s="9"/>
    </row>
    <row r="97" spans="1:16" ht="15.75" outlineLevel="1" thickBot="1" x14ac:dyDescent="0.3">
      <c r="A97" s="9"/>
      <c r="B97" s="9"/>
      <c r="C97" s="1663" t="s">
        <v>65</v>
      </c>
      <c r="D97" s="1664"/>
      <c r="E97" s="1665"/>
      <c r="F97" s="58"/>
      <c r="G97" s="58"/>
      <c r="H97" s="58"/>
      <c r="I97" s="58"/>
      <c r="J97" s="1294" t="str">
        <f t="shared" si="20"/>
        <v/>
      </c>
      <c r="K97" s="56"/>
      <c r="L97" s="56"/>
      <c r="M97" s="55"/>
      <c r="N97" s="55"/>
      <c r="O97" s="962"/>
      <c r="P97" s="9"/>
    </row>
    <row r="98" spans="1:16" ht="16.5" thickBot="1" x14ac:dyDescent="0.3">
      <c r="A98" s="9"/>
      <c r="B98" s="9"/>
      <c r="C98" s="1012" t="s">
        <v>554</v>
      </c>
      <c r="D98" s="1013"/>
      <c r="E98" s="1013"/>
      <c r="F98" s="1013"/>
      <c r="G98" s="1013"/>
      <c r="H98" s="1013"/>
      <c r="I98" s="1013"/>
      <c r="J98" s="1013"/>
      <c r="K98" s="1013"/>
      <c r="L98" s="1013"/>
      <c r="M98" s="1013"/>
      <c r="N98" s="1013"/>
      <c r="O98" s="963"/>
      <c r="P98" s="9"/>
    </row>
    <row r="99" spans="1:16" ht="7.5" customHeight="1" x14ac:dyDescent="0.25">
      <c r="A99" s="9"/>
      <c r="B99" s="9"/>
      <c r="C99" s="9"/>
      <c r="D99" s="9"/>
      <c r="E99" s="9"/>
      <c r="F99" s="9"/>
      <c r="G99" s="9"/>
      <c r="H99" s="9"/>
      <c r="I99" s="9"/>
      <c r="J99" s="9"/>
      <c r="K99" s="9"/>
      <c r="L99" s="9"/>
      <c r="M99" s="9"/>
      <c r="N99" s="9"/>
      <c r="O99" s="9"/>
      <c r="P99" s="9"/>
    </row>
  </sheetData>
  <sheetProtection sheet="1" objects="1" scenarios="1"/>
  <mergeCells count="87">
    <mergeCell ref="C2:O2"/>
    <mergeCell ref="C13:E13"/>
    <mergeCell ref="C14:E14"/>
    <mergeCell ref="C15:E15"/>
    <mergeCell ref="C16:E16"/>
    <mergeCell ref="C10:E10"/>
    <mergeCell ref="C11:E11"/>
    <mergeCell ref="C12:E12"/>
    <mergeCell ref="C8:D9"/>
    <mergeCell ref="C20:E20"/>
    <mergeCell ref="F5:G5"/>
    <mergeCell ref="H5:I5"/>
    <mergeCell ref="C3:O3"/>
    <mergeCell ref="C5:E6"/>
    <mergeCell ref="C7:E7"/>
    <mergeCell ref="C19:E19"/>
    <mergeCell ref="C17:E17"/>
    <mergeCell ref="C18:E18"/>
    <mergeCell ref="K5:K6"/>
    <mergeCell ref="C25:E26"/>
    <mergeCell ref="F25:G25"/>
    <mergeCell ref="H25:I25"/>
    <mergeCell ref="K25:K26"/>
    <mergeCell ref="C27:E27"/>
    <mergeCell ref="C28:D29"/>
    <mergeCell ref="C30:E30"/>
    <mergeCell ref="C31:E31"/>
    <mergeCell ref="C32:E32"/>
    <mergeCell ref="C33:E33"/>
    <mergeCell ref="C34:E34"/>
    <mergeCell ref="C35:E35"/>
    <mergeCell ref="C36:E36"/>
    <mergeCell ref="C37:E37"/>
    <mergeCell ref="C38:E38"/>
    <mergeCell ref="C39:E39"/>
    <mergeCell ref="C40:E40"/>
    <mergeCell ref="C44:E45"/>
    <mergeCell ref="F44:G44"/>
    <mergeCell ref="H44:I44"/>
    <mergeCell ref="K44:K45"/>
    <mergeCell ref="C46:E46"/>
    <mergeCell ref="C47:D48"/>
    <mergeCell ref="C49:E49"/>
    <mergeCell ref="C50:E50"/>
    <mergeCell ref="C51:E51"/>
    <mergeCell ref="C52:E52"/>
    <mergeCell ref="C53:E53"/>
    <mergeCell ref="C54:E54"/>
    <mergeCell ref="C55:E55"/>
    <mergeCell ref="C56:E56"/>
    <mergeCell ref="C57:E57"/>
    <mergeCell ref="C58:E58"/>
    <mergeCell ref="C59:E59"/>
    <mergeCell ref="C63:E64"/>
    <mergeCell ref="F63:G63"/>
    <mergeCell ref="H63:I63"/>
    <mergeCell ref="K63:K64"/>
    <mergeCell ref="C65:E65"/>
    <mergeCell ref="C66:D67"/>
    <mergeCell ref="C68:E68"/>
    <mergeCell ref="C69:E69"/>
    <mergeCell ref="C70:E70"/>
    <mergeCell ref="C71:E71"/>
    <mergeCell ref="C72:E72"/>
    <mergeCell ref="C73:E73"/>
    <mergeCell ref="C74:E74"/>
    <mergeCell ref="C75:E75"/>
    <mergeCell ref="C76:E76"/>
    <mergeCell ref="C77:E77"/>
    <mergeCell ref="C78:E78"/>
    <mergeCell ref="C82:E83"/>
    <mergeCell ref="F82:G82"/>
    <mergeCell ref="H82:I82"/>
    <mergeCell ref="K82:K83"/>
    <mergeCell ref="C84:E84"/>
    <mergeCell ref="C85:D86"/>
    <mergeCell ref="C87:E87"/>
    <mergeCell ref="C88:E88"/>
    <mergeCell ref="C89:E89"/>
    <mergeCell ref="C95:E95"/>
    <mergeCell ref="C96:E96"/>
    <mergeCell ref="C97:E97"/>
    <mergeCell ref="C90:E90"/>
    <mergeCell ref="C91:E91"/>
    <mergeCell ref="C92:E92"/>
    <mergeCell ref="C93:E93"/>
    <mergeCell ref="C94:E94"/>
  </mergeCells>
  <dataValidations count="2">
    <dataValidation type="list" allowBlank="1" showInputMessage="1" showErrorMessage="1" sqref="M4" xr:uid="{00000000-0002-0000-0700-000000000000}">
      <formula1>"Work Plan Accomplishments, Total Program Accomplishments"</formula1>
    </dataValidation>
    <dataValidation type="whole" allowBlank="1" showInputMessage="1" showErrorMessage="1" error="Enter a number" sqref="N85:N94 N66:N75 F27:I40 F46:I59 N28:N37 F65:I78 N47:N56 F84:I97" xr:uid="{00000000-0002-0000-0700-000001000000}">
      <formula1>0</formula1>
      <formula2>5000</formula2>
    </dataValidation>
  </dataValidations>
  <hyperlinks>
    <hyperlink ref="N1" location="Start!A1" display="Back" xr:uid="{00000000-0004-0000-0700-000000000000}"/>
  </hyperlinks>
  <pageMargins left="0.7" right="0.7" top="0.75" bottom="0.75" header="0.3" footer="0.3"/>
  <pageSetup scale="70" orientation="landscape" r:id="rId1"/>
  <ignoredErrors>
    <ignoredError sqref="G7 F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70C0"/>
  </sheetPr>
  <dimension ref="A1:R98"/>
  <sheetViews>
    <sheetView showGridLines="0" showRowColHeaders="0" topLeftCell="A85" zoomScale="80" zoomScaleNormal="80" workbookViewId="0">
      <selection activeCell="K113" sqref="K113"/>
    </sheetView>
  </sheetViews>
  <sheetFormatPr defaultColWidth="9.28515625" defaultRowHeight="15" outlineLevelRow="1" x14ac:dyDescent="0.25"/>
  <cols>
    <col min="1" max="1" width="2.7109375" style="18" customWidth="1"/>
    <col min="2" max="2" width="6.5703125" style="18" customWidth="1"/>
    <col min="3" max="3" width="12" style="18" customWidth="1"/>
    <col min="4" max="4" width="11" style="18" customWidth="1"/>
    <col min="5" max="5" width="13.7109375" style="18" customWidth="1"/>
    <col min="6" max="6" width="13.28515625" style="18" customWidth="1"/>
    <col min="7" max="7" width="12.28515625" style="18" customWidth="1"/>
    <col min="8" max="8" width="11.7109375" style="18" customWidth="1"/>
    <col min="9" max="9" width="13.28515625" style="18" customWidth="1"/>
    <col min="10" max="10" width="5.5703125" style="18" customWidth="1"/>
    <col min="11" max="11" width="47.5703125" style="18" customWidth="1"/>
    <col min="12" max="12" width="15.5703125" style="18" customWidth="1"/>
    <col min="13" max="13" width="2" style="18" customWidth="1"/>
    <col min="14" max="14" width="2.7109375" style="18" customWidth="1"/>
    <col min="15" max="16384" width="9.28515625" style="18"/>
  </cols>
  <sheetData>
    <row r="1" spans="1:18" ht="15.75" thickBot="1" x14ac:dyDescent="0.3">
      <c r="A1" s="9"/>
      <c r="B1" s="9"/>
      <c r="C1" s="9"/>
      <c r="D1" s="9"/>
      <c r="E1" s="9"/>
      <c r="F1" s="9"/>
      <c r="G1" s="9"/>
      <c r="H1" s="9"/>
      <c r="I1" s="9"/>
      <c r="J1" s="9"/>
      <c r="K1" s="9"/>
      <c r="L1" s="855" t="s">
        <v>302</v>
      </c>
      <c r="M1" s="9"/>
      <c r="N1" s="9"/>
    </row>
    <row r="2" spans="1:18" ht="61.5" customHeight="1" thickBot="1" x14ac:dyDescent="0.3">
      <c r="A2" s="9"/>
      <c r="B2" s="53"/>
      <c r="C2" s="1705" t="s">
        <v>121</v>
      </c>
      <c r="D2" s="1706"/>
      <c r="E2" s="1706"/>
      <c r="F2" s="1706"/>
      <c r="G2" s="1706"/>
      <c r="H2" s="1706"/>
      <c r="I2" s="1706"/>
      <c r="J2" s="1706"/>
      <c r="K2" s="1706"/>
      <c r="L2" s="1706"/>
      <c r="M2" s="1707"/>
      <c r="N2" s="78"/>
      <c r="O2" s="91"/>
      <c r="P2" s="91"/>
      <c r="Q2" s="91"/>
      <c r="R2" s="31"/>
    </row>
    <row r="3" spans="1:18" ht="24" customHeight="1" thickBot="1" x14ac:dyDescent="0.4">
      <c r="A3" s="9"/>
      <c r="B3" s="53"/>
      <c r="C3" s="1688" t="s">
        <v>602</v>
      </c>
      <c r="D3" s="1689"/>
      <c r="E3" s="1689"/>
      <c r="F3" s="1689"/>
      <c r="G3" s="1689"/>
      <c r="H3" s="1689"/>
      <c r="I3" s="1689"/>
      <c r="J3" s="1689"/>
      <c r="K3" s="1689"/>
      <c r="L3" s="1689"/>
      <c r="M3" s="1691"/>
      <c r="N3" s="9"/>
    </row>
    <row r="4" spans="1:18" ht="38.25" customHeight="1" thickBot="1" x14ac:dyDescent="0.3">
      <c r="A4" s="9"/>
      <c r="B4" s="53"/>
      <c r="C4" s="90" t="s">
        <v>94</v>
      </c>
      <c r="D4" s="140" t="str">
        <f>Start!$U$12</f>
        <v/>
      </c>
      <c r="E4" s="89" t="s">
        <v>377</v>
      </c>
      <c r="F4" s="140" t="str">
        <f>Start!$AG$19&amp;Start!$AG$20</f>
        <v/>
      </c>
      <c r="G4" s="88" t="s">
        <v>93</v>
      </c>
      <c r="H4" s="212" t="str">
        <f>Start!AG21</f>
        <v/>
      </c>
      <c r="I4" s="237" t="str">
        <f>Start!AG22</f>
        <v/>
      </c>
      <c r="J4" s="997"/>
      <c r="K4" s="1287" t="s">
        <v>369</v>
      </c>
      <c r="L4" s="87"/>
      <c r="M4" s="86"/>
      <c r="N4" s="9"/>
    </row>
    <row r="5" spans="1:18" ht="15.75" customHeight="1" outlineLevel="1" x14ac:dyDescent="0.25">
      <c r="A5" s="9"/>
      <c r="B5" s="53"/>
      <c r="C5" s="1678" t="s">
        <v>103</v>
      </c>
      <c r="D5" s="1679"/>
      <c r="E5" s="1680"/>
      <c r="F5" s="100" t="s">
        <v>136</v>
      </c>
      <c r="G5" s="100" t="s">
        <v>135</v>
      </c>
      <c r="H5" s="85"/>
      <c r="I5" s="1272"/>
      <c r="J5" s="1711" t="s">
        <v>134</v>
      </c>
      <c r="K5" s="1712"/>
      <c r="L5" s="97"/>
      <c r="M5" s="76"/>
      <c r="N5" s="9"/>
    </row>
    <row r="6" spans="1:18" ht="30" customHeight="1" outlineLevel="1" thickBot="1" x14ac:dyDescent="0.3">
      <c r="A6" s="9"/>
      <c r="B6" s="53"/>
      <c r="C6" s="1708"/>
      <c r="D6" s="1709"/>
      <c r="E6" s="1710"/>
      <c r="F6" s="990" t="s">
        <v>133</v>
      </c>
      <c r="G6" s="991" t="s">
        <v>125</v>
      </c>
      <c r="H6" s="79" t="s">
        <v>117</v>
      </c>
      <c r="I6" s="41"/>
      <c r="J6" s="1713"/>
      <c r="K6" s="1714"/>
      <c r="L6" s="97"/>
      <c r="M6" s="76"/>
      <c r="N6" s="9"/>
    </row>
    <row r="7" spans="1:18" ht="28.5" customHeight="1" outlineLevel="1" x14ac:dyDescent="0.3">
      <c r="A7" s="9"/>
      <c r="B7" s="53"/>
      <c r="C7" s="1715" t="s">
        <v>99</v>
      </c>
      <c r="D7" s="1716"/>
      <c r="E7" s="1716"/>
      <c r="F7" s="1283">
        <f>F26+F45+F64+F83</f>
        <v>0</v>
      </c>
      <c r="G7" s="1283">
        <f>G26+G45+G64+G83</f>
        <v>0</v>
      </c>
      <c r="H7" s="1274" t="str">
        <f t="shared" ref="H7:H20" si="0">IF(SUM(F7:G7)&gt;0, SUM(F7:G7),"")</f>
        <v/>
      </c>
      <c r="I7" s="54"/>
      <c r="J7" s="96" t="s">
        <v>132</v>
      </c>
      <c r="K7" s="54"/>
      <c r="L7" s="1398"/>
      <c r="M7" s="46"/>
      <c r="N7" s="9"/>
    </row>
    <row r="8" spans="1:18" ht="28.5" customHeight="1" outlineLevel="1" x14ac:dyDescent="0.25">
      <c r="A8" s="9"/>
      <c r="B8" s="53"/>
      <c r="C8" s="1671" t="str">
        <f>"Samples Collected   "&amp;IF(SUM(H8:H9)&gt;0,"("&amp;SUM(H8:H9)&amp;")","")</f>
        <v xml:space="preserve">Samples Collected   </v>
      </c>
      <c r="D8" s="1672"/>
      <c r="E8" s="989" t="s">
        <v>97</v>
      </c>
      <c r="F8" s="1276">
        <f t="shared" ref="F8:G20" si="1">F27+F46+F65+F84</f>
        <v>0</v>
      </c>
      <c r="G8" s="1276">
        <f t="shared" si="1"/>
        <v>0</v>
      </c>
      <c r="H8" s="59" t="str">
        <f t="shared" si="0"/>
        <v/>
      </c>
      <c r="I8" s="55"/>
      <c r="J8" s="95"/>
      <c r="K8" s="66" t="s">
        <v>131</v>
      </c>
      <c r="L8" s="1284">
        <f>SUM(L27+L46+L65+L84)</f>
        <v>0</v>
      </c>
      <c r="M8" s="46"/>
      <c r="N8" s="9"/>
    </row>
    <row r="9" spans="1:18" ht="28.5" customHeight="1" outlineLevel="1" thickBot="1" x14ac:dyDescent="0.3">
      <c r="A9" s="9"/>
      <c r="B9" s="53"/>
      <c r="C9" s="1703"/>
      <c r="D9" s="1704"/>
      <c r="E9" s="959" t="s">
        <v>78</v>
      </c>
      <c r="F9" s="1276">
        <f t="shared" si="1"/>
        <v>0</v>
      </c>
      <c r="G9" s="1276">
        <f t="shared" si="1"/>
        <v>0</v>
      </c>
      <c r="H9" s="59" t="str">
        <f t="shared" si="0"/>
        <v/>
      </c>
      <c r="I9" s="55"/>
      <c r="J9" s="95"/>
      <c r="K9" s="66" t="s">
        <v>130</v>
      </c>
      <c r="L9" s="1284">
        <f t="shared" ref="L9:L13" si="2">SUM(L28+L47+L66+L85)</f>
        <v>0</v>
      </c>
      <c r="M9" s="46"/>
      <c r="N9" s="9"/>
    </row>
    <row r="10" spans="1:18" ht="28.5" customHeight="1" outlineLevel="1" x14ac:dyDescent="0.25">
      <c r="A10" s="9"/>
      <c r="B10" s="53"/>
      <c r="C10" s="1699" t="s">
        <v>74</v>
      </c>
      <c r="D10" s="1700"/>
      <c r="E10" s="1719"/>
      <c r="F10" s="1276">
        <f t="shared" si="1"/>
        <v>0</v>
      </c>
      <c r="G10" s="1276">
        <f t="shared" si="1"/>
        <v>0</v>
      </c>
      <c r="H10" s="59" t="str">
        <f t="shared" si="0"/>
        <v/>
      </c>
      <c r="I10" s="55"/>
      <c r="J10" s="95"/>
      <c r="K10" s="66" t="s">
        <v>129</v>
      </c>
      <c r="L10" s="1284">
        <f t="shared" si="2"/>
        <v>0</v>
      </c>
      <c r="M10" s="46"/>
      <c r="N10" s="9"/>
    </row>
    <row r="11" spans="1:18" ht="43.5" customHeight="1" outlineLevel="1" x14ac:dyDescent="0.25">
      <c r="A11" s="9"/>
      <c r="B11" s="53"/>
      <c r="C11" s="1660" t="s">
        <v>73</v>
      </c>
      <c r="D11" s="1698"/>
      <c r="E11" s="1717"/>
      <c r="F11" s="1276">
        <f t="shared" si="1"/>
        <v>0</v>
      </c>
      <c r="G11" s="1276">
        <f t="shared" si="1"/>
        <v>0</v>
      </c>
      <c r="H11" s="59" t="str">
        <f t="shared" si="0"/>
        <v/>
      </c>
      <c r="I11" s="55"/>
      <c r="J11" s="95"/>
      <c r="K11" s="66" t="s">
        <v>128</v>
      </c>
      <c r="L11" s="1284">
        <f t="shared" si="2"/>
        <v>0</v>
      </c>
      <c r="M11" s="46"/>
      <c r="N11" s="9"/>
    </row>
    <row r="12" spans="1:18" ht="30" customHeight="1" outlineLevel="1" x14ac:dyDescent="0.25">
      <c r="A12" s="9"/>
      <c r="B12" s="53"/>
      <c r="C12" s="1660" t="s">
        <v>72</v>
      </c>
      <c r="D12" s="1698"/>
      <c r="E12" s="1717"/>
      <c r="F12" s="1276">
        <f t="shared" si="1"/>
        <v>0</v>
      </c>
      <c r="G12" s="1276">
        <f t="shared" si="1"/>
        <v>0</v>
      </c>
      <c r="H12" s="59" t="str">
        <f t="shared" si="0"/>
        <v/>
      </c>
      <c r="I12" s="55"/>
      <c r="J12" s="95"/>
      <c r="K12" s="94" t="s">
        <v>127</v>
      </c>
      <c r="L12" s="1284">
        <f t="shared" si="2"/>
        <v>0</v>
      </c>
      <c r="M12" s="46"/>
      <c r="N12" s="9"/>
    </row>
    <row r="13" spans="1:18" ht="28.5" customHeight="1" outlineLevel="1" x14ac:dyDescent="0.25">
      <c r="A13" s="9"/>
      <c r="B13" s="53"/>
      <c r="C13" s="1660" t="s">
        <v>71</v>
      </c>
      <c r="D13" s="1698"/>
      <c r="E13" s="1717"/>
      <c r="F13" s="1276">
        <f t="shared" si="1"/>
        <v>0</v>
      </c>
      <c r="G13" s="1276">
        <f t="shared" si="1"/>
        <v>0</v>
      </c>
      <c r="H13" s="59" t="str">
        <f t="shared" si="0"/>
        <v/>
      </c>
      <c r="I13" s="55"/>
      <c r="J13" s="95"/>
      <c r="K13" s="94" t="s">
        <v>126</v>
      </c>
      <c r="L13" s="1284">
        <f t="shared" si="2"/>
        <v>0</v>
      </c>
      <c r="M13" s="46"/>
      <c r="N13" s="9"/>
    </row>
    <row r="14" spans="1:18" ht="28.5" customHeight="1" outlineLevel="1" x14ac:dyDescent="0.3">
      <c r="A14" s="9"/>
      <c r="B14" s="53"/>
      <c r="C14" s="1660" t="s">
        <v>70</v>
      </c>
      <c r="D14" s="1698"/>
      <c r="E14" s="1717"/>
      <c r="F14" s="1276">
        <f t="shared" si="1"/>
        <v>0</v>
      </c>
      <c r="G14" s="1276">
        <f t="shared" si="1"/>
        <v>0</v>
      </c>
      <c r="H14" s="59" t="str">
        <f t="shared" si="0"/>
        <v/>
      </c>
      <c r="I14" s="55"/>
      <c r="J14" s="96" t="s">
        <v>125</v>
      </c>
      <c r="K14" s="55"/>
      <c r="L14" s="1398"/>
      <c r="M14" s="46"/>
      <c r="N14" s="9"/>
    </row>
    <row r="15" spans="1:18" ht="33" customHeight="1" outlineLevel="1" x14ac:dyDescent="0.25">
      <c r="A15" s="9"/>
      <c r="B15" s="53"/>
      <c r="C15" s="1660" t="s">
        <v>69</v>
      </c>
      <c r="D15" s="1698"/>
      <c r="E15" s="1717"/>
      <c r="F15" s="1276">
        <f t="shared" si="1"/>
        <v>0</v>
      </c>
      <c r="G15" s="1276">
        <f t="shared" si="1"/>
        <v>0</v>
      </c>
      <c r="H15" s="59" t="str">
        <f t="shared" si="0"/>
        <v/>
      </c>
      <c r="I15" s="55"/>
      <c r="J15" s="95"/>
      <c r="K15" s="94" t="s">
        <v>124</v>
      </c>
      <c r="L15" s="1284">
        <f>SUM(L34+L53+L72+L91)</f>
        <v>0</v>
      </c>
      <c r="M15" s="46"/>
      <c r="N15" s="9"/>
    </row>
    <row r="16" spans="1:18" ht="33" customHeight="1" outlineLevel="1" x14ac:dyDescent="0.25">
      <c r="A16" s="9"/>
      <c r="B16" s="53"/>
      <c r="C16" s="1660" t="s">
        <v>68</v>
      </c>
      <c r="D16" s="1698"/>
      <c r="E16" s="1717"/>
      <c r="F16" s="1276">
        <f t="shared" si="1"/>
        <v>0</v>
      </c>
      <c r="G16" s="1276">
        <f t="shared" si="1"/>
        <v>0</v>
      </c>
      <c r="H16" s="59" t="str">
        <f t="shared" si="0"/>
        <v/>
      </c>
      <c r="I16" s="55"/>
      <c r="J16" s="95"/>
      <c r="K16" s="94" t="s">
        <v>123</v>
      </c>
      <c r="L16" s="1284">
        <f t="shared" ref="L16:L17" si="3">SUM(L35+L54+L73+L92)</f>
        <v>0</v>
      </c>
      <c r="M16" s="46"/>
      <c r="N16" s="9"/>
    </row>
    <row r="17" spans="1:14" ht="33" customHeight="1" outlineLevel="1" x14ac:dyDescent="0.25">
      <c r="A17" s="9"/>
      <c r="B17" s="53"/>
      <c r="C17" s="1660" t="s">
        <v>96</v>
      </c>
      <c r="D17" s="1694"/>
      <c r="E17" s="1718"/>
      <c r="F17" s="1276">
        <f t="shared" si="1"/>
        <v>0</v>
      </c>
      <c r="G17" s="1276">
        <f t="shared" si="1"/>
        <v>0</v>
      </c>
      <c r="H17" s="59" t="str">
        <f t="shared" si="0"/>
        <v/>
      </c>
      <c r="I17" s="55"/>
      <c r="J17" s="95"/>
      <c r="K17" s="94" t="s">
        <v>122</v>
      </c>
      <c r="L17" s="1284">
        <f t="shared" si="3"/>
        <v>0</v>
      </c>
      <c r="M17" s="46"/>
      <c r="N17" s="9"/>
    </row>
    <row r="18" spans="1:14" ht="28.5" customHeight="1" outlineLevel="1" thickBot="1" x14ac:dyDescent="0.3">
      <c r="A18" s="9"/>
      <c r="B18" s="53"/>
      <c r="C18" s="1660" t="s">
        <v>67</v>
      </c>
      <c r="D18" s="1694"/>
      <c r="E18" s="1718"/>
      <c r="F18" s="1276">
        <f t="shared" si="1"/>
        <v>0</v>
      </c>
      <c r="G18" s="1276">
        <f t="shared" si="1"/>
        <v>0</v>
      </c>
      <c r="H18" s="59" t="str">
        <f t="shared" si="0"/>
        <v/>
      </c>
      <c r="I18" s="55"/>
      <c r="J18" s="1297" t="s">
        <v>104</v>
      </c>
      <c r="K18" s="1298"/>
      <c r="L18" s="1299">
        <f>SUM(L8:L17)</f>
        <v>0</v>
      </c>
      <c r="M18" s="61"/>
      <c r="N18" s="9"/>
    </row>
    <row r="19" spans="1:14" ht="28.5" customHeight="1" outlineLevel="1" x14ac:dyDescent="0.25">
      <c r="A19" s="9"/>
      <c r="B19" s="53"/>
      <c r="C19" s="1660" t="s">
        <v>66</v>
      </c>
      <c r="D19" s="1694"/>
      <c r="E19" s="1718"/>
      <c r="F19" s="1276">
        <f t="shared" si="1"/>
        <v>0</v>
      </c>
      <c r="G19" s="1276">
        <f t="shared" si="1"/>
        <v>0</v>
      </c>
      <c r="H19" s="59" t="str">
        <f t="shared" si="0"/>
        <v/>
      </c>
      <c r="I19" s="55"/>
      <c r="J19" s="55"/>
      <c r="K19" s="55"/>
      <c r="L19" s="55"/>
      <c r="M19" s="1022"/>
      <c r="N19" s="9"/>
    </row>
    <row r="20" spans="1:14" ht="28.5" customHeight="1" outlineLevel="1" thickBot="1" x14ac:dyDescent="0.3">
      <c r="A20" s="9"/>
      <c r="B20" s="53"/>
      <c r="C20" s="1663" t="s">
        <v>65</v>
      </c>
      <c r="D20" s="1664"/>
      <c r="E20" s="1665"/>
      <c r="F20" s="1285">
        <f t="shared" si="1"/>
        <v>0</v>
      </c>
      <c r="G20" s="1285">
        <f t="shared" si="1"/>
        <v>0</v>
      </c>
      <c r="H20" s="57" t="str">
        <f t="shared" si="0"/>
        <v/>
      </c>
      <c r="I20" s="55"/>
      <c r="J20" s="55"/>
      <c r="K20" s="55"/>
      <c r="L20" s="55"/>
      <c r="M20" s="46"/>
      <c r="N20" s="9"/>
    </row>
    <row r="21" spans="1:14" ht="24" customHeight="1" x14ac:dyDescent="0.3">
      <c r="A21" s="9"/>
      <c r="B21" s="9"/>
      <c r="C21" s="1024" t="s">
        <v>550</v>
      </c>
      <c r="D21" s="960"/>
      <c r="E21" s="960"/>
      <c r="F21" s="236"/>
      <c r="G21" s="236"/>
      <c r="H21" s="236"/>
      <c r="I21" s="236"/>
      <c r="J21" s="236"/>
      <c r="K21" s="236"/>
      <c r="L21" s="236"/>
      <c r="M21" s="962"/>
      <c r="N21" s="9"/>
    </row>
    <row r="22" spans="1:14" ht="6.75" customHeight="1" thickBot="1" x14ac:dyDescent="0.35">
      <c r="A22" s="9"/>
      <c r="B22" s="984"/>
      <c r="C22" s="1019"/>
      <c r="D22" s="969"/>
      <c r="E22" s="969"/>
      <c r="F22" s="969"/>
      <c r="G22" s="969"/>
      <c r="H22" s="969"/>
      <c r="I22" s="969"/>
      <c r="J22" s="969"/>
      <c r="K22" s="969"/>
      <c r="L22" s="969"/>
      <c r="M22" s="1003"/>
      <c r="N22" s="9"/>
    </row>
    <row r="23" spans="1:14" ht="26.25" outlineLevel="1" thickBot="1" x14ac:dyDescent="0.35">
      <c r="A23" s="9"/>
      <c r="B23" s="921" t="s">
        <v>55</v>
      </c>
      <c r="C23" s="90" t="s">
        <v>94</v>
      </c>
      <c r="D23" s="140" t="str">
        <f>Start!$U$12</f>
        <v/>
      </c>
      <c r="E23" s="89" t="s">
        <v>377</v>
      </c>
      <c r="F23" s="140" t="str">
        <f>Start!$AG$19&amp;Start!$AG$20</f>
        <v/>
      </c>
      <c r="G23" s="88" t="s">
        <v>93</v>
      </c>
      <c r="H23" s="212" t="str">
        <f>Start!AG21</f>
        <v/>
      </c>
      <c r="I23" s="1286" t="e">
        <f>LOOKUP(Start!$AG$21,Start!$F$44:$F$59,Start!$G$44:$G$59)</f>
        <v>#N/A</v>
      </c>
      <c r="J23" s="997"/>
      <c r="K23" s="1278" t="str">
        <f>$K$4</f>
        <v>Work Plan Accomplishments</v>
      </c>
      <c r="L23" s="87"/>
      <c r="M23" s="86"/>
      <c r="N23" s="9"/>
    </row>
    <row r="24" spans="1:14" ht="18" outlineLevel="1" x14ac:dyDescent="0.25">
      <c r="A24" s="9"/>
      <c r="B24" s="9"/>
      <c r="C24" s="1678" t="s">
        <v>103</v>
      </c>
      <c r="D24" s="1679"/>
      <c r="E24" s="1680"/>
      <c r="F24" s="100" t="s">
        <v>136</v>
      </c>
      <c r="G24" s="100" t="s">
        <v>135</v>
      </c>
      <c r="H24" s="85"/>
      <c r="I24" s="1272"/>
      <c r="J24" s="1711" t="s">
        <v>134</v>
      </c>
      <c r="K24" s="1712"/>
      <c r="L24" s="97"/>
      <c r="M24" s="76"/>
      <c r="N24" s="9"/>
    </row>
    <row r="25" spans="1:14" ht="27" outlineLevel="1" thickBot="1" x14ac:dyDescent="0.3">
      <c r="A25" s="9"/>
      <c r="B25" s="9"/>
      <c r="C25" s="1681"/>
      <c r="D25" s="1682"/>
      <c r="E25" s="1683"/>
      <c r="F25" s="99" t="s">
        <v>133</v>
      </c>
      <c r="G25" s="98" t="s">
        <v>125</v>
      </c>
      <c r="H25" s="79" t="s">
        <v>117</v>
      </c>
      <c r="I25" s="41"/>
      <c r="J25" s="1713"/>
      <c r="K25" s="1720"/>
      <c r="L25" s="97"/>
      <c r="M25" s="76"/>
      <c r="N25" s="9"/>
    </row>
    <row r="26" spans="1:14" ht="19.5" outlineLevel="1" thickTop="1" x14ac:dyDescent="0.3">
      <c r="A26" s="9"/>
      <c r="B26" s="9"/>
      <c r="C26" s="1721" t="s">
        <v>99</v>
      </c>
      <c r="D26" s="1722"/>
      <c r="E26" s="1723"/>
      <c r="F26" s="75"/>
      <c r="G26" s="75"/>
      <c r="H26" s="74" t="str">
        <f>IF(SUM(F26:G26)&gt;0, SUM(F26:G26),"")</f>
        <v/>
      </c>
      <c r="I26" s="54"/>
      <c r="J26" s="96" t="s">
        <v>132</v>
      </c>
      <c r="K26" s="54"/>
      <c r="L26" s="992"/>
      <c r="M26" s="46"/>
      <c r="N26" s="9"/>
    </row>
    <row r="27" spans="1:14" ht="30" outlineLevel="1" x14ac:dyDescent="0.25">
      <c r="A27" s="9"/>
      <c r="B27" s="9"/>
      <c r="C27" s="1671" t="str">
        <f>"Samples Collected   "&amp;IF(SUM(H27:H28)&gt;0,"("&amp;SUM(H27:H28)&amp;")","")</f>
        <v xml:space="preserve">Samples Collected   </v>
      </c>
      <c r="D27" s="1672"/>
      <c r="E27" s="1020" t="s">
        <v>97</v>
      </c>
      <c r="F27" s="60"/>
      <c r="G27" s="60"/>
      <c r="H27" s="59" t="str">
        <f t="shared" ref="H27:H39" si="4">IF(SUM(F27:G27)&gt;0, SUM(F27:G27),"")</f>
        <v/>
      </c>
      <c r="I27" s="55"/>
      <c r="J27" s="95"/>
      <c r="K27" s="66" t="s">
        <v>131</v>
      </c>
      <c r="L27" s="65"/>
      <c r="M27" s="46"/>
      <c r="N27" s="9"/>
    </row>
    <row r="28" spans="1:14" ht="15.75" outlineLevel="1" thickBot="1" x14ac:dyDescent="0.3">
      <c r="A28" s="9"/>
      <c r="B28" s="9"/>
      <c r="C28" s="1673"/>
      <c r="D28" s="1674"/>
      <c r="E28" s="72" t="s">
        <v>78</v>
      </c>
      <c r="F28" s="1026"/>
      <c r="G28" s="1026"/>
      <c r="H28" s="71" t="str">
        <f t="shared" si="4"/>
        <v/>
      </c>
      <c r="I28" s="55"/>
      <c r="J28" s="95"/>
      <c r="K28" s="66" t="s">
        <v>130</v>
      </c>
      <c r="L28" s="65"/>
      <c r="M28" s="46"/>
      <c r="N28" s="9"/>
    </row>
    <row r="29" spans="1:14" ht="26.25" customHeight="1" outlineLevel="1" thickTop="1" x14ac:dyDescent="0.25">
      <c r="A29" s="9"/>
      <c r="B29" s="9"/>
      <c r="C29" s="1675" t="s">
        <v>74</v>
      </c>
      <c r="D29" s="1676"/>
      <c r="E29" s="1677"/>
      <c r="F29" s="70"/>
      <c r="G29" s="70"/>
      <c r="H29" s="69" t="str">
        <f t="shared" si="4"/>
        <v/>
      </c>
      <c r="I29" s="55"/>
      <c r="J29" s="95"/>
      <c r="K29" s="66" t="s">
        <v>129</v>
      </c>
      <c r="L29" s="65"/>
      <c r="M29" s="46"/>
      <c r="N29" s="9"/>
    </row>
    <row r="30" spans="1:14" ht="30" outlineLevel="1" x14ac:dyDescent="0.25">
      <c r="A30" s="9"/>
      <c r="B30" s="9"/>
      <c r="C30" s="1660" t="s">
        <v>73</v>
      </c>
      <c r="D30" s="1666"/>
      <c r="E30" s="1667"/>
      <c r="F30" s="60"/>
      <c r="G30" s="60"/>
      <c r="H30" s="59" t="str">
        <f t="shared" si="4"/>
        <v/>
      </c>
      <c r="I30" s="55"/>
      <c r="J30" s="95"/>
      <c r="K30" s="66" t="s">
        <v>128</v>
      </c>
      <c r="L30" s="65"/>
      <c r="M30" s="46"/>
      <c r="N30" s="9"/>
    </row>
    <row r="31" spans="1:14" outlineLevel="1" x14ac:dyDescent="0.25">
      <c r="A31" s="9"/>
      <c r="B31" s="9"/>
      <c r="C31" s="1660" t="s">
        <v>72</v>
      </c>
      <c r="D31" s="1666"/>
      <c r="E31" s="1667"/>
      <c r="F31" s="60"/>
      <c r="G31" s="60"/>
      <c r="H31" s="59" t="str">
        <f t="shared" si="4"/>
        <v/>
      </c>
      <c r="I31" s="55"/>
      <c r="J31" s="95"/>
      <c r="K31" s="94" t="s">
        <v>127</v>
      </c>
      <c r="L31" s="65"/>
      <c r="M31" s="46"/>
      <c r="N31" s="9"/>
    </row>
    <row r="32" spans="1:14" outlineLevel="1" x14ac:dyDescent="0.25">
      <c r="A32" s="9"/>
      <c r="B32" s="9"/>
      <c r="C32" s="1660" t="s">
        <v>71</v>
      </c>
      <c r="D32" s="1666"/>
      <c r="E32" s="1667"/>
      <c r="F32" s="60"/>
      <c r="G32" s="60"/>
      <c r="H32" s="59" t="str">
        <f t="shared" si="4"/>
        <v/>
      </c>
      <c r="I32" s="55"/>
      <c r="J32" s="95"/>
      <c r="K32" s="94" t="s">
        <v>126</v>
      </c>
      <c r="L32" s="65"/>
      <c r="M32" s="46"/>
      <c r="N32" s="9"/>
    </row>
    <row r="33" spans="1:14" ht="18.75" outlineLevel="1" x14ac:dyDescent="0.3">
      <c r="A33" s="9"/>
      <c r="B33" s="9"/>
      <c r="C33" s="1660" t="s">
        <v>70</v>
      </c>
      <c r="D33" s="1666"/>
      <c r="E33" s="1667"/>
      <c r="F33" s="60"/>
      <c r="G33" s="60"/>
      <c r="H33" s="59" t="str">
        <f t="shared" si="4"/>
        <v/>
      </c>
      <c r="I33" s="55"/>
      <c r="J33" s="96" t="s">
        <v>125</v>
      </c>
      <c r="K33" s="55"/>
      <c r="L33" s="992"/>
      <c r="M33" s="46"/>
      <c r="N33" s="9"/>
    </row>
    <row r="34" spans="1:14" ht="30.75" customHeight="1" outlineLevel="1" x14ac:dyDescent="0.25">
      <c r="A34" s="9"/>
      <c r="B34" s="9"/>
      <c r="C34" s="1660" t="s">
        <v>69</v>
      </c>
      <c r="D34" s="1666"/>
      <c r="E34" s="1667"/>
      <c r="F34" s="60"/>
      <c r="G34" s="60"/>
      <c r="H34" s="59" t="str">
        <f t="shared" si="4"/>
        <v/>
      </c>
      <c r="I34" s="55"/>
      <c r="J34" s="95"/>
      <c r="K34" s="94" t="s">
        <v>124</v>
      </c>
      <c r="L34" s="65"/>
      <c r="M34" s="46"/>
      <c r="N34" s="9"/>
    </row>
    <row r="35" spans="1:14" ht="30.75" customHeight="1" outlineLevel="1" x14ac:dyDescent="0.25">
      <c r="A35" s="9"/>
      <c r="B35" s="9"/>
      <c r="C35" s="1660" t="s">
        <v>68</v>
      </c>
      <c r="D35" s="1666"/>
      <c r="E35" s="1667"/>
      <c r="F35" s="60"/>
      <c r="G35" s="60"/>
      <c r="H35" s="59" t="str">
        <f t="shared" si="4"/>
        <v/>
      </c>
      <c r="I35" s="55"/>
      <c r="J35" s="95"/>
      <c r="K35" s="94" t="s">
        <v>123</v>
      </c>
      <c r="L35" s="65"/>
      <c r="M35" s="46"/>
      <c r="N35" s="9"/>
    </row>
    <row r="36" spans="1:14" ht="30.75" customHeight="1" outlineLevel="1" x14ac:dyDescent="0.25">
      <c r="A36" s="9"/>
      <c r="B36" s="9"/>
      <c r="C36" s="1660" t="s">
        <v>96</v>
      </c>
      <c r="D36" s="1661"/>
      <c r="E36" s="1662"/>
      <c r="F36" s="60"/>
      <c r="G36" s="60"/>
      <c r="H36" s="59" t="str">
        <f t="shared" si="4"/>
        <v/>
      </c>
      <c r="I36" s="55"/>
      <c r="J36" s="95"/>
      <c r="K36" s="94" t="s">
        <v>122</v>
      </c>
      <c r="L36" s="65"/>
      <c r="M36" s="46"/>
      <c r="N36" s="9"/>
    </row>
    <row r="37" spans="1:14" ht="18.75" outlineLevel="1" thickBot="1" x14ac:dyDescent="0.3">
      <c r="A37" s="9"/>
      <c r="B37" s="9"/>
      <c r="C37" s="1660" t="s">
        <v>67</v>
      </c>
      <c r="D37" s="1661"/>
      <c r="E37" s="1662"/>
      <c r="F37" s="60"/>
      <c r="G37" s="60"/>
      <c r="H37" s="59" t="str">
        <f t="shared" si="4"/>
        <v/>
      </c>
      <c r="I37" s="55"/>
      <c r="J37" s="93" t="s">
        <v>104</v>
      </c>
      <c r="K37" s="92"/>
      <c r="L37" s="62">
        <f>SUM(L27:L36)</f>
        <v>0</v>
      </c>
      <c r="M37" s="61"/>
      <c r="N37" s="9"/>
    </row>
    <row r="38" spans="1:14" outlineLevel="1" x14ac:dyDescent="0.25">
      <c r="A38" s="9"/>
      <c r="B38" s="9"/>
      <c r="C38" s="1660" t="s">
        <v>66</v>
      </c>
      <c r="D38" s="1661"/>
      <c r="E38" s="1662"/>
      <c r="F38" s="60"/>
      <c r="G38" s="60"/>
      <c r="H38" s="59" t="str">
        <f t="shared" si="4"/>
        <v/>
      </c>
      <c r="I38" s="55"/>
      <c r="J38" s="55"/>
      <c r="K38" s="55"/>
      <c r="L38" s="55"/>
      <c r="M38" s="46"/>
      <c r="N38" s="9"/>
    </row>
    <row r="39" spans="1:14" ht="15.75" outlineLevel="1" thickBot="1" x14ac:dyDescent="0.3">
      <c r="A39" s="9"/>
      <c r="B39" s="9"/>
      <c r="C39" s="1663" t="s">
        <v>65</v>
      </c>
      <c r="D39" s="1664"/>
      <c r="E39" s="1665"/>
      <c r="F39" s="58"/>
      <c r="G39" s="58"/>
      <c r="H39" s="71" t="str">
        <f t="shared" si="4"/>
        <v/>
      </c>
      <c r="I39" s="55"/>
      <c r="J39" s="55"/>
      <c r="K39" s="55"/>
      <c r="L39" s="55"/>
      <c r="M39" s="46"/>
      <c r="N39" s="9"/>
    </row>
    <row r="40" spans="1:14" ht="15.75" x14ac:dyDescent="0.25">
      <c r="A40" s="9"/>
      <c r="B40" s="9"/>
      <c r="C40" s="1025" t="s">
        <v>551</v>
      </c>
      <c r="D40" s="236"/>
      <c r="E40" s="236"/>
      <c r="F40" s="236"/>
      <c r="G40" s="236"/>
      <c r="H40" s="236"/>
      <c r="I40" s="236"/>
      <c r="J40" s="236"/>
      <c r="K40" s="236"/>
      <c r="L40" s="236"/>
      <c r="M40" s="962"/>
      <c r="N40" s="9"/>
    </row>
    <row r="41" spans="1:14" ht="8.25" customHeight="1" thickBot="1" x14ac:dyDescent="0.3">
      <c r="A41" s="9"/>
      <c r="B41" s="9"/>
      <c r="C41" s="1019"/>
      <c r="D41" s="969"/>
      <c r="E41" s="969"/>
      <c r="F41" s="969"/>
      <c r="G41" s="969"/>
      <c r="H41" s="969"/>
      <c r="I41" s="969"/>
      <c r="J41" s="969"/>
      <c r="K41" s="969"/>
      <c r="L41" s="969"/>
      <c r="M41" s="1003"/>
      <c r="N41" s="9"/>
    </row>
    <row r="42" spans="1:14" ht="26.25" outlineLevel="1" thickBot="1" x14ac:dyDescent="0.35">
      <c r="A42" s="9"/>
      <c r="B42" s="921" t="s">
        <v>58</v>
      </c>
      <c r="C42" s="90" t="s">
        <v>94</v>
      </c>
      <c r="D42" s="140" t="str">
        <f>Start!$U$12</f>
        <v/>
      </c>
      <c r="E42" s="89" t="s">
        <v>377</v>
      </c>
      <c r="F42" s="140" t="str">
        <f>Start!$AG$19&amp;Start!$AG$20</f>
        <v/>
      </c>
      <c r="G42" s="88" t="s">
        <v>93</v>
      </c>
      <c r="H42" s="230" t="e">
        <f>LOOKUP(Start!$AG$21,Start!$F$44:$F$59,Start!$H$44:$H$59)</f>
        <v>#N/A</v>
      </c>
      <c r="I42" s="230" t="e">
        <f>LOOKUP(Start!$AG$21,Start!$F$44:$F$59,Start!$I$44:$I$59)</f>
        <v>#N/A</v>
      </c>
      <c r="J42" s="997"/>
      <c r="K42" s="1278" t="str">
        <f>$K$4</f>
        <v>Work Plan Accomplishments</v>
      </c>
      <c r="L42" s="87"/>
      <c r="M42" s="86"/>
      <c r="N42" s="9"/>
    </row>
    <row r="43" spans="1:14" ht="18" outlineLevel="1" x14ac:dyDescent="0.25">
      <c r="A43" s="9"/>
      <c r="B43" s="9"/>
      <c r="C43" s="1678" t="s">
        <v>103</v>
      </c>
      <c r="D43" s="1679"/>
      <c r="E43" s="1680"/>
      <c r="F43" s="100" t="s">
        <v>136</v>
      </c>
      <c r="G43" s="100" t="s">
        <v>135</v>
      </c>
      <c r="H43" s="85"/>
      <c r="I43" s="1272"/>
      <c r="J43" s="1711" t="s">
        <v>134</v>
      </c>
      <c r="K43" s="1712"/>
      <c r="L43" s="97"/>
      <c r="M43" s="76"/>
      <c r="N43" s="9"/>
    </row>
    <row r="44" spans="1:14" ht="27" outlineLevel="1" thickBot="1" x14ac:dyDescent="0.3">
      <c r="A44" s="9"/>
      <c r="B44" s="9"/>
      <c r="C44" s="1681"/>
      <c r="D44" s="1682"/>
      <c r="E44" s="1683"/>
      <c r="F44" s="99" t="s">
        <v>133</v>
      </c>
      <c r="G44" s="98" t="s">
        <v>125</v>
      </c>
      <c r="H44" s="79" t="s">
        <v>117</v>
      </c>
      <c r="I44" s="41"/>
      <c r="J44" s="1713"/>
      <c r="K44" s="1720"/>
      <c r="L44" s="97"/>
      <c r="M44" s="76"/>
      <c r="N44" s="9"/>
    </row>
    <row r="45" spans="1:14" ht="19.5" outlineLevel="1" thickTop="1" x14ac:dyDescent="0.3">
      <c r="A45" s="9"/>
      <c r="B45" s="9"/>
      <c r="C45" s="1721" t="s">
        <v>99</v>
      </c>
      <c r="D45" s="1722"/>
      <c r="E45" s="1723"/>
      <c r="F45" s="75"/>
      <c r="G45" s="75"/>
      <c r="H45" s="74" t="str">
        <f t="shared" ref="H45:H58" si="5">IF(SUM(F45:G45)&gt;0, SUM(F45:G45),"")</f>
        <v/>
      </c>
      <c r="I45" s="54"/>
      <c r="J45" s="96" t="s">
        <v>132</v>
      </c>
      <c r="K45" s="54"/>
      <c r="L45" s="992"/>
      <c r="M45" s="46"/>
      <c r="N45" s="9"/>
    </row>
    <row r="46" spans="1:14" ht="30" outlineLevel="1" x14ac:dyDescent="0.25">
      <c r="A46" s="9"/>
      <c r="B46" s="9"/>
      <c r="C46" s="1671" t="str">
        <f>"Samples Collected   "&amp;IF(SUM(H46:H47)&gt;0,"("&amp;SUM(H46:H47)&amp;")","")</f>
        <v xml:space="preserve">Samples Collected   </v>
      </c>
      <c r="D46" s="1672"/>
      <c r="E46" s="1020" t="s">
        <v>97</v>
      </c>
      <c r="F46" s="60"/>
      <c r="G46" s="60"/>
      <c r="H46" s="59" t="str">
        <f t="shared" si="5"/>
        <v/>
      </c>
      <c r="I46" s="55"/>
      <c r="J46" s="95"/>
      <c r="K46" s="66" t="s">
        <v>131</v>
      </c>
      <c r="L46" s="65"/>
      <c r="M46" s="46"/>
      <c r="N46" s="9"/>
    </row>
    <row r="47" spans="1:14" ht="15.75" outlineLevel="1" thickBot="1" x14ac:dyDescent="0.3">
      <c r="A47" s="9"/>
      <c r="B47" s="9"/>
      <c r="C47" s="1673"/>
      <c r="D47" s="1674"/>
      <c r="E47" s="72" t="s">
        <v>78</v>
      </c>
      <c r="F47" s="1026"/>
      <c r="G47" s="1026"/>
      <c r="H47" s="71" t="str">
        <f t="shared" si="5"/>
        <v/>
      </c>
      <c r="I47" s="55"/>
      <c r="J47" s="95"/>
      <c r="K47" s="66" t="s">
        <v>130</v>
      </c>
      <c r="L47" s="65"/>
      <c r="M47" s="46"/>
      <c r="N47" s="9"/>
    </row>
    <row r="48" spans="1:14" ht="24" customHeight="1" outlineLevel="1" thickTop="1" x14ac:dyDescent="0.25">
      <c r="A48" s="9"/>
      <c r="B48" s="9"/>
      <c r="C48" s="1675" t="s">
        <v>74</v>
      </c>
      <c r="D48" s="1676"/>
      <c r="E48" s="1677"/>
      <c r="F48" s="70"/>
      <c r="G48" s="70"/>
      <c r="H48" s="69" t="str">
        <f t="shared" si="5"/>
        <v/>
      </c>
      <c r="I48" s="55"/>
      <c r="J48" s="95"/>
      <c r="K48" s="66" t="s">
        <v>129</v>
      </c>
      <c r="L48" s="65"/>
      <c r="M48" s="46"/>
      <c r="N48" s="9"/>
    </row>
    <row r="49" spans="1:14" ht="30" outlineLevel="1" x14ac:dyDescent="0.25">
      <c r="A49" s="9"/>
      <c r="B49" s="9"/>
      <c r="C49" s="1660" t="s">
        <v>73</v>
      </c>
      <c r="D49" s="1666"/>
      <c r="E49" s="1667"/>
      <c r="F49" s="60"/>
      <c r="G49" s="60"/>
      <c r="H49" s="59" t="str">
        <f t="shared" si="5"/>
        <v/>
      </c>
      <c r="I49" s="55"/>
      <c r="J49" s="95"/>
      <c r="K49" s="66" t="s">
        <v>128</v>
      </c>
      <c r="L49" s="65"/>
      <c r="M49" s="46"/>
      <c r="N49" s="9"/>
    </row>
    <row r="50" spans="1:14" outlineLevel="1" x14ac:dyDescent="0.25">
      <c r="A50" s="9"/>
      <c r="B50" s="9"/>
      <c r="C50" s="1660" t="s">
        <v>72</v>
      </c>
      <c r="D50" s="1666"/>
      <c r="E50" s="1667"/>
      <c r="F50" s="60"/>
      <c r="G50" s="60"/>
      <c r="H50" s="59" t="str">
        <f t="shared" si="5"/>
        <v/>
      </c>
      <c r="I50" s="55"/>
      <c r="J50" s="95"/>
      <c r="K50" s="94" t="s">
        <v>127</v>
      </c>
      <c r="L50" s="65"/>
      <c r="M50" s="46"/>
      <c r="N50" s="9"/>
    </row>
    <row r="51" spans="1:14" outlineLevel="1" x14ac:dyDescent="0.25">
      <c r="A51" s="9"/>
      <c r="B51" s="9"/>
      <c r="C51" s="1660" t="s">
        <v>71</v>
      </c>
      <c r="D51" s="1666"/>
      <c r="E51" s="1667"/>
      <c r="F51" s="60"/>
      <c r="G51" s="60"/>
      <c r="H51" s="59" t="str">
        <f t="shared" si="5"/>
        <v/>
      </c>
      <c r="I51" s="55"/>
      <c r="J51" s="95"/>
      <c r="K51" s="94" t="s">
        <v>126</v>
      </c>
      <c r="L51" s="65"/>
      <c r="M51" s="46"/>
      <c r="N51" s="9"/>
    </row>
    <row r="52" spans="1:14" ht="18.75" outlineLevel="1" x14ac:dyDescent="0.3">
      <c r="A52" s="9"/>
      <c r="B52" s="9"/>
      <c r="C52" s="1660" t="s">
        <v>70</v>
      </c>
      <c r="D52" s="1666"/>
      <c r="E52" s="1667"/>
      <c r="F52" s="60"/>
      <c r="G52" s="60"/>
      <c r="H52" s="59" t="str">
        <f t="shared" si="5"/>
        <v/>
      </c>
      <c r="I52" s="55"/>
      <c r="J52" s="96" t="s">
        <v>125</v>
      </c>
      <c r="K52" s="55"/>
      <c r="L52" s="992"/>
      <c r="M52" s="46"/>
      <c r="N52" s="9"/>
    </row>
    <row r="53" spans="1:14" ht="31.5" customHeight="1" outlineLevel="1" x14ac:dyDescent="0.25">
      <c r="A53" s="9"/>
      <c r="B53" s="9"/>
      <c r="C53" s="1660" t="s">
        <v>69</v>
      </c>
      <c r="D53" s="1666"/>
      <c r="E53" s="1667"/>
      <c r="F53" s="60"/>
      <c r="G53" s="60"/>
      <c r="H53" s="59" t="str">
        <f t="shared" si="5"/>
        <v/>
      </c>
      <c r="I53" s="55"/>
      <c r="J53" s="95"/>
      <c r="K53" s="94" t="s">
        <v>124</v>
      </c>
      <c r="L53" s="65"/>
      <c r="M53" s="46"/>
      <c r="N53" s="9"/>
    </row>
    <row r="54" spans="1:14" ht="31.5" customHeight="1" outlineLevel="1" x14ac:dyDescent="0.25">
      <c r="A54" s="9"/>
      <c r="B54" s="9"/>
      <c r="C54" s="1660" t="s">
        <v>68</v>
      </c>
      <c r="D54" s="1666"/>
      <c r="E54" s="1667"/>
      <c r="F54" s="60"/>
      <c r="G54" s="60"/>
      <c r="H54" s="59" t="str">
        <f t="shared" si="5"/>
        <v/>
      </c>
      <c r="I54" s="55"/>
      <c r="J54" s="95"/>
      <c r="K54" s="94" t="s">
        <v>123</v>
      </c>
      <c r="L54" s="65"/>
      <c r="M54" s="46"/>
      <c r="N54" s="9"/>
    </row>
    <row r="55" spans="1:14" ht="31.5" customHeight="1" outlineLevel="1" x14ac:dyDescent="0.25">
      <c r="A55" s="9"/>
      <c r="B55" s="9"/>
      <c r="C55" s="1660" t="s">
        <v>96</v>
      </c>
      <c r="D55" s="1661"/>
      <c r="E55" s="1662"/>
      <c r="F55" s="60"/>
      <c r="G55" s="60"/>
      <c r="H55" s="59" t="str">
        <f t="shared" si="5"/>
        <v/>
      </c>
      <c r="I55" s="55"/>
      <c r="J55" s="95"/>
      <c r="K55" s="94" t="s">
        <v>122</v>
      </c>
      <c r="L55" s="65"/>
      <c r="M55" s="46"/>
      <c r="N55" s="9"/>
    </row>
    <row r="56" spans="1:14" ht="18.75" outlineLevel="1" thickBot="1" x14ac:dyDescent="0.3">
      <c r="A56" s="9"/>
      <c r="B56" s="9"/>
      <c r="C56" s="1660" t="s">
        <v>67</v>
      </c>
      <c r="D56" s="1661"/>
      <c r="E56" s="1662"/>
      <c r="F56" s="60"/>
      <c r="G56" s="60"/>
      <c r="H56" s="59" t="str">
        <f t="shared" si="5"/>
        <v/>
      </c>
      <c r="I56" s="55"/>
      <c r="J56" s="93" t="s">
        <v>104</v>
      </c>
      <c r="K56" s="92"/>
      <c r="L56" s="62">
        <f>SUM(L46:L55)</f>
        <v>0</v>
      </c>
      <c r="M56" s="61"/>
      <c r="N56" s="9"/>
    </row>
    <row r="57" spans="1:14" outlineLevel="1" x14ac:dyDescent="0.25">
      <c r="A57" s="9"/>
      <c r="B57" s="9"/>
      <c r="C57" s="1660" t="s">
        <v>66</v>
      </c>
      <c r="D57" s="1661"/>
      <c r="E57" s="1662"/>
      <c r="F57" s="60"/>
      <c r="G57" s="60"/>
      <c r="H57" s="59" t="str">
        <f t="shared" si="5"/>
        <v/>
      </c>
      <c r="I57" s="55"/>
      <c r="J57" s="55"/>
      <c r="K57" s="55"/>
      <c r="L57" s="55"/>
      <c r="M57" s="46"/>
      <c r="N57" s="9"/>
    </row>
    <row r="58" spans="1:14" ht="15.75" outlineLevel="1" thickBot="1" x14ac:dyDescent="0.3">
      <c r="A58" s="9"/>
      <c r="B58" s="9"/>
      <c r="C58" s="1663" t="s">
        <v>65</v>
      </c>
      <c r="D58" s="1664"/>
      <c r="E58" s="1665"/>
      <c r="F58" s="58"/>
      <c r="G58" s="58"/>
      <c r="H58" s="71" t="str">
        <f t="shared" si="5"/>
        <v/>
      </c>
      <c r="I58" s="55"/>
      <c r="J58" s="55"/>
      <c r="K58" s="55"/>
      <c r="L58" s="55"/>
      <c r="M58" s="46"/>
      <c r="N58" s="9"/>
    </row>
    <row r="59" spans="1:14" ht="15.75" x14ac:dyDescent="0.25">
      <c r="A59" s="9"/>
      <c r="B59" s="9"/>
      <c r="C59" s="1025" t="s">
        <v>552</v>
      </c>
      <c r="D59" s="236"/>
      <c r="E59" s="236"/>
      <c r="F59" s="236"/>
      <c r="G59" s="236"/>
      <c r="H59" s="236"/>
      <c r="I59" s="236"/>
      <c r="J59" s="236"/>
      <c r="K59" s="236"/>
      <c r="L59" s="236"/>
      <c r="M59" s="962"/>
      <c r="N59" s="9"/>
    </row>
    <row r="60" spans="1:14" ht="9" customHeight="1" thickBot="1" x14ac:dyDescent="0.3">
      <c r="A60" s="9"/>
      <c r="B60" s="9"/>
      <c r="C60" s="1019"/>
      <c r="D60" s="969"/>
      <c r="E60" s="969"/>
      <c r="F60" s="969"/>
      <c r="G60" s="969"/>
      <c r="H60" s="969"/>
      <c r="I60" s="969"/>
      <c r="J60" s="969"/>
      <c r="K60" s="969"/>
      <c r="L60" s="969"/>
      <c r="M60" s="1003"/>
      <c r="N60" s="9"/>
    </row>
    <row r="61" spans="1:14" ht="26.25" outlineLevel="1" thickBot="1" x14ac:dyDescent="0.35">
      <c r="A61" s="9"/>
      <c r="B61" s="921" t="s">
        <v>256</v>
      </c>
      <c r="C61" s="90" t="s">
        <v>94</v>
      </c>
      <c r="D61" s="140" t="str">
        <f>Start!$U$12</f>
        <v/>
      </c>
      <c r="E61" s="89" t="s">
        <v>377</v>
      </c>
      <c r="F61" s="140" t="str">
        <f>Start!$AG$19&amp;Start!$AG$20</f>
        <v/>
      </c>
      <c r="G61" s="88" t="s">
        <v>93</v>
      </c>
      <c r="H61" s="230" t="e">
        <f>LOOKUP(Start!$AG$21,Start!$F$44:$F$59,Start!$J$44:$J$59)</f>
        <v>#N/A</v>
      </c>
      <c r="I61" s="230" t="e">
        <f>LOOKUP(Start!$AG$21,Start!$F$44:$F$59,Start!$K$44:$K$59)</f>
        <v>#N/A</v>
      </c>
      <c r="J61" s="997"/>
      <c r="K61" s="1278" t="str">
        <f>$K$4</f>
        <v>Work Plan Accomplishments</v>
      </c>
      <c r="L61" s="87"/>
      <c r="M61" s="86"/>
      <c r="N61" s="9"/>
    </row>
    <row r="62" spans="1:14" ht="18" outlineLevel="1" x14ac:dyDescent="0.25">
      <c r="A62" s="9"/>
      <c r="B62" s="9"/>
      <c r="C62" s="1678" t="s">
        <v>103</v>
      </c>
      <c r="D62" s="1679"/>
      <c r="E62" s="1680"/>
      <c r="F62" s="100" t="s">
        <v>136</v>
      </c>
      <c r="G62" s="100" t="s">
        <v>135</v>
      </c>
      <c r="H62" s="85"/>
      <c r="I62" s="1272"/>
      <c r="J62" s="1711" t="s">
        <v>134</v>
      </c>
      <c r="K62" s="1712"/>
      <c r="L62" s="97"/>
      <c r="M62" s="76"/>
      <c r="N62" s="9"/>
    </row>
    <row r="63" spans="1:14" ht="27" outlineLevel="1" thickBot="1" x14ac:dyDescent="0.3">
      <c r="A63" s="9"/>
      <c r="B63" s="9"/>
      <c r="C63" s="1681"/>
      <c r="D63" s="1682"/>
      <c r="E63" s="1683"/>
      <c r="F63" s="99" t="s">
        <v>133</v>
      </c>
      <c r="G63" s="98" t="s">
        <v>125</v>
      </c>
      <c r="H63" s="79" t="s">
        <v>117</v>
      </c>
      <c r="I63" s="41"/>
      <c r="J63" s="1713"/>
      <c r="K63" s="1720"/>
      <c r="L63" s="97"/>
      <c r="M63" s="76"/>
      <c r="N63" s="9"/>
    </row>
    <row r="64" spans="1:14" ht="19.5" outlineLevel="1" thickTop="1" x14ac:dyDescent="0.3">
      <c r="A64" s="9"/>
      <c r="B64" s="9"/>
      <c r="C64" s="1721" t="s">
        <v>99</v>
      </c>
      <c r="D64" s="1722"/>
      <c r="E64" s="1723"/>
      <c r="F64" s="75"/>
      <c r="G64" s="75"/>
      <c r="H64" s="74" t="str">
        <f t="shared" ref="H64:H77" si="6">IF(SUM(F64:G64)&gt;0, SUM(F64:G64),"")</f>
        <v/>
      </c>
      <c r="I64" s="54"/>
      <c r="J64" s="96" t="s">
        <v>132</v>
      </c>
      <c r="K64" s="54"/>
      <c r="L64" s="992"/>
      <c r="M64" s="46"/>
      <c r="N64" s="9"/>
    </row>
    <row r="65" spans="1:14" ht="30" outlineLevel="1" x14ac:dyDescent="0.25">
      <c r="A65" s="9"/>
      <c r="B65" s="9"/>
      <c r="C65" s="1671" t="str">
        <f>"Samples Collected   "&amp;IF(SUM(H65:H66)&gt;0,"("&amp;SUM(H65:H66)&amp;")","")</f>
        <v xml:space="preserve">Samples Collected   </v>
      </c>
      <c r="D65" s="1672"/>
      <c r="E65" s="1020" t="s">
        <v>97</v>
      </c>
      <c r="F65" s="60"/>
      <c r="G65" s="60"/>
      <c r="H65" s="59" t="str">
        <f t="shared" si="6"/>
        <v/>
      </c>
      <c r="I65" s="55"/>
      <c r="J65" s="95"/>
      <c r="K65" s="66" t="s">
        <v>131</v>
      </c>
      <c r="L65" s="65"/>
      <c r="M65" s="46"/>
      <c r="N65" s="9"/>
    </row>
    <row r="66" spans="1:14" ht="15.75" outlineLevel="1" thickBot="1" x14ac:dyDescent="0.3">
      <c r="A66" s="9"/>
      <c r="B66" s="9"/>
      <c r="C66" s="1673"/>
      <c r="D66" s="1674"/>
      <c r="E66" s="72" t="s">
        <v>78</v>
      </c>
      <c r="F66" s="1026"/>
      <c r="G66" s="1026"/>
      <c r="H66" s="71" t="str">
        <f t="shared" si="6"/>
        <v/>
      </c>
      <c r="I66" s="55"/>
      <c r="J66" s="95"/>
      <c r="K66" s="66" t="s">
        <v>130</v>
      </c>
      <c r="L66" s="65"/>
      <c r="M66" s="46"/>
      <c r="N66" s="9"/>
    </row>
    <row r="67" spans="1:14" ht="24" customHeight="1" outlineLevel="1" thickTop="1" x14ac:dyDescent="0.25">
      <c r="A67" s="9"/>
      <c r="B67" s="9"/>
      <c r="C67" s="1675" t="s">
        <v>74</v>
      </c>
      <c r="D67" s="1676"/>
      <c r="E67" s="1677"/>
      <c r="F67" s="70"/>
      <c r="G67" s="70"/>
      <c r="H67" s="69" t="str">
        <f t="shared" si="6"/>
        <v/>
      </c>
      <c r="I67" s="55"/>
      <c r="J67" s="95"/>
      <c r="K67" s="66" t="s">
        <v>129</v>
      </c>
      <c r="L67" s="65"/>
      <c r="M67" s="46"/>
      <c r="N67" s="9"/>
    </row>
    <row r="68" spans="1:14" ht="30" outlineLevel="1" x14ac:dyDescent="0.25">
      <c r="A68" s="9"/>
      <c r="B68" s="9"/>
      <c r="C68" s="1660" t="s">
        <v>73</v>
      </c>
      <c r="D68" s="1666"/>
      <c r="E68" s="1667"/>
      <c r="F68" s="60"/>
      <c r="G68" s="60"/>
      <c r="H68" s="59" t="str">
        <f t="shared" si="6"/>
        <v/>
      </c>
      <c r="I68" s="55"/>
      <c r="J68" s="95"/>
      <c r="K68" s="66" t="s">
        <v>128</v>
      </c>
      <c r="L68" s="65"/>
      <c r="M68" s="46"/>
      <c r="N68" s="9"/>
    </row>
    <row r="69" spans="1:14" outlineLevel="1" x14ac:dyDescent="0.25">
      <c r="A69" s="9"/>
      <c r="B69" s="9"/>
      <c r="C69" s="1660" t="s">
        <v>72</v>
      </c>
      <c r="D69" s="1666"/>
      <c r="E69" s="1667"/>
      <c r="F69" s="60"/>
      <c r="G69" s="60"/>
      <c r="H69" s="59" t="str">
        <f t="shared" si="6"/>
        <v/>
      </c>
      <c r="I69" s="55"/>
      <c r="J69" s="95"/>
      <c r="K69" s="94" t="s">
        <v>127</v>
      </c>
      <c r="L69" s="65"/>
      <c r="M69" s="46"/>
      <c r="N69" s="9"/>
    </row>
    <row r="70" spans="1:14" outlineLevel="1" x14ac:dyDescent="0.25">
      <c r="A70" s="9"/>
      <c r="B70" s="9"/>
      <c r="C70" s="1660" t="s">
        <v>71</v>
      </c>
      <c r="D70" s="1666"/>
      <c r="E70" s="1667"/>
      <c r="F70" s="60"/>
      <c r="G70" s="60"/>
      <c r="H70" s="59" t="str">
        <f t="shared" si="6"/>
        <v/>
      </c>
      <c r="I70" s="55"/>
      <c r="J70" s="95"/>
      <c r="K70" s="94" t="s">
        <v>126</v>
      </c>
      <c r="L70" s="65"/>
      <c r="M70" s="46"/>
      <c r="N70" s="9"/>
    </row>
    <row r="71" spans="1:14" ht="18.75" outlineLevel="1" x14ac:dyDescent="0.3">
      <c r="A71" s="9"/>
      <c r="B71" s="9"/>
      <c r="C71" s="1660" t="s">
        <v>70</v>
      </c>
      <c r="D71" s="1666"/>
      <c r="E71" s="1667"/>
      <c r="F71" s="60"/>
      <c r="G71" s="60"/>
      <c r="H71" s="59" t="str">
        <f t="shared" si="6"/>
        <v/>
      </c>
      <c r="I71" s="55"/>
      <c r="J71" s="96" t="s">
        <v>125</v>
      </c>
      <c r="K71" s="55"/>
      <c r="L71" s="992"/>
      <c r="M71" s="46"/>
      <c r="N71" s="9"/>
    </row>
    <row r="72" spans="1:14" ht="33.75" customHeight="1" outlineLevel="1" x14ac:dyDescent="0.25">
      <c r="A72" s="9"/>
      <c r="B72" s="9"/>
      <c r="C72" s="1660" t="s">
        <v>69</v>
      </c>
      <c r="D72" s="1666"/>
      <c r="E72" s="1667"/>
      <c r="F72" s="60"/>
      <c r="G72" s="60"/>
      <c r="H72" s="59" t="str">
        <f t="shared" si="6"/>
        <v/>
      </c>
      <c r="I72" s="55"/>
      <c r="J72" s="95"/>
      <c r="K72" s="94" t="s">
        <v>124</v>
      </c>
      <c r="L72" s="65"/>
      <c r="M72" s="46"/>
      <c r="N72" s="9"/>
    </row>
    <row r="73" spans="1:14" ht="33.75" customHeight="1" outlineLevel="1" x14ac:dyDescent="0.25">
      <c r="A73" s="9"/>
      <c r="B73" s="9"/>
      <c r="C73" s="1660" t="s">
        <v>68</v>
      </c>
      <c r="D73" s="1666"/>
      <c r="E73" s="1667"/>
      <c r="F73" s="60"/>
      <c r="G73" s="60"/>
      <c r="H73" s="59" t="str">
        <f t="shared" si="6"/>
        <v/>
      </c>
      <c r="I73" s="55"/>
      <c r="J73" s="95"/>
      <c r="K73" s="94" t="s">
        <v>123</v>
      </c>
      <c r="L73" s="65"/>
      <c r="M73" s="46"/>
      <c r="N73" s="9"/>
    </row>
    <row r="74" spans="1:14" ht="33.75" customHeight="1" outlineLevel="1" x14ac:dyDescent="0.25">
      <c r="A74" s="9"/>
      <c r="B74" s="9"/>
      <c r="C74" s="1660" t="s">
        <v>96</v>
      </c>
      <c r="D74" s="1661"/>
      <c r="E74" s="1662"/>
      <c r="F74" s="60"/>
      <c r="G74" s="60"/>
      <c r="H74" s="59" t="str">
        <f t="shared" si="6"/>
        <v/>
      </c>
      <c r="I74" s="55"/>
      <c r="J74" s="95"/>
      <c r="K74" s="94" t="s">
        <v>122</v>
      </c>
      <c r="L74" s="65"/>
      <c r="M74" s="46"/>
      <c r="N74" s="9"/>
    </row>
    <row r="75" spans="1:14" ht="21.75" customHeight="1" outlineLevel="1" thickBot="1" x14ac:dyDescent="0.3">
      <c r="A75" s="9"/>
      <c r="B75" s="9"/>
      <c r="C75" s="1660" t="s">
        <v>67</v>
      </c>
      <c r="D75" s="1661"/>
      <c r="E75" s="1662"/>
      <c r="F75" s="60"/>
      <c r="G75" s="60"/>
      <c r="H75" s="59" t="str">
        <f t="shared" si="6"/>
        <v/>
      </c>
      <c r="I75" s="55"/>
      <c r="J75" s="93" t="s">
        <v>104</v>
      </c>
      <c r="K75" s="92"/>
      <c r="L75" s="62">
        <f>SUM(L65:L74)</f>
        <v>0</v>
      </c>
      <c r="M75" s="61"/>
      <c r="N75" s="9"/>
    </row>
    <row r="76" spans="1:14" outlineLevel="1" x14ac:dyDescent="0.25">
      <c r="A76" s="9"/>
      <c r="B76" s="9"/>
      <c r="C76" s="1660" t="s">
        <v>66</v>
      </c>
      <c r="D76" s="1661"/>
      <c r="E76" s="1662"/>
      <c r="F76" s="60"/>
      <c r="G76" s="60"/>
      <c r="H76" s="59" t="str">
        <f t="shared" si="6"/>
        <v/>
      </c>
      <c r="I76" s="55"/>
      <c r="J76" s="55"/>
      <c r="K76" s="55"/>
      <c r="L76" s="55"/>
      <c r="M76" s="46"/>
      <c r="N76" s="9"/>
    </row>
    <row r="77" spans="1:14" ht="15.75" outlineLevel="1" thickBot="1" x14ac:dyDescent="0.3">
      <c r="A77" s="9"/>
      <c r="B77" s="9"/>
      <c r="C77" s="1663" t="s">
        <v>65</v>
      </c>
      <c r="D77" s="1664"/>
      <c r="E77" s="1665"/>
      <c r="F77" s="58"/>
      <c r="G77" s="58"/>
      <c r="H77" s="71" t="str">
        <f t="shared" si="6"/>
        <v/>
      </c>
      <c r="I77" s="55"/>
      <c r="J77" s="55"/>
      <c r="K77" s="55"/>
      <c r="L77" s="55"/>
      <c r="M77" s="46"/>
      <c r="N77" s="9"/>
    </row>
    <row r="78" spans="1:14" ht="15.75" x14ac:dyDescent="0.25">
      <c r="A78" s="9"/>
      <c r="B78" s="9"/>
      <c r="C78" s="1025" t="s">
        <v>553</v>
      </c>
      <c r="D78" s="236"/>
      <c r="E78" s="236"/>
      <c r="F78" s="236"/>
      <c r="G78" s="236"/>
      <c r="H78" s="236"/>
      <c r="I78" s="236"/>
      <c r="J78" s="236"/>
      <c r="K78" s="236"/>
      <c r="L78" s="236"/>
      <c r="M78" s="962"/>
      <c r="N78" s="9"/>
    </row>
    <row r="79" spans="1:14" ht="9" customHeight="1" thickBot="1" x14ac:dyDescent="0.3">
      <c r="A79" s="9"/>
      <c r="B79" s="9"/>
      <c r="C79" s="1019"/>
      <c r="D79" s="969"/>
      <c r="E79" s="969"/>
      <c r="F79" s="969"/>
      <c r="G79" s="969"/>
      <c r="H79" s="969"/>
      <c r="I79" s="969"/>
      <c r="J79" s="969"/>
      <c r="K79" s="969"/>
      <c r="L79" s="969"/>
      <c r="M79" s="1003"/>
      <c r="N79" s="9"/>
    </row>
    <row r="80" spans="1:14" ht="26.25" outlineLevel="1" thickBot="1" x14ac:dyDescent="0.35">
      <c r="A80" s="9"/>
      <c r="B80" s="921" t="s">
        <v>559</v>
      </c>
      <c r="C80" s="90" t="s">
        <v>94</v>
      </c>
      <c r="D80" s="140" t="str">
        <f>Start!$U$12</f>
        <v/>
      </c>
      <c r="E80" s="89" t="s">
        <v>377</v>
      </c>
      <c r="F80" s="140" t="str">
        <f>Start!$AG$19&amp;Start!$AG$20</f>
        <v/>
      </c>
      <c r="G80" s="88" t="s">
        <v>93</v>
      </c>
      <c r="H80" s="230" t="e">
        <f>LOOKUP(Start!$AG$21,Start!$F$44:$F$59,Start!$L$44:$L$59)</f>
        <v>#N/A</v>
      </c>
      <c r="I80" s="230" t="e">
        <f>LOOKUP(Start!$AG$21,Start!$F$44:$F$59,Start!$M$44:$M$59)</f>
        <v>#N/A</v>
      </c>
      <c r="J80" s="997"/>
      <c r="K80" s="1278" t="str">
        <f>$K$4</f>
        <v>Work Plan Accomplishments</v>
      </c>
      <c r="L80" s="87"/>
      <c r="M80" s="86"/>
      <c r="N80" s="9"/>
    </row>
    <row r="81" spans="1:14" ht="18" outlineLevel="1" x14ac:dyDescent="0.25">
      <c r="A81" s="9"/>
      <c r="B81" s="9"/>
      <c r="C81" s="1678" t="s">
        <v>103</v>
      </c>
      <c r="D81" s="1679"/>
      <c r="E81" s="1680"/>
      <c r="F81" s="100" t="s">
        <v>136</v>
      </c>
      <c r="G81" s="100" t="s">
        <v>135</v>
      </c>
      <c r="H81" s="85"/>
      <c r="I81" s="1272"/>
      <c r="J81" s="1711" t="s">
        <v>134</v>
      </c>
      <c r="K81" s="1712"/>
      <c r="L81" s="97"/>
      <c r="M81" s="76"/>
      <c r="N81" s="9"/>
    </row>
    <row r="82" spans="1:14" ht="27" outlineLevel="1" thickBot="1" x14ac:dyDescent="0.3">
      <c r="A82" s="9"/>
      <c r="B82" s="9"/>
      <c r="C82" s="1681"/>
      <c r="D82" s="1682"/>
      <c r="E82" s="1683"/>
      <c r="F82" s="99" t="s">
        <v>133</v>
      </c>
      <c r="G82" s="98" t="s">
        <v>125</v>
      </c>
      <c r="H82" s="79" t="s">
        <v>117</v>
      </c>
      <c r="I82" s="41"/>
      <c r="J82" s="1713"/>
      <c r="K82" s="1720"/>
      <c r="L82" s="97"/>
      <c r="M82" s="76"/>
      <c r="N82" s="9"/>
    </row>
    <row r="83" spans="1:14" ht="19.5" outlineLevel="1" thickTop="1" x14ac:dyDescent="0.3">
      <c r="A83" s="9"/>
      <c r="B83" s="9"/>
      <c r="C83" s="1721" t="s">
        <v>99</v>
      </c>
      <c r="D83" s="1722"/>
      <c r="E83" s="1723"/>
      <c r="F83" s="75"/>
      <c r="G83" s="75"/>
      <c r="H83" s="74" t="str">
        <f t="shared" ref="H83:H96" si="7">IF(SUM(F83:G83)&gt;0, SUM(F83:G83),"")</f>
        <v/>
      </c>
      <c r="I83" s="54"/>
      <c r="J83" s="96" t="s">
        <v>132</v>
      </c>
      <c r="K83" s="54"/>
      <c r="L83" s="992"/>
      <c r="M83" s="46"/>
      <c r="N83" s="9"/>
    </row>
    <row r="84" spans="1:14" ht="30" outlineLevel="1" x14ac:dyDescent="0.25">
      <c r="A84" s="9"/>
      <c r="B84" s="9"/>
      <c r="C84" s="1671" t="str">
        <f>"Samples Collected   "&amp;IF(SUM(H84:H85)&gt;0,"("&amp;SUM(H84:H85)&amp;")","")</f>
        <v xml:space="preserve">Samples Collected   </v>
      </c>
      <c r="D84" s="1672"/>
      <c r="E84" s="1020" t="s">
        <v>97</v>
      </c>
      <c r="F84" s="60"/>
      <c r="G84" s="60"/>
      <c r="H84" s="59" t="str">
        <f t="shared" si="7"/>
        <v/>
      </c>
      <c r="I84" s="55"/>
      <c r="J84" s="95"/>
      <c r="K84" s="66" t="s">
        <v>131</v>
      </c>
      <c r="L84" s="65"/>
      <c r="M84" s="46"/>
      <c r="N84" s="9"/>
    </row>
    <row r="85" spans="1:14" ht="15.75" outlineLevel="1" thickBot="1" x14ac:dyDescent="0.3">
      <c r="A85" s="9"/>
      <c r="B85" s="9"/>
      <c r="C85" s="1673"/>
      <c r="D85" s="1674"/>
      <c r="E85" s="72" t="s">
        <v>78</v>
      </c>
      <c r="F85" s="1026"/>
      <c r="G85" s="1026"/>
      <c r="H85" s="71" t="str">
        <f t="shared" si="7"/>
        <v/>
      </c>
      <c r="I85" s="55"/>
      <c r="J85" s="95"/>
      <c r="K85" s="66" t="s">
        <v>130</v>
      </c>
      <c r="L85" s="65"/>
      <c r="M85" s="46"/>
      <c r="N85" s="9"/>
    </row>
    <row r="86" spans="1:14" ht="24" customHeight="1" outlineLevel="1" thickTop="1" x14ac:dyDescent="0.25">
      <c r="A86" s="9"/>
      <c r="B86" s="9"/>
      <c r="C86" s="1675" t="s">
        <v>74</v>
      </c>
      <c r="D86" s="1676"/>
      <c r="E86" s="1677"/>
      <c r="F86" s="70"/>
      <c r="G86" s="70"/>
      <c r="H86" s="69" t="str">
        <f t="shared" si="7"/>
        <v/>
      </c>
      <c r="I86" s="55"/>
      <c r="J86" s="95"/>
      <c r="K86" s="66" t="s">
        <v>129</v>
      </c>
      <c r="L86" s="65"/>
      <c r="M86" s="46"/>
      <c r="N86" s="9"/>
    </row>
    <row r="87" spans="1:14" ht="30" outlineLevel="1" x14ac:dyDescent="0.25">
      <c r="A87" s="9"/>
      <c r="B87" s="9"/>
      <c r="C87" s="1660" t="s">
        <v>73</v>
      </c>
      <c r="D87" s="1666"/>
      <c r="E87" s="1667"/>
      <c r="F87" s="60"/>
      <c r="G87" s="60"/>
      <c r="H87" s="59" t="str">
        <f t="shared" si="7"/>
        <v/>
      </c>
      <c r="I87" s="55"/>
      <c r="J87" s="95"/>
      <c r="K87" s="66" t="s">
        <v>128</v>
      </c>
      <c r="L87" s="65"/>
      <c r="M87" s="46"/>
      <c r="N87" s="9"/>
    </row>
    <row r="88" spans="1:14" outlineLevel="1" x14ac:dyDescent="0.25">
      <c r="A88" s="9"/>
      <c r="B88" s="9"/>
      <c r="C88" s="1660" t="s">
        <v>72</v>
      </c>
      <c r="D88" s="1666"/>
      <c r="E88" s="1667"/>
      <c r="F88" s="60"/>
      <c r="G88" s="60"/>
      <c r="H88" s="59" t="str">
        <f t="shared" si="7"/>
        <v/>
      </c>
      <c r="I88" s="55"/>
      <c r="J88" s="95"/>
      <c r="K88" s="94" t="s">
        <v>127</v>
      </c>
      <c r="L88" s="65"/>
      <c r="M88" s="46"/>
      <c r="N88" s="9"/>
    </row>
    <row r="89" spans="1:14" outlineLevel="1" x14ac:dyDescent="0.25">
      <c r="A89" s="9"/>
      <c r="B89" s="9"/>
      <c r="C89" s="1660" t="s">
        <v>71</v>
      </c>
      <c r="D89" s="1666"/>
      <c r="E89" s="1667"/>
      <c r="F89" s="60"/>
      <c r="G89" s="60"/>
      <c r="H89" s="59" t="str">
        <f t="shared" si="7"/>
        <v/>
      </c>
      <c r="I89" s="55"/>
      <c r="J89" s="95"/>
      <c r="K89" s="94" t="s">
        <v>126</v>
      </c>
      <c r="L89" s="65"/>
      <c r="M89" s="46"/>
      <c r="N89" s="9"/>
    </row>
    <row r="90" spans="1:14" ht="18.75" outlineLevel="1" x14ac:dyDescent="0.3">
      <c r="A90" s="9"/>
      <c r="B90" s="9"/>
      <c r="C90" s="1660" t="s">
        <v>70</v>
      </c>
      <c r="D90" s="1666"/>
      <c r="E90" s="1667"/>
      <c r="F90" s="60"/>
      <c r="G90" s="60"/>
      <c r="H90" s="59" t="str">
        <f t="shared" si="7"/>
        <v/>
      </c>
      <c r="I90" s="55"/>
      <c r="J90" s="96" t="s">
        <v>125</v>
      </c>
      <c r="K90" s="55"/>
      <c r="L90" s="992"/>
      <c r="M90" s="46"/>
      <c r="N90" s="9"/>
    </row>
    <row r="91" spans="1:14" ht="30" customHeight="1" outlineLevel="1" x14ac:dyDescent="0.25">
      <c r="A91" s="9"/>
      <c r="B91" s="9"/>
      <c r="C91" s="1660" t="s">
        <v>69</v>
      </c>
      <c r="D91" s="1666"/>
      <c r="E91" s="1667"/>
      <c r="F91" s="60"/>
      <c r="G91" s="60"/>
      <c r="H91" s="59" t="str">
        <f t="shared" si="7"/>
        <v/>
      </c>
      <c r="I91" s="55"/>
      <c r="J91" s="95"/>
      <c r="K91" s="94" t="s">
        <v>124</v>
      </c>
      <c r="L91" s="65"/>
      <c r="M91" s="46"/>
      <c r="N91" s="9"/>
    </row>
    <row r="92" spans="1:14" ht="30" customHeight="1" outlineLevel="1" x14ac:dyDescent="0.25">
      <c r="A92" s="9"/>
      <c r="B92" s="9"/>
      <c r="C92" s="1660" t="s">
        <v>68</v>
      </c>
      <c r="D92" s="1666"/>
      <c r="E92" s="1667"/>
      <c r="F92" s="60"/>
      <c r="G92" s="60"/>
      <c r="H92" s="59" t="str">
        <f t="shared" si="7"/>
        <v/>
      </c>
      <c r="I92" s="55"/>
      <c r="J92" s="95"/>
      <c r="K92" s="94" t="s">
        <v>123</v>
      </c>
      <c r="L92" s="65"/>
      <c r="M92" s="46"/>
      <c r="N92" s="9"/>
    </row>
    <row r="93" spans="1:14" ht="30" customHeight="1" outlineLevel="1" x14ac:dyDescent="0.25">
      <c r="A93" s="9"/>
      <c r="B93" s="9"/>
      <c r="C93" s="1660" t="s">
        <v>96</v>
      </c>
      <c r="D93" s="1661"/>
      <c r="E93" s="1662"/>
      <c r="F93" s="60"/>
      <c r="G93" s="60"/>
      <c r="H93" s="59" t="str">
        <f t="shared" si="7"/>
        <v/>
      </c>
      <c r="I93" s="55"/>
      <c r="J93" s="95"/>
      <c r="K93" s="94" t="s">
        <v>122</v>
      </c>
      <c r="L93" s="65"/>
      <c r="M93" s="46"/>
      <c r="N93" s="9"/>
    </row>
    <row r="94" spans="1:14" ht="18.75" outlineLevel="1" thickBot="1" x14ac:dyDescent="0.3">
      <c r="A94" s="9"/>
      <c r="B94" s="9"/>
      <c r="C94" s="1660" t="s">
        <v>67</v>
      </c>
      <c r="D94" s="1661"/>
      <c r="E94" s="1662"/>
      <c r="F94" s="60"/>
      <c r="G94" s="60"/>
      <c r="H94" s="59" t="str">
        <f t="shared" si="7"/>
        <v/>
      </c>
      <c r="I94" s="55"/>
      <c r="J94" s="93" t="s">
        <v>104</v>
      </c>
      <c r="K94" s="92"/>
      <c r="L94" s="62">
        <f>SUM(L84:L93)</f>
        <v>0</v>
      </c>
      <c r="M94" s="61"/>
      <c r="N94" s="9"/>
    </row>
    <row r="95" spans="1:14" outlineLevel="1" x14ac:dyDescent="0.25">
      <c r="A95" s="9"/>
      <c r="B95" s="9"/>
      <c r="C95" s="1660" t="s">
        <v>66</v>
      </c>
      <c r="D95" s="1661"/>
      <c r="E95" s="1662"/>
      <c r="F95" s="60"/>
      <c r="G95" s="60"/>
      <c r="H95" s="59" t="str">
        <f t="shared" si="7"/>
        <v/>
      </c>
      <c r="I95" s="55"/>
      <c r="J95" s="55"/>
      <c r="K95" s="55"/>
      <c r="L95" s="55"/>
      <c r="M95" s="46"/>
      <c r="N95" s="9"/>
    </row>
    <row r="96" spans="1:14" ht="15.75" outlineLevel="1" thickBot="1" x14ac:dyDescent="0.3">
      <c r="A96" s="9"/>
      <c r="B96" s="9"/>
      <c r="C96" s="1663" t="s">
        <v>65</v>
      </c>
      <c r="D96" s="1664"/>
      <c r="E96" s="1665"/>
      <c r="F96" s="58"/>
      <c r="G96" s="58"/>
      <c r="H96" s="71" t="str">
        <f t="shared" si="7"/>
        <v/>
      </c>
      <c r="I96" s="55"/>
      <c r="J96" s="55"/>
      <c r="K96" s="55"/>
      <c r="L96" s="55"/>
      <c r="M96" s="46"/>
      <c r="N96" s="9"/>
    </row>
    <row r="97" spans="1:14" ht="16.5" thickBot="1" x14ac:dyDescent="0.3">
      <c r="A97" s="9"/>
      <c r="B97" s="9"/>
      <c r="C97" s="1027" t="s">
        <v>554</v>
      </c>
      <c r="D97" s="1013"/>
      <c r="E97" s="1013"/>
      <c r="F97" s="1013"/>
      <c r="G97" s="1013"/>
      <c r="H97" s="1013"/>
      <c r="I97" s="1013"/>
      <c r="J97" s="1013"/>
      <c r="K97" s="1013"/>
      <c r="L97" s="1013"/>
      <c r="M97" s="963"/>
      <c r="N97" s="9"/>
    </row>
    <row r="98" spans="1:14" x14ac:dyDescent="0.25">
      <c r="A98" s="9"/>
      <c r="B98" s="9"/>
      <c r="C98" s="9"/>
      <c r="D98" s="9"/>
      <c r="E98" s="9"/>
      <c r="F98" s="9"/>
      <c r="G98" s="9"/>
      <c r="H98" s="9"/>
      <c r="I98" s="9"/>
      <c r="J98" s="9"/>
      <c r="K98" s="9"/>
      <c r="L98" s="9"/>
      <c r="M98" s="9"/>
      <c r="N98" s="9"/>
    </row>
  </sheetData>
  <sheetProtection sheet="1" objects="1" scenarios="1"/>
  <mergeCells count="77">
    <mergeCell ref="C92:E92"/>
    <mergeCell ref="C93:E93"/>
    <mergeCell ref="C94:E94"/>
    <mergeCell ref="C95:E95"/>
    <mergeCell ref="C96:E96"/>
    <mergeCell ref="C87:E87"/>
    <mergeCell ref="C88:E88"/>
    <mergeCell ref="C89:E89"/>
    <mergeCell ref="C90:E90"/>
    <mergeCell ref="C91:E91"/>
    <mergeCell ref="C81:E82"/>
    <mergeCell ref="J81:K82"/>
    <mergeCell ref="C83:E83"/>
    <mergeCell ref="C84:D85"/>
    <mergeCell ref="C86:E86"/>
    <mergeCell ref="C73:E73"/>
    <mergeCell ref="C74:E74"/>
    <mergeCell ref="C75:E75"/>
    <mergeCell ref="C76:E76"/>
    <mergeCell ref="C77:E77"/>
    <mergeCell ref="C68:E68"/>
    <mergeCell ref="C69:E69"/>
    <mergeCell ref="C70:E70"/>
    <mergeCell ref="C71:E71"/>
    <mergeCell ref="C72:E72"/>
    <mergeCell ref="C62:E63"/>
    <mergeCell ref="J62:K63"/>
    <mergeCell ref="C64:E64"/>
    <mergeCell ref="C65:D66"/>
    <mergeCell ref="C67:E67"/>
    <mergeCell ref="C54:E54"/>
    <mergeCell ref="C55:E55"/>
    <mergeCell ref="C56:E56"/>
    <mergeCell ref="C57:E57"/>
    <mergeCell ref="C58:E58"/>
    <mergeCell ref="C49:E49"/>
    <mergeCell ref="C50:E50"/>
    <mergeCell ref="C51:E51"/>
    <mergeCell ref="C52:E52"/>
    <mergeCell ref="C53:E53"/>
    <mergeCell ref="C43:E44"/>
    <mergeCell ref="J43:K44"/>
    <mergeCell ref="C45:E45"/>
    <mergeCell ref="C46:D47"/>
    <mergeCell ref="C48:E48"/>
    <mergeCell ref="C35:E35"/>
    <mergeCell ref="C36:E36"/>
    <mergeCell ref="C37:E37"/>
    <mergeCell ref="C38:E38"/>
    <mergeCell ref="C39:E39"/>
    <mergeCell ref="C30:E30"/>
    <mergeCell ref="C31:E31"/>
    <mergeCell ref="C32:E32"/>
    <mergeCell ref="C33:E33"/>
    <mergeCell ref="C34:E34"/>
    <mergeCell ref="C24:E25"/>
    <mergeCell ref="J24:K25"/>
    <mergeCell ref="C26:E26"/>
    <mergeCell ref="C27:D28"/>
    <mergeCell ref="C29:E29"/>
    <mergeCell ref="C20:E20"/>
    <mergeCell ref="C15:E15"/>
    <mergeCell ref="C8:D9"/>
    <mergeCell ref="C16:E16"/>
    <mergeCell ref="C17:E17"/>
    <mergeCell ref="C18:E18"/>
    <mergeCell ref="C19:E19"/>
    <mergeCell ref="C10:E10"/>
    <mergeCell ref="C11:E11"/>
    <mergeCell ref="C12:E12"/>
    <mergeCell ref="C13:E13"/>
    <mergeCell ref="C14:E14"/>
    <mergeCell ref="C2:M2"/>
    <mergeCell ref="C3:M3"/>
    <mergeCell ref="C5:E6"/>
    <mergeCell ref="J5:K6"/>
    <mergeCell ref="C7:E7"/>
  </mergeCells>
  <dataValidations count="2">
    <dataValidation type="list" allowBlank="1" showInputMessage="1" showErrorMessage="1" sqref="K4" xr:uid="{00000000-0002-0000-0800-000000000000}">
      <formula1>"Work Plan Accomplishments, Total Program Accomplishments"</formula1>
    </dataValidation>
    <dataValidation type="whole" allowBlank="1" showInputMessage="1" showErrorMessage="1" sqref="F64:G77 L27:L32 L34:L36 F26:G39 L65:L70 F83:G96 F45:G58 L46:L51 L53:L55 L72:L74 L84:L89 L91:L93" xr:uid="{00000000-0002-0000-0800-000001000000}">
      <formula1>0</formula1>
      <formula2>5000</formula2>
    </dataValidation>
  </dataValidations>
  <hyperlinks>
    <hyperlink ref="L1" location="Start!A1" display="Back" xr:uid="{00000000-0004-0000-0800-000000000000}"/>
  </hyperlinks>
  <pageMargins left="0.7" right="0.7"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vt:i4>
      </vt:variant>
    </vt:vector>
  </HeadingPairs>
  <TitlesOfParts>
    <vt:vector size="28" baseType="lpstr">
      <vt:lpstr>Start</vt:lpstr>
      <vt:lpstr>Narrative</vt:lpstr>
      <vt:lpstr>Bdgt</vt:lpstr>
      <vt:lpstr>Budget</vt:lpstr>
      <vt:lpstr>Work Plan</vt:lpstr>
      <vt:lpstr>Outcomes</vt:lpstr>
      <vt:lpstr>5700-33H Main</vt:lpstr>
      <vt:lpstr>5700-33H WPS</vt:lpstr>
      <vt:lpstr>5700-33H CC</vt:lpstr>
      <vt:lpstr>PART</vt:lpstr>
      <vt:lpstr>ES</vt:lpstr>
      <vt:lpstr>Perf Meas</vt:lpstr>
      <vt:lpstr>Status</vt:lpstr>
      <vt:lpstr>Prog Area</vt:lpstr>
      <vt:lpstr>Sig</vt:lpstr>
      <vt:lpstr>Act Type</vt:lpstr>
      <vt:lpstr>Rec</vt:lpstr>
      <vt:lpstr>Enf</vt:lpstr>
      <vt:lpstr>MY1</vt:lpstr>
      <vt:lpstr>ICR Info</vt:lpstr>
      <vt:lpstr>Program Area Count</vt:lpstr>
      <vt:lpstr>GGActivities15</vt:lpstr>
      <vt:lpstr>Narrative!Print_Area</vt:lpstr>
      <vt:lpstr>Status!Print_Titles</vt:lpstr>
      <vt:lpstr>'Work Plan'!Print_Titles</vt:lpstr>
      <vt:lpstr>Start!Start</vt:lpstr>
      <vt:lpstr>Start</vt:lpstr>
      <vt:lpstr>tblMeasures</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'15-'17 FIFRA Template</dc:title>
  <dc:subject>Cooperative Agreement Workplan and Report</dc:subject>
  <dc:creator>newuser</dc:creator>
  <cp:lastModifiedBy>Schultz, Eric</cp:lastModifiedBy>
  <cp:lastPrinted>2014-03-06T18:06:18Z</cp:lastPrinted>
  <dcterms:created xsi:type="dcterms:W3CDTF">2011-09-14T13:45:39Z</dcterms:created>
  <dcterms:modified xsi:type="dcterms:W3CDTF">2022-12-19T16:41:15Z</dcterms:modified>
  <cp:contentStatus/>
</cp:coreProperties>
</file>