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usdagcc-my.sharepoint.com/personal/jamia_franklin_usda_gov/Documents/Documents/FNS ICRs/Regular ICRs 2023/0584-0607 - School Meals Operations Study/Final SMO OP3 OMB Appendices/Final SMO OP3 OMB Appendices/"/>
    </mc:Choice>
  </mc:AlternateContent>
  <xr:revisionPtr revIDLastSave="1" documentId="13_ncr:1_{719F1F62-A307-4B0D-BF9C-7D9B9DB2F0DB}" xr6:coauthVersionLast="47" xr6:coauthVersionMax="47" xr10:uidLastSave="{2C37615E-8A6C-4C62-BEFF-F0424B8176E5}"/>
  <bookViews>
    <workbookView xWindow="-110" yWindow="-110" windowWidth="19420" windowHeight="10420" xr2:uid="{00000000-000D-0000-FFFF-FFFF00000000}"/>
  </bookViews>
  <sheets>
    <sheet name="Estimated Annualized Burden new" sheetId="3" r:id="rId1"/>
  </sheets>
  <definedNames>
    <definedName name="_xlnm.Print_Area" localSheetId="0">'Estimated Annualized Burden new'!$B$1:$P$38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8" i="3" l="1"/>
  <c r="H38" i="3"/>
  <c r="H37" i="3"/>
  <c r="F28" i="3"/>
  <c r="F38" i="3" s="1"/>
  <c r="E28" i="3"/>
  <c r="E38" i="3" s="1"/>
  <c r="R18" i="3"/>
  <c r="R17" i="3"/>
  <c r="R16" i="3"/>
  <c r="R15" i="3"/>
  <c r="R14" i="3"/>
  <c r="R13" i="3"/>
  <c r="R12" i="3"/>
  <c r="R11" i="3"/>
  <c r="R10" i="3"/>
  <c r="R9" i="3"/>
  <c r="R8" i="3"/>
  <c r="R7" i="3"/>
  <c r="R6" i="3"/>
  <c r="R5" i="3"/>
  <c r="P38" i="3"/>
  <c r="P35" i="3"/>
  <c r="O35" i="3"/>
  <c r="M35" i="3"/>
  <c r="K35" i="3"/>
  <c r="J35" i="3"/>
  <c r="H35" i="3"/>
  <c r="F35" i="3"/>
  <c r="E35" i="3"/>
  <c r="O34" i="3"/>
  <c r="M34" i="3"/>
  <c r="K34" i="3"/>
  <c r="H34" i="3"/>
  <c r="J34" i="3" s="1"/>
  <c r="P34" i="3" s="1"/>
  <c r="R34" i="3" s="1"/>
  <c r="F34" i="3"/>
  <c r="E34" i="3"/>
  <c r="O36" i="3"/>
  <c r="O33" i="3"/>
  <c r="O32" i="3"/>
  <c r="O31" i="3"/>
  <c r="O30" i="3"/>
  <c r="O29" i="3"/>
  <c r="K38" i="3"/>
  <c r="K37" i="3"/>
  <c r="F37" i="3"/>
  <c r="E37" i="3"/>
  <c r="N28" i="3"/>
  <c r="O28" i="3"/>
  <c r="L28" i="3"/>
  <c r="M28" i="3"/>
  <c r="K28" i="3"/>
  <c r="H36" i="3" l="1"/>
  <c r="J36" i="3" s="1"/>
  <c r="P36" i="3" s="1"/>
  <c r="R36" i="3" s="1"/>
  <c r="R35" i="3"/>
  <c r="H33" i="3"/>
  <c r="J33" i="3" s="1"/>
  <c r="P33" i="3" s="1"/>
  <c r="R33" i="3" s="1"/>
  <c r="H32" i="3"/>
  <c r="J32" i="3" s="1"/>
  <c r="P32" i="3" s="1"/>
  <c r="R32" i="3" s="1"/>
  <c r="H31" i="3"/>
  <c r="J31" i="3" s="1"/>
  <c r="P31" i="3" s="1"/>
  <c r="R31" i="3" s="1"/>
  <c r="H30" i="3"/>
  <c r="J30" i="3" s="1"/>
  <c r="P30" i="3" s="1"/>
  <c r="R30" i="3" s="1"/>
  <c r="H29" i="3"/>
  <c r="J29" i="3" s="1"/>
  <c r="P29" i="3" s="1"/>
  <c r="R29" i="3" s="1"/>
  <c r="H27" i="3"/>
  <c r="J27" i="3" s="1"/>
  <c r="K24" i="3"/>
  <c r="K23" i="3"/>
  <c r="M23" i="3" s="1"/>
  <c r="O23" i="3" s="1"/>
  <c r="H23" i="3"/>
  <c r="J23" i="3" s="1"/>
  <c r="K22" i="3"/>
  <c r="M22" i="3" s="1"/>
  <c r="O22" i="3" s="1"/>
  <c r="H22" i="3"/>
  <c r="J22" i="3" s="1"/>
  <c r="K21" i="3"/>
  <c r="M21" i="3" s="1"/>
  <c r="O21" i="3" s="1"/>
  <c r="H21" i="3"/>
  <c r="J21" i="3" s="1"/>
  <c r="H20" i="3"/>
  <c r="J20" i="3" s="1"/>
  <c r="P20" i="3" s="1"/>
  <c r="R20" i="3" s="1"/>
  <c r="K19" i="3"/>
  <c r="M19" i="3" s="1"/>
  <c r="O19" i="3" s="1"/>
  <c r="H19" i="3"/>
  <c r="J19" i="3" s="1"/>
  <c r="K18" i="3"/>
  <c r="M18" i="3" s="1"/>
  <c r="O18" i="3" s="1"/>
  <c r="H18" i="3"/>
  <c r="J18" i="3" s="1"/>
  <c r="H17" i="3"/>
  <c r="J17" i="3" s="1"/>
  <c r="F15" i="3"/>
  <c r="K15" i="3" s="1"/>
  <c r="K14" i="3"/>
  <c r="M14" i="3" s="1"/>
  <c r="O14" i="3" s="1"/>
  <c r="H14" i="3"/>
  <c r="J14" i="3" s="1"/>
  <c r="K13" i="3"/>
  <c r="M13" i="3" s="1"/>
  <c r="O13" i="3" s="1"/>
  <c r="H13" i="3"/>
  <c r="J13" i="3" s="1"/>
  <c r="H12" i="3"/>
  <c r="J12" i="3" s="1"/>
  <c r="P12" i="3" s="1"/>
  <c r="H11" i="3"/>
  <c r="J11" i="3" s="1"/>
  <c r="P11" i="3" s="1"/>
  <c r="K10" i="3"/>
  <c r="M10" i="3" s="1"/>
  <c r="O10" i="3" s="1"/>
  <c r="H10" i="3"/>
  <c r="J10" i="3" s="1"/>
  <c r="K9" i="3"/>
  <c r="M9" i="3" s="1"/>
  <c r="O9" i="3" s="1"/>
  <c r="H9" i="3"/>
  <c r="J9" i="3" s="1"/>
  <c r="H8" i="3"/>
  <c r="J8" i="3" s="1"/>
  <c r="P8" i="3" s="1"/>
  <c r="H7" i="3"/>
  <c r="J7" i="3" s="1"/>
  <c r="P7" i="3" s="1"/>
  <c r="H6" i="3"/>
  <c r="J6" i="3" s="1"/>
  <c r="P6" i="3" s="1"/>
  <c r="H5" i="3"/>
  <c r="J5" i="3" s="1"/>
  <c r="P5" i="3" s="1"/>
  <c r="K4" i="3"/>
  <c r="M4" i="3" s="1"/>
  <c r="H4" i="3"/>
  <c r="J4" i="3" s="1"/>
  <c r="P22" i="3" l="1"/>
  <c r="R22" i="3" s="1"/>
  <c r="P23" i="3"/>
  <c r="R23" i="3" s="1"/>
  <c r="P14" i="3"/>
  <c r="P13" i="3"/>
  <c r="P18" i="3"/>
  <c r="P19" i="3"/>
  <c r="R19" i="3" s="1"/>
  <c r="P10" i="3"/>
  <c r="M24" i="3"/>
  <c r="O24" i="3" s="1"/>
  <c r="E25" i="3"/>
  <c r="P21" i="3"/>
  <c r="R21" i="3" s="1"/>
  <c r="P9" i="3"/>
  <c r="M15" i="3"/>
  <c r="O15" i="3" s="1"/>
  <c r="E16" i="3"/>
  <c r="O4" i="3"/>
  <c r="H15" i="3"/>
  <c r="J15" i="3" s="1"/>
  <c r="H24" i="3"/>
  <c r="J24" i="3" s="1"/>
  <c r="M37" i="3" l="1"/>
  <c r="G37" i="3"/>
  <c r="J37" i="3"/>
  <c r="F25" i="3"/>
  <c r="H25" i="3" s="1"/>
  <c r="P4" i="3"/>
  <c r="F16" i="3"/>
  <c r="H16" i="3" s="1"/>
  <c r="P24" i="3"/>
  <c r="R24" i="3" s="1"/>
  <c r="P15" i="3"/>
  <c r="J25" i="3" l="1"/>
  <c r="L37" i="3"/>
  <c r="M38" i="3"/>
  <c r="L38" i="3" s="1"/>
  <c r="R37" i="3"/>
  <c r="O37" i="3"/>
  <c r="P37" i="3" s="1"/>
  <c r="I37" i="3"/>
  <c r="J16" i="3"/>
  <c r="K16" i="3"/>
  <c r="R4" i="3"/>
  <c r="K25" i="3"/>
  <c r="N37" i="3" l="1"/>
  <c r="O38" i="3"/>
  <c r="N38" i="3" s="1"/>
  <c r="M16" i="3"/>
  <c r="E17" i="3"/>
  <c r="K17" i="3" s="1"/>
  <c r="M17" i="3" s="1"/>
  <c r="O17" i="3" s="1"/>
  <c r="P17" i="3" s="1"/>
  <c r="M25" i="3"/>
  <c r="O25" i="3" s="1"/>
  <c r="P25" i="3" s="1"/>
  <c r="R25" i="3" s="1"/>
  <c r="E26" i="3"/>
  <c r="O16" i="3" l="1"/>
  <c r="F26" i="3"/>
  <c r="H26" i="3" s="1"/>
  <c r="G28" i="3" l="1"/>
  <c r="G38" i="3"/>
  <c r="J26" i="3"/>
  <c r="J28" i="3" s="1"/>
  <c r="K26" i="3"/>
  <c r="P16" i="3"/>
  <c r="J38" i="3" l="1"/>
  <c r="I38" i="3" s="1"/>
  <c r="I28" i="3"/>
  <c r="P28" i="3"/>
  <c r="M26" i="3"/>
  <c r="E27" i="3"/>
  <c r="K27" i="3" s="1"/>
  <c r="M27" i="3" s="1"/>
  <c r="O27" i="3" s="1"/>
  <c r="P27" i="3" s="1"/>
  <c r="R27" i="3" s="1"/>
  <c r="O26" i="3" l="1"/>
  <c r="P26" i="3" l="1"/>
  <c r="R26" i="3" l="1"/>
  <c r="R28" i="3" s="1"/>
  <c r="R38" i="3" s="1"/>
  <c r="R39" i="3" l="1"/>
  <c r="R40" i="3" s="1"/>
</calcChain>
</file>

<file path=xl/sharedStrings.xml><?xml version="1.0" encoding="utf-8"?>
<sst xmlns="http://schemas.openxmlformats.org/spreadsheetml/2006/main" count="103" uniqueCount="70">
  <si>
    <t>State / Local Government</t>
  </si>
  <si>
    <t>Responsive</t>
  </si>
  <si>
    <t>Non-Responsive</t>
  </si>
  <si>
    <t>Type of respondents</t>
  </si>
  <si>
    <t>Type of survey instruments</t>
  </si>
  <si>
    <t>Sample Size</t>
  </si>
  <si>
    <t>Number of respondents</t>
  </si>
  <si>
    <t>Frequency of response</t>
  </si>
  <si>
    <t>Total Annual responses</t>
  </si>
  <si>
    <t>Hours per response</t>
  </si>
  <si>
    <t>Annual burden (hours)</t>
  </si>
  <si>
    <t>Number of 
Non-respondents</t>
  </si>
  <si>
    <t>Total Annual hour burden</t>
  </si>
  <si>
    <t>SFA Directors</t>
  </si>
  <si>
    <t>TOTAL</t>
  </si>
  <si>
    <t>All</t>
  </si>
  <si>
    <t xml:space="preserve">State CN Directors </t>
  </si>
  <si>
    <t xml:space="preserve">Web survey and administrative data pre-test and debrief </t>
  </si>
  <si>
    <t xml:space="preserve">Web survey </t>
  </si>
  <si>
    <t xml:space="preserve">Brochure </t>
  </si>
  <si>
    <t xml:space="preserve">Invitation email </t>
  </si>
  <si>
    <t xml:space="preserve">Last chance post card </t>
  </si>
  <si>
    <t xml:space="preserve">Web survey pre-test &amp; debrief </t>
  </si>
  <si>
    <t xml:space="preserve">Reminder email </t>
  </si>
  <si>
    <t>Last chance post card</t>
  </si>
  <si>
    <t>Reminder email</t>
  </si>
  <si>
    <t xml:space="preserve">Notes: </t>
  </si>
  <si>
    <t xml:space="preserve">Telephone reminder script </t>
  </si>
  <si>
    <t>Telephone reminder script</t>
  </si>
  <si>
    <t>Advance letter</t>
  </si>
  <si>
    <t>Advance email</t>
  </si>
  <si>
    <r>
      <t>D4 &amp; E4 - State level pretest respondents are included in the overall State sample o</t>
    </r>
    <r>
      <rPr>
        <sz val="11"/>
        <rFont val="Calibri"/>
        <family val="2"/>
        <scheme val="minor"/>
      </rPr>
      <t>f 54</t>
    </r>
    <r>
      <rPr>
        <sz val="11"/>
        <color theme="1"/>
        <rFont val="Calibri"/>
        <family val="2"/>
        <scheme val="minor"/>
      </rPr>
      <t xml:space="preserve"> so are not considered unique respondents for the purpose of calculating total sample size or total number of respondents. </t>
    </r>
  </si>
  <si>
    <r>
      <t>D15 &amp;16, D24</t>
    </r>
    <r>
      <rPr>
        <sz val="11"/>
        <rFont val="Calibri"/>
        <family val="2"/>
        <scheme val="minor"/>
      </rPr>
      <t xml:space="preserve"> &amp; 25 - Telephone</t>
    </r>
    <r>
      <rPr>
        <sz val="11"/>
        <color theme="1"/>
        <rFont val="Calibri"/>
        <family val="2"/>
        <scheme val="minor"/>
      </rPr>
      <t xml:space="preserve"> reminders and last chance post cards will be deployed simultaneously to the same remaining sample in the latter part of the survey field period. Each of the instruments assumes the same number of respondents and non-respondents. </t>
    </r>
  </si>
  <si>
    <t>FNS-10 Administrative data request for FY 2023</t>
  </si>
  <si>
    <t>FNS-418 Administrative data request for FY 2023</t>
  </si>
  <si>
    <t>FNS-44 Administrative data request for FY 2023</t>
  </si>
  <si>
    <t>E22 - Assumes an 80% survey response rate</t>
  </si>
  <si>
    <t>E24 - Assumes an initial response rate of 25%, with the initial nonrepondents receiving reminder emails</t>
  </si>
  <si>
    <t>J28 - Includes only those expected to never respond</t>
  </si>
  <si>
    <t>Appendix</t>
  </si>
  <si>
    <t>Hourly Wage Rate</t>
  </si>
  <si>
    <t xml:space="preserve">Total annualized cost of respondent burden </t>
  </si>
  <si>
    <t>.33% to Account for Fully Loaded Wage Rate</t>
  </si>
  <si>
    <t>TOTAL REPORTING BURDEN (Fully Loaded)</t>
  </si>
  <si>
    <t>G.4</t>
  </si>
  <si>
    <t>Study support email from FNS Regional Offices to State Agencies</t>
  </si>
  <si>
    <t>G.2</t>
  </si>
  <si>
    <t>G.10</t>
  </si>
  <si>
    <t>Study support email from State Agencies to SFAs</t>
  </si>
  <si>
    <t>E.1</t>
  </si>
  <si>
    <t>E.2</t>
  </si>
  <si>
    <t>E.3</t>
  </si>
  <si>
    <t>G.13</t>
  </si>
  <si>
    <t>G.12</t>
  </si>
  <si>
    <t>G.7</t>
  </si>
  <si>
    <t>G.8</t>
  </si>
  <si>
    <t>G.6</t>
  </si>
  <si>
    <t>G.9</t>
  </si>
  <si>
    <t xml:space="preserve">Study support email from State Agencies to SFAs </t>
  </si>
  <si>
    <t>G.11</t>
  </si>
  <si>
    <t>G.3</t>
  </si>
  <si>
    <t>G.5</t>
  </si>
  <si>
    <t>M</t>
  </si>
  <si>
    <t>D.1, D.2</t>
  </si>
  <si>
    <t>F.1, F.2</t>
  </si>
  <si>
    <t>Appendix K Estimated Annualized Burden</t>
  </si>
  <si>
    <t>Initial telephone meeting agenda</t>
  </si>
  <si>
    <t>State and Local Government Subtotal</t>
  </si>
  <si>
    <t>Private, Not-For-Profit</t>
  </si>
  <si>
    <t>Private, Not-For-Profit Businesses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</si>
</sst>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13" x14ac:knownFonts="1">
    <font>
      <sz val="11"/>
      <color theme="1"/>
      <name val="Calibri"/>
      <family val="2"/>
      <scheme val="minor"/>
    </font>
    <font>
      <sz val="11"/>
      <color theme="1"/>
      <name val="Calibri"/>
      <family val="2"/>
      <scheme val="minor"/>
    </font>
    <font>
      <b/>
      <sz val="9"/>
      <color theme="1"/>
      <name val="Franklin Gothic Book"/>
      <family val="2"/>
    </font>
    <font>
      <sz val="9"/>
      <color theme="1"/>
      <name val="Calibri"/>
      <family val="2"/>
      <scheme val="minor"/>
    </font>
    <font>
      <sz val="9"/>
      <color theme="1"/>
      <name val="Franklin Gothic Book"/>
      <family val="2"/>
    </font>
    <font>
      <sz val="9"/>
      <name val="Franklin Gothic Book"/>
      <family val="2"/>
    </font>
    <font>
      <u/>
      <sz val="11"/>
      <color theme="10"/>
      <name val="Calibri"/>
      <family val="2"/>
      <scheme val="minor"/>
    </font>
    <font>
      <u/>
      <sz val="11"/>
      <color theme="11"/>
      <name val="Calibri"/>
      <family val="2"/>
      <scheme val="minor"/>
    </font>
    <font>
      <b/>
      <sz val="9"/>
      <color theme="1"/>
      <name val="Calibri"/>
      <family val="2"/>
      <scheme val="minor"/>
    </font>
    <font>
      <sz val="9"/>
      <name val="Calibri"/>
      <family val="2"/>
      <scheme val="minor"/>
    </font>
    <font>
      <sz val="11"/>
      <name val="Calibri"/>
      <family val="2"/>
      <scheme val="minor"/>
    </font>
    <font>
      <sz val="8"/>
      <color theme="1"/>
      <name val="Franklin Gothic Book"/>
      <family val="2"/>
    </font>
    <font>
      <sz val="8"/>
      <color rgb="FF000000"/>
      <name val="Franklin Gothic Book"/>
      <family val="2"/>
    </font>
  </fonts>
  <fills count="7">
    <fill>
      <patternFill patternType="none"/>
    </fill>
    <fill>
      <patternFill patternType="gray125"/>
    </fill>
    <fill>
      <patternFill patternType="solid">
        <fgColor rgb="FFFFFFCC"/>
      </patternFill>
    </fill>
    <fill>
      <patternFill patternType="solid">
        <fgColor rgb="FFAFBED7"/>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medium">
        <color auto="1"/>
      </left>
      <right style="medium">
        <color auto="1"/>
      </right>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medium">
        <color auto="1"/>
      </left>
      <right/>
      <top style="medium">
        <color indexed="64"/>
      </top>
      <bottom style="thin">
        <color auto="1"/>
      </bottom>
      <diagonal/>
    </border>
    <border>
      <left style="medium">
        <color auto="1"/>
      </left>
      <right style="thin">
        <color auto="1"/>
      </right>
      <top style="thin">
        <color auto="1"/>
      </top>
      <bottom/>
      <diagonal/>
    </border>
    <border>
      <left/>
      <right style="thin">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2" borderId="1" applyNumberFormat="0" applyFont="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63">
    <xf numFmtId="0" fontId="0" fillId="0" borderId="0" xfId="0"/>
    <xf numFmtId="0" fontId="3" fillId="0" borderId="0" xfId="0" applyFont="1"/>
    <xf numFmtId="0" fontId="4" fillId="0" borderId="7" xfId="0" applyFont="1" applyBorder="1" applyAlignment="1">
      <alignment horizontal="center" wrapText="1"/>
    </xf>
    <xf numFmtId="0" fontId="4" fillId="0" borderId="0" xfId="0" applyFont="1"/>
    <xf numFmtId="0" fontId="4" fillId="0" borderId="10" xfId="0" applyFont="1" applyBorder="1" applyAlignment="1">
      <alignment horizontal="left" wrapText="1"/>
    </xf>
    <xf numFmtId="0" fontId="4" fillId="0" borderId="10" xfId="0" applyFont="1" applyBorder="1" applyAlignment="1">
      <alignment horizontal="center" wrapText="1"/>
    </xf>
    <xf numFmtId="0" fontId="4" fillId="0" borderId="10" xfId="0" applyFont="1" applyBorder="1" applyAlignment="1">
      <alignment wrapText="1"/>
    </xf>
    <xf numFmtId="0" fontId="4" fillId="0" borderId="10" xfId="0" applyFont="1" applyBorder="1" applyAlignment="1">
      <alignment horizontal="right" wrapText="1"/>
    </xf>
    <xf numFmtId="2" fontId="4" fillId="0" borderId="10" xfId="0" applyNumberFormat="1" applyFont="1" applyBorder="1" applyAlignment="1">
      <alignment horizontal="right" wrapText="1"/>
    </xf>
    <xf numFmtId="3" fontId="4" fillId="0" borderId="10" xfId="0" applyNumberFormat="1" applyFont="1" applyBorder="1" applyAlignment="1">
      <alignment wrapText="1"/>
    </xf>
    <xf numFmtId="3" fontId="4" fillId="0" borderId="12" xfId="0" applyNumberFormat="1" applyFont="1" applyBorder="1" applyAlignment="1">
      <alignment wrapText="1"/>
    </xf>
    <xf numFmtId="3" fontId="4" fillId="0" borderId="10" xfId="0" applyNumberFormat="1" applyFont="1" applyBorder="1" applyAlignment="1">
      <alignment horizontal="right" wrapText="1"/>
    </xf>
    <xf numFmtId="0" fontId="2" fillId="5" borderId="25" xfId="0" applyFont="1" applyFill="1" applyBorder="1" applyAlignment="1">
      <alignment horizontal="center" vertical="center" wrapText="1"/>
    </xf>
    <xf numFmtId="0" fontId="2" fillId="0" borderId="6" xfId="0" applyFont="1" applyBorder="1" applyAlignment="1">
      <alignment horizontal="center" textRotation="90" wrapText="1"/>
    </xf>
    <xf numFmtId="0" fontId="2" fillId="3" borderId="0" xfId="0" applyFont="1" applyFill="1" applyAlignment="1">
      <alignment horizontal="center" wrapText="1"/>
    </xf>
    <xf numFmtId="0" fontId="4" fillId="0" borderId="18" xfId="0" applyFont="1" applyBorder="1" applyAlignment="1">
      <alignment horizontal="left" wrapText="1"/>
    </xf>
    <xf numFmtId="0" fontId="4" fillId="0" borderId="18" xfId="0" applyFont="1" applyBorder="1" applyAlignment="1">
      <alignment horizontal="center" wrapText="1"/>
    </xf>
    <xf numFmtId="0" fontId="4" fillId="0" borderId="18" xfId="0" applyFont="1" applyBorder="1" applyAlignment="1">
      <alignment wrapText="1"/>
    </xf>
    <xf numFmtId="0" fontId="4" fillId="0" borderId="18" xfId="0" applyFont="1" applyBorder="1" applyAlignment="1">
      <alignment horizontal="right" wrapText="1"/>
    </xf>
    <xf numFmtId="0" fontId="4" fillId="0" borderId="7" xfId="0" applyFont="1" applyBorder="1" applyAlignment="1">
      <alignment wrapText="1"/>
    </xf>
    <xf numFmtId="0" fontId="4" fillId="0" borderId="3" xfId="0" applyFont="1" applyBorder="1" applyAlignment="1">
      <alignment horizontal="left" wrapText="1"/>
    </xf>
    <xf numFmtId="0" fontId="4" fillId="0" borderId="3" xfId="0" applyFont="1" applyBorder="1" applyAlignment="1">
      <alignment horizontal="center" wrapText="1"/>
    </xf>
    <xf numFmtId="3" fontId="4" fillId="0" borderId="3" xfId="0" applyNumberFormat="1" applyFont="1" applyBorder="1" applyAlignment="1">
      <alignment horizontal="right" wrapText="1"/>
    </xf>
    <xf numFmtId="2" fontId="4" fillId="0" borderId="3" xfId="0" applyNumberFormat="1" applyFont="1" applyBorder="1" applyAlignment="1">
      <alignment horizontal="right" wrapText="1"/>
    </xf>
    <xf numFmtId="0" fontId="4" fillId="0" borderId="8" xfId="0" applyFont="1" applyBorder="1" applyAlignment="1">
      <alignment horizontal="left" wrapText="1"/>
    </xf>
    <xf numFmtId="3" fontId="4" fillId="0" borderId="28" xfId="0" applyNumberFormat="1" applyFont="1" applyBorder="1" applyAlignment="1">
      <alignment wrapText="1"/>
    </xf>
    <xf numFmtId="3" fontId="5" fillId="0" borderId="18" xfId="0" applyNumberFormat="1" applyFont="1" applyBorder="1" applyAlignment="1">
      <alignment wrapText="1"/>
    </xf>
    <xf numFmtId="3" fontId="4" fillId="0" borderId="21" xfId="0" applyNumberFormat="1" applyFont="1" applyBorder="1" applyAlignment="1">
      <alignment wrapText="1"/>
    </xf>
    <xf numFmtId="0" fontId="4" fillId="0" borderId="3" xfId="0" applyFont="1" applyBorder="1" applyAlignment="1">
      <alignment wrapText="1"/>
    </xf>
    <xf numFmtId="0" fontId="3" fillId="0" borderId="26" xfId="0" applyFont="1" applyBorder="1"/>
    <xf numFmtId="2" fontId="4" fillId="0" borderId="11" xfId="0" applyNumberFormat="1" applyFont="1" applyBorder="1"/>
    <xf numFmtId="2" fontId="4" fillId="0" borderId="5" xfId="0" applyNumberFormat="1" applyFont="1" applyBorder="1"/>
    <xf numFmtId="2" fontId="4" fillId="0" borderId="20" xfId="0" applyNumberFormat="1" applyFont="1" applyBorder="1"/>
    <xf numFmtId="2" fontId="4" fillId="0" borderId="0" xfId="0" applyNumberFormat="1" applyFont="1"/>
    <xf numFmtId="1" fontId="4" fillId="0" borderId="0" xfId="0" applyNumberFormat="1" applyFont="1"/>
    <xf numFmtId="3" fontId="4" fillId="0" borderId="0" xfId="0" applyNumberFormat="1" applyFont="1"/>
    <xf numFmtId="2" fontId="4" fillId="0" borderId="2" xfId="0" applyNumberFormat="1" applyFont="1" applyBorder="1"/>
    <xf numFmtId="0" fontId="9" fillId="0" borderId="0" xfId="0" applyFont="1"/>
    <xf numFmtId="0" fontId="4" fillId="0" borderId="30" xfId="0" applyFont="1" applyBorder="1" applyAlignment="1">
      <alignment wrapText="1"/>
    </xf>
    <xf numFmtId="0" fontId="4" fillId="0" borderId="19" xfId="0" applyFont="1" applyBorder="1" applyAlignment="1">
      <alignment horizontal="left" wrapText="1"/>
    </xf>
    <xf numFmtId="3" fontId="4" fillId="0" borderId="3" xfId="0" applyNumberFormat="1" applyFont="1" applyBorder="1" applyAlignment="1">
      <alignment wrapText="1"/>
    </xf>
    <xf numFmtId="0" fontId="4" fillId="0" borderId="0" xfId="0" applyFont="1" applyAlignment="1">
      <alignment horizontal="left" vertical="center" wrapText="1"/>
    </xf>
    <xf numFmtId="0" fontId="3" fillId="0" borderId="26" xfId="0" applyFont="1" applyBorder="1" applyAlignment="1">
      <alignment horizontal="center"/>
    </xf>
    <xf numFmtId="0" fontId="3" fillId="0" borderId="0" xfId="0" applyFont="1" applyAlignment="1">
      <alignment horizontal="center"/>
    </xf>
    <xf numFmtId="0" fontId="9" fillId="0" borderId="0" xfId="0" applyFont="1" applyAlignment="1">
      <alignment horizontal="center"/>
    </xf>
    <xf numFmtId="0" fontId="4" fillId="0" borderId="3" xfId="0" applyFont="1" applyBorder="1" applyAlignment="1">
      <alignment horizontal="right" wrapText="1"/>
    </xf>
    <xf numFmtId="0" fontId="11" fillId="0" borderId="10"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right" vertical="center" wrapText="1"/>
    </xf>
    <xf numFmtId="0" fontId="4" fillId="0" borderId="10" xfId="0" applyFont="1" applyBorder="1" applyAlignment="1">
      <alignment horizontal="center" vertical="center" wrapText="1"/>
    </xf>
    <xf numFmtId="0" fontId="4" fillId="0" borderId="10" xfId="0" applyFont="1" applyBorder="1" applyAlignment="1">
      <alignment horizontal="right" vertical="center" wrapText="1"/>
    </xf>
    <xf numFmtId="2" fontId="4" fillId="0" borderId="13" xfId="0" applyNumberFormat="1" applyFont="1" applyBorder="1" applyAlignment="1">
      <alignment horizontal="right" wrapText="1"/>
    </xf>
    <xf numFmtId="2" fontId="4" fillId="0" borderId="22" xfId="0" applyNumberFormat="1" applyFont="1" applyBorder="1" applyAlignment="1">
      <alignment horizontal="right" wrapText="1"/>
    </xf>
    <xf numFmtId="2" fontId="4" fillId="0" borderId="10" xfId="0" applyNumberFormat="1" applyFont="1" applyBorder="1" applyAlignment="1">
      <alignment horizontal="right" vertical="center" wrapText="1"/>
    </xf>
    <xf numFmtId="2" fontId="4" fillId="0" borderId="4" xfId="0" applyNumberFormat="1" applyFont="1" applyBorder="1" applyAlignment="1">
      <alignment horizontal="right" wrapText="1"/>
    </xf>
    <xf numFmtId="2" fontId="4" fillId="0" borderId="30" xfId="0" applyNumberFormat="1" applyFont="1" applyBorder="1" applyAlignment="1">
      <alignment horizontal="right" wrapText="1"/>
    </xf>
    <xf numFmtId="2" fontId="4" fillId="0" borderId="18" xfId="0" applyNumberFormat="1" applyFont="1" applyBorder="1" applyAlignment="1">
      <alignment horizontal="right" wrapText="1"/>
    </xf>
    <xf numFmtId="2" fontId="4" fillId="0" borderId="31" xfId="0" applyNumberFormat="1" applyFont="1" applyBorder="1" applyAlignment="1">
      <alignment horizontal="right" wrapText="1"/>
    </xf>
    <xf numFmtId="2" fontId="4" fillId="0" borderId="13" xfId="0" applyNumberFormat="1" applyFont="1" applyBorder="1" applyAlignment="1">
      <alignment horizontal="right" vertical="center" wrapText="1"/>
    </xf>
    <xf numFmtId="2" fontId="4" fillId="0" borderId="7" xfId="0" applyNumberFormat="1" applyFont="1" applyBorder="1" applyAlignment="1">
      <alignment horizontal="right" wrapText="1"/>
    </xf>
    <xf numFmtId="2" fontId="4" fillId="0" borderId="9" xfId="0" applyNumberFormat="1" applyFont="1" applyBorder="1" applyAlignment="1">
      <alignment horizontal="right" wrapText="1"/>
    </xf>
    <xf numFmtId="165" fontId="4" fillId="0" borderId="11" xfId="0" applyNumberFormat="1" applyFont="1" applyBorder="1"/>
    <xf numFmtId="165" fontId="4" fillId="0" borderId="20" xfId="0" applyNumberFormat="1" applyFont="1" applyBorder="1"/>
    <xf numFmtId="0" fontId="4" fillId="0" borderId="7" xfId="0" applyFont="1" applyBorder="1" applyAlignment="1">
      <alignment horizontal="left" wrapText="1"/>
    </xf>
    <xf numFmtId="0" fontId="4" fillId="0" borderId="18" xfId="0" applyFont="1" applyBorder="1" applyAlignment="1">
      <alignment horizontal="left" vertical="center" wrapText="1"/>
    </xf>
    <xf numFmtId="3" fontId="4" fillId="0" borderId="10" xfId="0" applyNumberFormat="1" applyFont="1" applyBorder="1" applyAlignment="1">
      <alignment horizontal="left" wrapText="1"/>
    </xf>
    <xf numFmtId="3" fontId="4" fillId="0" borderId="3" xfId="0" applyNumberFormat="1" applyFont="1" applyBorder="1" applyAlignment="1">
      <alignment horizontal="left" wrapText="1"/>
    </xf>
    <xf numFmtId="3" fontId="5" fillId="0" borderId="18" xfId="0" applyNumberFormat="1" applyFont="1" applyBorder="1" applyAlignment="1">
      <alignment horizontal="left" wrapText="1"/>
    </xf>
    <xf numFmtId="3" fontId="2" fillId="6" borderId="26" xfId="0" applyNumberFormat="1" applyFont="1" applyFill="1" applyBorder="1" applyAlignment="1">
      <alignment wrapText="1"/>
    </xf>
    <xf numFmtId="3" fontId="2" fillId="6" borderId="15" xfId="0" applyNumberFormat="1" applyFont="1" applyFill="1" applyBorder="1" applyAlignment="1">
      <alignment horizontal="right" wrapText="1"/>
    </xf>
    <xf numFmtId="2" fontId="2" fillId="6" borderId="15" xfId="0" applyNumberFormat="1" applyFont="1" applyFill="1" applyBorder="1" applyAlignment="1">
      <alignment horizontal="right" wrapText="1"/>
    </xf>
    <xf numFmtId="3" fontId="4" fillId="0" borderId="38" xfId="0" applyNumberFormat="1" applyFont="1" applyBorder="1" applyAlignment="1">
      <alignment horizontal="left" wrapText="1"/>
    </xf>
    <xf numFmtId="165" fontId="4" fillId="0" borderId="33" xfId="0" applyNumberFormat="1" applyFont="1" applyBorder="1"/>
    <xf numFmtId="165" fontId="4" fillId="0" borderId="44" xfId="0" applyNumberFormat="1" applyFont="1" applyBorder="1"/>
    <xf numFmtId="165" fontId="4" fillId="0" borderId="45" xfId="0" applyNumberFormat="1" applyFont="1" applyBorder="1"/>
    <xf numFmtId="165" fontId="4" fillId="0" borderId="23" xfId="0" applyNumberFormat="1" applyFont="1" applyBorder="1"/>
    <xf numFmtId="4" fontId="2" fillId="0" borderId="10" xfId="0" applyNumberFormat="1" applyFont="1" applyBorder="1" applyAlignment="1">
      <alignment horizontal="right" vertical="center" wrapText="1"/>
    </xf>
    <xf numFmtId="2" fontId="2" fillId="0" borderId="10" xfId="0" applyNumberFormat="1" applyFont="1" applyBorder="1" applyAlignment="1">
      <alignment horizontal="center" vertical="center" wrapText="1"/>
    </xf>
    <xf numFmtId="3" fontId="2" fillId="0" borderId="10" xfId="0" applyNumberFormat="1" applyFont="1" applyBorder="1" applyAlignment="1">
      <alignment vertical="center" wrapText="1"/>
    </xf>
    <xf numFmtId="164" fontId="2" fillId="0" borderId="10" xfId="0" applyNumberFormat="1" applyFont="1" applyBorder="1" applyAlignment="1">
      <alignment horizontal="center" vertical="center" wrapText="1"/>
    </xf>
    <xf numFmtId="3" fontId="4" fillId="0" borderId="38" xfId="0" applyNumberFormat="1" applyFont="1" applyBorder="1" applyAlignment="1">
      <alignment wrapText="1"/>
    </xf>
    <xf numFmtId="3" fontId="5" fillId="0" borderId="7" xfId="0" applyNumberFormat="1" applyFont="1" applyBorder="1" applyAlignment="1">
      <alignment horizontal="left" wrapText="1"/>
    </xf>
    <xf numFmtId="3" fontId="5" fillId="0" borderId="7" xfId="0" applyNumberFormat="1" applyFont="1" applyBorder="1" applyAlignment="1">
      <alignment wrapText="1"/>
    </xf>
    <xf numFmtId="0" fontId="4" fillId="0" borderId="7" xfId="0" applyFont="1" applyBorder="1" applyAlignment="1">
      <alignment horizontal="right" wrapText="1"/>
    </xf>
    <xf numFmtId="3" fontId="4" fillId="0" borderId="47" xfId="0" applyNumberFormat="1" applyFont="1" applyBorder="1" applyAlignment="1">
      <alignment wrapText="1"/>
    </xf>
    <xf numFmtId="2" fontId="4" fillId="0" borderId="32" xfId="0" applyNumberFormat="1" applyFont="1" applyBorder="1"/>
    <xf numFmtId="165" fontId="4" fillId="0" borderId="48" xfId="0" applyNumberFormat="1" applyFont="1" applyBorder="1"/>
    <xf numFmtId="165" fontId="4" fillId="0" borderId="34" xfId="0" applyNumberFormat="1" applyFont="1" applyBorder="1"/>
    <xf numFmtId="0" fontId="2" fillId="0" borderId="41" xfId="0" applyFont="1" applyBorder="1" applyAlignment="1">
      <alignment horizontal="center" wrapText="1"/>
    </xf>
    <xf numFmtId="0" fontId="2" fillId="0" borderId="38" xfId="0" applyFont="1" applyBorder="1" applyAlignment="1">
      <alignment horizontal="center" wrapText="1"/>
    </xf>
    <xf numFmtId="0" fontId="2" fillId="0" borderId="43" xfId="0" applyFont="1" applyBorder="1" applyAlignment="1">
      <alignment horizontal="center" textRotation="90" wrapText="1"/>
    </xf>
    <xf numFmtId="0" fontId="2" fillId="0" borderId="49" xfId="0" applyFont="1" applyBorder="1" applyAlignment="1">
      <alignment horizontal="center" textRotation="90" wrapText="1"/>
    </xf>
    <xf numFmtId="0" fontId="2" fillId="0" borderId="38" xfId="0" applyFont="1" applyBorder="1" applyAlignment="1">
      <alignment horizontal="center" textRotation="90" wrapText="1"/>
    </xf>
    <xf numFmtId="0" fontId="2" fillId="0" borderId="42" xfId="0" applyFont="1" applyBorder="1" applyAlignment="1">
      <alignment horizontal="center" textRotation="90" wrapText="1"/>
    </xf>
    <xf numFmtId="3" fontId="2" fillId="6" borderId="52" xfId="0" applyNumberFormat="1" applyFont="1" applyFill="1" applyBorder="1" applyAlignment="1">
      <alignment horizontal="right" wrapText="1"/>
    </xf>
    <xf numFmtId="2" fontId="2" fillId="6" borderId="52" xfId="0" applyNumberFormat="1" applyFont="1" applyFill="1" applyBorder="1" applyAlignment="1">
      <alignment horizontal="right" wrapText="1"/>
    </xf>
    <xf numFmtId="3" fontId="4" fillId="0" borderId="7" xfId="0" applyNumberFormat="1" applyFont="1" applyBorder="1" applyAlignment="1">
      <alignment horizontal="left" wrapText="1"/>
    </xf>
    <xf numFmtId="3" fontId="4" fillId="0" borderId="7" xfId="0" applyNumberFormat="1" applyFont="1" applyBorder="1" applyAlignment="1">
      <alignment wrapText="1"/>
    </xf>
    <xf numFmtId="2" fontId="2" fillId="6" borderId="35" xfId="0" applyNumberFormat="1" applyFont="1" applyFill="1" applyBorder="1" applyAlignment="1">
      <alignment horizontal="right" wrapText="1"/>
    </xf>
    <xf numFmtId="165" fontId="2" fillId="6" borderId="46" xfId="0" applyNumberFormat="1" applyFont="1" applyFill="1" applyBorder="1"/>
    <xf numFmtId="2" fontId="2" fillId="6" borderId="46" xfId="0" applyNumberFormat="1" applyFont="1" applyFill="1" applyBorder="1"/>
    <xf numFmtId="3" fontId="2" fillId="6" borderId="51" xfId="0" applyNumberFormat="1" applyFont="1" applyFill="1" applyBorder="1" applyAlignment="1">
      <alignment wrapText="1"/>
    </xf>
    <xf numFmtId="2" fontId="2" fillId="6" borderId="27" xfId="0" applyNumberFormat="1" applyFont="1" applyFill="1" applyBorder="1" applyAlignment="1">
      <alignment horizontal="right" wrapText="1"/>
    </xf>
    <xf numFmtId="0" fontId="12" fillId="0" borderId="10" xfId="0" applyFont="1" applyBorder="1" applyAlignment="1">
      <alignment vertical="center" wrapText="1"/>
    </xf>
    <xf numFmtId="2" fontId="2" fillId="6" borderId="15" xfId="0" applyNumberFormat="1" applyFont="1" applyFill="1" applyBorder="1" applyAlignment="1">
      <alignment horizontal="center" wrapText="1"/>
    </xf>
    <xf numFmtId="2" fontId="2" fillId="6" borderId="52" xfId="0" applyNumberFormat="1" applyFont="1" applyFill="1" applyBorder="1" applyAlignment="1">
      <alignment horizontal="center" wrapText="1"/>
    </xf>
    <xf numFmtId="3" fontId="2" fillId="6" borderId="52" xfId="0" applyNumberFormat="1" applyFont="1" applyFill="1" applyBorder="1" applyAlignment="1">
      <alignment wrapText="1"/>
    </xf>
    <xf numFmtId="0" fontId="0" fillId="0" borderId="0" xfId="1" applyFont="1" applyFill="1" applyBorder="1"/>
    <xf numFmtId="3" fontId="3" fillId="0" borderId="0" xfId="0" applyNumberFormat="1" applyFont="1"/>
    <xf numFmtId="4" fontId="2" fillId="0" borderId="0" xfId="0" applyNumberFormat="1" applyFont="1" applyAlignment="1">
      <alignment horizontal="right" vertical="center" wrapText="1"/>
    </xf>
    <xf numFmtId="165" fontId="2" fillId="0" borderId="0" xfId="0" applyNumberFormat="1" applyFont="1"/>
    <xf numFmtId="0" fontId="8" fillId="0" borderId="0" xfId="0" applyFont="1"/>
    <xf numFmtId="0" fontId="2" fillId="0" borderId="7" xfId="0" applyFont="1" applyBorder="1" applyAlignment="1">
      <alignment horizontal="left" wrapText="1"/>
    </xf>
    <xf numFmtId="3" fontId="2" fillId="0" borderId="7" xfId="0" applyNumberFormat="1" applyFont="1" applyBorder="1" applyAlignment="1">
      <alignment vertical="center" wrapText="1"/>
    </xf>
    <xf numFmtId="2" fontId="2" fillId="0" borderId="7" xfId="0" applyNumberFormat="1" applyFont="1" applyBorder="1" applyAlignment="1">
      <alignment horizontal="center" vertical="center" wrapText="1"/>
    </xf>
    <xf numFmtId="2" fontId="2" fillId="0" borderId="7" xfId="0" applyNumberFormat="1" applyFont="1" applyBorder="1" applyAlignment="1">
      <alignment horizontal="right" vertical="center" wrapText="1"/>
    </xf>
    <xf numFmtId="4" fontId="2" fillId="0" borderId="7" xfId="0" applyNumberFormat="1" applyFont="1" applyBorder="1" applyAlignment="1">
      <alignment vertical="center" wrapText="1"/>
    </xf>
    <xf numFmtId="4" fontId="2" fillId="0" borderId="7" xfId="0" applyNumberFormat="1" applyFont="1" applyBorder="1" applyAlignment="1">
      <alignment horizontal="right" vertical="center" wrapText="1"/>
    </xf>
    <xf numFmtId="165" fontId="2" fillId="0" borderId="9" xfId="0" applyNumberFormat="1" applyFont="1" applyBorder="1"/>
    <xf numFmtId="165" fontId="2" fillId="0" borderId="13" xfId="0" applyNumberFormat="1" applyFont="1" applyBorder="1"/>
    <xf numFmtId="2" fontId="2" fillId="0" borderId="3" xfId="0" applyNumberFormat="1" applyFont="1" applyBorder="1" applyAlignment="1">
      <alignment horizontal="center" vertical="center" wrapText="1"/>
    </xf>
    <xf numFmtId="3" fontId="2" fillId="0" borderId="3" xfId="0" applyNumberFormat="1" applyFont="1" applyBorder="1" applyAlignment="1">
      <alignment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right" vertical="center" wrapText="1"/>
    </xf>
    <xf numFmtId="165" fontId="2" fillId="0" borderId="4" xfId="0" applyNumberFormat="1" applyFont="1" applyBorder="1"/>
    <xf numFmtId="2" fontId="4" fillId="0" borderId="48" xfId="0" applyNumberFormat="1" applyFont="1" applyBorder="1"/>
    <xf numFmtId="2" fontId="4" fillId="0" borderId="23" xfId="0" applyNumberFormat="1" applyFont="1" applyBorder="1"/>
    <xf numFmtId="2" fontId="2" fillId="6" borderId="53" xfId="0" applyNumberFormat="1" applyFont="1" applyFill="1" applyBorder="1"/>
    <xf numFmtId="165" fontId="2" fillId="6" borderId="53" xfId="0" applyNumberFormat="1" applyFont="1" applyFill="1" applyBorder="1"/>
    <xf numFmtId="165" fontId="4" fillId="0" borderId="32" xfId="0" applyNumberFormat="1" applyFont="1" applyBorder="1"/>
    <xf numFmtId="165" fontId="4" fillId="0" borderId="5" xfId="0" applyNumberFormat="1" applyFont="1" applyBorder="1"/>
    <xf numFmtId="0" fontId="2" fillId="0" borderId="47" xfId="0" applyFont="1" applyBorder="1" applyAlignment="1">
      <alignment vertical="top" wrapText="1"/>
    </xf>
    <xf numFmtId="0" fontId="0" fillId="4" borderId="2" xfId="0" applyFill="1" applyBorder="1" applyAlignment="1">
      <alignment textRotation="90"/>
    </xf>
    <xf numFmtId="0" fontId="0" fillId="4" borderId="40" xfId="0" applyFill="1" applyBorder="1" applyAlignment="1">
      <alignment vertical="center" textRotation="90"/>
    </xf>
    <xf numFmtId="0" fontId="0" fillId="4" borderId="16" xfId="0" applyFill="1" applyBorder="1" applyAlignment="1">
      <alignment vertical="center" textRotation="90"/>
    </xf>
    <xf numFmtId="0" fontId="2" fillId="3" borderId="19" xfId="0" applyFont="1" applyFill="1" applyBorder="1" applyAlignment="1">
      <alignment horizontal="center" wrapText="1"/>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3" xfId="0" applyFont="1" applyBorder="1" applyAlignment="1">
      <alignment horizontal="left" vertical="top" wrapText="1"/>
    </xf>
    <xf numFmtId="0" fontId="4" fillId="0" borderId="5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2" fillId="3" borderId="32" xfId="0" applyFont="1" applyFill="1" applyBorder="1" applyAlignment="1">
      <alignment horizontal="center" vertical="center" textRotation="90" wrapText="1"/>
    </xf>
    <xf numFmtId="0" fontId="2" fillId="3" borderId="5" xfId="0" applyFont="1" applyFill="1" applyBorder="1" applyAlignment="1">
      <alignment horizontal="center" vertical="center" textRotation="90" wrapText="1"/>
    </xf>
    <xf numFmtId="0" fontId="0" fillId="4" borderId="2" xfId="0" applyFill="1" applyBorder="1" applyAlignment="1">
      <alignment horizontal="center" vertical="center" textRotation="90"/>
    </xf>
    <xf numFmtId="0" fontId="0" fillId="4" borderId="40" xfId="0" applyFill="1" applyBorder="1" applyAlignment="1">
      <alignment horizontal="center" vertical="center" textRotation="90"/>
    </xf>
    <xf numFmtId="0" fontId="0" fillId="4" borderId="29" xfId="0" applyFill="1" applyBorder="1" applyAlignment="1">
      <alignment horizontal="center" vertical="center" textRotation="90"/>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0" fillId="4" borderId="32" xfId="0" applyFill="1" applyBorder="1" applyAlignment="1">
      <alignment horizontal="center" vertical="center" textRotation="90"/>
    </xf>
    <xf numFmtId="0" fontId="0" fillId="4" borderId="11" xfId="0" applyFill="1" applyBorder="1" applyAlignment="1">
      <alignment horizontal="center" vertical="center" textRotation="90"/>
    </xf>
    <xf numFmtId="0" fontId="0" fillId="4" borderId="43" xfId="0" applyFill="1" applyBorder="1" applyAlignment="1">
      <alignment horizontal="center" vertical="center" textRotation="90"/>
    </xf>
  </cellXfs>
  <cellStyles count="4">
    <cellStyle name="Followed Hyperlink" xfId="3" builtinId="9" hidden="1"/>
    <cellStyle name="Hyperlink" xfId="2" builtinId="8" hidden="1"/>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14F6-D5C8-4592-B055-C485577618BE}">
  <sheetPr>
    <pageSetUpPr fitToPage="1"/>
  </sheetPr>
  <dimension ref="A1:U53"/>
  <sheetViews>
    <sheetView showGridLines="0" tabSelected="1" topLeftCell="B1" zoomScale="90" zoomScaleNormal="90" zoomScalePageLayoutView="130" workbookViewId="0">
      <pane xSplit="1" ySplit="3" topLeftCell="C4" activePane="bottomRight" state="frozen"/>
      <selection activeCell="B1" sqref="B1"/>
      <selection pane="topRight" activeCell="C1" sqref="C1"/>
      <selection pane="bottomLeft" activeCell="B4" sqref="B4"/>
      <selection pane="bottomRight" activeCell="C4" sqref="A4:XFD4"/>
    </sheetView>
  </sheetViews>
  <sheetFormatPr defaultColWidth="9" defaultRowHeight="12" x14ac:dyDescent="0.3"/>
  <cols>
    <col min="1" max="1" width="3.7265625" style="1" customWidth="1"/>
    <col min="2" max="2" width="16.7265625" style="1" customWidth="1"/>
    <col min="3" max="3" width="30.453125" style="1" bestFit="1" customWidth="1"/>
    <col min="4" max="5" width="6.453125" style="1" bestFit="1" customWidth="1"/>
    <col min="6" max="6" width="13.453125" style="1" customWidth="1"/>
    <col min="7" max="7" width="13.1796875" style="43" bestFit="1" customWidth="1"/>
    <col min="8" max="8" width="8.26953125" style="1" customWidth="1"/>
    <col min="9" max="9" width="6.81640625" style="1" customWidth="1"/>
    <col min="10" max="10" width="9.26953125" style="1" customWidth="1"/>
    <col min="11" max="11" width="8.453125" style="1" bestFit="1" customWidth="1"/>
    <col min="12" max="12" width="13.1796875" style="1" bestFit="1" customWidth="1"/>
    <col min="13" max="13" width="6.453125" style="1" bestFit="1" customWidth="1"/>
    <col min="14" max="14" width="6.81640625" style="1" bestFit="1" customWidth="1"/>
    <col min="15" max="15" width="7.7265625" style="1" customWidth="1"/>
    <col min="16" max="16" width="9.453125" style="1" bestFit="1" customWidth="1"/>
    <col min="17" max="17" width="6.453125" style="1" bestFit="1" customWidth="1"/>
    <col min="18" max="18" width="12.453125" style="1" bestFit="1" customWidth="1"/>
    <col min="19" max="19" width="9" style="1"/>
    <col min="20" max="20" width="12.26953125" style="1" bestFit="1" customWidth="1"/>
    <col min="21" max="16384" width="9" style="1"/>
  </cols>
  <sheetData>
    <row r="1" spans="1:18" ht="12.5" thickBot="1" x14ac:dyDescent="0.35">
      <c r="B1" s="29" t="s">
        <v>65</v>
      </c>
      <c r="C1" s="29"/>
      <c r="D1" s="29"/>
      <c r="E1" s="29"/>
      <c r="F1" s="29"/>
      <c r="G1" s="42"/>
      <c r="H1" s="29"/>
      <c r="I1" s="29"/>
      <c r="J1" s="29"/>
      <c r="K1" s="29"/>
      <c r="L1" s="29"/>
      <c r="M1" s="29"/>
      <c r="N1" s="29"/>
      <c r="O1" s="29"/>
      <c r="P1" s="29"/>
      <c r="Q1" s="29"/>
      <c r="R1" s="29"/>
    </row>
    <row r="2" spans="1:18" ht="12" customHeight="1" x14ac:dyDescent="0.35">
      <c r="A2" s="151"/>
      <c r="B2" s="14"/>
      <c r="C2" s="14"/>
      <c r="D2" s="14"/>
      <c r="E2" s="14"/>
      <c r="F2" s="135" t="s">
        <v>1</v>
      </c>
      <c r="G2" s="136"/>
      <c r="H2" s="136"/>
      <c r="I2" s="136"/>
      <c r="J2" s="137"/>
      <c r="K2" s="138" t="s">
        <v>2</v>
      </c>
      <c r="L2" s="139"/>
      <c r="M2" s="139"/>
      <c r="N2" s="139"/>
      <c r="O2" s="140"/>
      <c r="P2" s="12" t="s">
        <v>15</v>
      </c>
      <c r="Q2" s="12" t="s">
        <v>15</v>
      </c>
      <c r="R2" s="12" t="s">
        <v>15</v>
      </c>
    </row>
    <row r="3" spans="1:18" ht="110.5" thickBot="1" x14ac:dyDescent="0.4">
      <c r="A3" s="152"/>
      <c r="B3" s="88" t="s">
        <v>3</v>
      </c>
      <c r="C3" s="89" t="s">
        <v>4</v>
      </c>
      <c r="D3" s="90" t="s">
        <v>39</v>
      </c>
      <c r="E3" s="90" t="s">
        <v>5</v>
      </c>
      <c r="F3" s="91" t="s">
        <v>6</v>
      </c>
      <c r="G3" s="92" t="s">
        <v>7</v>
      </c>
      <c r="H3" s="92" t="s">
        <v>8</v>
      </c>
      <c r="I3" s="92" t="s">
        <v>9</v>
      </c>
      <c r="J3" s="93" t="s">
        <v>10</v>
      </c>
      <c r="K3" s="91" t="s">
        <v>11</v>
      </c>
      <c r="L3" s="92" t="s">
        <v>7</v>
      </c>
      <c r="M3" s="92" t="s">
        <v>8</v>
      </c>
      <c r="N3" s="92" t="s">
        <v>9</v>
      </c>
      <c r="O3" s="93" t="s">
        <v>10</v>
      </c>
      <c r="P3" s="13" t="s">
        <v>12</v>
      </c>
      <c r="Q3" s="13" t="s">
        <v>40</v>
      </c>
      <c r="R3" s="13" t="s">
        <v>41</v>
      </c>
    </row>
    <row r="4" spans="1:18" s="3" customFormat="1" ht="25" x14ac:dyDescent="0.35">
      <c r="A4" s="153" t="s">
        <v>0</v>
      </c>
      <c r="B4" s="145" t="s">
        <v>16</v>
      </c>
      <c r="C4" s="24" t="s">
        <v>17</v>
      </c>
      <c r="D4" s="63" t="s">
        <v>62</v>
      </c>
      <c r="E4" s="19">
        <v>3</v>
      </c>
      <c r="F4" s="19">
        <v>3</v>
      </c>
      <c r="G4" s="2">
        <v>1</v>
      </c>
      <c r="H4" s="38">
        <f t="shared" ref="H4:H27" si="0">+F4*G4</f>
        <v>3</v>
      </c>
      <c r="I4" s="55">
        <v>1</v>
      </c>
      <c r="J4" s="57">
        <f>+H4*I4</f>
        <v>3</v>
      </c>
      <c r="K4" s="84">
        <f>E4-F4</f>
        <v>0</v>
      </c>
      <c r="L4" s="2">
        <v>0</v>
      </c>
      <c r="M4" s="19">
        <f t="shared" ref="M4:M26" si="1">+K4*L4</f>
        <v>0</v>
      </c>
      <c r="N4" s="59">
        <v>0</v>
      </c>
      <c r="O4" s="60">
        <f>+M4*N4</f>
        <v>0</v>
      </c>
      <c r="P4" s="36">
        <f>+O4+J4</f>
        <v>3</v>
      </c>
      <c r="Q4" s="72">
        <v>48.97</v>
      </c>
      <c r="R4" s="129">
        <f>P4*Q4</f>
        <v>146.91</v>
      </c>
    </row>
    <row r="5" spans="1:18" s="3" customFormat="1" ht="25" x14ac:dyDescent="0.35">
      <c r="A5" s="154"/>
      <c r="B5" s="146"/>
      <c r="C5" s="39" t="s">
        <v>45</v>
      </c>
      <c r="D5" s="15" t="s">
        <v>46</v>
      </c>
      <c r="E5" s="17">
        <v>68</v>
      </c>
      <c r="F5" s="17">
        <v>68</v>
      </c>
      <c r="G5" s="16">
        <v>1</v>
      </c>
      <c r="H5" s="6">
        <f t="shared" si="0"/>
        <v>68</v>
      </c>
      <c r="I5" s="8">
        <v>0.05</v>
      </c>
      <c r="J5" s="51">
        <f>+H5*I5</f>
        <v>3.4000000000000004</v>
      </c>
      <c r="K5" s="10">
        <v>0</v>
      </c>
      <c r="L5" s="16">
        <v>0</v>
      </c>
      <c r="M5" s="17">
        <v>0</v>
      </c>
      <c r="N5" s="56">
        <v>0</v>
      </c>
      <c r="O5" s="52">
        <v>0</v>
      </c>
      <c r="P5" s="30">
        <f>+O5+J5</f>
        <v>3.4000000000000004</v>
      </c>
      <c r="Q5" s="73">
        <v>48.97</v>
      </c>
      <c r="R5" s="61">
        <f>P5*Q5</f>
        <v>166.49800000000002</v>
      </c>
    </row>
    <row r="6" spans="1:18" s="3" customFormat="1" ht="25" x14ac:dyDescent="0.35">
      <c r="A6" s="154"/>
      <c r="B6" s="146"/>
      <c r="C6" s="39" t="s">
        <v>48</v>
      </c>
      <c r="D6" s="15" t="s">
        <v>47</v>
      </c>
      <c r="E6" s="17">
        <v>56</v>
      </c>
      <c r="F6" s="17">
        <v>56</v>
      </c>
      <c r="G6" s="16">
        <v>1</v>
      </c>
      <c r="H6" s="6">
        <f t="shared" si="0"/>
        <v>56</v>
      </c>
      <c r="I6" s="56">
        <v>0.33</v>
      </c>
      <c r="J6" s="52">
        <f>+H6*I6</f>
        <v>18.48</v>
      </c>
      <c r="K6" s="10">
        <v>0</v>
      </c>
      <c r="L6" s="16">
        <v>0</v>
      </c>
      <c r="M6" s="17">
        <v>0</v>
      </c>
      <c r="N6" s="56">
        <v>0</v>
      </c>
      <c r="O6" s="52">
        <v>0</v>
      </c>
      <c r="P6" s="30">
        <f>+O6+J6</f>
        <v>18.48</v>
      </c>
      <c r="Q6" s="73">
        <v>48.97</v>
      </c>
      <c r="R6" s="61">
        <f t="shared" ref="R6:R18" si="2">P6*Q6</f>
        <v>904.96559999999999</v>
      </c>
    </row>
    <row r="7" spans="1:18" s="3" customFormat="1" ht="15.75" customHeight="1" x14ac:dyDescent="0.35">
      <c r="A7" s="154"/>
      <c r="B7" s="146"/>
      <c r="C7" s="39" t="s">
        <v>29</v>
      </c>
      <c r="D7" s="15" t="s">
        <v>60</v>
      </c>
      <c r="E7" s="17">
        <v>68</v>
      </c>
      <c r="F7" s="17">
        <v>68</v>
      </c>
      <c r="G7" s="16">
        <v>1</v>
      </c>
      <c r="H7" s="6">
        <f t="shared" si="0"/>
        <v>68</v>
      </c>
      <c r="I7" s="8">
        <v>0.05</v>
      </c>
      <c r="J7" s="52">
        <f t="shared" ref="J7:J8" si="3">+H7*I7</f>
        <v>3.4000000000000004</v>
      </c>
      <c r="K7" s="10">
        <v>0</v>
      </c>
      <c r="L7" s="16">
        <v>0</v>
      </c>
      <c r="M7" s="17">
        <v>0</v>
      </c>
      <c r="N7" s="56">
        <v>0</v>
      </c>
      <c r="O7" s="52">
        <v>0</v>
      </c>
      <c r="P7" s="30">
        <f t="shared" ref="P7:P8" si="4">+O7+J7</f>
        <v>3.4000000000000004</v>
      </c>
      <c r="Q7" s="73">
        <v>48.97</v>
      </c>
      <c r="R7" s="61">
        <f t="shared" si="2"/>
        <v>166.49800000000002</v>
      </c>
    </row>
    <row r="8" spans="1:18" s="3" customFormat="1" ht="15.75" customHeight="1" x14ac:dyDescent="0.35">
      <c r="A8" s="154"/>
      <c r="B8" s="146"/>
      <c r="C8" s="39" t="s">
        <v>30</v>
      </c>
      <c r="D8" s="15" t="s">
        <v>61</v>
      </c>
      <c r="E8" s="17">
        <v>68</v>
      </c>
      <c r="F8" s="17">
        <v>68</v>
      </c>
      <c r="G8" s="16">
        <v>1</v>
      </c>
      <c r="H8" s="6">
        <f t="shared" si="0"/>
        <v>68</v>
      </c>
      <c r="I8" s="8">
        <v>0.05</v>
      </c>
      <c r="J8" s="52">
        <f t="shared" si="3"/>
        <v>3.4000000000000004</v>
      </c>
      <c r="K8" s="10">
        <v>0</v>
      </c>
      <c r="L8" s="16">
        <v>0</v>
      </c>
      <c r="M8" s="17">
        <v>0</v>
      </c>
      <c r="N8" s="56">
        <v>0</v>
      </c>
      <c r="O8" s="52">
        <v>0</v>
      </c>
      <c r="P8" s="30">
        <f t="shared" si="4"/>
        <v>3.4000000000000004</v>
      </c>
      <c r="Q8" s="73">
        <v>48.97</v>
      </c>
      <c r="R8" s="61">
        <f t="shared" si="2"/>
        <v>166.49800000000002</v>
      </c>
    </row>
    <row r="9" spans="1:18" s="3" customFormat="1" ht="15.75" customHeight="1" x14ac:dyDescent="0.35">
      <c r="A9" s="154"/>
      <c r="B9" s="146"/>
      <c r="C9" s="4" t="s">
        <v>66</v>
      </c>
      <c r="D9" s="15" t="s">
        <v>61</v>
      </c>
      <c r="E9" s="17">
        <v>68</v>
      </c>
      <c r="F9" s="17">
        <v>68</v>
      </c>
      <c r="G9" s="5">
        <v>1</v>
      </c>
      <c r="H9" s="6">
        <f t="shared" si="0"/>
        <v>68</v>
      </c>
      <c r="I9" s="8">
        <v>0.33</v>
      </c>
      <c r="J9" s="51">
        <f t="shared" ref="J9:J19" si="5">+I9*H9</f>
        <v>22.44</v>
      </c>
      <c r="K9" s="10">
        <f t="shared" ref="K9:K24" si="6">E9-F9</f>
        <v>0</v>
      </c>
      <c r="L9" s="5">
        <v>0</v>
      </c>
      <c r="M9" s="6">
        <f t="shared" ref="M9" si="7">+K9*L9</f>
        <v>0</v>
      </c>
      <c r="N9" s="8">
        <v>0</v>
      </c>
      <c r="O9" s="51">
        <f t="shared" ref="O9:O27" si="8">+N9*M9</f>
        <v>0</v>
      </c>
      <c r="P9" s="30">
        <f>+O9+J9</f>
        <v>22.44</v>
      </c>
      <c r="Q9" s="73">
        <v>48.97</v>
      </c>
      <c r="R9" s="61">
        <f t="shared" si="2"/>
        <v>1098.8868</v>
      </c>
    </row>
    <row r="10" spans="1:18" s="3" customFormat="1" ht="25" customHeight="1" x14ac:dyDescent="0.35">
      <c r="A10" s="154"/>
      <c r="B10" s="146"/>
      <c r="C10" s="46" t="s">
        <v>33</v>
      </c>
      <c r="D10" s="15" t="s">
        <v>49</v>
      </c>
      <c r="E10" s="18">
        <v>56</v>
      </c>
      <c r="F10" s="18">
        <v>56</v>
      </c>
      <c r="G10" s="5">
        <v>1</v>
      </c>
      <c r="H10" s="7">
        <f t="shared" si="0"/>
        <v>56</v>
      </c>
      <c r="I10" s="8">
        <v>6</v>
      </c>
      <c r="J10" s="51">
        <f t="shared" si="5"/>
        <v>336</v>
      </c>
      <c r="K10" s="10">
        <f t="shared" si="6"/>
        <v>0</v>
      </c>
      <c r="L10" s="5">
        <v>0</v>
      </c>
      <c r="M10" s="6">
        <f t="shared" si="1"/>
        <v>0</v>
      </c>
      <c r="N10" s="8">
        <v>0</v>
      </c>
      <c r="O10" s="51">
        <f t="shared" si="8"/>
        <v>0</v>
      </c>
      <c r="P10" s="30">
        <f t="shared" ref="P10:P22" si="9">+O10+J10</f>
        <v>336</v>
      </c>
      <c r="Q10" s="73">
        <v>48.97</v>
      </c>
      <c r="R10" s="61">
        <f t="shared" si="2"/>
        <v>16453.919999999998</v>
      </c>
    </row>
    <row r="11" spans="1:18" s="41" customFormat="1" ht="22.5" customHeight="1" x14ac:dyDescent="0.35">
      <c r="A11" s="154"/>
      <c r="B11" s="146"/>
      <c r="C11" s="47" t="s">
        <v>34</v>
      </c>
      <c r="D11" s="64" t="s">
        <v>50</v>
      </c>
      <c r="E11" s="48">
        <v>53</v>
      </c>
      <c r="F11" s="48">
        <v>53</v>
      </c>
      <c r="G11" s="49">
        <v>1</v>
      </c>
      <c r="H11" s="50">
        <f t="shared" si="0"/>
        <v>53</v>
      </c>
      <c r="I11" s="53">
        <v>4</v>
      </c>
      <c r="J11" s="58">
        <f t="shared" si="5"/>
        <v>212</v>
      </c>
      <c r="K11" s="10">
        <v>0</v>
      </c>
      <c r="L11" s="5">
        <v>0</v>
      </c>
      <c r="M11" s="6">
        <v>0</v>
      </c>
      <c r="N11" s="8">
        <v>0</v>
      </c>
      <c r="O11" s="51">
        <v>0</v>
      </c>
      <c r="P11" s="30">
        <f t="shared" si="9"/>
        <v>212</v>
      </c>
      <c r="Q11" s="73">
        <v>48.97</v>
      </c>
      <c r="R11" s="61">
        <f t="shared" si="2"/>
        <v>10381.64</v>
      </c>
    </row>
    <row r="12" spans="1:18" s="3" customFormat="1" ht="25" customHeight="1" x14ac:dyDescent="0.35">
      <c r="A12" s="154"/>
      <c r="B12" s="146"/>
      <c r="C12" s="4" t="s">
        <v>35</v>
      </c>
      <c r="D12" s="15" t="s">
        <v>51</v>
      </c>
      <c r="E12" s="18">
        <v>55</v>
      </c>
      <c r="F12" s="18">
        <v>55</v>
      </c>
      <c r="G12" s="5">
        <v>1</v>
      </c>
      <c r="H12" s="7">
        <f t="shared" si="0"/>
        <v>55</v>
      </c>
      <c r="I12" s="8">
        <v>6</v>
      </c>
      <c r="J12" s="51">
        <f t="shared" si="5"/>
        <v>330</v>
      </c>
      <c r="K12" s="10">
        <v>0</v>
      </c>
      <c r="L12" s="5">
        <v>0</v>
      </c>
      <c r="M12" s="6">
        <v>0</v>
      </c>
      <c r="N12" s="8">
        <v>0</v>
      </c>
      <c r="O12" s="51">
        <v>0</v>
      </c>
      <c r="P12" s="30">
        <f t="shared" si="9"/>
        <v>330</v>
      </c>
      <c r="Q12" s="73">
        <v>48.97</v>
      </c>
      <c r="R12" s="61">
        <f t="shared" si="2"/>
        <v>16160.1</v>
      </c>
    </row>
    <row r="13" spans="1:18" s="3" customFormat="1" ht="15" customHeight="1" x14ac:dyDescent="0.35">
      <c r="A13" s="154"/>
      <c r="B13" s="146"/>
      <c r="C13" s="4" t="s">
        <v>18</v>
      </c>
      <c r="D13" s="15" t="s">
        <v>63</v>
      </c>
      <c r="E13" s="17">
        <v>56</v>
      </c>
      <c r="F13" s="17">
        <v>56</v>
      </c>
      <c r="G13" s="5">
        <v>1</v>
      </c>
      <c r="H13" s="7">
        <f t="shared" si="0"/>
        <v>56</v>
      </c>
      <c r="I13" s="8">
        <v>0.5</v>
      </c>
      <c r="J13" s="51">
        <f t="shared" si="5"/>
        <v>28</v>
      </c>
      <c r="K13" s="10">
        <f t="shared" si="6"/>
        <v>0</v>
      </c>
      <c r="L13" s="5">
        <v>0</v>
      </c>
      <c r="M13" s="6">
        <f t="shared" si="1"/>
        <v>0</v>
      </c>
      <c r="N13" s="8">
        <v>0</v>
      </c>
      <c r="O13" s="51">
        <f t="shared" si="8"/>
        <v>0</v>
      </c>
      <c r="P13" s="30">
        <f>+O13+J13</f>
        <v>28</v>
      </c>
      <c r="Q13" s="73">
        <v>48.97</v>
      </c>
      <c r="R13" s="61">
        <f t="shared" si="2"/>
        <v>1371.1599999999999</v>
      </c>
    </row>
    <row r="14" spans="1:18" s="3" customFormat="1" ht="15" customHeight="1" x14ac:dyDescent="0.35">
      <c r="A14" s="154"/>
      <c r="B14" s="146"/>
      <c r="C14" s="4" t="s">
        <v>19</v>
      </c>
      <c r="D14" s="15" t="s">
        <v>44</v>
      </c>
      <c r="E14" s="17">
        <v>56</v>
      </c>
      <c r="F14" s="17">
        <v>56</v>
      </c>
      <c r="G14" s="5">
        <v>1</v>
      </c>
      <c r="H14" s="7">
        <f t="shared" si="0"/>
        <v>56</v>
      </c>
      <c r="I14" s="8">
        <v>0.05</v>
      </c>
      <c r="J14" s="51">
        <f t="shared" si="5"/>
        <v>2.8000000000000003</v>
      </c>
      <c r="K14" s="10">
        <f t="shared" si="6"/>
        <v>0</v>
      </c>
      <c r="L14" s="5">
        <v>0</v>
      </c>
      <c r="M14" s="6">
        <f t="shared" si="1"/>
        <v>0</v>
      </c>
      <c r="N14" s="8">
        <v>0</v>
      </c>
      <c r="O14" s="51">
        <f t="shared" si="8"/>
        <v>0</v>
      </c>
      <c r="P14" s="30">
        <f t="shared" si="9"/>
        <v>2.8000000000000003</v>
      </c>
      <c r="Q14" s="73">
        <v>48.97</v>
      </c>
      <c r="R14" s="61">
        <f t="shared" si="2"/>
        <v>137.11600000000001</v>
      </c>
    </row>
    <row r="15" spans="1:18" s="3" customFormat="1" ht="15" customHeight="1" x14ac:dyDescent="0.35">
      <c r="A15" s="154"/>
      <c r="B15" s="146"/>
      <c r="C15" s="4" t="s">
        <v>20</v>
      </c>
      <c r="D15" s="15" t="s">
        <v>56</v>
      </c>
      <c r="E15" s="17">
        <v>56</v>
      </c>
      <c r="F15" s="9">
        <f>ROUND(E15*0.5,0)</f>
        <v>28</v>
      </c>
      <c r="G15" s="5">
        <v>1</v>
      </c>
      <c r="H15" s="7">
        <f t="shared" si="0"/>
        <v>28</v>
      </c>
      <c r="I15" s="8">
        <v>0.05</v>
      </c>
      <c r="J15" s="51">
        <f t="shared" si="5"/>
        <v>1.4000000000000001</v>
      </c>
      <c r="K15" s="10">
        <f t="shared" si="6"/>
        <v>28</v>
      </c>
      <c r="L15" s="5">
        <v>1</v>
      </c>
      <c r="M15" s="6">
        <f t="shared" si="1"/>
        <v>28</v>
      </c>
      <c r="N15" s="8">
        <v>0.05</v>
      </c>
      <c r="O15" s="51">
        <f t="shared" si="8"/>
        <v>1.4000000000000001</v>
      </c>
      <c r="P15" s="30">
        <f t="shared" si="9"/>
        <v>2.8000000000000003</v>
      </c>
      <c r="Q15" s="73">
        <v>48.97</v>
      </c>
      <c r="R15" s="61">
        <f t="shared" si="2"/>
        <v>137.11600000000001</v>
      </c>
    </row>
    <row r="16" spans="1:18" s="3" customFormat="1" ht="15" customHeight="1" x14ac:dyDescent="0.35">
      <c r="A16" s="154"/>
      <c r="B16" s="146"/>
      <c r="C16" s="4" t="s">
        <v>25</v>
      </c>
      <c r="D16" s="65" t="s">
        <v>54</v>
      </c>
      <c r="E16" s="9">
        <f>K15</f>
        <v>28</v>
      </c>
      <c r="F16" s="6">
        <f>ROUND(E16*0.72,0)</f>
        <v>20</v>
      </c>
      <c r="G16" s="5">
        <v>4</v>
      </c>
      <c r="H16" s="7">
        <f t="shared" si="0"/>
        <v>80</v>
      </c>
      <c r="I16" s="8">
        <v>0.05</v>
      </c>
      <c r="J16" s="51">
        <f t="shared" si="5"/>
        <v>4</v>
      </c>
      <c r="K16" s="10">
        <f t="shared" si="6"/>
        <v>8</v>
      </c>
      <c r="L16" s="5">
        <v>4</v>
      </c>
      <c r="M16" s="6">
        <f t="shared" si="1"/>
        <v>32</v>
      </c>
      <c r="N16" s="8">
        <v>0.05</v>
      </c>
      <c r="O16" s="51">
        <f t="shared" si="8"/>
        <v>1.6</v>
      </c>
      <c r="P16" s="30">
        <f t="shared" si="9"/>
        <v>5.6</v>
      </c>
      <c r="Q16" s="73">
        <v>48.97</v>
      </c>
      <c r="R16" s="61">
        <f t="shared" si="2"/>
        <v>274.23199999999997</v>
      </c>
    </row>
    <row r="17" spans="1:21" s="3" customFormat="1" ht="16" customHeight="1" x14ac:dyDescent="0.35">
      <c r="A17" s="154"/>
      <c r="B17" s="146"/>
      <c r="C17" s="4" t="s">
        <v>27</v>
      </c>
      <c r="D17" s="65" t="s">
        <v>55</v>
      </c>
      <c r="E17" s="9">
        <f>K16</f>
        <v>8</v>
      </c>
      <c r="F17" s="6">
        <v>4</v>
      </c>
      <c r="G17" s="5">
        <v>2</v>
      </c>
      <c r="H17" s="7">
        <f t="shared" si="0"/>
        <v>8</v>
      </c>
      <c r="I17" s="8">
        <v>8.3000000000000004E-2</v>
      </c>
      <c r="J17" s="51">
        <f t="shared" si="5"/>
        <v>0.66400000000000003</v>
      </c>
      <c r="K17" s="10">
        <f t="shared" si="6"/>
        <v>4</v>
      </c>
      <c r="L17" s="5">
        <v>2</v>
      </c>
      <c r="M17" s="6">
        <f t="shared" si="1"/>
        <v>8</v>
      </c>
      <c r="N17" s="8">
        <v>0</v>
      </c>
      <c r="O17" s="51">
        <f t="shared" si="8"/>
        <v>0</v>
      </c>
      <c r="P17" s="30">
        <f t="shared" si="9"/>
        <v>0.66400000000000003</v>
      </c>
      <c r="Q17" s="73">
        <v>48.97</v>
      </c>
      <c r="R17" s="61">
        <f t="shared" si="2"/>
        <v>32.516080000000002</v>
      </c>
    </row>
    <row r="18" spans="1:21" s="3" customFormat="1" ht="15" customHeight="1" thickBot="1" x14ac:dyDescent="0.4">
      <c r="A18" s="154"/>
      <c r="B18" s="147"/>
      <c r="C18" s="20" t="s">
        <v>21</v>
      </c>
      <c r="D18" s="66" t="s">
        <v>57</v>
      </c>
      <c r="E18" s="40">
        <v>4</v>
      </c>
      <c r="F18" s="28">
        <v>4</v>
      </c>
      <c r="G18" s="21">
        <v>1</v>
      </c>
      <c r="H18" s="45">
        <f t="shared" si="0"/>
        <v>4</v>
      </c>
      <c r="I18" s="23">
        <v>0.05</v>
      </c>
      <c r="J18" s="54">
        <f t="shared" si="5"/>
        <v>0.2</v>
      </c>
      <c r="K18" s="25">
        <f t="shared" si="6"/>
        <v>0</v>
      </c>
      <c r="L18" s="21">
        <v>0</v>
      </c>
      <c r="M18" s="28">
        <f t="shared" si="1"/>
        <v>0</v>
      </c>
      <c r="N18" s="23">
        <v>0</v>
      </c>
      <c r="O18" s="54">
        <f t="shared" si="8"/>
        <v>0</v>
      </c>
      <c r="P18" s="31">
        <f t="shared" si="9"/>
        <v>0.2</v>
      </c>
      <c r="Q18" s="74">
        <v>48.97</v>
      </c>
      <c r="R18" s="61">
        <f t="shared" si="2"/>
        <v>9.7940000000000005</v>
      </c>
      <c r="S18" s="33"/>
    </row>
    <row r="19" spans="1:21" s="3" customFormat="1" ht="15" customHeight="1" x14ac:dyDescent="0.35">
      <c r="A19" s="155"/>
      <c r="B19" s="148" t="s">
        <v>13</v>
      </c>
      <c r="C19" s="63" t="s">
        <v>22</v>
      </c>
      <c r="D19" s="81" t="s">
        <v>62</v>
      </c>
      <c r="E19" s="82">
        <v>6</v>
      </c>
      <c r="F19" s="82">
        <v>6</v>
      </c>
      <c r="G19" s="2">
        <v>1</v>
      </c>
      <c r="H19" s="83">
        <f t="shared" si="0"/>
        <v>6</v>
      </c>
      <c r="I19" s="59">
        <v>1</v>
      </c>
      <c r="J19" s="60">
        <f t="shared" si="5"/>
        <v>6</v>
      </c>
      <c r="K19" s="84">
        <f t="shared" si="6"/>
        <v>0</v>
      </c>
      <c r="L19" s="2">
        <v>0</v>
      </c>
      <c r="M19" s="19">
        <f t="shared" si="1"/>
        <v>0</v>
      </c>
      <c r="N19" s="59">
        <v>0</v>
      </c>
      <c r="O19" s="60">
        <f t="shared" si="8"/>
        <v>0</v>
      </c>
      <c r="P19" s="85">
        <f>+O19+J19</f>
        <v>6</v>
      </c>
      <c r="Q19" s="86">
        <v>48.66</v>
      </c>
      <c r="R19" s="129">
        <f t="shared" ref="R19:R27" si="10">P19*Q19</f>
        <v>291.95999999999998</v>
      </c>
      <c r="U19" s="34"/>
    </row>
    <row r="20" spans="1:21" s="3" customFormat="1" ht="25" x14ac:dyDescent="0.35">
      <c r="A20" s="155"/>
      <c r="B20" s="149"/>
      <c r="C20" s="15" t="s">
        <v>58</v>
      </c>
      <c r="D20" s="67" t="s">
        <v>47</v>
      </c>
      <c r="E20" s="26">
        <v>1044</v>
      </c>
      <c r="F20" s="26">
        <v>1044</v>
      </c>
      <c r="G20" s="16">
        <v>1</v>
      </c>
      <c r="H20" s="18">
        <f t="shared" si="0"/>
        <v>1044</v>
      </c>
      <c r="I20" s="56">
        <v>0.05</v>
      </c>
      <c r="J20" s="52">
        <f>+I20*H20</f>
        <v>52.2</v>
      </c>
      <c r="K20" s="27">
        <v>0</v>
      </c>
      <c r="L20" s="16">
        <v>0</v>
      </c>
      <c r="M20" s="17">
        <v>0</v>
      </c>
      <c r="N20" s="56">
        <v>0</v>
      </c>
      <c r="O20" s="52">
        <v>0</v>
      </c>
      <c r="P20" s="32">
        <f>+O20+J20</f>
        <v>52.2</v>
      </c>
      <c r="Q20" s="75">
        <v>48.66</v>
      </c>
      <c r="R20" s="61">
        <f t="shared" si="10"/>
        <v>2540.0520000000001</v>
      </c>
      <c r="U20" s="34"/>
    </row>
    <row r="21" spans="1:21" s="3" customFormat="1" ht="15" customHeight="1" x14ac:dyDescent="0.35">
      <c r="A21" s="155"/>
      <c r="B21" s="149"/>
      <c r="C21" s="15" t="s">
        <v>30</v>
      </c>
      <c r="D21" s="65" t="s">
        <v>59</v>
      </c>
      <c r="E21" s="26">
        <v>1044</v>
      </c>
      <c r="F21" s="9">
        <v>836</v>
      </c>
      <c r="G21" s="5">
        <v>1</v>
      </c>
      <c r="H21" s="7">
        <f t="shared" si="0"/>
        <v>836</v>
      </c>
      <c r="I21" s="8">
        <v>0.05</v>
      </c>
      <c r="J21" s="52">
        <f>+I21*H21</f>
        <v>41.800000000000004</v>
      </c>
      <c r="K21" s="10">
        <f t="shared" ref="K21" si="11">E21-F21</f>
        <v>208</v>
      </c>
      <c r="L21" s="5">
        <v>1</v>
      </c>
      <c r="M21" s="6">
        <f t="shared" ref="M21" si="12">+K21*L21</f>
        <v>208</v>
      </c>
      <c r="N21" s="8">
        <v>0.05</v>
      </c>
      <c r="O21" s="51">
        <f t="shared" ref="O21" si="13">+N21*M21</f>
        <v>10.4</v>
      </c>
      <c r="P21" s="30">
        <f>+O21+J21</f>
        <v>52.2</v>
      </c>
      <c r="Q21" s="75">
        <v>48.66</v>
      </c>
      <c r="R21" s="61">
        <f t="shared" si="10"/>
        <v>2540.0520000000001</v>
      </c>
      <c r="U21" s="34"/>
    </row>
    <row r="22" spans="1:21" s="3" customFormat="1" ht="16" customHeight="1" x14ac:dyDescent="0.35">
      <c r="A22" s="155"/>
      <c r="B22" s="149"/>
      <c r="C22" s="4" t="s">
        <v>18</v>
      </c>
      <c r="D22" s="65" t="s">
        <v>64</v>
      </c>
      <c r="E22" s="26">
        <v>1044</v>
      </c>
      <c r="F22" s="9">
        <v>836</v>
      </c>
      <c r="G22" s="5">
        <v>1</v>
      </c>
      <c r="H22" s="7">
        <f t="shared" si="0"/>
        <v>836</v>
      </c>
      <c r="I22" s="8">
        <v>0.5</v>
      </c>
      <c r="J22" s="51">
        <f>+I22*H22</f>
        <v>418</v>
      </c>
      <c r="K22" s="10">
        <f>E22-F22</f>
        <v>208</v>
      </c>
      <c r="L22" s="5">
        <v>1</v>
      </c>
      <c r="M22" s="6">
        <f t="shared" si="1"/>
        <v>208</v>
      </c>
      <c r="N22" s="8">
        <v>0.05</v>
      </c>
      <c r="O22" s="51">
        <f t="shared" si="8"/>
        <v>10.4</v>
      </c>
      <c r="P22" s="30">
        <f t="shared" si="9"/>
        <v>428.4</v>
      </c>
      <c r="Q22" s="75">
        <v>48.66</v>
      </c>
      <c r="R22" s="61">
        <f t="shared" si="10"/>
        <v>20845.943999999996</v>
      </c>
      <c r="T22" s="35"/>
    </row>
    <row r="23" spans="1:21" s="3" customFormat="1" ht="15" customHeight="1" x14ac:dyDescent="0.35">
      <c r="A23" s="155"/>
      <c r="B23" s="149"/>
      <c r="C23" s="4" t="s">
        <v>19</v>
      </c>
      <c r="D23" s="65" t="s">
        <v>44</v>
      </c>
      <c r="E23" s="26">
        <v>1044</v>
      </c>
      <c r="F23" s="9">
        <v>836</v>
      </c>
      <c r="G23" s="5">
        <v>1</v>
      </c>
      <c r="H23" s="7">
        <f t="shared" si="0"/>
        <v>836</v>
      </c>
      <c r="I23" s="8">
        <v>0.05</v>
      </c>
      <c r="J23" s="51">
        <f t="shared" ref="J23:J27" si="14">+H23*I23</f>
        <v>41.800000000000004</v>
      </c>
      <c r="K23" s="10">
        <f t="shared" si="6"/>
        <v>208</v>
      </c>
      <c r="L23" s="5">
        <v>1</v>
      </c>
      <c r="M23" s="6">
        <f t="shared" si="1"/>
        <v>208</v>
      </c>
      <c r="N23" s="8">
        <v>0.05</v>
      </c>
      <c r="O23" s="51">
        <f t="shared" si="8"/>
        <v>10.4</v>
      </c>
      <c r="P23" s="30">
        <f>+O23+J23</f>
        <v>52.2</v>
      </c>
      <c r="Q23" s="75">
        <v>48.66</v>
      </c>
      <c r="R23" s="61">
        <f t="shared" si="10"/>
        <v>2540.0520000000001</v>
      </c>
    </row>
    <row r="24" spans="1:21" s="3" customFormat="1" ht="15" customHeight="1" x14ac:dyDescent="0.35">
      <c r="A24" s="155"/>
      <c r="B24" s="149"/>
      <c r="C24" s="4" t="s">
        <v>20</v>
      </c>
      <c r="D24" s="65" t="s">
        <v>53</v>
      </c>
      <c r="E24" s="26">
        <v>1044</v>
      </c>
      <c r="F24" s="9">
        <v>263</v>
      </c>
      <c r="G24" s="5">
        <v>1</v>
      </c>
      <c r="H24" s="11">
        <f t="shared" si="0"/>
        <v>263</v>
      </c>
      <c r="I24" s="8">
        <v>0.05</v>
      </c>
      <c r="J24" s="51">
        <f t="shared" si="14"/>
        <v>13.15</v>
      </c>
      <c r="K24" s="10">
        <f t="shared" si="6"/>
        <v>781</v>
      </c>
      <c r="L24" s="5">
        <v>1</v>
      </c>
      <c r="M24" s="11">
        <f t="shared" si="1"/>
        <v>781</v>
      </c>
      <c r="N24" s="8">
        <v>0.05</v>
      </c>
      <c r="O24" s="51">
        <f t="shared" si="8"/>
        <v>39.050000000000004</v>
      </c>
      <c r="P24" s="30">
        <f t="shared" ref="P24" si="15">+O24+J24</f>
        <v>52.2</v>
      </c>
      <c r="Q24" s="75">
        <v>48.66</v>
      </c>
      <c r="R24" s="61">
        <f t="shared" si="10"/>
        <v>2540.0520000000001</v>
      </c>
    </row>
    <row r="25" spans="1:21" s="3" customFormat="1" ht="15" customHeight="1" x14ac:dyDescent="0.35">
      <c r="A25" s="155"/>
      <c r="B25" s="149"/>
      <c r="C25" s="4" t="s">
        <v>23</v>
      </c>
      <c r="D25" s="65" t="s">
        <v>54</v>
      </c>
      <c r="E25" s="9">
        <f>K24</f>
        <v>781</v>
      </c>
      <c r="F25" s="9">
        <f>ROUND(E25*0.65,0)</f>
        <v>508</v>
      </c>
      <c r="G25" s="5">
        <v>4</v>
      </c>
      <c r="H25" s="11">
        <f>+F25*G25</f>
        <v>2032</v>
      </c>
      <c r="I25" s="8">
        <v>0.05</v>
      </c>
      <c r="J25" s="51">
        <f t="shared" si="14"/>
        <v>101.60000000000001</v>
      </c>
      <c r="K25" s="10">
        <f>E25-F25</f>
        <v>273</v>
      </c>
      <c r="L25" s="5">
        <v>4</v>
      </c>
      <c r="M25" s="11">
        <f>+K25*L25</f>
        <v>1092</v>
      </c>
      <c r="N25" s="8">
        <v>0.05</v>
      </c>
      <c r="O25" s="51">
        <f t="shared" si="8"/>
        <v>54.6</v>
      </c>
      <c r="P25" s="30">
        <f>+O25+J25</f>
        <v>156.20000000000002</v>
      </c>
      <c r="Q25" s="75">
        <v>48.66</v>
      </c>
      <c r="R25" s="61">
        <f t="shared" si="10"/>
        <v>7600.692</v>
      </c>
    </row>
    <row r="26" spans="1:21" s="3" customFormat="1" ht="15" customHeight="1" x14ac:dyDescent="0.35">
      <c r="A26" s="155"/>
      <c r="B26" s="149"/>
      <c r="C26" s="4" t="s">
        <v>28</v>
      </c>
      <c r="D26" s="65" t="s">
        <v>55</v>
      </c>
      <c r="E26" s="9">
        <f>K25</f>
        <v>273</v>
      </c>
      <c r="F26" s="9">
        <f>ROUND(E26*0.2,0)</f>
        <v>55</v>
      </c>
      <c r="G26" s="5">
        <v>2</v>
      </c>
      <c r="H26" s="11">
        <f t="shared" si="0"/>
        <v>110</v>
      </c>
      <c r="I26" s="8">
        <v>8.3000000000000004E-2</v>
      </c>
      <c r="J26" s="51">
        <f t="shared" si="14"/>
        <v>9.1300000000000008</v>
      </c>
      <c r="K26" s="10">
        <f>E26-F26</f>
        <v>218</v>
      </c>
      <c r="L26" s="5">
        <v>2</v>
      </c>
      <c r="M26" s="11">
        <f t="shared" si="1"/>
        <v>436</v>
      </c>
      <c r="N26" s="8">
        <v>8.3000000000000004E-2</v>
      </c>
      <c r="O26" s="51">
        <f t="shared" si="8"/>
        <v>36.188000000000002</v>
      </c>
      <c r="P26" s="30">
        <f>+O26+J26</f>
        <v>45.318000000000005</v>
      </c>
      <c r="Q26" s="75">
        <v>48.66</v>
      </c>
      <c r="R26" s="61">
        <f t="shared" si="10"/>
        <v>2205.1738800000003</v>
      </c>
    </row>
    <row r="27" spans="1:21" s="3" customFormat="1" ht="15" customHeight="1" thickBot="1" x14ac:dyDescent="0.4">
      <c r="A27" s="155"/>
      <c r="B27" s="150"/>
      <c r="C27" s="20" t="s">
        <v>24</v>
      </c>
      <c r="D27" s="66" t="s">
        <v>52</v>
      </c>
      <c r="E27" s="40">
        <f>K26</f>
        <v>218</v>
      </c>
      <c r="F27" s="40">
        <v>28</v>
      </c>
      <c r="G27" s="21">
        <v>1</v>
      </c>
      <c r="H27" s="22">
        <f t="shared" si="0"/>
        <v>28</v>
      </c>
      <c r="I27" s="23">
        <v>0.05</v>
      </c>
      <c r="J27" s="54">
        <f t="shared" si="14"/>
        <v>1.4000000000000001</v>
      </c>
      <c r="K27" s="25">
        <f>E27-F27</f>
        <v>190</v>
      </c>
      <c r="L27" s="21">
        <v>1</v>
      </c>
      <c r="M27" s="22">
        <f>+K27*L27</f>
        <v>190</v>
      </c>
      <c r="N27" s="23">
        <v>0.05</v>
      </c>
      <c r="O27" s="54">
        <f t="shared" si="8"/>
        <v>9.5</v>
      </c>
      <c r="P27" s="31">
        <f t="shared" ref="P27:P28" si="16">+O27+J27</f>
        <v>10.9</v>
      </c>
      <c r="Q27" s="87">
        <v>48.66</v>
      </c>
      <c r="R27" s="130">
        <f t="shared" si="10"/>
        <v>530.39400000000001</v>
      </c>
    </row>
    <row r="28" spans="1:21" s="3" customFormat="1" ht="15" customHeight="1" thickBot="1" x14ac:dyDescent="0.4">
      <c r="A28" s="154"/>
      <c r="B28" s="156" t="s">
        <v>67</v>
      </c>
      <c r="C28" s="157"/>
      <c r="D28" s="157"/>
      <c r="E28" s="68">
        <f>SUM(E9,E19,E22)</f>
        <v>1118</v>
      </c>
      <c r="F28" s="68">
        <f>SUM(F9,F19,F22)</f>
        <v>910</v>
      </c>
      <c r="G28" s="104">
        <f>H28/F28</f>
        <v>7.3824175824175828</v>
      </c>
      <c r="H28" s="69">
        <f>SUM(H4:H27)</f>
        <v>6718</v>
      </c>
      <c r="I28" s="70">
        <f>J28/H28</f>
        <v>0.24624352485858889</v>
      </c>
      <c r="J28" s="98">
        <f>SUM(J4:J27)</f>
        <v>1654.2640000000001</v>
      </c>
      <c r="K28" s="101">
        <f>SUM(K19,K22)</f>
        <v>208</v>
      </c>
      <c r="L28" s="105">
        <f>M28/K28</f>
        <v>15.341346153846153</v>
      </c>
      <c r="M28" s="94">
        <f>SUM(M4:M27)</f>
        <v>3191</v>
      </c>
      <c r="N28" s="95">
        <f>O28/M28</f>
        <v>5.4383578815418367E-2</v>
      </c>
      <c r="O28" s="102">
        <f>SUM(O4:O27)</f>
        <v>173.53800000000001</v>
      </c>
      <c r="P28" s="100">
        <f t="shared" si="16"/>
        <v>1827.8020000000001</v>
      </c>
      <c r="Q28" s="128"/>
      <c r="R28" s="99">
        <f>SUM(R4:R27)</f>
        <v>89242.222359999985</v>
      </c>
    </row>
    <row r="29" spans="1:21" s="3" customFormat="1" ht="25" x14ac:dyDescent="0.35">
      <c r="A29" s="160" t="s">
        <v>68</v>
      </c>
      <c r="B29" s="145" t="s">
        <v>13</v>
      </c>
      <c r="C29" s="63" t="s">
        <v>58</v>
      </c>
      <c r="D29" s="96" t="s">
        <v>47</v>
      </c>
      <c r="E29" s="97">
        <v>224</v>
      </c>
      <c r="F29" s="82">
        <v>224</v>
      </c>
      <c r="G29" s="2">
        <v>1</v>
      </c>
      <c r="H29" s="83">
        <f t="shared" ref="H29:H36" si="17">+F29*G29</f>
        <v>224</v>
      </c>
      <c r="I29" s="59">
        <v>0.05</v>
      </c>
      <c r="J29" s="60">
        <f t="shared" ref="J29:J36" si="18">+I29*H29</f>
        <v>11.200000000000001</v>
      </c>
      <c r="K29" s="84">
        <v>0</v>
      </c>
      <c r="L29" s="2">
        <v>0</v>
      </c>
      <c r="M29" s="19">
        <v>0</v>
      </c>
      <c r="N29" s="59">
        <v>0</v>
      </c>
      <c r="O29" s="60">
        <f t="shared" ref="O29:O36" si="19">+N29*M29</f>
        <v>0</v>
      </c>
      <c r="P29" s="125">
        <f t="shared" ref="P29:P38" si="20">+O29+J29</f>
        <v>11.200000000000001</v>
      </c>
      <c r="Q29" s="129">
        <v>48.66</v>
      </c>
      <c r="R29" s="129">
        <f t="shared" ref="R29:R36" si="21">P29*Q29</f>
        <v>544.99199999999996</v>
      </c>
    </row>
    <row r="30" spans="1:21" s="3" customFormat="1" ht="15" customHeight="1" x14ac:dyDescent="0.35">
      <c r="A30" s="161"/>
      <c r="B30" s="146"/>
      <c r="C30" s="15" t="s">
        <v>30</v>
      </c>
      <c r="D30" s="65" t="s">
        <v>59</v>
      </c>
      <c r="E30" s="9">
        <v>224</v>
      </c>
      <c r="F30" s="26">
        <v>178</v>
      </c>
      <c r="G30" s="16">
        <v>1</v>
      </c>
      <c r="H30" s="18">
        <f t="shared" si="17"/>
        <v>178</v>
      </c>
      <c r="I30" s="56">
        <v>0.05</v>
      </c>
      <c r="J30" s="52">
        <f t="shared" si="18"/>
        <v>8.9</v>
      </c>
      <c r="K30" s="27">
        <v>46</v>
      </c>
      <c r="L30" s="16">
        <v>1</v>
      </c>
      <c r="M30" s="17">
        <v>46</v>
      </c>
      <c r="N30" s="56">
        <v>0.05</v>
      </c>
      <c r="O30" s="51">
        <f t="shared" si="19"/>
        <v>2.3000000000000003</v>
      </c>
      <c r="P30" s="126">
        <f t="shared" si="20"/>
        <v>11.200000000000001</v>
      </c>
      <c r="Q30" s="62">
        <v>48.66</v>
      </c>
      <c r="R30" s="61">
        <f t="shared" si="21"/>
        <v>544.99199999999996</v>
      </c>
    </row>
    <row r="31" spans="1:21" s="3" customFormat="1" ht="24" customHeight="1" x14ac:dyDescent="0.35">
      <c r="A31" s="161"/>
      <c r="B31" s="146"/>
      <c r="C31" s="4" t="s">
        <v>18</v>
      </c>
      <c r="D31" s="65" t="s">
        <v>64</v>
      </c>
      <c r="E31" s="9">
        <v>224</v>
      </c>
      <c r="F31" s="26">
        <v>178</v>
      </c>
      <c r="G31" s="16">
        <v>1</v>
      </c>
      <c r="H31" s="18">
        <f t="shared" si="17"/>
        <v>178</v>
      </c>
      <c r="I31" s="56">
        <v>0.5</v>
      </c>
      <c r="J31" s="52">
        <f t="shared" si="18"/>
        <v>89</v>
      </c>
      <c r="K31" s="27">
        <v>46</v>
      </c>
      <c r="L31" s="16">
        <v>1</v>
      </c>
      <c r="M31" s="17">
        <v>46</v>
      </c>
      <c r="N31" s="56">
        <v>0.5</v>
      </c>
      <c r="O31" s="51">
        <f t="shared" si="19"/>
        <v>23</v>
      </c>
      <c r="P31" s="126">
        <f t="shared" si="20"/>
        <v>112</v>
      </c>
      <c r="Q31" s="62">
        <v>48.66</v>
      </c>
      <c r="R31" s="61">
        <f t="shared" si="21"/>
        <v>5449.92</v>
      </c>
    </row>
    <row r="32" spans="1:21" s="3" customFormat="1" ht="15" customHeight="1" x14ac:dyDescent="0.35">
      <c r="A32" s="161"/>
      <c r="B32" s="146"/>
      <c r="C32" s="103" t="s">
        <v>19</v>
      </c>
      <c r="D32" s="65" t="s">
        <v>44</v>
      </c>
      <c r="E32" s="9">
        <v>224</v>
      </c>
      <c r="F32" s="26">
        <v>178</v>
      </c>
      <c r="G32" s="16">
        <v>1</v>
      </c>
      <c r="H32" s="18">
        <f t="shared" si="17"/>
        <v>178</v>
      </c>
      <c r="I32" s="56">
        <v>0.05</v>
      </c>
      <c r="J32" s="52">
        <f t="shared" si="18"/>
        <v>8.9</v>
      </c>
      <c r="K32" s="27">
        <v>46</v>
      </c>
      <c r="L32" s="16">
        <v>1</v>
      </c>
      <c r="M32" s="17">
        <v>46</v>
      </c>
      <c r="N32" s="56">
        <v>0.05</v>
      </c>
      <c r="O32" s="51">
        <f t="shared" si="19"/>
        <v>2.3000000000000003</v>
      </c>
      <c r="P32" s="126">
        <f t="shared" si="20"/>
        <v>11.200000000000001</v>
      </c>
      <c r="Q32" s="62">
        <v>48.66</v>
      </c>
      <c r="R32" s="61">
        <f t="shared" si="21"/>
        <v>544.99199999999996</v>
      </c>
    </row>
    <row r="33" spans="1:18" s="3" customFormat="1" ht="15" customHeight="1" x14ac:dyDescent="0.35">
      <c r="A33" s="161"/>
      <c r="B33" s="146"/>
      <c r="C33" s="4" t="s">
        <v>20</v>
      </c>
      <c r="D33" s="65" t="s">
        <v>53</v>
      </c>
      <c r="E33" s="9">
        <v>224</v>
      </c>
      <c r="F33" s="26">
        <v>56</v>
      </c>
      <c r="G33" s="16">
        <v>1</v>
      </c>
      <c r="H33" s="18">
        <f t="shared" si="17"/>
        <v>56</v>
      </c>
      <c r="I33" s="56">
        <v>0.05</v>
      </c>
      <c r="J33" s="52">
        <f t="shared" si="18"/>
        <v>2.8000000000000003</v>
      </c>
      <c r="K33" s="27">
        <v>168</v>
      </c>
      <c r="L33" s="16">
        <v>1</v>
      </c>
      <c r="M33" s="17">
        <v>168</v>
      </c>
      <c r="N33" s="56">
        <v>0.05</v>
      </c>
      <c r="O33" s="51">
        <f t="shared" si="19"/>
        <v>8.4</v>
      </c>
      <c r="P33" s="126">
        <f t="shared" si="20"/>
        <v>11.200000000000001</v>
      </c>
      <c r="Q33" s="62">
        <v>48.66</v>
      </c>
      <c r="R33" s="61">
        <f t="shared" si="21"/>
        <v>544.99199999999996</v>
      </c>
    </row>
    <row r="34" spans="1:18" s="3" customFormat="1" ht="15" customHeight="1" x14ac:dyDescent="0.35">
      <c r="A34" s="161"/>
      <c r="B34" s="146"/>
      <c r="C34" s="4" t="s">
        <v>23</v>
      </c>
      <c r="D34" s="65" t="s">
        <v>54</v>
      </c>
      <c r="E34" s="9">
        <f>K33</f>
        <v>168</v>
      </c>
      <c r="F34" s="9">
        <f>ROUND(E34*0.65,0)</f>
        <v>109</v>
      </c>
      <c r="G34" s="16">
        <v>4</v>
      </c>
      <c r="H34" s="11">
        <f>+F34*G34</f>
        <v>436</v>
      </c>
      <c r="I34" s="8">
        <v>0.05</v>
      </c>
      <c r="J34" s="51">
        <f t="shared" ref="J34:J35" si="22">+H34*I34</f>
        <v>21.8</v>
      </c>
      <c r="K34" s="10">
        <f>E34-F34</f>
        <v>59</v>
      </c>
      <c r="L34" s="5">
        <v>4</v>
      </c>
      <c r="M34" s="11">
        <f>+K34*L34</f>
        <v>236</v>
      </c>
      <c r="N34" s="8">
        <v>0.05</v>
      </c>
      <c r="O34" s="51">
        <f t="shared" si="19"/>
        <v>11.8</v>
      </c>
      <c r="P34" s="30">
        <f>+O34+J34</f>
        <v>33.6</v>
      </c>
      <c r="Q34" s="62">
        <v>48.66</v>
      </c>
      <c r="R34" s="61">
        <f t="shared" si="21"/>
        <v>1634.9759999999999</v>
      </c>
    </row>
    <row r="35" spans="1:18" s="3" customFormat="1" ht="15" customHeight="1" x14ac:dyDescent="0.35">
      <c r="A35" s="161"/>
      <c r="B35" s="146"/>
      <c r="C35" s="4" t="s">
        <v>28</v>
      </c>
      <c r="D35" s="65" t="s">
        <v>55</v>
      </c>
      <c r="E35" s="9">
        <f>K34</f>
        <v>59</v>
      </c>
      <c r="F35" s="9">
        <f>ROUND(E35*0.2,0)</f>
        <v>12</v>
      </c>
      <c r="G35" s="16">
        <v>2</v>
      </c>
      <c r="H35" s="11">
        <f t="shared" ref="H35" si="23">+F35*G35</f>
        <v>24</v>
      </c>
      <c r="I35" s="8">
        <v>8.3000000000000004E-2</v>
      </c>
      <c r="J35" s="51">
        <f t="shared" si="22"/>
        <v>1.992</v>
      </c>
      <c r="K35" s="10">
        <f>E35-F35</f>
        <v>47</v>
      </c>
      <c r="L35" s="16">
        <v>2</v>
      </c>
      <c r="M35" s="11">
        <f t="shared" ref="M35" si="24">+K35*L35</f>
        <v>94</v>
      </c>
      <c r="N35" s="8">
        <v>8.3000000000000004E-2</v>
      </c>
      <c r="O35" s="51">
        <f t="shared" si="19"/>
        <v>7.8020000000000005</v>
      </c>
      <c r="P35" s="30">
        <f>+O35+J35</f>
        <v>9.7940000000000005</v>
      </c>
      <c r="Q35" s="62">
        <v>48.66</v>
      </c>
      <c r="R35" s="61">
        <f t="shared" si="21"/>
        <v>476.57603999999998</v>
      </c>
    </row>
    <row r="36" spans="1:18" s="3" customFormat="1" ht="15" customHeight="1" thickBot="1" x14ac:dyDescent="0.4">
      <c r="A36" s="161"/>
      <c r="B36" s="146"/>
      <c r="C36" s="20" t="s">
        <v>24</v>
      </c>
      <c r="D36" s="71" t="s">
        <v>52</v>
      </c>
      <c r="E36" s="80">
        <v>50</v>
      </c>
      <c r="F36" s="26">
        <v>5</v>
      </c>
      <c r="G36" s="16">
        <v>1</v>
      </c>
      <c r="H36" s="18">
        <f t="shared" si="17"/>
        <v>5</v>
      </c>
      <c r="I36" s="56">
        <v>0.05</v>
      </c>
      <c r="J36" s="52">
        <f t="shared" si="18"/>
        <v>0.25</v>
      </c>
      <c r="K36" s="27">
        <v>45</v>
      </c>
      <c r="L36" s="16">
        <v>1</v>
      </c>
      <c r="M36" s="17">
        <v>45</v>
      </c>
      <c r="N36" s="56">
        <v>0.05</v>
      </c>
      <c r="O36" s="51">
        <f t="shared" si="19"/>
        <v>2.25</v>
      </c>
      <c r="P36" s="126">
        <f t="shared" si="20"/>
        <v>2.5</v>
      </c>
      <c r="Q36" s="62">
        <v>48.66</v>
      </c>
      <c r="R36" s="61">
        <f t="shared" si="21"/>
        <v>121.64999999999999</v>
      </c>
    </row>
    <row r="37" spans="1:18" s="3" customFormat="1" ht="15" customHeight="1" thickBot="1" x14ac:dyDescent="0.4">
      <c r="A37" s="162"/>
      <c r="B37" s="158" t="s">
        <v>69</v>
      </c>
      <c r="C37" s="159"/>
      <c r="D37" s="159"/>
      <c r="E37" s="106">
        <f>E31</f>
        <v>224</v>
      </c>
      <c r="F37" s="106">
        <f>F31</f>
        <v>178</v>
      </c>
      <c r="G37" s="105">
        <f>H37/F37</f>
        <v>7.1853932584269664</v>
      </c>
      <c r="H37" s="94">
        <f>SUM(H29:H36)</f>
        <v>1279</v>
      </c>
      <c r="I37" s="95">
        <f>J37/H37</f>
        <v>0.11324628616106332</v>
      </c>
      <c r="J37" s="95">
        <f>SUM(J29:J36)</f>
        <v>144.84199999999998</v>
      </c>
      <c r="K37" s="106">
        <f>K31</f>
        <v>46</v>
      </c>
      <c r="L37" s="105">
        <f>M37/K37</f>
        <v>14.804347826086957</v>
      </c>
      <c r="M37" s="94">
        <f>SUM(M29:M36)</f>
        <v>681</v>
      </c>
      <c r="N37" s="95">
        <f>O37/M37</f>
        <v>8.4951541850220261E-2</v>
      </c>
      <c r="O37" s="95">
        <f>SUM(O29:O36)</f>
        <v>57.851999999999997</v>
      </c>
      <c r="P37" s="127">
        <f t="shared" si="20"/>
        <v>202.69399999999999</v>
      </c>
      <c r="Q37" s="99"/>
      <c r="R37" s="99">
        <f>SUM(R29:R36)</f>
        <v>9863.090040000001</v>
      </c>
    </row>
    <row r="38" spans="1:18" s="3" customFormat="1" ht="16" customHeight="1" x14ac:dyDescent="0.35">
      <c r="A38" s="132"/>
      <c r="B38" s="131" t="s">
        <v>14</v>
      </c>
      <c r="C38" s="112"/>
      <c r="D38" s="113"/>
      <c r="E38" s="113">
        <f>SUM(E37,E28)</f>
        <v>1342</v>
      </c>
      <c r="F38" s="113">
        <f>SUM(F37,F28)</f>
        <v>1088</v>
      </c>
      <c r="G38" s="114">
        <f>H38/F38</f>
        <v>7.3501838235294121</v>
      </c>
      <c r="H38" s="113">
        <f>SUM(H37,H28)</f>
        <v>7997</v>
      </c>
      <c r="I38" s="115">
        <f>J38/H38</f>
        <v>0.22497261473052396</v>
      </c>
      <c r="J38" s="115">
        <f>SUM(J37,J28)</f>
        <v>1799.1060000000002</v>
      </c>
      <c r="K38" s="113">
        <f>SUM(K37,K28)</f>
        <v>254</v>
      </c>
      <c r="L38" s="114">
        <f>M38/K38</f>
        <v>15.244094488188976</v>
      </c>
      <c r="M38" s="113">
        <f>SUM(M37,M28)</f>
        <v>3872</v>
      </c>
      <c r="N38" s="114">
        <f>O38/M38</f>
        <v>5.9759814049586781E-2</v>
      </c>
      <c r="O38" s="116">
        <f>SUM(O37,O28)</f>
        <v>231.39000000000001</v>
      </c>
      <c r="P38" s="116">
        <f t="shared" si="20"/>
        <v>2030.4960000000003</v>
      </c>
      <c r="Q38" s="117"/>
      <c r="R38" s="118">
        <f>SUM(R28,R37)</f>
        <v>99105.312399999981</v>
      </c>
    </row>
    <row r="39" spans="1:18" ht="13.5" customHeight="1" x14ac:dyDescent="0.35">
      <c r="A39" s="133"/>
      <c r="B39" s="141" t="s">
        <v>42</v>
      </c>
      <c r="C39" s="142"/>
      <c r="D39" s="142"/>
      <c r="E39" s="142"/>
      <c r="F39" s="142"/>
      <c r="G39" s="77"/>
      <c r="H39" s="78"/>
      <c r="I39" s="79"/>
      <c r="J39" s="76"/>
      <c r="K39" s="78"/>
      <c r="L39" s="77"/>
      <c r="M39" s="78"/>
      <c r="N39" s="79"/>
      <c r="O39" s="76"/>
      <c r="P39" s="76"/>
      <c r="Q39" s="76"/>
      <c r="R39" s="119">
        <f>R38*0.33</f>
        <v>32704.753091999995</v>
      </c>
    </row>
    <row r="40" spans="1:18" ht="13" thickBot="1" x14ac:dyDescent="0.4">
      <c r="A40" s="134"/>
      <c r="B40" s="143" t="s">
        <v>43</v>
      </c>
      <c r="C40" s="144"/>
      <c r="D40" s="144"/>
      <c r="E40" s="144"/>
      <c r="F40" s="144"/>
      <c r="G40" s="120"/>
      <c r="H40" s="121"/>
      <c r="I40" s="122"/>
      <c r="J40" s="123"/>
      <c r="K40" s="121"/>
      <c r="L40" s="120"/>
      <c r="M40" s="121"/>
      <c r="N40" s="122"/>
      <c r="O40" s="123"/>
      <c r="P40" s="123"/>
      <c r="Q40" s="123"/>
      <c r="R40" s="124">
        <f>R38+R39</f>
        <v>131810.06549199997</v>
      </c>
    </row>
    <row r="41" spans="1:18" ht="14.5" x14ac:dyDescent="0.35">
      <c r="C41" s="107"/>
      <c r="D41" s="107"/>
      <c r="E41" s="107"/>
      <c r="F41" s="108"/>
      <c r="L41" s="108"/>
      <c r="M41" s="108"/>
      <c r="Q41" s="109"/>
      <c r="R41" s="110"/>
    </row>
    <row r="42" spans="1:18" ht="14.5" x14ac:dyDescent="0.35">
      <c r="B42" s="111" t="s">
        <v>26</v>
      </c>
      <c r="C42" s="107"/>
      <c r="D42" s="107"/>
      <c r="E42" s="107"/>
    </row>
    <row r="43" spans="1:18" ht="14.5" x14ac:dyDescent="0.35">
      <c r="B43" s="107" t="s">
        <v>31</v>
      </c>
      <c r="C43" s="107"/>
      <c r="D43" s="107"/>
      <c r="E43" s="107"/>
    </row>
    <row r="44" spans="1:18" ht="14.5" x14ac:dyDescent="0.35">
      <c r="B44" s="107" t="s">
        <v>36</v>
      </c>
      <c r="C44" s="107"/>
      <c r="D44" s="107"/>
      <c r="E44" s="107"/>
    </row>
    <row r="45" spans="1:18" ht="14.5" x14ac:dyDescent="0.35">
      <c r="B45" s="107" t="s">
        <v>37</v>
      </c>
      <c r="C45" s="107"/>
      <c r="D45" s="107"/>
      <c r="E45" s="107"/>
    </row>
    <row r="46" spans="1:18" ht="14.5" x14ac:dyDescent="0.35">
      <c r="B46" s="107" t="s">
        <v>38</v>
      </c>
    </row>
    <row r="47" spans="1:18" ht="14.5" x14ac:dyDescent="0.35">
      <c r="B47" s="107" t="s">
        <v>32</v>
      </c>
      <c r="C47" s="37"/>
      <c r="D47" s="37"/>
      <c r="E47" s="37"/>
      <c r="F47" s="37"/>
      <c r="G47" s="44"/>
      <c r="H47" s="37"/>
    </row>
    <row r="48" spans="1:18" x14ac:dyDescent="0.3">
      <c r="B48" s="37"/>
      <c r="C48" s="37"/>
      <c r="D48" s="37"/>
      <c r="E48" s="37"/>
      <c r="F48" s="37"/>
      <c r="G48" s="44"/>
      <c r="H48" s="37"/>
    </row>
    <row r="49" spans="2:8" x14ac:dyDescent="0.3">
      <c r="B49" s="37"/>
      <c r="C49" s="37"/>
      <c r="D49" s="37"/>
      <c r="E49" s="37"/>
      <c r="F49" s="37"/>
      <c r="G49" s="44"/>
      <c r="H49" s="37"/>
    </row>
    <row r="50" spans="2:8" x14ac:dyDescent="0.3">
      <c r="B50" s="37"/>
      <c r="C50" s="37"/>
      <c r="D50" s="37"/>
      <c r="E50" s="37"/>
      <c r="F50" s="37"/>
      <c r="G50" s="44"/>
      <c r="H50" s="37"/>
    </row>
    <row r="51" spans="2:8" x14ac:dyDescent="0.3">
      <c r="B51" s="37"/>
      <c r="C51" s="37"/>
      <c r="D51" s="37"/>
      <c r="E51" s="37"/>
      <c r="F51" s="37"/>
      <c r="G51" s="44"/>
      <c r="H51" s="37"/>
    </row>
    <row r="52" spans="2:8" x14ac:dyDescent="0.3">
      <c r="B52" s="37"/>
      <c r="C52" s="37"/>
      <c r="D52" s="37"/>
      <c r="E52" s="37"/>
      <c r="F52" s="37"/>
      <c r="G52" s="44"/>
      <c r="H52" s="37"/>
    </row>
    <row r="53" spans="2:8" x14ac:dyDescent="0.3">
      <c r="B53" s="37"/>
      <c r="C53" s="37"/>
      <c r="D53" s="37"/>
      <c r="E53" s="37"/>
      <c r="F53" s="37"/>
      <c r="G53" s="44"/>
      <c r="H53" s="37"/>
    </row>
  </sheetData>
  <mergeCells count="12">
    <mergeCell ref="A2:A3"/>
    <mergeCell ref="A4:A28"/>
    <mergeCell ref="B28:D28"/>
    <mergeCell ref="B29:B36"/>
    <mergeCell ref="B37:D37"/>
    <mergeCell ref="A29:A37"/>
    <mergeCell ref="F2:J2"/>
    <mergeCell ref="K2:O2"/>
    <mergeCell ref="B39:F39"/>
    <mergeCell ref="B40:F40"/>
    <mergeCell ref="B4:B18"/>
    <mergeCell ref="B19:B27"/>
  </mergeCells>
  <pageMargins left="0.7" right="0.7" top="0.75" bottom="0.75" header="0.3" footer="0.3"/>
  <pageSetup scale="76" fitToHeight="0" orientation="landscape" r:id="rId1"/>
  <headerFooter>
    <oddFooter>&amp;L&amp;"Calibri,Regular"&amp;K000000Appendix G. Table of Estimated Burdens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Estimated Annualized Burden new</vt:lpstr>
      <vt:lpstr>'Estimated Annualized Burden 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Figueroa</dc:creator>
  <cp:lastModifiedBy>Franklin, Jamia - FNS</cp:lastModifiedBy>
  <cp:lastPrinted>2017-03-30T17:20:45Z</cp:lastPrinted>
  <dcterms:created xsi:type="dcterms:W3CDTF">2016-08-31T22:41:54Z</dcterms:created>
  <dcterms:modified xsi:type="dcterms:W3CDTF">2023-06-05T18:59:27Z</dcterms:modified>
</cp:coreProperties>
</file>