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0969C99D-8A3E-43DA-AC32-EC3E40F12F3E}" xr6:coauthVersionLast="47" xr6:coauthVersionMax="47" xr10:uidLastSave="{00000000-0000-0000-0000-000000000000}"/>
  <bookViews>
    <workbookView xWindow="29730" yWindow="4320" windowWidth="29010" windowHeight="15210" firstSheet="8" activeTab="8" xr2:uid="{00000000-000D-0000-FFFF-FFFF00000000}"/>
    <workbookView xWindow="30000" yWindow="9855" windowWidth="29010" windowHeight="15210" xr2:uid="{00000000-000D-0000-FFFF-FFFF01000000}"/>
  </bookViews>
  <sheets>
    <sheet name="TBL1-YR1" sheetId="4" r:id="rId1"/>
    <sheet name="TBL2-YR2" sheetId="6" r:id="rId2"/>
    <sheet name="TBL3-YR3" sheetId="7" r:id="rId3"/>
    <sheet name="TBL4-Summary" sheetId="8" r:id="rId4"/>
    <sheet name="TBL5-YR1" sheetId="5" r:id="rId5"/>
    <sheet name="TBL6-YR2" sheetId="9" r:id="rId6"/>
    <sheet name="TBL7-YR3" sheetId="10" r:id="rId7"/>
    <sheet name="TBL8-Summary" sheetId="11" r:id="rId8"/>
    <sheet name="Capital O&amp;M" sheetId="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8" l="1"/>
  <c r="C11" i="8"/>
  <c r="C10" i="8"/>
  <c r="D50" i="7" l="1"/>
  <c r="F50" i="7" s="1"/>
  <c r="D50" i="6"/>
  <c r="F50" i="6" s="1"/>
  <c r="D50" i="4"/>
  <c r="F50" i="4" s="1"/>
  <c r="G50" i="7" l="1"/>
  <c r="H50" i="7"/>
  <c r="G50" i="6"/>
  <c r="H50" i="6"/>
  <c r="I50" i="6" s="1"/>
  <c r="H50" i="4"/>
  <c r="G50" i="4"/>
  <c r="B7" i="1"/>
  <c r="D7" i="1" s="1"/>
  <c r="I50" i="7" l="1"/>
  <c r="I50" i="4"/>
  <c r="B12" i="11"/>
  <c r="B10" i="11"/>
  <c r="D26" i="5"/>
  <c r="F26" i="5" s="1"/>
  <c r="D26" i="9"/>
  <c r="F26" i="9" s="1"/>
  <c r="H26" i="9" s="1"/>
  <c r="D26" i="10"/>
  <c r="F26" i="10" s="1"/>
  <c r="B14" i="8"/>
  <c r="C9" i="11"/>
  <c r="G7" i="11"/>
  <c r="G6" i="11"/>
  <c r="D25" i="10"/>
  <c r="F25" i="10" s="1"/>
  <c r="D24" i="10"/>
  <c r="F24" i="10" s="1"/>
  <c r="D23" i="10"/>
  <c r="F23" i="10" s="1"/>
  <c r="D22" i="10"/>
  <c r="F22" i="10" s="1"/>
  <c r="D21" i="10"/>
  <c r="F21" i="10" s="1"/>
  <c r="D19" i="10"/>
  <c r="F19" i="10" s="1"/>
  <c r="D18" i="10"/>
  <c r="F18" i="10" s="1"/>
  <c r="D17" i="10"/>
  <c r="D15" i="10"/>
  <c r="F15" i="10" s="1"/>
  <c r="D14" i="10"/>
  <c r="F14" i="10" s="1"/>
  <c r="G14" i="10" s="1"/>
  <c r="D13" i="10"/>
  <c r="F13" i="10" s="1"/>
  <c r="D12" i="10"/>
  <c r="F12" i="10" s="1"/>
  <c r="H12" i="10" s="1"/>
  <c r="D11" i="10"/>
  <c r="D10" i="10"/>
  <c r="D9" i="10"/>
  <c r="D8" i="10"/>
  <c r="F8" i="10" s="1"/>
  <c r="D7" i="10"/>
  <c r="F7" i="10" s="1"/>
  <c r="D6" i="10"/>
  <c r="F6" i="10" s="1"/>
  <c r="D5" i="10"/>
  <c r="F5" i="10" s="1"/>
  <c r="D25" i="9"/>
  <c r="F25" i="9" s="1"/>
  <c r="D24" i="9"/>
  <c r="F24" i="9" s="1"/>
  <c r="D23" i="9"/>
  <c r="F23" i="9" s="1"/>
  <c r="D22" i="9"/>
  <c r="F22" i="9" s="1"/>
  <c r="D21" i="9"/>
  <c r="F21" i="9" s="1"/>
  <c r="H21" i="9" s="1"/>
  <c r="D19" i="9"/>
  <c r="D18" i="9"/>
  <c r="F18" i="9" s="1"/>
  <c r="D17" i="9"/>
  <c r="D15" i="9"/>
  <c r="F15" i="9" s="1"/>
  <c r="H15" i="9" s="1"/>
  <c r="D14" i="9"/>
  <c r="F14" i="9" s="1"/>
  <c r="G14" i="9" s="1"/>
  <c r="D13" i="9"/>
  <c r="F13" i="9" s="1"/>
  <c r="D12" i="9"/>
  <c r="F12" i="9" s="1"/>
  <c r="D11" i="9"/>
  <c r="F11" i="9"/>
  <c r="D10" i="9"/>
  <c r="D9" i="9"/>
  <c r="F9" i="9" s="1"/>
  <c r="H9" i="9" s="1"/>
  <c r="D8" i="9"/>
  <c r="F8" i="9" s="1"/>
  <c r="D7" i="9"/>
  <c r="F7" i="9" s="1"/>
  <c r="D6" i="9"/>
  <c r="F6" i="9" s="1"/>
  <c r="D5" i="9"/>
  <c r="F5" i="9" s="1"/>
  <c r="D56" i="7"/>
  <c r="F56" i="7" s="1"/>
  <c r="H56" i="7" s="1"/>
  <c r="D55" i="7"/>
  <c r="F55" i="7" s="1"/>
  <c r="F54" i="7"/>
  <c r="H54" i="7" s="1"/>
  <c r="D53" i="7"/>
  <c r="F53" i="7" s="1"/>
  <c r="D52" i="7"/>
  <c r="F52" i="7" s="1"/>
  <c r="D51" i="7"/>
  <c r="F51" i="7" s="1"/>
  <c r="H51" i="7" s="1"/>
  <c r="D48" i="7"/>
  <c r="F48" i="7" s="1"/>
  <c r="D47" i="7"/>
  <c r="F47" i="7" s="1"/>
  <c r="D46" i="7"/>
  <c r="F46" i="7" s="1"/>
  <c r="G46" i="7" s="1"/>
  <c r="D44" i="7"/>
  <c r="F44" i="7" s="1"/>
  <c r="D42" i="7"/>
  <c r="F42" i="7" s="1"/>
  <c r="D41" i="7"/>
  <c r="F41" i="7" s="1"/>
  <c r="D40" i="7"/>
  <c r="F40" i="7" s="1"/>
  <c r="D34" i="7"/>
  <c r="F34" i="7" s="1"/>
  <c r="D33" i="7"/>
  <c r="F33" i="7" s="1"/>
  <c r="G33" i="7" s="1"/>
  <c r="D32" i="7"/>
  <c r="F32" i="7" s="1"/>
  <c r="D31" i="7"/>
  <c r="F31" i="7" s="1"/>
  <c r="D30" i="7"/>
  <c r="F30" i="7" s="1"/>
  <c r="D29" i="7"/>
  <c r="F29" i="7" s="1"/>
  <c r="H29" i="7" s="1"/>
  <c r="D28" i="7"/>
  <c r="F28" i="7" s="1"/>
  <c r="D27" i="7"/>
  <c r="F27" i="7" s="1"/>
  <c r="F25" i="7"/>
  <c r="D24" i="7"/>
  <c r="F24" i="7" s="1"/>
  <c r="D23" i="7"/>
  <c r="D22" i="7"/>
  <c r="F22" i="7" s="1"/>
  <c r="D21" i="7"/>
  <c r="F21" i="7" s="1"/>
  <c r="G21" i="7" s="1"/>
  <c r="D20" i="7"/>
  <c r="F20" i="7" s="1"/>
  <c r="D19" i="7"/>
  <c r="F19" i="7" s="1"/>
  <c r="D17" i="7"/>
  <c r="F17" i="7" s="1"/>
  <c r="D16" i="7"/>
  <c r="F16" i="7" s="1"/>
  <c r="D15" i="7"/>
  <c r="F15" i="7" s="1"/>
  <c r="G15" i="7" s="1"/>
  <c r="D11" i="7"/>
  <c r="F11" i="7" s="1"/>
  <c r="D10" i="7"/>
  <c r="F10" i="7" s="1"/>
  <c r="G10" i="7" s="1"/>
  <c r="D9" i="7"/>
  <c r="F9" i="7" s="1"/>
  <c r="H9" i="7" s="1"/>
  <c r="D7" i="7"/>
  <c r="F7" i="7" s="1"/>
  <c r="D56" i="6"/>
  <c r="F56" i="6" s="1"/>
  <c r="D55" i="6"/>
  <c r="F55" i="6" s="1"/>
  <c r="F54" i="6"/>
  <c r="D53" i="6"/>
  <c r="F53" i="6" s="1"/>
  <c r="D52" i="6"/>
  <c r="F52" i="6" s="1"/>
  <c r="D51" i="6"/>
  <c r="F51" i="6" s="1"/>
  <c r="D48" i="6"/>
  <c r="F48" i="6" s="1"/>
  <c r="D47" i="6"/>
  <c r="F47" i="6" s="1"/>
  <c r="D46" i="6"/>
  <c r="F46" i="6" s="1"/>
  <c r="D44" i="6"/>
  <c r="F44" i="6" s="1"/>
  <c r="D42" i="6"/>
  <c r="F42" i="6" s="1"/>
  <c r="H42" i="6" s="1"/>
  <c r="D41" i="6"/>
  <c r="F41" i="6" s="1"/>
  <c r="D40" i="6"/>
  <c r="F40" i="6" s="1"/>
  <c r="D34" i="6"/>
  <c r="F34" i="6" s="1"/>
  <c r="H34" i="6" s="1"/>
  <c r="D33" i="6"/>
  <c r="F33" i="6" s="1"/>
  <c r="D32" i="6"/>
  <c r="F32" i="6" s="1"/>
  <c r="D31" i="6"/>
  <c r="F31" i="6" s="1"/>
  <c r="D30" i="6"/>
  <c r="F30" i="6" s="1"/>
  <c r="H30" i="6" s="1"/>
  <c r="D29" i="6"/>
  <c r="F29" i="6" s="1"/>
  <c r="D28" i="6"/>
  <c r="F28" i="6" s="1"/>
  <c r="D27" i="6"/>
  <c r="F25" i="6"/>
  <c r="H25" i="6" s="1"/>
  <c r="D24" i="6"/>
  <c r="F24" i="6" s="1"/>
  <c r="F27" i="6"/>
  <c r="D23" i="6"/>
  <c r="F23" i="6" s="1"/>
  <c r="D22" i="6"/>
  <c r="F22" i="6" s="1"/>
  <c r="D21" i="6"/>
  <c r="F21" i="6" s="1"/>
  <c r="D20" i="6"/>
  <c r="F20" i="6" s="1"/>
  <c r="D19" i="6"/>
  <c r="F19" i="6" s="1"/>
  <c r="G19" i="6" s="1"/>
  <c r="D17" i="6"/>
  <c r="F17" i="6" s="1"/>
  <c r="D16" i="6"/>
  <c r="F16" i="6" s="1"/>
  <c r="D15" i="6"/>
  <c r="F15" i="6" s="1"/>
  <c r="D11" i="6"/>
  <c r="F11" i="6" s="1"/>
  <c r="D10" i="6"/>
  <c r="F10" i="6" s="1"/>
  <c r="D9" i="6"/>
  <c r="F9" i="6" s="1"/>
  <c r="D7" i="6"/>
  <c r="F7" i="6" s="1"/>
  <c r="B4" i="8" s="1"/>
  <c r="D8" i="1"/>
  <c r="F54" i="4"/>
  <c r="H54" i="4" s="1"/>
  <c r="D55" i="4"/>
  <c r="F55" i="4" s="1"/>
  <c r="G55" i="4" s="1"/>
  <c r="D56" i="4"/>
  <c r="F56" i="4" s="1"/>
  <c r="D24" i="4"/>
  <c r="F24" i="4" s="1"/>
  <c r="D9" i="4"/>
  <c r="F9" i="4" s="1"/>
  <c r="D10" i="4"/>
  <c r="F10" i="4" s="1"/>
  <c r="H9" i="4" l="1"/>
  <c r="G9" i="4"/>
  <c r="H56" i="4"/>
  <c r="G56" i="4"/>
  <c r="H10" i="6"/>
  <c r="G10" i="6"/>
  <c r="I10" i="6" s="1"/>
  <c r="H16" i="6"/>
  <c r="G16" i="6"/>
  <c r="H23" i="6"/>
  <c r="G23" i="6"/>
  <c r="H40" i="6"/>
  <c r="G40" i="6"/>
  <c r="H47" i="6"/>
  <c r="G47" i="6"/>
  <c r="I47" i="6" s="1"/>
  <c r="H52" i="6"/>
  <c r="G52" i="6"/>
  <c r="H54" i="6"/>
  <c r="G54" i="6"/>
  <c r="I54" i="6" s="1"/>
  <c r="H25" i="7"/>
  <c r="G25" i="7"/>
  <c r="G47" i="7"/>
  <c r="I47" i="7" s="1"/>
  <c r="H47" i="7"/>
  <c r="H5" i="9"/>
  <c r="G5" i="10"/>
  <c r="G24" i="10"/>
  <c r="H24" i="10"/>
  <c r="H26" i="10"/>
  <c r="G26" i="10"/>
  <c r="I26" i="10" s="1"/>
  <c r="H26" i="5"/>
  <c r="G26" i="5"/>
  <c r="I26" i="5" s="1"/>
  <c r="B14" i="11"/>
  <c r="C13" i="8"/>
  <c r="F9" i="10"/>
  <c r="I24" i="10"/>
  <c r="G26" i="9"/>
  <c r="I26" i="9" s="1"/>
  <c r="F10" i="9"/>
  <c r="F17" i="9"/>
  <c r="C14" i="8"/>
  <c r="G56" i="7"/>
  <c r="I56" i="7" s="1"/>
  <c r="G51" i="7"/>
  <c r="G29" i="7"/>
  <c r="I29" i="7" s="1"/>
  <c r="H10" i="7"/>
  <c r="I10" i="7" s="1"/>
  <c r="G34" i="6"/>
  <c r="I34" i="6" s="1"/>
  <c r="G30" i="6"/>
  <c r="I30" i="6" s="1"/>
  <c r="F19" i="9"/>
  <c r="H19" i="9" s="1"/>
  <c r="B13" i="11"/>
  <c r="H25" i="10"/>
  <c r="G25" i="10"/>
  <c r="H6" i="10"/>
  <c r="G6" i="10"/>
  <c r="I6" i="10" s="1"/>
  <c r="G7" i="10"/>
  <c r="H7" i="10"/>
  <c r="I7" i="10" s="1"/>
  <c r="H18" i="10"/>
  <c r="G18" i="10"/>
  <c r="I18" i="10" s="1"/>
  <c r="H15" i="10"/>
  <c r="G15" i="10"/>
  <c r="I15" i="10"/>
  <c r="G8" i="10"/>
  <c r="H8" i="10"/>
  <c r="H23" i="10"/>
  <c r="G23" i="10"/>
  <c r="I23" i="10" s="1"/>
  <c r="H19" i="10"/>
  <c r="G19" i="10"/>
  <c r="F11" i="10"/>
  <c r="F10" i="10"/>
  <c r="F17" i="10"/>
  <c r="H21" i="10"/>
  <c r="G21" i="10"/>
  <c r="I21" i="10" s="1"/>
  <c r="H5" i="10"/>
  <c r="H14" i="10"/>
  <c r="I14" i="10" s="1"/>
  <c r="G13" i="10"/>
  <c r="G22" i="10"/>
  <c r="H13" i="10"/>
  <c r="H22" i="10"/>
  <c r="I22" i="10" s="1"/>
  <c r="G12" i="10"/>
  <c r="I12" i="10" s="1"/>
  <c r="H22" i="9"/>
  <c r="G22" i="9"/>
  <c r="I22" i="9" s="1"/>
  <c r="H7" i="9"/>
  <c r="G7" i="9"/>
  <c r="G11" i="9"/>
  <c r="H11" i="9"/>
  <c r="H13" i="9"/>
  <c r="G13" i="9"/>
  <c r="I13" i="9" s="1"/>
  <c r="G23" i="9"/>
  <c r="H23" i="9"/>
  <c r="H18" i="9"/>
  <c r="G18" i="9"/>
  <c r="G24" i="9"/>
  <c r="H24" i="9"/>
  <c r="H8" i="9"/>
  <c r="G8" i="9"/>
  <c r="I8" i="9" s="1"/>
  <c r="H12" i="9"/>
  <c r="G12" i="9"/>
  <c r="I12" i="9" s="1"/>
  <c r="G25" i="9"/>
  <c r="H25" i="9"/>
  <c r="G5" i="9"/>
  <c r="H14" i="9"/>
  <c r="I14" i="9" s="1"/>
  <c r="G21" i="9"/>
  <c r="I21" i="9" s="1"/>
  <c r="G6" i="9"/>
  <c r="G9" i="9"/>
  <c r="I9" i="9" s="1"/>
  <c r="G15" i="9"/>
  <c r="I15" i="9" s="1"/>
  <c r="H6" i="9"/>
  <c r="I6" i="9" s="1"/>
  <c r="H22" i="7"/>
  <c r="G22" i="7"/>
  <c r="H16" i="7"/>
  <c r="G16" i="7"/>
  <c r="I16" i="7" s="1"/>
  <c r="H17" i="7"/>
  <c r="G17" i="7"/>
  <c r="I17" i="7" s="1"/>
  <c r="H28" i="7"/>
  <c r="G28" i="7"/>
  <c r="I28" i="7" s="1"/>
  <c r="H52" i="7"/>
  <c r="G52" i="7"/>
  <c r="H19" i="7"/>
  <c r="G19" i="7"/>
  <c r="H27" i="7"/>
  <c r="G27" i="7"/>
  <c r="I27" i="7" s="1"/>
  <c r="H53" i="7"/>
  <c r="G53" i="7"/>
  <c r="H34" i="7"/>
  <c r="G34" i="7"/>
  <c r="H24" i="7"/>
  <c r="G24" i="7"/>
  <c r="I24" i="7" s="1"/>
  <c r="H32" i="7"/>
  <c r="G32" i="7"/>
  <c r="I32" i="7" s="1"/>
  <c r="H40" i="7"/>
  <c r="G40" i="7"/>
  <c r="I40" i="7" s="1"/>
  <c r="G11" i="7"/>
  <c r="H11" i="7"/>
  <c r="H41" i="7"/>
  <c r="G41" i="7"/>
  <c r="I41" i="7" s="1"/>
  <c r="H55" i="7"/>
  <c r="G55" i="7"/>
  <c r="H42" i="7"/>
  <c r="G42" i="7"/>
  <c r="I42" i="7" s="1"/>
  <c r="H48" i="7"/>
  <c r="G48" i="7"/>
  <c r="H30" i="7"/>
  <c r="G30" i="7"/>
  <c r="I30" i="7"/>
  <c r="G9" i="7"/>
  <c r="I9" i="7" s="1"/>
  <c r="H15" i="7"/>
  <c r="I15" i="7" s="1"/>
  <c r="H33" i="7"/>
  <c r="I33" i="7" s="1"/>
  <c r="H21" i="7"/>
  <c r="I21" i="7" s="1"/>
  <c r="H46" i="7"/>
  <c r="I46" i="7" s="1"/>
  <c r="I51" i="7"/>
  <c r="G7" i="7"/>
  <c r="G20" i="7"/>
  <c r="F23" i="7"/>
  <c r="B5" i="8" s="1"/>
  <c r="G31" i="7"/>
  <c r="G44" i="7"/>
  <c r="H20" i="7"/>
  <c r="H31" i="7"/>
  <c r="H7" i="7"/>
  <c r="H44" i="7"/>
  <c r="G54" i="7"/>
  <c r="I54" i="7" s="1"/>
  <c r="H17" i="6"/>
  <c r="G17" i="6"/>
  <c r="I17" i="6" s="1"/>
  <c r="H41" i="6"/>
  <c r="G41" i="6"/>
  <c r="H9" i="6"/>
  <c r="G9" i="6"/>
  <c r="I9" i="6" s="1"/>
  <c r="H24" i="6"/>
  <c r="G24" i="6"/>
  <c r="I24" i="6" s="1"/>
  <c r="H33" i="6"/>
  <c r="G33" i="6"/>
  <c r="H53" i="6"/>
  <c r="G53" i="6"/>
  <c r="G27" i="6"/>
  <c r="H27" i="6"/>
  <c r="H28" i="6"/>
  <c r="G28" i="6"/>
  <c r="I28" i="6" s="1"/>
  <c r="H31" i="6"/>
  <c r="G31" i="6"/>
  <c r="I31" i="6" s="1"/>
  <c r="H48" i="6"/>
  <c r="G48" i="6"/>
  <c r="H11" i="6"/>
  <c r="G11" i="6"/>
  <c r="I11" i="6" s="1"/>
  <c r="G51" i="6"/>
  <c r="H51" i="6"/>
  <c r="I51" i="6" s="1"/>
  <c r="H15" i="6"/>
  <c r="G15" i="6"/>
  <c r="H20" i="6"/>
  <c r="G20" i="6"/>
  <c r="I20" i="6"/>
  <c r="H29" i="6"/>
  <c r="G29" i="6"/>
  <c r="I29" i="6"/>
  <c r="H32" i="6"/>
  <c r="G32" i="6"/>
  <c r="I32" i="6" s="1"/>
  <c r="H44" i="6"/>
  <c r="G44" i="6"/>
  <c r="H55" i="6"/>
  <c r="G55" i="6"/>
  <c r="H7" i="6"/>
  <c r="G7" i="6"/>
  <c r="G21" i="6"/>
  <c r="H21" i="6"/>
  <c r="H46" i="6"/>
  <c r="G46" i="6"/>
  <c r="I46" i="6" s="1"/>
  <c r="G56" i="6"/>
  <c r="H56" i="6"/>
  <c r="I56" i="6"/>
  <c r="G42" i="6"/>
  <c r="I42" i="6" s="1"/>
  <c r="H22" i="6"/>
  <c r="G25" i="6"/>
  <c r="I25" i="6" s="1"/>
  <c r="G22" i="6"/>
  <c r="H19" i="6"/>
  <c r="I19" i="6" s="1"/>
  <c r="G54" i="4"/>
  <c r="I54" i="4" s="1"/>
  <c r="I56" i="4"/>
  <c r="H55" i="4"/>
  <c r="I55" i="4" s="1"/>
  <c r="G10" i="4"/>
  <c r="H10" i="4"/>
  <c r="H24" i="4"/>
  <c r="G24" i="4"/>
  <c r="I24" i="4" s="1"/>
  <c r="I9" i="4"/>
  <c r="I8" i="10" l="1"/>
  <c r="I25" i="7"/>
  <c r="I53" i="6"/>
  <c r="I48" i="7"/>
  <c r="I52" i="7"/>
  <c r="I22" i="7"/>
  <c r="I18" i="9"/>
  <c r="I7" i="9"/>
  <c r="I19" i="10"/>
  <c r="I10" i="4"/>
  <c r="I21" i="6"/>
  <c r="C4" i="8"/>
  <c r="E4" i="8" s="1"/>
  <c r="D4" i="8"/>
  <c r="I55" i="6"/>
  <c r="I44" i="6"/>
  <c r="I15" i="6"/>
  <c r="I48" i="6"/>
  <c r="I33" i="6"/>
  <c r="I44" i="7"/>
  <c r="I20" i="7"/>
  <c r="I55" i="7"/>
  <c r="I11" i="7"/>
  <c r="I19" i="7"/>
  <c r="I5" i="9"/>
  <c r="I25" i="9"/>
  <c r="I24" i="9"/>
  <c r="I13" i="10"/>
  <c r="I5" i="10"/>
  <c r="H10" i="9"/>
  <c r="B4" i="11"/>
  <c r="G9" i="10"/>
  <c r="B5" i="11"/>
  <c r="I52" i="6"/>
  <c r="I40" i="6"/>
  <c r="I23" i="6"/>
  <c r="I16" i="6"/>
  <c r="I7" i="7"/>
  <c r="I7" i="6"/>
  <c r="I35" i="6" s="1"/>
  <c r="H9" i="10"/>
  <c r="I25" i="10"/>
  <c r="I23" i="9"/>
  <c r="G19" i="9"/>
  <c r="I19" i="9" s="1"/>
  <c r="G10" i="9"/>
  <c r="I11" i="9"/>
  <c r="I53" i="7"/>
  <c r="I57" i="7" s="1"/>
  <c r="I34" i="7"/>
  <c r="I31" i="7"/>
  <c r="F57" i="6"/>
  <c r="E11" i="8" s="1"/>
  <c r="I27" i="6"/>
  <c r="I22" i="6"/>
  <c r="H17" i="10"/>
  <c r="G17" i="10"/>
  <c r="I17" i="10" s="1"/>
  <c r="H10" i="10"/>
  <c r="G10" i="10"/>
  <c r="H11" i="10"/>
  <c r="G11" i="10"/>
  <c r="H17" i="9"/>
  <c r="G17" i="9"/>
  <c r="F57" i="7"/>
  <c r="E12" i="8" s="1"/>
  <c r="H23" i="7"/>
  <c r="D5" i="8" s="1"/>
  <c r="G23" i="7"/>
  <c r="I41" i="6"/>
  <c r="I57" i="6" s="1"/>
  <c r="F35" i="6"/>
  <c r="D11" i="8" s="1"/>
  <c r="D4" i="11" l="1"/>
  <c r="I11" i="10"/>
  <c r="I58" i="6"/>
  <c r="I60" i="6" s="1"/>
  <c r="C5" i="8"/>
  <c r="E5" i="8" s="1"/>
  <c r="F35" i="7"/>
  <c r="D12" i="8" s="1"/>
  <c r="F12" i="8" s="1"/>
  <c r="C5" i="11"/>
  <c r="E5" i="11" s="1"/>
  <c r="I10" i="9"/>
  <c r="C4" i="11"/>
  <c r="F27" i="9"/>
  <c r="C11" i="11" s="1"/>
  <c r="I9" i="10"/>
  <c r="D5" i="11"/>
  <c r="F27" i="10"/>
  <c r="C12" i="11" s="1"/>
  <c r="E4" i="11"/>
  <c r="F11" i="8"/>
  <c r="H11" i="8" s="1"/>
  <c r="I10" i="10"/>
  <c r="I27" i="10" s="1"/>
  <c r="F5" i="11" s="1"/>
  <c r="H5" i="11" s="1"/>
  <c r="F58" i="6"/>
  <c r="I17" i="9"/>
  <c r="I23" i="7"/>
  <c r="I35" i="7" s="1"/>
  <c r="I58" i="7" s="1"/>
  <c r="F4" i="8"/>
  <c r="H4" i="8" s="1"/>
  <c r="I27" i="9" l="1"/>
  <c r="F4" i="11" s="1"/>
  <c r="H4" i="11" s="1"/>
  <c r="F58" i="7"/>
  <c r="F5" i="8"/>
  <c r="G12" i="8"/>
  <c r="H12" i="8"/>
  <c r="D25" i="5"/>
  <c r="D24" i="5"/>
  <c r="D23" i="5"/>
  <c r="D22" i="5"/>
  <c r="D21" i="5"/>
  <c r="D19" i="5"/>
  <c r="D18" i="5"/>
  <c r="D17" i="5"/>
  <c r="F17" i="5" s="1"/>
  <c r="G17" i="5" s="1"/>
  <c r="D15" i="5"/>
  <c r="F15" i="5" s="1"/>
  <c r="H15" i="5" s="1"/>
  <c r="D14" i="5"/>
  <c r="F14" i="5" s="1"/>
  <c r="D13" i="5"/>
  <c r="F13" i="5" s="1"/>
  <c r="D12" i="5"/>
  <c r="F12" i="5" s="1"/>
  <c r="D11" i="5"/>
  <c r="F11" i="5" s="1"/>
  <c r="D10" i="5"/>
  <c r="F10" i="5" s="1"/>
  <c r="D9" i="5"/>
  <c r="F9" i="5" s="1"/>
  <c r="D8" i="5"/>
  <c r="D7" i="5"/>
  <c r="D6" i="5"/>
  <c r="D5" i="5"/>
  <c r="F18" i="5" l="1"/>
  <c r="G18" i="5" s="1"/>
  <c r="F5" i="5"/>
  <c r="F8" i="5"/>
  <c r="H8" i="5" s="1"/>
  <c r="F7" i="5"/>
  <c r="H7" i="5" s="1"/>
  <c r="F6" i="5"/>
  <c r="H9" i="5"/>
  <c r="G9" i="5"/>
  <c r="I9" i="5" s="1"/>
  <c r="H13" i="5"/>
  <c r="G13" i="5"/>
  <c r="H11" i="5"/>
  <c r="G11" i="5"/>
  <c r="H17" i="5"/>
  <c r="I17" i="5" s="1"/>
  <c r="G8" i="5"/>
  <c r="G12" i="5"/>
  <c r="G14" i="5"/>
  <c r="G10" i="5"/>
  <c r="H10" i="5"/>
  <c r="H12" i="5"/>
  <c r="H14" i="5"/>
  <c r="G15" i="5"/>
  <c r="I15" i="5" s="1"/>
  <c r="I13" i="5" l="1"/>
  <c r="G5" i="5"/>
  <c r="I10" i="5"/>
  <c r="H5" i="5"/>
  <c r="H18" i="5"/>
  <c r="I18" i="5" s="1"/>
  <c r="I8" i="5"/>
  <c r="I12" i="5"/>
  <c r="G7" i="5"/>
  <c r="I7" i="5" s="1"/>
  <c r="H6" i="5"/>
  <c r="G6" i="5"/>
  <c r="I14" i="5"/>
  <c r="I11" i="5"/>
  <c r="I5" i="5" l="1"/>
  <c r="I6" i="5"/>
  <c r="D53" i="4"/>
  <c r="D52" i="4"/>
  <c r="D51" i="4"/>
  <c r="D48" i="4"/>
  <c r="D47" i="4"/>
  <c r="D46" i="4"/>
  <c r="D44" i="4"/>
  <c r="F25" i="4"/>
  <c r="D42" i="4"/>
  <c r="F42" i="4" s="1"/>
  <c r="D41" i="4"/>
  <c r="D40" i="4"/>
  <c r="D34" i="4"/>
  <c r="D33" i="4"/>
  <c r="D32" i="4"/>
  <c r="D31" i="4"/>
  <c r="D30" i="4"/>
  <c r="D29" i="4"/>
  <c r="D28" i="4"/>
  <c r="D27" i="4"/>
  <c r="F27" i="4" s="1"/>
  <c r="D23" i="4"/>
  <c r="F23" i="4" s="1"/>
  <c r="D22" i="4"/>
  <c r="D21" i="4"/>
  <c r="F21" i="4" s="1"/>
  <c r="D20" i="4"/>
  <c r="D19" i="4"/>
  <c r="F19" i="4" s="1"/>
  <c r="D17" i="4"/>
  <c r="D16" i="4"/>
  <c r="D15" i="4"/>
  <c r="D11" i="4"/>
  <c r="F11" i="4" s="1"/>
  <c r="D7" i="4"/>
  <c r="H21" i="4" l="1"/>
  <c r="H27" i="4"/>
  <c r="H11" i="4"/>
  <c r="H42" i="4"/>
  <c r="H25" i="4"/>
  <c r="F17" i="4"/>
  <c r="H17" i="4" s="1"/>
  <c r="F22" i="4"/>
  <c r="F20" i="4"/>
  <c r="G20" i="4" s="1"/>
  <c r="F16" i="4"/>
  <c r="F15" i="4"/>
  <c r="F52" i="4"/>
  <c r="F41" i="4"/>
  <c r="F40" i="4"/>
  <c r="F28" i="4"/>
  <c r="G23" i="4"/>
  <c r="H23" i="4"/>
  <c r="H19" i="4"/>
  <c r="G19" i="4"/>
  <c r="G42" i="4"/>
  <c r="G27" i="4"/>
  <c r="G21" i="4"/>
  <c r="G25" i="4"/>
  <c r="G11" i="4"/>
  <c r="I11" i="4" s="1"/>
  <c r="I19" i="4" l="1"/>
  <c r="I23" i="4"/>
  <c r="I25" i="4"/>
  <c r="I21" i="4"/>
  <c r="I27" i="4"/>
  <c r="I42" i="4"/>
  <c r="G17" i="4"/>
  <c r="I17" i="4" s="1"/>
  <c r="H20" i="4"/>
  <c r="I20" i="4" s="1"/>
  <c r="H52" i="4"/>
  <c r="H15" i="4"/>
  <c r="G40" i="4"/>
  <c r="G16" i="4"/>
  <c r="H41" i="4"/>
  <c r="G15" i="4"/>
  <c r="H22" i="4"/>
  <c r="G22" i="4"/>
  <c r="I22" i="4" s="1"/>
  <c r="H16" i="4"/>
  <c r="G52" i="4"/>
  <c r="G41" i="4"/>
  <c r="H40" i="4"/>
  <c r="H28" i="4"/>
  <c r="G28" i="4"/>
  <c r="I52" i="4" l="1"/>
  <c r="I15" i="4"/>
  <c r="I28" i="4"/>
  <c r="I41" i="4"/>
  <c r="I40" i="4"/>
  <c r="I16" i="4"/>
  <c r="G7" i="1" l="1"/>
  <c r="G8" i="1" s="1"/>
  <c r="F24" i="5"/>
  <c r="F23" i="5"/>
  <c r="F25" i="5"/>
  <c r="F22" i="5"/>
  <c r="F19" i="5"/>
  <c r="F21" i="5"/>
  <c r="F34" i="4"/>
  <c r="F33" i="4"/>
  <c r="F47" i="4"/>
  <c r="F31" i="4"/>
  <c r="F51" i="4"/>
  <c r="F32" i="4"/>
  <c r="F48" i="4"/>
  <c r="F30" i="4"/>
  <c r="F46" i="4"/>
  <c r="F29" i="4"/>
  <c r="F53" i="4"/>
  <c r="F44" i="4"/>
  <c r="F7" i="4"/>
  <c r="B3" i="8" s="1"/>
  <c r="B3" i="11" l="1"/>
  <c r="B7" i="8"/>
  <c r="B6" i="8"/>
  <c r="I8" i="1"/>
  <c r="G5" i="8" s="1"/>
  <c r="G7" i="8" s="1"/>
  <c r="G19" i="5"/>
  <c r="H19" i="5"/>
  <c r="G22" i="5"/>
  <c r="H22" i="5"/>
  <c r="H44" i="4"/>
  <c r="G44" i="4"/>
  <c r="H29" i="4"/>
  <c r="G29" i="4"/>
  <c r="H47" i="4"/>
  <c r="G47" i="4"/>
  <c r="G25" i="5"/>
  <c r="H25" i="5"/>
  <c r="H53" i="4"/>
  <c r="G53" i="4"/>
  <c r="I53" i="4" s="1"/>
  <c r="G23" i="5"/>
  <c r="H23" i="5"/>
  <c r="H31" i="4"/>
  <c r="G31" i="4"/>
  <c r="H46" i="4"/>
  <c r="G46" i="4"/>
  <c r="G30" i="4"/>
  <c r="H30" i="4"/>
  <c r="G24" i="5"/>
  <c r="H24" i="5"/>
  <c r="H48" i="4"/>
  <c r="G48" i="4"/>
  <c r="I48" i="4" s="1"/>
  <c r="H33" i="4"/>
  <c r="G33" i="4"/>
  <c r="H34" i="4"/>
  <c r="G34" i="4"/>
  <c r="H7" i="4"/>
  <c r="G7" i="4"/>
  <c r="H32" i="4"/>
  <c r="G32" i="4"/>
  <c r="H51" i="4"/>
  <c r="G51" i="4"/>
  <c r="G21" i="5"/>
  <c r="H21" i="5"/>
  <c r="C3" i="8" l="1"/>
  <c r="D3" i="8"/>
  <c r="I23" i="5"/>
  <c r="I44" i="4"/>
  <c r="F57" i="4"/>
  <c r="E10" i="8" s="1"/>
  <c r="D3" i="11"/>
  <c r="C3" i="11"/>
  <c r="E3" i="11" s="1"/>
  <c r="F27" i="5"/>
  <c r="C10" i="11" s="1"/>
  <c r="B6" i="11"/>
  <c r="B7" i="11"/>
  <c r="G6" i="8"/>
  <c r="H5" i="8"/>
  <c r="D6" i="8"/>
  <c r="D7" i="8"/>
  <c r="F35" i="4"/>
  <c r="D10" i="8" s="1"/>
  <c r="C6" i="8"/>
  <c r="C7" i="8"/>
  <c r="E3" i="8"/>
  <c r="I19" i="5"/>
  <c r="I59" i="7"/>
  <c r="I60" i="7" s="1"/>
  <c r="I7" i="4"/>
  <c r="I29" i="4"/>
  <c r="I46" i="4"/>
  <c r="I51" i="4"/>
  <c r="I32" i="4"/>
  <c r="I25" i="5"/>
  <c r="I47" i="4"/>
  <c r="I30" i="4"/>
  <c r="I33" i="4"/>
  <c r="I21" i="5"/>
  <c r="I34" i="4"/>
  <c r="I24" i="5"/>
  <c r="I31" i="4"/>
  <c r="I22" i="5"/>
  <c r="I27" i="5" l="1"/>
  <c r="F3" i="11" s="1"/>
  <c r="E6" i="11"/>
  <c r="E7" i="11"/>
  <c r="C14" i="11"/>
  <c r="C13" i="11"/>
  <c r="D16" i="11" s="1"/>
  <c r="C7" i="11"/>
  <c r="C6" i="11"/>
  <c r="D7" i="11"/>
  <c r="D6" i="11"/>
  <c r="E13" i="8"/>
  <c r="E14" i="8"/>
  <c r="I57" i="4"/>
  <c r="F10" i="8"/>
  <c r="G10" i="8" s="1"/>
  <c r="D13" i="8"/>
  <c r="D14" i="8"/>
  <c r="E6" i="8"/>
  <c r="E7" i="8"/>
  <c r="F58" i="4"/>
  <c r="I35" i="4"/>
  <c r="I58" i="4" l="1"/>
  <c r="I60" i="4" s="1"/>
  <c r="F6" i="11"/>
  <c r="H3" i="11"/>
  <c r="F7" i="11"/>
  <c r="H10" i="8"/>
  <c r="H13" i="8" s="1"/>
  <c r="F13" i="8"/>
  <c r="F14" i="8"/>
  <c r="E17" i="8" s="1"/>
  <c r="F3" i="8"/>
  <c r="F7" i="8" s="1"/>
  <c r="H7" i="11" l="1"/>
  <c r="H6" i="11"/>
  <c r="H3" i="8"/>
  <c r="F6" i="8"/>
  <c r="H14" i="8"/>
  <c r="E16" i="8"/>
  <c r="G14" i="8"/>
  <c r="H6" i="8" l="1"/>
  <c r="H7" i="8"/>
  <c r="E15" i="8" s="1"/>
</calcChain>
</file>

<file path=xl/sharedStrings.xml><?xml version="1.0" encoding="utf-8"?>
<sst xmlns="http://schemas.openxmlformats.org/spreadsheetml/2006/main" count="534" uniqueCount="201">
  <si>
    <t>Table 1: Annual Respondent Burden and Cost - NESHAP for Miscellaneous Coating Manufacturing (40 CFR Part 63, Subpart HHHHH) (Amendments)</t>
  </si>
  <si>
    <t>Year 1</t>
  </si>
  <si>
    <t>Burden item</t>
  </si>
  <si>
    <t>(A) 
Person hours per occurrence</t>
  </si>
  <si>
    <t>(B) 
No. of occurrences per respondent per year</t>
  </si>
  <si>
    <t>(C) 
Person hours per respondent per year (AxB)</t>
  </si>
  <si>
    <r>
      <t xml:space="preserve">(D) Respondents per year </t>
    </r>
    <r>
      <rPr>
        <b/>
        <vertAlign val="superscript"/>
        <sz val="9"/>
        <rFont val="Times New Roman"/>
        <family val="1"/>
      </rPr>
      <t>a</t>
    </r>
  </si>
  <si>
    <t>(E) Technical person- hours per year (CxD)</t>
  </si>
  <si>
    <t>(F) Management person hours per year (Ex0.05)</t>
  </si>
  <si>
    <t>(G) Clerical person hours per year (Ex0.1)</t>
  </si>
  <si>
    <r>
      <t>(H) 
Total Cost Per year</t>
    </r>
    <r>
      <rPr>
        <b/>
        <vertAlign val="superscript"/>
        <sz val="9"/>
        <rFont val="Times New Roman"/>
        <family val="1"/>
      </rPr>
      <t xml:space="preserve"> b</t>
    </r>
  </si>
  <si>
    <t>1.  Applications</t>
  </si>
  <si>
    <t>N/A</t>
  </si>
  <si>
    <t>Labor Rates</t>
  </si>
  <si>
    <t>2.  Survey and Studies</t>
  </si>
  <si>
    <t>Manager</t>
  </si>
  <si>
    <t>3.  Reporting Requirements</t>
  </si>
  <si>
    <t>Technical</t>
  </si>
  <si>
    <t xml:space="preserve">     A.  Familiarization with the regulatory requirements </t>
  </si>
  <si>
    <t>Clerical</t>
  </si>
  <si>
    <t xml:space="preserve">     B.  Required Activities</t>
  </si>
  <si>
    <r>
      <t xml:space="preserve">Add-on control performance test </t>
    </r>
    <r>
      <rPr>
        <vertAlign val="superscript"/>
        <sz val="9"/>
        <rFont val="Times New Roman"/>
        <family val="1"/>
      </rPr>
      <t>c</t>
    </r>
  </si>
  <si>
    <r>
      <t xml:space="preserve">Repeat add-on control performance test </t>
    </r>
    <r>
      <rPr>
        <vertAlign val="superscript"/>
        <sz val="9"/>
        <rFont val="Times New Roman"/>
        <family val="1"/>
      </rPr>
      <t>c</t>
    </r>
  </si>
  <si>
    <r>
      <t xml:space="preserve">           Initial CMS performance evaluation </t>
    </r>
    <r>
      <rPr>
        <vertAlign val="superscript"/>
        <sz val="9"/>
        <rFont val="Times New Roman"/>
        <family val="1"/>
      </rPr>
      <t>d</t>
    </r>
  </si>
  <si>
    <t xml:space="preserve">           Create Information</t>
  </si>
  <si>
    <t>See 4</t>
  </si>
  <si>
    <t xml:space="preserve">           Gather Existing Information</t>
  </si>
  <si>
    <t xml:space="preserve">     C.  Write Reports</t>
  </si>
  <si>
    <t xml:space="preserve">           Notification of construction/reconstruction</t>
  </si>
  <si>
    <t xml:space="preserve">           Notification of anticipated startup</t>
  </si>
  <si>
    <t xml:space="preserve">           Notification of actual startup</t>
  </si>
  <si>
    <t xml:space="preserve">           Notification of applicability of standard</t>
  </si>
  <si>
    <t xml:space="preserve">              i.  Existing sources</t>
  </si>
  <si>
    <t xml:space="preserve">              ii. New sources</t>
  </si>
  <si>
    <r>
      <t xml:space="preserve">           Emissions averaging plan </t>
    </r>
    <r>
      <rPr>
        <vertAlign val="superscript"/>
        <sz val="9"/>
        <rFont val="Times New Roman"/>
        <family val="1"/>
      </rPr>
      <t>e</t>
    </r>
  </si>
  <si>
    <r>
      <t xml:space="preserve">           Pre-compliance report </t>
    </r>
    <r>
      <rPr>
        <vertAlign val="superscript"/>
        <sz val="9"/>
        <rFont val="Times New Roman"/>
        <family val="1"/>
      </rPr>
      <t>f</t>
    </r>
  </si>
  <si>
    <r>
      <t xml:space="preserve">           Notification of performance test/re-test </t>
    </r>
    <r>
      <rPr>
        <vertAlign val="superscript"/>
        <sz val="9"/>
        <rFont val="Times New Roman"/>
        <family val="1"/>
      </rPr>
      <t>g</t>
    </r>
  </si>
  <si>
    <r>
      <t xml:space="preserve">           Performance test/re-test report </t>
    </r>
    <r>
      <rPr>
        <vertAlign val="superscript"/>
        <sz val="9"/>
        <rFont val="Times New Roman"/>
        <family val="1"/>
      </rPr>
      <t>g</t>
    </r>
  </si>
  <si>
    <r>
      <t xml:space="preserve">           Notification of initial CMS performance evaluation </t>
    </r>
    <r>
      <rPr>
        <vertAlign val="superscript"/>
        <sz val="9"/>
        <rFont val="Times New Roman"/>
        <family val="1"/>
      </rPr>
      <t>d</t>
    </r>
    <r>
      <rPr>
        <sz val="9"/>
        <rFont val="Times New Roman"/>
        <family val="1"/>
      </rPr>
      <t xml:space="preserve">       </t>
    </r>
  </si>
  <si>
    <r>
      <t xml:space="preserve">           Notification of compliance status </t>
    </r>
    <r>
      <rPr>
        <vertAlign val="superscript"/>
        <sz val="9"/>
        <rFont val="Times New Roman"/>
        <family val="1"/>
      </rPr>
      <t>g</t>
    </r>
  </si>
  <si>
    <t xml:space="preserve">              i.  With performance test</t>
  </si>
  <si>
    <t xml:space="preserve">              ii. Without performance test</t>
  </si>
  <si>
    <r>
      <t xml:space="preserve">           Notification of process change </t>
    </r>
    <r>
      <rPr>
        <vertAlign val="superscript"/>
        <sz val="9"/>
        <rFont val="Times New Roman"/>
        <family val="1"/>
      </rPr>
      <t>h</t>
    </r>
  </si>
  <si>
    <r>
      <t xml:space="preserve">           Semi-annual compliance report - no deviations </t>
    </r>
    <r>
      <rPr>
        <vertAlign val="superscript"/>
        <sz val="9"/>
        <rFont val="Times New Roman"/>
        <family val="1"/>
      </rPr>
      <t>i</t>
    </r>
  </si>
  <si>
    <r>
      <t xml:space="preserve">           Semi-annual compliance report - with deviations </t>
    </r>
    <r>
      <rPr>
        <vertAlign val="superscript"/>
        <sz val="9"/>
        <rFont val="Times New Roman"/>
        <family val="1"/>
      </rPr>
      <t>i</t>
    </r>
  </si>
  <si>
    <r>
      <t xml:space="preserve">           Startup, shutdown, and malfunction report </t>
    </r>
    <r>
      <rPr>
        <vertAlign val="superscript"/>
        <sz val="9"/>
        <rFont val="Times New Roman"/>
        <family val="1"/>
      </rPr>
      <t>j</t>
    </r>
  </si>
  <si>
    <r>
      <t xml:space="preserve">           LDAR report </t>
    </r>
    <r>
      <rPr>
        <vertAlign val="superscript"/>
        <sz val="9"/>
        <rFont val="Times New Roman"/>
        <family val="1"/>
      </rPr>
      <t>k</t>
    </r>
  </si>
  <si>
    <r>
      <t xml:space="preserve">           Emissions averaging report </t>
    </r>
    <r>
      <rPr>
        <vertAlign val="superscript"/>
        <sz val="9"/>
        <rFont val="Times New Roman"/>
        <family val="1"/>
      </rPr>
      <t>l</t>
    </r>
  </si>
  <si>
    <t>Subtotal  for Reporting  Requirements</t>
  </si>
  <si>
    <t>4.  Recordkeeping requirements</t>
  </si>
  <si>
    <t>A.  Familiarization with the regulatory requirements</t>
  </si>
  <si>
    <t>See 3A</t>
  </si>
  <si>
    <t>B.  Plan activities</t>
  </si>
  <si>
    <t xml:space="preserve">C.  Implement Activities </t>
  </si>
  <si>
    <r>
      <t xml:space="preserve">D.  Develop record system </t>
    </r>
    <r>
      <rPr>
        <vertAlign val="superscript"/>
        <sz val="9"/>
        <rFont val="Times New Roman"/>
        <family val="1"/>
      </rPr>
      <t>m</t>
    </r>
  </si>
  <si>
    <r>
      <t xml:space="preserve">E.  Develop startup, shutdown, malfunction plan </t>
    </r>
    <r>
      <rPr>
        <vertAlign val="superscript"/>
        <sz val="9"/>
        <rFont val="Times New Roman"/>
        <family val="1"/>
      </rPr>
      <t>n</t>
    </r>
  </si>
  <si>
    <r>
      <t xml:space="preserve">F.  Develop QA/QC Plan for CMS </t>
    </r>
    <r>
      <rPr>
        <vertAlign val="superscript"/>
        <sz val="9"/>
        <rFont val="Times New Roman"/>
        <family val="1"/>
      </rPr>
      <t>o</t>
    </r>
  </si>
  <si>
    <t>G. Time to enter information</t>
  </si>
  <si>
    <t xml:space="preserve">     i.  Records of startup, shutdown, and  malfunction</t>
  </si>
  <si>
    <t xml:space="preserve">    ii. Records of CMS data</t>
  </si>
  <si>
    <t xml:space="preserve">        a. Record continuously monitored parameters</t>
  </si>
  <si>
    <t xml:space="preserve">        b. Compile data</t>
  </si>
  <si>
    <t xml:space="preserve">        c. Information for semi-annual reports</t>
  </si>
  <si>
    <t xml:space="preserve">        d. LDAR recordkeeping</t>
  </si>
  <si>
    <t>See 3C</t>
  </si>
  <si>
    <t xml:space="preserve">    iii. Records of operating hours and add-on control bypass hours per semiannual compliance period</t>
  </si>
  <si>
    <t xml:space="preserve"> H. Calibration of CMS</t>
  </si>
  <si>
    <r>
      <t xml:space="preserve"> I. Time to train personnel </t>
    </r>
    <r>
      <rPr>
        <vertAlign val="superscript"/>
        <sz val="9"/>
        <rFont val="Times New Roman"/>
        <family val="1"/>
      </rPr>
      <t>p</t>
    </r>
    <r>
      <rPr>
        <sz val="9"/>
        <rFont val="Times New Roman"/>
        <family val="1"/>
      </rPr>
      <t xml:space="preserve"> </t>
    </r>
  </si>
  <si>
    <r>
      <t xml:space="preserve"> J. Refresher course </t>
    </r>
    <r>
      <rPr>
        <vertAlign val="superscript"/>
        <sz val="9"/>
        <rFont val="Times New Roman"/>
        <family val="1"/>
      </rPr>
      <t>q</t>
    </r>
    <r>
      <rPr>
        <sz val="9"/>
        <rFont val="Times New Roman"/>
        <family val="1"/>
      </rPr>
      <t xml:space="preserve"> </t>
    </r>
  </si>
  <si>
    <t xml:space="preserve"> K. Time for audits</t>
  </si>
  <si>
    <r>
      <t xml:space="preserve"> L. Revise record systems due to SSM revisions</t>
    </r>
    <r>
      <rPr>
        <vertAlign val="superscript"/>
        <sz val="9"/>
        <rFont val="Times New Roman"/>
        <family val="1"/>
      </rPr>
      <t xml:space="preserve"> r</t>
    </r>
  </si>
  <si>
    <r>
      <t xml:space="preserve">M. Become familiar with CEDRI for electronic filing of notifications and reports </t>
    </r>
    <r>
      <rPr>
        <vertAlign val="superscript"/>
        <sz val="9"/>
        <rFont val="Times New Roman"/>
        <family val="1"/>
      </rPr>
      <t>s</t>
    </r>
  </si>
  <si>
    <t xml:space="preserve">Subtotal  for Recordkeeping Requirements  </t>
  </si>
  <si>
    <r>
      <t xml:space="preserve">Total Labor Burden and Costs (rounded) </t>
    </r>
    <r>
      <rPr>
        <b/>
        <vertAlign val="superscript"/>
        <sz val="9"/>
        <rFont val="Times New Roman"/>
        <family val="1"/>
      </rPr>
      <t>t</t>
    </r>
  </si>
  <si>
    <r>
      <t xml:space="preserve">Total Capital and O&amp;M Cost (rounded) </t>
    </r>
    <r>
      <rPr>
        <b/>
        <vertAlign val="superscript"/>
        <sz val="10"/>
        <rFont val="Times New Roman"/>
        <family val="1"/>
      </rPr>
      <t>t</t>
    </r>
  </si>
  <si>
    <r>
      <t xml:space="preserve">Grand Total (rounded) </t>
    </r>
    <r>
      <rPr>
        <b/>
        <vertAlign val="superscript"/>
        <sz val="10"/>
        <rFont val="Times New Roman"/>
        <family val="1"/>
      </rPr>
      <t>t</t>
    </r>
  </si>
  <si>
    <t>Assumptions:</t>
  </si>
  <si>
    <r>
      <t>a.</t>
    </r>
    <r>
      <rPr>
        <sz val="9"/>
        <rFont val="Times New Roman"/>
        <family val="1"/>
      </rPr>
      <t xml:space="preserve"> There are 43 existing major source facilities subject to the NESHAP. We assume no new sources will become subject during the three-year period of this ICR.</t>
    </r>
  </si>
  <si>
    <r>
      <t>b.</t>
    </r>
    <r>
      <rPr>
        <sz val="9"/>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</si>
  <si>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c.</t>
    </r>
    <r>
      <rPr>
        <sz val="9"/>
        <rFont val="Times New Roman"/>
        <family val="1"/>
      </rPr>
      <t xml:space="preserve"> 23 facilities have add-on controls for compliance. The performance test will affect 12 facilities in the third year. These facilities do not already have a testing requirement in their permits.</t>
    </r>
  </si>
  <si>
    <r>
      <t>d.</t>
    </r>
    <r>
      <rPr>
        <sz val="9"/>
        <rFont val="Times New Roman"/>
        <family val="1"/>
      </rPr>
      <t xml:space="preserve"> Assumes 10 hours to conduct a CMS performance evaluation and 2 hours to prepare a notification.</t>
    </r>
  </si>
  <si>
    <r>
      <t>e.</t>
    </r>
    <r>
      <rPr>
        <sz val="9"/>
        <rFont val="Times New Roman"/>
        <family val="1"/>
      </rPr>
      <t xml:space="preserve"> Assumes that all existing facilities have complied with the emissions averaging requirements; new facilities are not allowed to use emissions averaging.</t>
    </r>
  </si>
  <si>
    <r>
      <t>f.</t>
    </r>
    <r>
      <rPr>
        <sz val="9"/>
        <rFont val="Times New Roman"/>
        <family val="1"/>
      </rPr>
      <t xml:space="preserve"> Assumes 50 percent of the new facilities will submit a pre-compliance report.</t>
    </r>
  </si>
  <si>
    <r>
      <t>g.</t>
    </r>
    <r>
      <rPr>
        <sz val="9"/>
        <rFont val="Times New Roman"/>
        <family val="1"/>
      </rPr>
      <t xml:space="preserve"> Assumes that the 12 facilities without periodic testing requirements in their permits will do performance testing in year 3. Assume a 5% failure and re-test rate (12 x 0.05 = 0.6). Assumes all other facilities will comply by submitting engineering calculations and design calculations. </t>
    </r>
  </si>
  <si>
    <r>
      <t>h.</t>
    </r>
    <r>
      <rPr>
        <sz val="9"/>
        <rFont val="Times New Roman"/>
        <family val="1"/>
      </rPr>
      <t xml:space="preserve"> Assumes 10 percent of the facilities will implement process changes.</t>
    </r>
  </si>
  <si>
    <r>
      <t>i.</t>
    </r>
    <r>
      <rPr>
        <sz val="9"/>
        <rFont val="Times New Roman"/>
        <family val="1"/>
      </rPr>
      <t xml:space="preserve"> Assumes 10 percent will have deviations.</t>
    </r>
  </si>
  <si>
    <r>
      <t>j.</t>
    </r>
    <r>
      <rPr>
        <sz val="9"/>
        <rFont val="Times New Roman"/>
        <family val="1"/>
      </rPr>
      <t xml:space="preserve"> Assumes 5% of all facilities will report actions taken during a startup, shutdown, or malfunction is not consistent with the plan.</t>
    </r>
  </si>
  <si>
    <r>
      <t>k.</t>
    </r>
    <r>
      <rPr>
        <sz val="9"/>
        <rFont val="Times New Roman"/>
        <family val="1"/>
      </rPr>
      <t xml:space="preserve"> Assumes all facilities will be subject to the equipment leak standards with an average of 125 hours per report.</t>
    </r>
  </si>
  <si>
    <r>
      <t>l.</t>
    </r>
    <r>
      <rPr>
        <sz val="9"/>
        <rFont val="Times New Roman"/>
        <family val="1"/>
      </rPr>
      <t xml:space="preserve"> Assumes that 10 percent of existing facilities will use with the emissions averaging reports to comply.</t>
    </r>
  </si>
  <si>
    <r>
      <t>m.</t>
    </r>
    <r>
      <rPr>
        <sz val="9"/>
        <rFont val="Times New Roman"/>
        <family val="1"/>
      </rPr>
      <t xml:space="preserve"> Assumes 40 hours to develop a record system for recording parameter monitoring information.</t>
    </r>
  </si>
  <si>
    <r>
      <t>n.</t>
    </r>
    <r>
      <rPr>
        <sz val="9"/>
        <rFont val="Times New Roman"/>
        <family val="1"/>
      </rPr>
      <t xml:space="preserve"> Assumes 80 hours to draft the startup, shutdown, and malfunction plan and another 20 hours of review/revisions, for a total of 100 hours.</t>
    </r>
  </si>
  <si>
    <r>
      <t>o.</t>
    </r>
    <r>
      <rPr>
        <sz val="9"/>
        <rFont val="Times New Roman"/>
        <family val="1"/>
      </rPr>
      <t xml:space="preserve"> Assumes 40 hours to develop/review the QA/QC plan for the CMS.  No QA/QC plan is required for the parameter monitoring systems included in the rule.</t>
    </r>
  </si>
  <si>
    <r>
      <t>p.</t>
    </r>
    <r>
      <rPr>
        <sz val="9"/>
        <rFont val="Times New Roman"/>
        <family val="1"/>
      </rPr>
      <t xml:space="preserve"> Assumes no facilities will use the alternative standard, which requires CEMS and QA/QC plans.</t>
    </r>
  </si>
  <si>
    <r>
      <t>q.</t>
    </r>
    <r>
      <rPr>
        <sz val="9"/>
        <rFont val="Times New Roman"/>
        <family val="1"/>
      </rPr>
      <t xml:space="preserve"> Assumes 40 hours to train personnel and 16 hours for an annual refresher course. </t>
    </r>
  </si>
  <si>
    <r>
      <rPr>
        <vertAlign val="superscript"/>
        <sz val="10"/>
        <rFont val="Times New Roman"/>
        <family val="1"/>
      </rPr>
      <t xml:space="preserve">r </t>
    </r>
    <r>
      <rPr>
        <sz val="10"/>
        <rFont val="Times New Roman"/>
        <family val="1"/>
      </rPr>
      <t xml:space="preserve"> We assume that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
    </r>
  </si>
  <si>
    <r>
      <rPr>
        <vertAlign val="superscript"/>
        <sz val="10"/>
        <rFont val="Times New Roman"/>
        <family val="1"/>
      </rPr>
      <t>s</t>
    </r>
    <r>
      <rPr>
        <sz val="10"/>
        <rFont val="Times New Roman"/>
        <family val="1"/>
      </rPr>
      <t xml:space="preserve">  Responses in year one associated with the use of electronic reporting include becoming familiar with CEDRI and the semi-annual reporting form.</t>
    </r>
  </si>
  <si>
    <r>
      <t xml:space="preserve">t.  </t>
    </r>
    <r>
      <rPr>
        <sz val="9"/>
        <rFont val="Times New Roman"/>
        <family val="1"/>
      </rPr>
      <t>Totals have been rounded to 3 significant figures. Figures may not add exactly due to rounding.</t>
    </r>
  </si>
  <si>
    <t>Table 2: Annual Respondent Burden and Cost - NESHAP for Miscellaneous Coating Manufacturing (40 CFR Part 63, Subpart HHHHH) (Amendments)</t>
  </si>
  <si>
    <t>Year 2</t>
  </si>
  <si>
    <r>
      <t xml:space="preserve">          Initial CMS performance evaluation </t>
    </r>
    <r>
      <rPr>
        <vertAlign val="superscript"/>
        <sz val="9"/>
        <rFont val="Times New Roman"/>
        <family val="1"/>
      </rPr>
      <t>d</t>
    </r>
  </si>
  <si>
    <t xml:space="preserve">          Create Information</t>
  </si>
  <si>
    <t xml:space="preserve">          Gather Existing Information</t>
  </si>
  <si>
    <t xml:space="preserve">    iii. Records of operating hours and bypass hours per semiannual compliance period</t>
  </si>
  <si>
    <t>Table 3: Annual Respondent Burden and Cost - NESHAP for Miscellaneous Coating Manufacturing (40 CFR Part 63, Subpart HHHHH) (Amendments)</t>
  </si>
  <si>
    <t>Year 3</t>
  </si>
  <si>
    <t>Table 4 - Summary of Annual Respondent Burden and Cost - NESHAP for Miscellaneous Coating Manufacturing (40 CFR Part 63, Subpart HHHHH) (Amendments)</t>
  </si>
  <si>
    <t>Year</t>
  </si>
  <si>
    <t>Technical Hours</t>
  </si>
  <si>
    <t>Management Hours</t>
  </si>
  <si>
    <t>Clerical Hours</t>
  </si>
  <si>
    <t>Total Labor Hours</t>
  </si>
  <si>
    <t>Labor Costs</t>
  </si>
  <si>
    <t>Non-Labor (Capital/Startup and O&amp;M) Costs</t>
  </si>
  <si>
    <t>Total Costs</t>
  </si>
  <si>
    <t>Total</t>
  </si>
  <si>
    <t>Average</t>
  </si>
  <si>
    <t>Number of Respondents</t>
  </si>
  <si>
    <t>Number of Responses</t>
  </si>
  <si>
    <t>Reporting Hours</t>
  </si>
  <si>
    <t>Recordkeeping Hours</t>
  </si>
  <si>
    <t>Total Hours</t>
  </si>
  <si>
    <t>Hours per Response</t>
  </si>
  <si>
    <t>Hours Per Respondent</t>
  </si>
  <si>
    <t>-</t>
  </si>
  <si>
    <t>Average annual additional costs per respondent:</t>
  </si>
  <si>
    <t>Average annual additional hours per respondent:</t>
  </si>
  <si>
    <t>Average annual additional hours per response:</t>
  </si>
  <si>
    <t>Table 5: Average Annual EPA Burden and Cost - NESHAP for Miscellaneous Coating Manufacturing (40 CFR Part 63, Subpart HHHHH) (Amendments)</t>
  </si>
  <si>
    <t>Activity</t>
  </si>
  <si>
    <t>(A) 
EPA Hours per Occurrence</t>
  </si>
  <si>
    <t>(B) Number of Occurrences per Year</t>
  </si>
  <si>
    <t>(C) 
EPA Hours per Year (AxB)</t>
  </si>
  <si>
    <r>
      <t xml:space="preserve">(D) Plants per Year </t>
    </r>
    <r>
      <rPr>
        <b/>
        <vertAlign val="superscript"/>
        <sz val="10"/>
        <rFont val="Times New Roman"/>
        <family val="1"/>
      </rPr>
      <t>a</t>
    </r>
  </si>
  <si>
    <t>(E) Technical Hours per Year (CxD)</t>
  </si>
  <si>
    <t>(F) Managerial Hours per Year (Ex0.05)</t>
  </si>
  <si>
    <t>(G) Clerical Hours per Year (Ex0.10)</t>
  </si>
  <si>
    <r>
      <t xml:space="preserve">(H) 
Total cost per year, $ </t>
    </r>
    <r>
      <rPr>
        <b/>
        <vertAlign val="superscript"/>
        <sz val="10"/>
        <rFont val="Times New Roman"/>
        <family val="1"/>
      </rPr>
      <t>b</t>
    </r>
  </si>
  <si>
    <t> Notifications/Reports</t>
  </si>
  <si>
    <t xml:space="preserve">   A. Review Notification of Construction/Reconstruction</t>
  </si>
  <si>
    <t xml:space="preserve">   B. Review Notification of Anticipated Startup</t>
  </si>
  <si>
    <t xml:space="preserve">   C. Review Notification of Actual Startup</t>
  </si>
  <si>
    <t xml:space="preserve">   D. Review Notification of Applicability of Standard</t>
  </si>
  <si>
    <t xml:space="preserve">   E. Review Notification of Performance Test</t>
  </si>
  <si>
    <r>
      <t xml:space="preserve">   F. Review Performance Test Report </t>
    </r>
    <r>
      <rPr>
        <vertAlign val="superscript"/>
        <sz val="9"/>
        <rFont val="Times New Roman"/>
        <family val="1"/>
      </rPr>
      <t>c</t>
    </r>
  </si>
  <si>
    <r>
      <t xml:space="preserve">   G. Review Repeat Performance Test Report </t>
    </r>
    <r>
      <rPr>
        <vertAlign val="superscript"/>
        <sz val="9"/>
        <rFont val="Times New Roman"/>
        <family val="1"/>
      </rPr>
      <t>d</t>
    </r>
  </si>
  <si>
    <r>
      <t xml:space="preserve">   H. Review Notification of Initial CMS Performance    Evaluation </t>
    </r>
    <r>
      <rPr>
        <vertAlign val="superscript"/>
        <sz val="9"/>
        <rFont val="Times New Roman"/>
        <family val="1"/>
      </rPr>
      <t>e</t>
    </r>
  </si>
  <si>
    <r>
      <t xml:space="preserve">   I. CMS Performance Evaluation </t>
    </r>
    <r>
      <rPr>
        <vertAlign val="superscript"/>
        <sz val="9"/>
        <rFont val="Times New Roman"/>
        <family val="1"/>
      </rPr>
      <t>e</t>
    </r>
  </si>
  <si>
    <r>
      <t xml:space="preserve">   J. Review Emissions Averaging Plan </t>
    </r>
    <r>
      <rPr>
        <vertAlign val="superscript"/>
        <sz val="9"/>
        <rFont val="Times New Roman"/>
        <family val="1"/>
      </rPr>
      <t>f</t>
    </r>
  </si>
  <si>
    <r>
      <t xml:space="preserve">   K.  Review Pre-compliance Report </t>
    </r>
    <r>
      <rPr>
        <vertAlign val="superscript"/>
        <sz val="9"/>
        <rFont val="Times New Roman"/>
        <family val="1"/>
      </rPr>
      <t>g</t>
    </r>
  </si>
  <si>
    <r>
      <t xml:space="preserve">   L. Review Notification of Compliance Status </t>
    </r>
    <r>
      <rPr>
        <vertAlign val="superscript"/>
        <sz val="9"/>
        <rFont val="Times New Roman"/>
        <family val="1"/>
      </rPr>
      <t>h</t>
    </r>
  </si>
  <si>
    <t xml:space="preserve">        i. With performance test </t>
  </si>
  <si>
    <t xml:space="preserve">        ii. Without performance test </t>
  </si>
  <si>
    <r>
      <t xml:space="preserve">   M. Review Notification of Process Change </t>
    </r>
    <r>
      <rPr>
        <vertAlign val="superscript"/>
        <sz val="9"/>
        <rFont val="Times New Roman"/>
        <family val="1"/>
      </rPr>
      <t>i</t>
    </r>
  </si>
  <si>
    <r>
      <t xml:space="preserve">   N. Review Semiannual Compliance Report </t>
    </r>
    <r>
      <rPr>
        <vertAlign val="superscript"/>
        <sz val="9"/>
        <rFont val="Times New Roman"/>
        <family val="1"/>
      </rPr>
      <t>j</t>
    </r>
  </si>
  <si>
    <t xml:space="preserve">        i. No deviations</t>
  </si>
  <si>
    <t xml:space="preserve">        ii. Deviations</t>
  </si>
  <si>
    <r>
      <t xml:space="preserve">   O. Startup, shutdown, and malfunction report </t>
    </r>
    <r>
      <rPr>
        <vertAlign val="superscript"/>
        <sz val="9"/>
        <rFont val="Times New Roman"/>
        <family val="1"/>
      </rPr>
      <t>l</t>
    </r>
  </si>
  <si>
    <r>
      <t xml:space="preserve">   R. LDAR report </t>
    </r>
    <r>
      <rPr>
        <vertAlign val="superscript"/>
        <sz val="9"/>
        <rFont val="Times New Roman"/>
        <family val="1"/>
      </rPr>
      <t>m</t>
    </r>
  </si>
  <si>
    <r>
      <t xml:space="preserve">   S. Emissions averaging report </t>
    </r>
    <r>
      <rPr>
        <vertAlign val="superscript"/>
        <sz val="9"/>
        <rFont val="Times New Roman"/>
        <family val="1"/>
      </rPr>
      <t>f</t>
    </r>
  </si>
  <si>
    <r>
      <t xml:space="preserve">   T. Review record systems due to SSM revisions </t>
    </r>
    <r>
      <rPr>
        <vertAlign val="superscript"/>
        <sz val="9"/>
        <rFont val="Times New Roman"/>
        <family val="1"/>
      </rPr>
      <t>n</t>
    </r>
  </si>
  <si>
    <r>
      <t xml:space="preserve">TOTAL (rounded) </t>
    </r>
    <r>
      <rPr>
        <b/>
        <vertAlign val="superscript"/>
        <sz val="9"/>
        <rFont val="Times New Roman"/>
        <family val="1"/>
      </rPr>
      <t>n</t>
    </r>
  </si>
  <si>
    <r>
      <t>a.</t>
    </r>
    <r>
      <rPr>
        <sz val="9"/>
        <rFont val="Times New Roman"/>
        <family val="1"/>
      </rPr>
      <t xml:space="preserve"> There are 43 existing major source facilities subject to the NESHAP. No new sources are expected to become subject over the three-year period of this ICR.</t>
    </r>
  </si>
  <si>
    <r>
      <t>b.</t>
    </r>
    <r>
      <rPr>
        <sz val="9"/>
        <rFont val="Times New Roman"/>
        <family val="1"/>
      </rPr>
      <t xml:space="preserve"> This cost is based on the following hourly labor rates times a 1.6 benefits multiplication factor to account for government overhead expenses: $65.71 for Managerial, $48.75 for Technical and $26.38 for Clerical.  These rates are from the Office of Personnel Management (OPM) “2018 General Schedule” which excludes locality rates of pay.</t>
    </r>
  </si>
  <si>
    <r>
      <t>c.</t>
    </r>
    <r>
      <rPr>
        <sz val="9"/>
        <rFont val="Times New Roman"/>
        <family val="1"/>
      </rPr>
      <t xml:space="preserve"> Assumes that the 12 facilities without periodic testing requirements in their permits will do performance testing in year 3. All facilities will comply by submitting engineering calculations based on: materials usage, materials HAP content, and control efficiency from testing (if applicable).</t>
    </r>
  </si>
  <si>
    <r>
      <t>d.</t>
    </r>
    <r>
      <rPr>
        <sz val="9"/>
        <rFont val="Times New Roman"/>
        <family val="1"/>
      </rPr>
      <t xml:space="preserve"> Assume a 5% failure and re-test rate (12 x 0.05 = 0.6, rounded up to 1). </t>
    </r>
  </si>
  <si>
    <r>
      <t>e.</t>
    </r>
    <r>
      <rPr>
        <sz val="9"/>
        <rFont val="Times New Roman"/>
        <family val="1"/>
      </rPr>
      <t xml:space="preserve"> Assumes no performance evaluations are required for the parameter monitoring systems included in the rule.</t>
    </r>
  </si>
  <si>
    <r>
      <t>f.</t>
    </r>
    <r>
      <rPr>
        <sz val="9"/>
        <rFont val="Times New Roman"/>
        <family val="1"/>
      </rPr>
      <t xml:space="preserve"> Assumes that all existing facilities have already submitted emissions averaging plans. </t>
    </r>
  </si>
  <si>
    <r>
      <t>g.</t>
    </r>
    <r>
      <rPr>
        <sz val="9"/>
        <rFont val="Times New Roman"/>
        <family val="1"/>
      </rPr>
      <t xml:space="preserve"> Assumes 50 percent of the new facilities will submit a pre-compliance report.</t>
    </r>
  </si>
  <si>
    <r>
      <t>h.</t>
    </r>
    <r>
      <rPr>
        <sz val="9"/>
        <rFont val="Times New Roman"/>
        <family val="1"/>
      </rPr>
      <t xml:space="preserve"> Assumes all facilities will comply by submitting engineering calculations, design calculations, etc. with no performance tests. </t>
    </r>
  </si>
  <si>
    <r>
      <t>i.</t>
    </r>
    <r>
      <rPr>
        <sz val="9"/>
        <rFont val="Times New Roman"/>
        <family val="1"/>
      </rPr>
      <t xml:space="preserve"> Assumes 10 percent of the facilities will implement process changes.</t>
    </r>
  </si>
  <si>
    <r>
      <t>j.</t>
    </r>
    <r>
      <rPr>
        <sz val="9"/>
        <rFont val="Times New Roman"/>
        <family val="1"/>
      </rPr>
      <t xml:space="preserve"> Assumes 10 percent will have deviations.</t>
    </r>
  </si>
  <si>
    <r>
      <t>l.</t>
    </r>
    <r>
      <rPr>
        <sz val="9"/>
        <rFont val="Times New Roman"/>
        <family val="1"/>
      </rPr>
      <t xml:space="preserve"> Assumes 5% of all facilities will report actions taken during a startup, shutdown, or malfunction is not consistent with the plan.</t>
    </r>
  </si>
  <si>
    <r>
      <t>m.</t>
    </r>
    <r>
      <rPr>
        <sz val="9"/>
        <rFont val="Times New Roman"/>
        <family val="1"/>
      </rPr>
      <t xml:space="preserve"> Assumes all facilities will be subject to the equipment leak standards.</t>
    </r>
  </si>
  <si>
    <r>
      <t xml:space="preserve">n.  </t>
    </r>
    <r>
      <rPr>
        <sz val="9"/>
        <rFont val="Times New Roman"/>
        <family val="1"/>
      </rPr>
      <t>These are costs associated with evaluating new SSM record systems in year one.</t>
    </r>
  </si>
  <si>
    <r>
      <t xml:space="preserve">n.  </t>
    </r>
    <r>
      <rPr>
        <sz val="9"/>
        <rFont val="Times New Roman"/>
        <family val="1"/>
      </rPr>
      <t>Totals have been rounded to 3 significant figures. Figures may not add exactly due to rounding.</t>
    </r>
  </si>
  <si>
    <t>Table 6: Average Annual EPA Burden and Cost - NESHAP for Miscellaneous Coating Manufacturing (40 CFR Part 63, Subpart HHHHH) (Amendments)</t>
  </si>
  <si>
    <t>&lt;- 12 in year 3</t>
  </si>
  <si>
    <t>&lt;- 1 in year 3</t>
  </si>
  <si>
    <t>Table 7: Average Annual EPA Burden and Cost - NESHAP for Miscellaneous Coating Manufacturing (40 CFR Part 63, Subpart HHHHH) (Amendments)</t>
  </si>
  <si>
    <r>
      <t xml:space="preserve">  T. Review record systems due to SSM revisions </t>
    </r>
    <r>
      <rPr>
        <vertAlign val="superscript"/>
        <sz val="9"/>
        <rFont val="Times New Roman"/>
        <family val="1"/>
      </rPr>
      <t>n</t>
    </r>
  </si>
  <si>
    <t>Table 8 - Summary of Annual Agency Burden and Cost - NESHAP for Miscellaneous Coating Manufacturing (40 CFR Part 63, Subpart HHHHH) (Amendments)</t>
  </si>
  <si>
    <t>Non-Labor Costs</t>
  </si>
  <si>
    <t xml:space="preserve">Average annual hours per response:  </t>
  </si>
  <si>
    <t>Capital/Startup vs. Operation and Maintenance (O&amp;M) Costs</t>
  </si>
  <si>
    <t>(A)</t>
  </si>
  <si>
    <t>(B)</t>
  </si>
  <si>
    <t>(C)</t>
  </si>
  <si>
    <t>(D)</t>
  </si>
  <si>
    <t>(E)</t>
  </si>
  <si>
    <t>(F)</t>
  </si>
  <si>
    <t>(G)</t>
  </si>
  <si>
    <t>Performance Testing</t>
  </si>
  <si>
    <t>Capital Startup Cost for One Performance Test</t>
  </si>
  <si>
    <t>Number of Respondents Doing Testing</t>
  </si>
  <si>
    <t>Total Capital/ Startup Cost 
(B x C)</t>
  </si>
  <si>
    <t>Annual O&amp;M Costs for One Respondent</t>
  </si>
  <si>
    <t>Number of Respondents with O&amp;M</t>
  </si>
  <si>
    <t>Total O&amp;M, 
(E x F)</t>
  </si>
  <si>
    <t>12 + 1</t>
  </si>
  <si>
    <t>Totals (rounded)</t>
  </si>
  <si>
    <t>Note: In year 3, twelve sources test one control device each at a cost of $19,000. One re-test is done at a cost of $19,000 each. Totals have been rounded to three significant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</si>
</sst>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
    <numFmt numFmtId="165" formatCode="&quot;$&quot;#,##0.00"/>
    <numFmt numFmtId="166" formatCode="0.0000"/>
    <numFmt numFmtId="167" formatCode="&quot;$&quot;#,##0"/>
    <numFmt numFmtId="168" formatCode="General_)"/>
  </numFmts>
  <fonts count="19" x14ac:knownFonts="1">
    <font>
      <sz val="11"/>
      <color theme="1"/>
      <name val="Calibri"/>
      <family val="2"/>
      <scheme val="minor"/>
    </font>
    <font>
      <sz val="10"/>
      <color theme="1"/>
      <name val="Times New Roman"/>
      <family val="1"/>
    </font>
    <font>
      <sz val="12"/>
      <color rgb="FF000000"/>
      <name val="Times New Roman"/>
      <family val="1"/>
    </font>
    <font>
      <sz val="10"/>
      <color rgb="FF000000"/>
      <name val="Times New Roman"/>
      <family val="1"/>
    </font>
    <font>
      <vertAlign val="superscript"/>
      <sz val="9"/>
      <name val="Times New Roman"/>
      <family val="1"/>
    </font>
    <font>
      <sz val="9"/>
      <name val="Times New Roman"/>
      <family val="1"/>
    </font>
    <font>
      <b/>
      <sz val="12"/>
      <name val="Times New Roman"/>
      <family val="1"/>
    </font>
    <font>
      <sz val="11"/>
      <name val="Calibri"/>
      <family val="2"/>
      <scheme val="minor"/>
    </font>
    <font>
      <b/>
      <sz val="10"/>
      <name val="Times New Roman"/>
      <family val="1"/>
    </font>
    <font>
      <b/>
      <vertAlign val="superscript"/>
      <sz val="10"/>
      <name val="Times New Roman"/>
      <family val="1"/>
    </font>
    <font>
      <sz val="10"/>
      <name val="Times New Roman"/>
      <family val="1"/>
    </font>
    <font>
      <b/>
      <sz val="9"/>
      <name val="Times New Roman"/>
      <family val="1"/>
    </font>
    <font>
      <b/>
      <vertAlign val="superscript"/>
      <sz val="9"/>
      <name val="Times New Roman"/>
      <family val="1"/>
    </font>
    <font>
      <b/>
      <i/>
      <sz val="9"/>
      <name val="Times New Roman"/>
      <family val="1"/>
    </font>
    <font>
      <i/>
      <sz val="11"/>
      <name val="Calibri"/>
      <family val="2"/>
      <scheme val="minor"/>
    </font>
    <font>
      <sz val="11"/>
      <color rgb="FFFF0000"/>
      <name val="Calibri"/>
      <family val="2"/>
      <scheme val="minor"/>
    </font>
    <font>
      <vertAlign val="superscript"/>
      <sz val="10"/>
      <name val="Times New Roman"/>
      <family val="1"/>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3">
    <xf numFmtId="0" fontId="0" fillId="0" borderId="0" xfId="0"/>
    <xf numFmtId="6" fontId="0" fillId="0" borderId="0" xfId="0" applyNumberFormat="1"/>
    <xf numFmtId="0" fontId="1" fillId="0" borderId="1" xfId="0" applyFont="1" applyBorder="1" applyAlignment="1">
      <alignment horizontal="center" vertical="center" wrapText="1"/>
    </xf>
    <xf numFmtId="0" fontId="1" fillId="0" borderId="1" xfId="0" applyFont="1" applyBorder="1" applyAlignment="1">
      <alignment vertical="center" wrapText="1"/>
    </xf>
    <xf numFmtId="6" fontId="1" fillId="0" borderId="1" xfId="0" applyNumberFormat="1" applyFont="1" applyBorder="1" applyAlignment="1">
      <alignment horizontal="center" vertical="center" wrapText="1"/>
    </xf>
    <xf numFmtId="6"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vertical="top" wrapText="1"/>
    </xf>
    <xf numFmtId="0" fontId="3" fillId="0" borderId="4" xfId="0" applyFont="1" applyBorder="1" applyAlignment="1">
      <alignment horizontal="center" vertical="center" wrapText="1"/>
    </xf>
    <xf numFmtId="0" fontId="7" fillId="0" borderId="0" xfId="0" applyFont="1"/>
    <xf numFmtId="0" fontId="8"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10" fillId="0" borderId="1" xfId="0" applyFont="1" applyFill="1" applyBorder="1" applyAlignment="1" applyProtection="1">
      <alignment vertical="center"/>
    </xf>
    <xf numFmtId="165" fontId="10" fillId="0" borderId="1" xfId="0" applyNumberFormat="1" applyFont="1" applyBorder="1"/>
    <xf numFmtId="0" fontId="11" fillId="0" borderId="1" xfId="0" applyFont="1" applyBorder="1" applyAlignment="1">
      <alignment vertical="center" wrapText="1"/>
    </xf>
    <xf numFmtId="0" fontId="11" fillId="0" borderId="1" xfId="0" applyFont="1" applyBorder="1" applyAlignment="1">
      <alignment horizontal="center" vertical="center" wrapText="1"/>
    </xf>
    <xf numFmtId="6" fontId="11" fillId="0" borderId="1" xfId="0" applyNumberFormat="1" applyFont="1" applyBorder="1" applyAlignment="1">
      <alignment horizontal="right" vertical="center" wrapText="1"/>
    </xf>
    <xf numFmtId="0" fontId="11" fillId="0" borderId="0" xfId="0" applyFont="1" applyAlignment="1">
      <alignment vertical="center"/>
    </xf>
    <xf numFmtId="6" fontId="5" fillId="0" borderId="1" xfId="0" applyNumberFormat="1" applyFont="1" applyBorder="1" applyAlignment="1">
      <alignment vertical="center" wrapText="1"/>
    </xf>
    <xf numFmtId="0" fontId="7" fillId="0" borderId="0" xfId="0" applyFont="1" applyAlignment="1">
      <alignment horizontal="center"/>
    </xf>
    <xf numFmtId="165" fontId="10" fillId="0" borderId="0" xfId="0" applyNumberFormat="1" applyFont="1"/>
    <xf numFmtId="0" fontId="7" fillId="0" borderId="0" xfId="0" applyFont="1" applyAlignment="1">
      <alignment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8" fontId="5" fillId="0" borderId="1" xfId="0" applyNumberFormat="1" applyFont="1" applyBorder="1" applyAlignment="1">
      <alignment horizontal="right" vertical="center"/>
    </xf>
    <xf numFmtId="0" fontId="5" fillId="0" borderId="1" xfId="0" applyFont="1" applyFill="1" applyBorder="1" applyAlignment="1">
      <alignment horizontal="center" vertical="center"/>
    </xf>
    <xf numFmtId="3" fontId="5" fillId="0" borderId="1" xfId="0" applyNumberFormat="1"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6" fontId="13" fillId="0" borderId="1" xfId="0" applyNumberFormat="1" applyFont="1" applyBorder="1" applyAlignment="1">
      <alignment horizontal="right" vertical="center"/>
    </xf>
    <xf numFmtId="0" fontId="14" fillId="0" borderId="0" xfId="0" applyFont="1"/>
    <xf numFmtId="164" fontId="5" fillId="0" borderId="1" xfId="0" applyNumberFormat="1" applyFont="1" applyBorder="1" applyAlignment="1">
      <alignment horizontal="center" vertical="center"/>
    </xf>
    <xf numFmtId="0" fontId="11" fillId="0" borderId="1" xfId="0" applyFont="1" applyBorder="1" applyAlignment="1">
      <alignment horizontal="left" vertical="center"/>
    </xf>
    <xf numFmtId="6" fontId="11" fillId="0" borderId="1" xfId="0" applyNumberFormat="1" applyFont="1" applyBorder="1" applyAlignment="1">
      <alignment horizontal="right" vertical="center"/>
    </xf>
    <xf numFmtId="1" fontId="7" fillId="0" borderId="0" xfId="0" applyNumberFormat="1" applyFont="1"/>
    <xf numFmtId="0" fontId="8" fillId="0" borderId="1" xfId="0" applyFont="1" applyBorder="1" applyAlignment="1">
      <alignment vertical="center" wrapText="1"/>
    </xf>
    <xf numFmtId="0" fontId="7" fillId="0" borderId="1" xfId="0" applyFont="1" applyBorder="1" applyAlignment="1">
      <alignment horizontal="center"/>
    </xf>
    <xf numFmtId="0" fontId="7" fillId="0" borderId="1" xfId="0" applyFont="1" applyBorder="1"/>
    <xf numFmtId="6" fontId="8" fillId="0" borderId="1" xfId="0" applyNumberFormat="1" applyFont="1" applyBorder="1" applyAlignment="1">
      <alignment horizontal="right" vertical="center"/>
    </xf>
    <xf numFmtId="166" fontId="7" fillId="0" borderId="0" xfId="0" applyNumberFormat="1" applyFont="1"/>
    <xf numFmtId="6" fontId="5" fillId="0" borderId="1" xfId="0" applyNumberFormat="1" applyFont="1" applyBorder="1" applyAlignment="1">
      <alignment horizontal="right" vertical="center"/>
    </xf>
    <xf numFmtId="6" fontId="5" fillId="0" borderId="1" xfId="0" applyNumberFormat="1" applyFont="1" applyBorder="1" applyAlignment="1">
      <alignment vertical="center"/>
    </xf>
    <xf numFmtId="167" fontId="13" fillId="0" borderId="1" xfId="0" applyNumberFormat="1" applyFont="1" applyBorder="1" applyAlignment="1">
      <alignment horizontal="right" vertical="center"/>
    </xf>
    <xf numFmtId="0" fontId="5" fillId="0" borderId="1" xfId="0" applyFont="1" applyBorder="1" applyAlignment="1">
      <alignment horizontal="left" vertical="center" wrapText="1" indent="2"/>
    </xf>
    <xf numFmtId="0" fontId="5" fillId="0" borderId="1" xfId="0" applyFont="1" applyBorder="1" applyAlignment="1">
      <alignment horizontal="left" vertical="center" indent="2"/>
    </xf>
    <xf numFmtId="0" fontId="17" fillId="0" borderId="0" xfId="0" applyFont="1"/>
    <xf numFmtId="0" fontId="15" fillId="0" borderId="0" xfId="0" applyFont="1"/>
    <xf numFmtId="168" fontId="10" fillId="2" borderId="9" xfId="0" applyNumberFormat="1" applyFont="1" applyFill="1" applyBorder="1" applyAlignment="1">
      <alignment horizontal="center" vertical="center"/>
    </xf>
    <xf numFmtId="168" fontId="10" fillId="2" borderId="10" xfId="0" applyNumberFormat="1" applyFont="1" applyFill="1" applyBorder="1" applyAlignment="1">
      <alignment horizontal="center" vertical="center" wrapText="1"/>
    </xf>
    <xf numFmtId="168" fontId="10" fillId="2" borderId="11" xfId="0" applyNumberFormat="1" applyFont="1" applyFill="1" applyBorder="1" applyAlignment="1">
      <alignment horizontal="center" vertical="center" wrapText="1"/>
    </xf>
    <xf numFmtId="168" fontId="10" fillId="2" borderId="12" xfId="0" applyNumberFormat="1" applyFont="1" applyFill="1" applyBorder="1" applyAlignment="1">
      <alignment horizontal="center"/>
    </xf>
    <xf numFmtId="3" fontId="10" fillId="2" borderId="2" xfId="0" applyNumberFormat="1" applyFont="1" applyFill="1" applyBorder="1" applyAlignment="1">
      <alignment horizontal="center"/>
    </xf>
    <xf numFmtId="167" fontId="10" fillId="2" borderId="2" xfId="0" applyNumberFormat="1" applyFont="1" applyFill="1" applyBorder="1" applyAlignment="1">
      <alignment horizontal="center"/>
    </xf>
    <xf numFmtId="167" fontId="10" fillId="2" borderId="13" xfId="0" applyNumberFormat="1" applyFont="1" applyFill="1" applyBorder="1" applyAlignment="1">
      <alignment horizontal="center"/>
    </xf>
    <xf numFmtId="168" fontId="10" fillId="2" borderId="14" xfId="0" applyNumberFormat="1" applyFont="1" applyFill="1" applyBorder="1" applyAlignment="1">
      <alignment horizontal="center"/>
    </xf>
    <xf numFmtId="3" fontId="10" fillId="2" borderId="1" xfId="0" applyNumberFormat="1" applyFont="1" applyFill="1" applyBorder="1" applyAlignment="1">
      <alignment horizontal="center"/>
    </xf>
    <xf numFmtId="167" fontId="10" fillId="2" borderId="1" xfId="0" applyNumberFormat="1" applyFont="1" applyFill="1" applyBorder="1" applyAlignment="1">
      <alignment horizontal="center"/>
    </xf>
    <xf numFmtId="168" fontId="10" fillId="2" borderId="15" xfId="0" applyNumberFormat="1" applyFont="1" applyFill="1" applyBorder="1" applyAlignment="1">
      <alignment horizontal="center"/>
    </xf>
    <xf numFmtId="3" fontId="10" fillId="2" borderId="16" xfId="0" applyNumberFormat="1" applyFont="1" applyFill="1" applyBorder="1" applyAlignment="1">
      <alignment horizontal="center"/>
    </xf>
    <xf numFmtId="167" fontId="10" fillId="2" borderId="16" xfId="0" applyNumberFormat="1" applyFont="1" applyFill="1" applyBorder="1" applyAlignment="1">
      <alignment horizontal="center"/>
    </xf>
    <xf numFmtId="167" fontId="10" fillId="2" borderId="17" xfId="0" applyNumberFormat="1" applyFont="1" applyFill="1" applyBorder="1" applyAlignment="1">
      <alignment horizontal="center"/>
    </xf>
    <xf numFmtId="164" fontId="10" fillId="2" borderId="2" xfId="0" applyNumberFormat="1" applyFont="1" applyFill="1" applyBorder="1" applyAlignment="1">
      <alignment horizontal="center"/>
    </xf>
    <xf numFmtId="168" fontId="10" fillId="2" borderId="18" xfId="0" applyNumberFormat="1" applyFont="1" applyFill="1" applyBorder="1" applyAlignment="1">
      <alignment horizontal="center"/>
    </xf>
    <xf numFmtId="164" fontId="10" fillId="2" borderId="19" xfId="0" applyNumberFormat="1" applyFont="1" applyFill="1" applyBorder="1" applyAlignment="1">
      <alignment horizontal="center"/>
    </xf>
    <xf numFmtId="3" fontId="10" fillId="2" borderId="19" xfId="0" applyNumberFormat="1" applyFont="1" applyFill="1" applyBorder="1" applyAlignment="1">
      <alignment horizontal="center"/>
    </xf>
    <xf numFmtId="167" fontId="10" fillId="2" borderId="19" xfId="0" applyNumberFormat="1" applyFont="1" applyFill="1" applyBorder="1" applyAlignment="1">
      <alignment horizontal="center"/>
    </xf>
    <xf numFmtId="167" fontId="10" fillId="2" borderId="20" xfId="0" applyNumberFormat="1" applyFont="1" applyFill="1" applyBorder="1" applyAlignment="1">
      <alignment horizontal="center"/>
    </xf>
    <xf numFmtId="0" fontId="1" fillId="0" borderId="0" xfId="0" applyFont="1" applyBorder="1"/>
    <xf numFmtId="0" fontId="1" fillId="0" borderId="0" xfId="0" applyFont="1"/>
    <xf numFmtId="3" fontId="10" fillId="0" borderId="2" xfId="0" applyNumberFormat="1" applyFont="1" applyBorder="1" applyAlignment="1">
      <alignment horizontal="center"/>
    </xf>
    <xf numFmtId="1" fontId="10" fillId="2" borderId="13" xfId="0" applyNumberFormat="1" applyFont="1" applyFill="1" applyBorder="1" applyAlignment="1">
      <alignment horizontal="center"/>
    </xf>
    <xf numFmtId="3" fontId="10" fillId="0" borderId="1" xfId="0" applyNumberFormat="1" applyFont="1" applyBorder="1" applyAlignment="1">
      <alignment horizontal="center"/>
    </xf>
    <xf numFmtId="3" fontId="10" fillId="0" borderId="16" xfId="0" applyNumberFormat="1" applyFont="1" applyBorder="1" applyAlignment="1">
      <alignment horizontal="center"/>
    </xf>
    <xf numFmtId="1" fontId="10" fillId="2" borderId="17" xfId="0" applyNumberFormat="1" applyFont="1" applyFill="1" applyBorder="1" applyAlignment="1">
      <alignment horizontal="center"/>
    </xf>
    <xf numFmtId="1" fontId="10" fillId="2" borderId="21" xfId="0" applyNumberFormat="1" applyFont="1" applyFill="1" applyBorder="1" applyAlignment="1">
      <alignment horizontal="center"/>
    </xf>
    <xf numFmtId="1" fontId="10" fillId="2" borderId="22" xfId="0" applyNumberFormat="1" applyFont="1" applyFill="1" applyBorder="1" applyAlignment="1">
      <alignment horizontal="center"/>
    </xf>
    <xf numFmtId="3" fontId="10" fillId="2" borderId="20" xfId="0" applyNumberFormat="1" applyFont="1" applyFill="1" applyBorder="1" applyAlignment="1">
      <alignment horizontal="center"/>
    </xf>
    <xf numFmtId="167" fontId="10" fillId="0" borderId="19" xfId="0" applyNumberFormat="1" applyFont="1" applyBorder="1" applyAlignment="1">
      <alignment horizontal="center"/>
    </xf>
    <xf numFmtId="0" fontId="1" fillId="0" borderId="24" xfId="0" applyFont="1" applyBorder="1"/>
    <xf numFmtId="0" fontId="1" fillId="0" borderId="25" xfId="0" applyFont="1" applyBorder="1"/>
    <xf numFmtId="168" fontId="10" fillId="2" borderId="9" xfId="0" applyNumberFormat="1" applyFont="1" applyFill="1" applyBorder="1" applyAlignment="1">
      <alignment horizontal="center"/>
    </xf>
    <xf numFmtId="168" fontId="10" fillId="2" borderId="10" xfId="0" applyNumberFormat="1" applyFont="1" applyFill="1" applyBorder="1" applyAlignment="1">
      <alignment horizontal="center" wrapText="1"/>
    </xf>
    <xf numFmtId="168" fontId="10" fillId="0" borderId="26" xfId="0" applyNumberFormat="1" applyFont="1" applyBorder="1" applyAlignment="1">
      <alignment horizontal="center" wrapText="1"/>
    </xf>
    <xf numFmtId="3" fontId="10" fillId="0" borderId="21" xfId="0" applyNumberFormat="1" applyFont="1" applyBorder="1" applyAlignment="1">
      <alignment horizontal="center"/>
    </xf>
    <xf numFmtId="164" fontId="10" fillId="0" borderId="21" xfId="0" applyNumberFormat="1" applyFont="1" applyBorder="1" applyAlignment="1">
      <alignment horizontal="center"/>
    </xf>
    <xf numFmtId="3" fontId="10" fillId="0" borderId="22" xfId="0" applyNumberFormat="1" applyFont="1" applyBorder="1" applyAlignment="1">
      <alignment horizontal="center"/>
    </xf>
    <xf numFmtId="3" fontId="10" fillId="0" borderId="17" xfId="0" applyNumberFormat="1" applyFont="1" applyBorder="1" applyAlignment="1">
      <alignment horizontal="center"/>
    </xf>
    <xf numFmtId="3" fontId="10" fillId="2" borderId="27" xfId="0" applyNumberFormat="1" applyFont="1" applyFill="1" applyBorder="1" applyAlignment="1">
      <alignment horizontal="center"/>
    </xf>
    <xf numFmtId="3" fontId="10" fillId="0" borderId="19" xfId="0" applyNumberFormat="1" applyFont="1" applyBorder="1" applyAlignment="1">
      <alignment horizontal="center"/>
    </xf>
    <xf numFmtId="0" fontId="6" fillId="0" borderId="0" xfId="0" applyFont="1"/>
    <xf numFmtId="0" fontId="5" fillId="0" borderId="1" xfId="0" applyFont="1" applyFill="1" applyBorder="1" applyAlignment="1">
      <alignment horizontal="left" vertical="top" wrapText="1" indent="4"/>
    </xf>
    <xf numFmtId="164" fontId="10" fillId="2" borderId="28" xfId="0" applyNumberFormat="1" applyFont="1" applyFill="1" applyBorder="1" applyAlignment="1">
      <alignment horizontal="center"/>
    </xf>
    <xf numFmtId="3" fontId="10" fillId="0" borderId="2" xfId="0" quotePrefix="1" applyNumberFormat="1" applyFont="1" applyBorder="1" applyAlignment="1">
      <alignment horizontal="center"/>
    </xf>
    <xf numFmtId="167" fontId="1" fillId="0" borderId="0" xfId="0" applyNumberFormat="1" applyFont="1" applyAlignment="1">
      <alignment horizontal="center"/>
    </xf>
    <xf numFmtId="0" fontId="4" fillId="0" borderId="0" xfId="0" applyFont="1" applyAlignment="1">
      <alignment horizontal="left" vertical="center"/>
    </xf>
    <xf numFmtId="0" fontId="10" fillId="0" borderId="0" xfId="0" applyFont="1" applyFill="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wrapText="1"/>
    </xf>
    <xf numFmtId="3" fontId="13" fillId="0" borderId="1" xfId="0" applyNumberFormat="1" applyFont="1" applyBorder="1" applyAlignment="1">
      <alignment horizontal="center" vertical="center"/>
    </xf>
    <xf numFmtId="3" fontId="11" fillId="0" borderId="5" xfId="0" applyNumberFormat="1" applyFont="1" applyBorder="1" applyAlignment="1">
      <alignment horizontal="center" vertical="center"/>
    </xf>
    <xf numFmtId="3" fontId="11" fillId="0" borderId="6" xfId="0" applyNumberFormat="1" applyFont="1" applyBorder="1" applyAlignment="1">
      <alignment horizontal="center" vertical="center"/>
    </xf>
    <xf numFmtId="3" fontId="11" fillId="0" borderId="7" xfId="0" applyNumberFormat="1" applyFont="1" applyBorder="1" applyAlignment="1">
      <alignment horizontal="center" vertical="center"/>
    </xf>
    <xf numFmtId="0" fontId="10" fillId="0" borderId="1" xfId="0" applyFont="1" applyBorder="1" applyAlignment="1">
      <alignment horizontal="center"/>
    </xf>
    <xf numFmtId="0" fontId="6" fillId="0" borderId="0" xfId="0" applyFont="1" applyAlignment="1">
      <alignment horizontal="left" vertical="top" wrapText="1"/>
    </xf>
    <xf numFmtId="0" fontId="4" fillId="0" borderId="0" xfId="0" applyFont="1" applyAlignment="1">
      <alignment horizontal="left" vertical="top"/>
    </xf>
    <xf numFmtId="0" fontId="18" fillId="0" borderId="23" xfId="0" applyFont="1" applyBorder="1" applyAlignment="1">
      <alignment horizontal="left" vertical="top" wrapText="1"/>
    </xf>
    <xf numFmtId="1" fontId="11" fillId="0" borderId="1" xfId="0" applyNumberFormat="1" applyFont="1" applyBorder="1" applyAlignment="1">
      <alignment horizontal="center" vertical="center" wrapText="1"/>
    </xf>
    <xf numFmtId="168" fontId="6" fillId="2" borderId="0" xfId="0" applyNumberFormat="1" applyFont="1" applyFill="1" applyAlignment="1">
      <alignment horizontal="left" vertical="top" wrapText="1"/>
    </xf>
    <xf numFmtId="0" fontId="2" fillId="0" borderId="1" xfId="0" applyFont="1" applyBorder="1" applyAlignment="1">
      <alignment horizontal="center" vertical="center" wrapText="1"/>
    </xf>
    <xf numFmtId="0" fontId="3" fillId="0" borderId="8"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workbookViewId="0">
      <pane xSplit="1" ySplit="3" topLeftCell="B30" activePane="bottomRight" state="frozen"/>
      <selection pane="topRight" activeCell="B1" sqref="B1"/>
      <selection pane="bottomLeft" activeCell="A4" sqref="A4"/>
      <selection pane="bottomRight" activeCell="E59" sqref="E59"/>
    </sheetView>
    <sheetView tabSelected="1" workbookViewId="1">
      <selection activeCell="P56" sqref="P56"/>
    </sheetView>
  </sheetViews>
  <sheetFormatPr defaultRowHeight="15" x14ac:dyDescent="0.25"/>
  <cols>
    <col min="1" max="1" width="42.5703125" style="10" customWidth="1"/>
    <col min="2" max="2" width="9.140625" style="22"/>
    <col min="3" max="3" width="10.140625" style="10" customWidth="1"/>
    <col min="4" max="8" width="9.140625" style="10"/>
    <col min="9" max="9" width="13.140625" style="10" customWidth="1"/>
    <col min="10" max="16384" width="9.140625" style="10"/>
  </cols>
  <sheetData>
    <row r="1" spans="1:12" ht="30" customHeight="1" x14ac:dyDescent="0.25">
      <c r="A1" s="106" t="s">
        <v>0</v>
      </c>
      <c r="B1" s="106"/>
      <c r="C1" s="106"/>
      <c r="D1" s="106"/>
      <c r="E1" s="106"/>
      <c r="F1" s="106"/>
      <c r="G1" s="106"/>
      <c r="H1" s="106"/>
      <c r="I1" s="106"/>
    </row>
    <row r="2" spans="1:12" ht="15.75" x14ac:dyDescent="0.25">
      <c r="A2" s="92" t="s">
        <v>1</v>
      </c>
      <c r="G2" s="23"/>
    </row>
    <row r="3" spans="1:12" s="24" customFormat="1" ht="72" x14ac:dyDescent="0.25">
      <c r="A3" s="18" t="s">
        <v>2</v>
      </c>
      <c r="B3" s="18" t="s">
        <v>3</v>
      </c>
      <c r="C3" s="18" t="s">
        <v>4</v>
      </c>
      <c r="D3" s="18" t="s">
        <v>5</v>
      </c>
      <c r="E3" s="18" t="s">
        <v>6</v>
      </c>
      <c r="F3" s="18" t="s">
        <v>7</v>
      </c>
      <c r="G3" s="18" t="s">
        <v>8</v>
      </c>
      <c r="H3" s="18" t="s">
        <v>9</v>
      </c>
      <c r="I3" s="18" t="s">
        <v>10</v>
      </c>
    </row>
    <row r="4" spans="1:12" x14ac:dyDescent="0.25">
      <c r="A4" s="25" t="s">
        <v>11</v>
      </c>
      <c r="B4" s="26" t="s">
        <v>12</v>
      </c>
      <c r="C4" s="13"/>
      <c r="D4" s="13"/>
      <c r="E4" s="13"/>
      <c r="F4" s="13"/>
      <c r="G4" s="13"/>
      <c r="H4" s="13"/>
      <c r="I4" s="13"/>
      <c r="K4" s="105" t="s">
        <v>13</v>
      </c>
      <c r="L4" s="105"/>
    </row>
    <row r="5" spans="1:12" x14ac:dyDescent="0.25">
      <c r="A5" s="25" t="s">
        <v>14</v>
      </c>
      <c r="B5" s="26" t="s">
        <v>12</v>
      </c>
      <c r="C5" s="13"/>
      <c r="D5" s="13"/>
      <c r="E5" s="13"/>
      <c r="F5" s="13"/>
      <c r="G5" s="13"/>
      <c r="H5" s="13"/>
      <c r="I5" s="13"/>
      <c r="K5" s="15" t="s">
        <v>15</v>
      </c>
      <c r="L5" s="16">
        <v>147.4</v>
      </c>
    </row>
    <row r="6" spans="1:12" x14ac:dyDescent="0.25">
      <c r="A6" s="25" t="s">
        <v>16</v>
      </c>
      <c r="B6" s="26"/>
      <c r="C6" s="13"/>
      <c r="D6" s="13"/>
      <c r="E6" s="13"/>
      <c r="F6" s="13"/>
      <c r="G6" s="13"/>
      <c r="H6" s="13"/>
      <c r="I6" s="13"/>
      <c r="K6" s="15" t="s">
        <v>17</v>
      </c>
      <c r="L6" s="16">
        <v>117.92</v>
      </c>
    </row>
    <row r="7" spans="1:12" x14ac:dyDescent="0.25">
      <c r="A7" s="25" t="s">
        <v>18</v>
      </c>
      <c r="B7" s="26">
        <v>4</v>
      </c>
      <c r="C7" s="26">
        <v>1</v>
      </c>
      <c r="D7" s="26">
        <f>B7*C7</f>
        <v>4</v>
      </c>
      <c r="E7" s="26">
        <v>43</v>
      </c>
      <c r="F7" s="26">
        <f>D7*E7</f>
        <v>172</v>
      </c>
      <c r="G7" s="26">
        <f>F7*0.05</f>
        <v>8.6</v>
      </c>
      <c r="H7" s="26">
        <f>F7*0.1</f>
        <v>17.2</v>
      </c>
      <c r="I7" s="43">
        <f>F7*L$6+G7*L$5+H7*L$7</f>
        <v>22530.624</v>
      </c>
      <c r="K7" s="15" t="s">
        <v>19</v>
      </c>
      <c r="L7" s="16">
        <v>57.02</v>
      </c>
    </row>
    <row r="8" spans="1:12" x14ac:dyDescent="0.25">
      <c r="A8" s="25" t="s">
        <v>20</v>
      </c>
      <c r="B8" s="26"/>
      <c r="C8" s="13"/>
      <c r="D8" s="13"/>
      <c r="E8" s="13"/>
      <c r="F8" s="13"/>
      <c r="G8" s="13"/>
      <c r="H8" s="13"/>
      <c r="I8" s="13"/>
    </row>
    <row r="9" spans="1:12" x14ac:dyDescent="0.25">
      <c r="A9" s="93" t="s">
        <v>21</v>
      </c>
      <c r="B9" s="26">
        <v>30</v>
      </c>
      <c r="C9" s="26">
        <v>1</v>
      </c>
      <c r="D9" s="26">
        <f t="shared" ref="D9:D10" si="0">B9*C9</f>
        <v>30</v>
      </c>
      <c r="E9" s="26">
        <v>0</v>
      </c>
      <c r="F9" s="26">
        <f t="shared" ref="F9:F10" si="1">D9*E9</f>
        <v>0</v>
      </c>
      <c r="G9" s="26">
        <f t="shared" ref="G9:G10" si="2">F9*0.05</f>
        <v>0</v>
      </c>
      <c r="H9" s="26">
        <f t="shared" ref="H9:H10" si="3">F9*0.1</f>
        <v>0</v>
      </c>
      <c r="I9" s="43">
        <f t="shared" ref="I9:I10" si="4">F9*L$6+G9*L$5+H9*L$7</f>
        <v>0</v>
      </c>
    </row>
    <row r="10" spans="1:12" x14ac:dyDescent="0.25">
      <c r="A10" s="93" t="s">
        <v>22</v>
      </c>
      <c r="B10" s="26">
        <v>30</v>
      </c>
      <c r="C10" s="26">
        <v>1</v>
      </c>
      <c r="D10" s="26">
        <f t="shared" si="0"/>
        <v>30</v>
      </c>
      <c r="E10" s="26">
        <v>0</v>
      </c>
      <c r="F10" s="26">
        <f t="shared" si="1"/>
        <v>0</v>
      </c>
      <c r="G10" s="26">
        <f t="shared" si="2"/>
        <v>0</v>
      </c>
      <c r="H10" s="26">
        <f t="shared" si="3"/>
        <v>0</v>
      </c>
      <c r="I10" s="43">
        <f t="shared" si="4"/>
        <v>0</v>
      </c>
    </row>
    <row r="11" spans="1:12" x14ac:dyDescent="0.25">
      <c r="A11" s="25" t="s">
        <v>23</v>
      </c>
      <c r="B11" s="26">
        <v>10</v>
      </c>
      <c r="C11" s="26">
        <v>1</v>
      </c>
      <c r="D11" s="26">
        <f>B11*C11</f>
        <v>10</v>
      </c>
      <c r="E11" s="26">
        <v>0</v>
      </c>
      <c r="F11" s="26">
        <f>D11*E11</f>
        <v>0</v>
      </c>
      <c r="G11" s="26">
        <f>F11*0.05</f>
        <v>0</v>
      </c>
      <c r="H11" s="26">
        <f>F11*0.1</f>
        <v>0</v>
      </c>
      <c r="I11" s="43">
        <f>F11*L$6+G11*L$5+H11*L$7</f>
        <v>0</v>
      </c>
    </row>
    <row r="12" spans="1:12" x14ac:dyDescent="0.25">
      <c r="A12" s="25" t="s">
        <v>24</v>
      </c>
      <c r="B12" s="26" t="s">
        <v>25</v>
      </c>
      <c r="C12" s="13"/>
      <c r="D12" s="13"/>
      <c r="E12" s="13"/>
      <c r="F12" s="13"/>
      <c r="G12" s="13"/>
      <c r="H12" s="13"/>
      <c r="I12" s="44"/>
    </row>
    <row r="13" spans="1:12" x14ac:dyDescent="0.25">
      <c r="A13" s="25" t="s">
        <v>26</v>
      </c>
      <c r="B13" s="26" t="s">
        <v>25</v>
      </c>
      <c r="C13" s="13"/>
      <c r="D13" s="13"/>
      <c r="E13" s="13"/>
      <c r="F13" s="13"/>
      <c r="G13" s="13"/>
      <c r="H13" s="13"/>
      <c r="I13" s="44"/>
    </row>
    <row r="14" spans="1:12" x14ac:dyDescent="0.25">
      <c r="A14" s="25" t="s">
        <v>27</v>
      </c>
      <c r="B14" s="26"/>
      <c r="C14" s="13"/>
      <c r="D14" s="13"/>
      <c r="E14" s="13"/>
      <c r="F14" s="13"/>
      <c r="G14" s="13"/>
      <c r="H14" s="13"/>
      <c r="I14" s="44"/>
    </row>
    <row r="15" spans="1:12" x14ac:dyDescent="0.25">
      <c r="A15" s="25" t="s">
        <v>28</v>
      </c>
      <c r="B15" s="26">
        <v>2</v>
      </c>
      <c r="C15" s="26">
        <v>1</v>
      </c>
      <c r="D15" s="26">
        <f>B15*C15</f>
        <v>2</v>
      </c>
      <c r="E15" s="26">
        <v>0</v>
      </c>
      <c r="F15" s="26">
        <f t="shared" ref="F15:F17" si="5">D15*E15</f>
        <v>0</v>
      </c>
      <c r="G15" s="26">
        <f t="shared" ref="G15:G17" si="6">F15*0.05</f>
        <v>0</v>
      </c>
      <c r="H15" s="26">
        <f t="shared" ref="H15:H17" si="7">F15*0.1</f>
        <v>0</v>
      </c>
      <c r="I15" s="43">
        <f>F15*L$6+G15*L$5+H15*L$7</f>
        <v>0</v>
      </c>
    </row>
    <row r="16" spans="1:12" x14ac:dyDescent="0.25">
      <c r="A16" s="25" t="s">
        <v>29</v>
      </c>
      <c r="B16" s="26">
        <v>2</v>
      </c>
      <c r="C16" s="26">
        <v>1</v>
      </c>
      <c r="D16" s="26">
        <f>B16*C16</f>
        <v>2</v>
      </c>
      <c r="E16" s="26">
        <v>0</v>
      </c>
      <c r="F16" s="26">
        <f t="shared" si="5"/>
        <v>0</v>
      </c>
      <c r="G16" s="26">
        <f t="shared" si="6"/>
        <v>0</v>
      </c>
      <c r="H16" s="26">
        <f t="shared" si="7"/>
        <v>0</v>
      </c>
      <c r="I16" s="43">
        <f>F16*L$6+G16*L$5+H16*L$7</f>
        <v>0</v>
      </c>
    </row>
    <row r="17" spans="1:9" x14ac:dyDescent="0.25">
      <c r="A17" s="25" t="s">
        <v>30</v>
      </c>
      <c r="B17" s="26">
        <v>2</v>
      </c>
      <c r="C17" s="26">
        <v>1</v>
      </c>
      <c r="D17" s="26">
        <f>B17*C17</f>
        <v>2</v>
      </c>
      <c r="E17" s="26">
        <v>0</v>
      </c>
      <c r="F17" s="26">
        <f t="shared" si="5"/>
        <v>0</v>
      </c>
      <c r="G17" s="26">
        <f t="shared" si="6"/>
        <v>0</v>
      </c>
      <c r="H17" s="26">
        <f t="shared" si="7"/>
        <v>0</v>
      </c>
      <c r="I17" s="43">
        <f>F17*L$6+G17*L$5+H17*L$7</f>
        <v>0</v>
      </c>
    </row>
    <row r="18" spans="1:9" x14ac:dyDescent="0.25">
      <c r="A18" s="25" t="s">
        <v>31</v>
      </c>
      <c r="B18" s="26"/>
      <c r="C18" s="13"/>
      <c r="D18" s="13"/>
      <c r="E18" s="13"/>
      <c r="F18" s="13"/>
      <c r="G18" s="13"/>
      <c r="H18" s="13"/>
      <c r="I18" s="44"/>
    </row>
    <row r="19" spans="1:9" x14ac:dyDescent="0.25">
      <c r="A19" s="25" t="s">
        <v>32</v>
      </c>
      <c r="B19" s="26">
        <v>2</v>
      </c>
      <c r="C19" s="26">
        <v>0</v>
      </c>
      <c r="D19" s="26">
        <f t="shared" ref="D19:D24" si="8">B19*C19</f>
        <v>0</v>
      </c>
      <c r="E19" s="26">
        <v>0</v>
      </c>
      <c r="F19" s="26">
        <f t="shared" ref="F19:F25" si="9">D19*E19</f>
        <v>0</v>
      </c>
      <c r="G19" s="26">
        <f t="shared" ref="G19:G25" si="10">F19*0.05</f>
        <v>0</v>
      </c>
      <c r="H19" s="26">
        <f t="shared" ref="H19:H25" si="11">F19*0.1</f>
        <v>0</v>
      </c>
      <c r="I19" s="43">
        <f t="shared" ref="I19:I25" si="12">F19*L$6+G19*L$5+H19*L$7</f>
        <v>0</v>
      </c>
    </row>
    <row r="20" spans="1:9" x14ac:dyDescent="0.25">
      <c r="A20" s="25" t="s">
        <v>33</v>
      </c>
      <c r="B20" s="26">
        <v>2</v>
      </c>
      <c r="C20" s="26">
        <v>1</v>
      </c>
      <c r="D20" s="26">
        <f t="shared" si="8"/>
        <v>2</v>
      </c>
      <c r="E20" s="26">
        <v>0</v>
      </c>
      <c r="F20" s="26">
        <f t="shared" si="9"/>
        <v>0</v>
      </c>
      <c r="G20" s="26">
        <f t="shared" si="10"/>
        <v>0</v>
      </c>
      <c r="H20" s="26">
        <f t="shared" si="11"/>
        <v>0</v>
      </c>
      <c r="I20" s="43">
        <f t="shared" si="12"/>
        <v>0</v>
      </c>
    </row>
    <row r="21" spans="1:9" x14ac:dyDescent="0.25">
      <c r="A21" s="25" t="s">
        <v>34</v>
      </c>
      <c r="B21" s="26">
        <v>40</v>
      </c>
      <c r="C21" s="26">
        <v>1</v>
      </c>
      <c r="D21" s="26">
        <f t="shared" si="8"/>
        <v>40</v>
      </c>
      <c r="E21" s="26">
        <v>0</v>
      </c>
      <c r="F21" s="26">
        <f t="shared" si="9"/>
        <v>0</v>
      </c>
      <c r="G21" s="26">
        <f t="shared" si="10"/>
        <v>0</v>
      </c>
      <c r="H21" s="26">
        <f t="shared" si="11"/>
        <v>0</v>
      </c>
      <c r="I21" s="43">
        <f t="shared" si="12"/>
        <v>0</v>
      </c>
    </row>
    <row r="22" spans="1:9" x14ac:dyDescent="0.25">
      <c r="A22" s="25" t="s">
        <v>35</v>
      </c>
      <c r="B22" s="26">
        <v>40</v>
      </c>
      <c r="C22" s="26">
        <v>1</v>
      </c>
      <c r="D22" s="26">
        <f t="shared" si="8"/>
        <v>40</v>
      </c>
      <c r="E22" s="26">
        <v>0</v>
      </c>
      <c r="F22" s="26">
        <f t="shared" si="9"/>
        <v>0</v>
      </c>
      <c r="G22" s="26">
        <f t="shared" si="10"/>
        <v>0</v>
      </c>
      <c r="H22" s="26">
        <f t="shared" si="11"/>
        <v>0</v>
      </c>
      <c r="I22" s="43">
        <f t="shared" si="12"/>
        <v>0</v>
      </c>
    </row>
    <row r="23" spans="1:9" x14ac:dyDescent="0.25">
      <c r="A23" s="25" t="s">
        <v>36</v>
      </c>
      <c r="B23" s="26">
        <v>2</v>
      </c>
      <c r="C23" s="26">
        <v>1</v>
      </c>
      <c r="D23" s="26">
        <f t="shared" si="8"/>
        <v>2</v>
      </c>
      <c r="E23" s="26">
        <v>0</v>
      </c>
      <c r="F23" s="26">
        <f t="shared" si="9"/>
        <v>0</v>
      </c>
      <c r="G23" s="26">
        <f t="shared" si="10"/>
        <v>0</v>
      </c>
      <c r="H23" s="26">
        <f t="shared" si="11"/>
        <v>0</v>
      </c>
      <c r="I23" s="43">
        <f t="shared" si="12"/>
        <v>0</v>
      </c>
    </row>
    <row r="24" spans="1:9" x14ac:dyDescent="0.25">
      <c r="A24" s="25" t="s">
        <v>37</v>
      </c>
      <c r="B24" s="26">
        <v>10</v>
      </c>
      <c r="C24" s="26">
        <v>1</v>
      </c>
      <c r="D24" s="26">
        <f t="shared" si="8"/>
        <v>10</v>
      </c>
      <c r="E24" s="26">
        <v>0</v>
      </c>
      <c r="F24" s="26">
        <f t="shared" ref="F24" si="13">D24*E24</f>
        <v>0</v>
      </c>
      <c r="G24" s="26">
        <f t="shared" ref="G24" si="14">F24*0.05</f>
        <v>0</v>
      </c>
      <c r="H24" s="26">
        <f t="shared" ref="H24" si="15">F24*0.1</f>
        <v>0</v>
      </c>
      <c r="I24" s="43">
        <f t="shared" ref="I24" si="16">F24*L$6+G24*L$5+H24*L$7</f>
        <v>0</v>
      </c>
    </row>
    <row r="25" spans="1:9" x14ac:dyDescent="0.25">
      <c r="A25" s="25" t="s">
        <v>38</v>
      </c>
      <c r="B25" s="26">
        <v>2</v>
      </c>
      <c r="C25" s="26">
        <v>1</v>
      </c>
      <c r="D25" s="26">
        <v>1</v>
      </c>
      <c r="E25" s="26">
        <v>0</v>
      </c>
      <c r="F25" s="26">
        <f t="shared" si="9"/>
        <v>0</v>
      </c>
      <c r="G25" s="26">
        <f t="shared" si="10"/>
        <v>0</v>
      </c>
      <c r="H25" s="26">
        <f t="shared" si="11"/>
        <v>0</v>
      </c>
      <c r="I25" s="43">
        <f t="shared" si="12"/>
        <v>0</v>
      </c>
    </row>
    <row r="26" spans="1:9" x14ac:dyDescent="0.25">
      <c r="A26" s="25" t="s">
        <v>39</v>
      </c>
      <c r="B26" s="26"/>
      <c r="C26" s="13"/>
      <c r="D26" s="13"/>
      <c r="E26" s="26"/>
      <c r="F26" s="13"/>
      <c r="G26" s="13"/>
      <c r="H26" s="13"/>
      <c r="I26" s="44"/>
    </row>
    <row r="27" spans="1:9" x14ac:dyDescent="0.25">
      <c r="A27" s="25" t="s">
        <v>40</v>
      </c>
      <c r="B27" s="26">
        <v>80</v>
      </c>
      <c r="C27" s="26">
        <v>1</v>
      </c>
      <c r="D27" s="26">
        <f t="shared" ref="D27:D34" si="17">B27*C27</f>
        <v>80</v>
      </c>
      <c r="E27" s="26">
        <v>0</v>
      </c>
      <c r="F27" s="26">
        <f t="shared" ref="F27:F29" si="18">D27*E27</f>
        <v>0</v>
      </c>
      <c r="G27" s="26">
        <f t="shared" ref="G27:G29" si="19">F27*0.05</f>
        <v>0</v>
      </c>
      <c r="H27" s="26">
        <f t="shared" ref="H27:H29" si="20">F27*0.1</f>
        <v>0</v>
      </c>
      <c r="I27" s="43">
        <f t="shared" ref="I27:I34" si="21">F27*L$6+G27*L$5+H27*L$7</f>
        <v>0</v>
      </c>
    </row>
    <row r="28" spans="1:9" x14ac:dyDescent="0.25">
      <c r="A28" s="25" t="s">
        <v>41</v>
      </c>
      <c r="B28" s="26">
        <v>120</v>
      </c>
      <c r="C28" s="26">
        <v>1</v>
      </c>
      <c r="D28" s="26">
        <f t="shared" si="17"/>
        <v>120</v>
      </c>
      <c r="E28" s="26">
        <v>0</v>
      </c>
      <c r="F28" s="26">
        <f t="shared" si="18"/>
        <v>0</v>
      </c>
      <c r="G28" s="26">
        <f t="shared" si="19"/>
        <v>0</v>
      </c>
      <c r="H28" s="26">
        <f t="shared" si="20"/>
        <v>0</v>
      </c>
      <c r="I28" s="43">
        <f t="shared" si="21"/>
        <v>0</v>
      </c>
    </row>
    <row r="29" spans="1:9" x14ac:dyDescent="0.25">
      <c r="A29" s="25" t="s">
        <v>42</v>
      </c>
      <c r="B29" s="26">
        <v>8</v>
      </c>
      <c r="C29" s="26">
        <v>1</v>
      </c>
      <c r="D29" s="26">
        <f t="shared" si="17"/>
        <v>8</v>
      </c>
      <c r="E29" s="26">
        <v>0</v>
      </c>
      <c r="F29" s="26">
        <f t="shared" si="18"/>
        <v>0</v>
      </c>
      <c r="G29" s="26">
        <f t="shared" si="19"/>
        <v>0</v>
      </c>
      <c r="H29" s="26">
        <f t="shared" si="20"/>
        <v>0</v>
      </c>
      <c r="I29" s="43">
        <f t="shared" si="21"/>
        <v>0</v>
      </c>
    </row>
    <row r="30" spans="1:9" x14ac:dyDescent="0.25">
      <c r="A30" s="25" t="s">
        <v>43</v>
      </c>
      <c r="B30" s="26">
        <v>4</v>
      </c>
      <c r="C30" s="28">
        <v>2</v>
      </c>
      <c r="D30" s="26">
        <f t="shared" si="17"/>
        <v>8</v>
      </c>
      <c r="E30" s="26">
        <v>0</v>
      </c>
      <c r="F30" s="26">
        <f t="shared" ref="F30:F34" si="22">D30*E30</f>
        <v>0</v>
      </c>
      <c r="G30" s="26">
        <f t="shared" ref="G30:G34" si="23">F30*0.05</f>
        <v>0</v>
      </c>
      <c r="H30" s="26">
        <f t="shared" ref="H30:H34" si="24">F30*0.1</f>
        <v>0</v>
      </c>
      <c r="I30" s="43">
        <f t="shared" si="21"/>
        <v>0</v>
      </c>
    </row>
    <row r="31" spans="1:9" x14ac:dyDescent="0.25">
      <c r="A31" s="25" t="s">
        <v>44</v>
      </c>
      <c r="B31" s="26">
        <v>12</v>
      </c>
      <c r="C31" s="28">
        <v>2</v>
      </c>
      <c r="D31" s="26">
        <f t="shared" si="17"/>
        <v>24</v>
      </c>
      <c r="E31" s="26">
        <v>0</v>
      </c>
      <c r="F31" s="26">
        <f t="shared" si="22"/>
        <v>0</v>
      </c>
      <c r="G31" s="26">
        <f t="shared" si="23"/>
        <v>0</v>
      </c>
      <c r="H31" s="26">
        <f t="shared" si="24"/>
        <v>0</v>
      </c>
      <c r="I31" s="43">
        <f t="shared" si="21"/>
        <v>0</v>
      </c>
    </row>
    <row r="32" spans="1:9" x14ac:dyDescent="0.25">
      <c r="A32" s="25" t="s">
        <v>45</v>
      </c>
      <c r="B32" s="26">
        <v>8</v>
      </c>
      <c r="C32" s="26">
        <v>1</v>
      </c>
      <c r="D32" s="26">
        <f t="shared" si="17"/>
        <v>8</v>
      </c>
      <c r="E32" s="26">
        <v>0</v>
      </c>
      <c r="F32" s="26">
        <f t="shared" si="22"/>
        <v>0</v>
      </c>
      <c r="G32" s="26">
        <f t="shared" si="23"/>
        <v>0</v>
      </c>
      <c r="H32" s="26">
        <f t="shared" si="24"/>
        <v>0</v>
      </c>
      <c r="I32" s="43">
        <f t="shared" si="21"/>
        <v>0</v>
      </c>
    </row>
    <row r="33" spans="1:9" x14ac:dyDescent="0.25">
      <c r="A33" s="25" t="s">
        <v>46</v>
      </c>
      <c r="B33" s="26">
        <v>125</v>
      </c>
      <c r="C33" s="26">
        <v>2</v>
      </c>
      <c r="D33" s="26">
        <f t="shared" si="17"/>
        <v>250</v>
      </c>
      <c r="E33" s="26">
        <v>0</v>
      </c>
      <c r="F33" s="29">
        <f t="shared" si="22"/>
        <v>0</v>
      </c>
      <c r="G33" s="26">
        <f t="shared" si="23"/>
        <v>0</v>
      </c>
      <c r="H33" s="29">
        <f t="shared" si="24"/>
        <v>0</v>
      </c>
      <c r="I33" s="43">
        <f t="shared" si="21"/>
        <v>0</v>
      </c>
    </row>
    <row r="34" spans="1:9" x14ac:dyDescent="0.25">
      <c r="A34" s="25" t="s">
        <v>47</v>
      </c>
      <c r="B34" s="26">
        <v>20</v>
      </c>
      <c r="C34" s="26">
        <v>1</v>
      </c>
      <c r="D34" s="26">
        <f t="shared" si="17"/>
        <v>20</v>
      </c>
      <c r="E34" s="26">
        <v>0</v>
      </c>
      <c r="F34" s="26">
        <f t="shared" si="22"/>
        <v>0</v>
      </c>
      <c r="G34" s="26">
        <f t="shared" si="23"/>
        <v>0</v>
      </c>
      <c r="H34" s="26">
        <f t="shared" si="24"/>
        <v>0</v>
      </c>
      <c r="I34" s="43">
        <f t="shared" si="21"/>
        <v>0</v>
      </c>
    </row>
    <row r="35" spans="1:9" s="33" customFormat="1" x14ac:dyDescent="0.25">
      <c r="A35" s="30" t="s">
        <v>48</v>
      </c>
      <c r="B35" s="31"/>
      <c r="C35" s="31"/>
      <c r="D35" s="31"/>
      <c r="E35" s="31"/>
      <c r="F35" s="101">
        <f>SUM(F4:H34)</f>
        <v>197.79999999999998</v>
      </c>
      <c r="G35" s="101"/>
      <c r="H35" s="101"/>
      <c r="I35" s="32">
        <f>SUM(I4:I34)</f>
        <v>22530.624</v>
      </c>
    </row>
    <row r="36" spans="1:9" x14ac:dyDescent="0.25">
      <c r="A36" s="25" t="s">
        <v>49</v>
      </c>
      <c r="B36" s="26"/>
      <c r="C36" s="13"/>
      <c r="D36" s="13"/>
      <c r="E36" s="13"/>
      <c r="F36" s="13"/>
      <c r="G36" s="13"/>
      <c r="H36" s="13"/>
      <c r="I36" s="13"/>
    </row>
    <row r="37" spans="1:9" x14ac:dyDescent="0.25">
      <c r="A37" s="47" t="s">
        <v>50</v>
      </c>
      <c r="B37" s="26" t="s">
        <v>51</v>
      </c>
      <c r="C37" s="13"/>
      <c r="D37" s="13"/>
      <c r="E37" s="13"/>
      <c r="F37" s="13"/>
      <c r="G37" s="13"/>
      <c r="H37" s="13"/>
      <c r="I37" s="13"/>
    </row>
    <row r="38" spans="1:9" x14ac:dyDescent="0.25">
      <c r="A38" s="47" t="s">
        <v>52</v>
      </c>
      <c r="B38" s="26" t="s">
        <v>12</v>
      </c>
      <c r="C38" s="13"/>
      <c r="D38" s="13"/>
      <c r="E38" s="13"/>
      <c r="F38" s="13"/>
      <c r="G38" s="13"/>
      <c r="H38" s="13"/>
      <c r="I38" s="13"/>
    </row>
    <row r="39" spans="1:9" x14ac:dyDescent="0.25">
      <c r="A39" s="47" t="s">
        <v>53</v>
      </c>
      <c r="B39" s="26" t="s">
        <v>12</v>
      </c>
      <c r="C39" s="13"/>
      <c r="D39" s="13"/>
      <c r="E39" s="13"/>
      <c r="F39" s="13"/>
      <c r="G39" s="13"/>
      <c r="H39" s="13"/>
      <c r="I39" s="13"/>
    </row>
    <row r="40" spans="1:9" x14ac:dyDescent="0.25">
      <c r="A40" s="47" t="s">
        <v>54</v>
      </c>
      <c r="B40" s="26">
        <v>40</v>
      </c>
      <c r="C40" s="26">
        <v>1</v>
      </c>
      <c r="D40" s="26">
        <f>B40*C40</f>
        <v>40</v>
      </c>
      <c r="E40" s="26">
        <v>0</v>
      </c>
      <c r="F40" s="26">
        <f t="shared" ref="F40:F42" si="25">D40*E40</f>
        <v>0</v>
      </c>
      <c r="G40" s="26">
        <f t="shared" ref="G40:G53" si="26">F40*0.05</f>
        <v>0</v>
      </c>
      <c r="H40" s="26">
        <f t="shared" ref="H40:H42" si="27">F40*0.1</f>
        <v>0</v>
      </c>
      <c r="I40" s="43">
        <f>F40*L$6+G40*L$5+H40*L$7</f>
        <v>0</v>
      </c>
    </row>
    <row r="41" spans="1:9" x14ac:dyDescent="0.25">
      <c r="A41" s="47" t="s">
        <v>55</v>
      </c>
      <c r="B41" s="26">
        <v>100</v>
      </c>
      <c r="C41" s="26">
        <v>1</v>
      </c>
      <c r="D41" s="26">
        <f>B41*C41</f>
        <v>100</v>
      </c>
      <c r="E41" s="26">
        <v>0</v>
      </c>
      <c r="F41" s="26">
        <f t="shared" si="25"/>
        <v>0</v>
      </c>
      <c r="G41" s="26">
        <f t="shared" si="26"/>
        <v>0</v>
      </c>
      <c r="H41" s="26">
        <f t="shared" si="27"/>
        <v>0</v>
      </c>
      <c r="I41" s="43">
        <f>F41*L$6+G41*L$5+H41*L$7</f>
        <v>0</v>
      </c>
    </row>
    <row r="42" spans="1:9" x14ac:dyDescent="0.25">
      <c r="A42" s="47" t="s">
        <v>56</v>
      </c>
      <c r="B42" s="26">
        <v>40</v>
      </c>
      <c r="C42" s="26">
        <v>1</v>
      </c>
      <c r="D42" s="26">
        <f>B42*C42</f>
        <v>40</v>
      </c>
      <c r="E42" s="26">
        <v>0</v>
      </c>
      <c r="F42" s="26">
        <f t="shared" si="25"/>
        <v>0</v>
      </c>
      <c r="G42" s="26">
        <f t="shared" si="26"/>
        <v>0</v>
      </c>
      <c r="H42" s="26">
        <f t="shared" si="27"/>
        <v>0</v>
      </c>
      <c r="I42" s="43">
        <f>F42*L$6+G42*L$5+H42*L$7</f>
        <v>0</v>
      </c>
    </row>
    <row r="43" spans="1:9" x14ac:dyDescent="0.25">
      <c r="A43" s="47" t="s">
        <v>57</v>
      </c>
      <c r="B43" s="26"/>
      <c r="C43" s="13"/>
      <c r="D43" s="13"/>
      <c r="E43" s="13"/>
      <c r="F43" s="13"/>
      <c r="G43" s="13"/>
      <c r="H43" s="13"/>
      <c r="I43" s="13"/>
    </row>
    <row r="44" spans="1:9" x14ac:dyDescent="0.25">
      <c r="A44" s="47" t="s">
        <v>58</v>
      </c>
      <c r="B44" s="26">
        <v>1.5</v>
      </c>
      <c r="C44" s="26">
        <v>1</v>
      </c>
      <c r="D44" s="26">
        <f>B44*C44</f>
        <v>1.5</v>
      </c>
      <c r="E44" s="26">
        <v>0</v>
      </c>
      <c r="F44" s="26">
        <f t="shared" ref="F44" si="28">D44*E44</f>
        <v>0</v>
      </c>
      <c r="G44" s="26">
        <f t="shared" si="26"/>
        <v>0</v>
      </c>
      <c r="H44" s="26">
        <f t="shared" ref="H44" si="29">F44*0.1</f>
        <v>0</v>
      </c>
      <c r="I44" s="43">
        <f>F44*L$6+G44*L$5+H44*L$7</f>
        <v>0</v>
      </c>
    </row>
    <row r="45" spans="1:9" x14ac:dyDescent="0.25">
      <c r="A45" s="47" t="s">
        <v>59</v>
      </c>
      <c r="B45" s="26"/>
      <c r="C45" s="13"/>
      <c r="D45" s="13"/>
      <c r="E45" s="13"/>
      <c r="F45" s="13"/>
      <c r="G45" s="13"/>
      <c r="H45" s="13"/>
      <c r="I45" s="44"/>
    </row>
    <row r="46" spans="1:9" x14ac:dyDescent="0.25">
      <c r="A46" s="47" t="s">
        <v>60</v>
      </c>
      <c r="B46" s="26">
        <v>1</v>
      </c>
      <c r="C46" s="26">
        <v>365</v>
      </c>
      <c r="D46" s="26">
        <f>B46*C46</f>
        <v>365</v>
      </c>
      <c r="E46" s="26">
        <v>0</v>
      </c>
      <c r="F46" s="29">
        <f>D46*E46</f>
        <v>0</v>
      </c>
      <c r="G46" s="26">
        <f t="shared" si="26"/>
        <v>0</v>
      </c>
      <c r="H46" s="29">
        <f t="shared" ref="H46:H48" si="30">F46*0.1</f>
        <v>0</v>
      </c>
      <c r="I46" s="43">
        <f>F46*L$6+G46*L$5+H46*L$7</f>
        <v>0</v>
      </c>
    </row>
    <row r="47" spans="1:9" x14ac:dyDescent="0.25">
      <c r="A47" s="47" t="s">
        <v>61</v>
      </c>
      <c r="B47" s="26">
        <v>24</v>
      </c>
      <c r="C47" s="26">
        <v>2</v>
      </c>
      <c r="D47" s="26">
        <f>B47*C47</f>
        <v>48</v>
      </c>
      <c r="E47" s="26">
        <v>0</v>
      </c>
      <c r="F47" s="29">
        <f t="shared" ref="F47:F50" si="31">D47*E47</f>
        <v>0</v>
      </c>
      <c r="G47" s="26">
        <f t="shared" si="26"/>
        <v>0</v>
      </c>
      <c r="H47" s="26">
        <f t="shared" si="30"/>
        <v>0</v>
      </c>
      <c r="I47" s="43">
        <f>F47*L$6+G47*L$5+H47*L$7</f>
        <v>0</v>
      </c>
    </row>
    <row r="48" spans="1:9" x14ac:dyDescent="0.25">
      <c r="A48" s="47" t="s">
        <v>62</v>
      </c>
      <c r="B48" s="26">
        <v>16</v>
      </c>
      <c r="C48" s="26">
        <v>2</v>
      </c>
      <c r="D48" s="26">
        <f>B48*C48</f>
        <v>32</v>
      </c>
      <c r="E48" s="26">
        <v>0</v>
      </c>
      <c r="F48" s="29">
        <f t="shared" si="31"/>
        <v>0</v>
      </c>
      <c r="G48" s="26">
        <f t="shared" si="26"/>
        <v>0</v>
      </c>
      <c r="H48" s="26">
        <f t="shared" si="30"/>
        <v>0</v>
      </c>
      <c r="I48" s="43">
        <f>F48*L$6+G48*L$5+H48*L$7</f>
        <v>0</v>
      </c>
    </row>
    <row r="49" spans="1:11" x14ac:dyDescent="0.25">
      <c r="A49" s="47" t="s">
        <v>63</v>
      </c>
      <c r="B49" s="26" t="s">
        <v>64</v>
      </c>
      <c r="C49" s="13"/>
      <c r="D49" s="13"/>
      <c r="E49" s="13"/>
      <c r="F49" s="13"/>
      <c r="G49" s="13"/>
      <c r="H49" s="13"/>
      <c r="I49" s="44"/>
    </row>
    <row r="50" spans="1:11" ht="24" x14ac:dyDescent="0.25">
      <c r="A50" s="46" t="s">
        <v>65</v>
      </c>
      <c r="B50" s="26">
        <v>0.5</v>
      </c>
      <c r="C50" s="26">
        <v>2</v>
      </c>
      <c r="D50" s="26">
        <f>B50*C50</f>
        <v>1</v>
      </c>
      <c r="E50" s="26">
        <v>23</v>
      </c>
      <c r="F50" s="29">
        <f t="shared" si="31"/>
        <v>23</v>
      </c>
      <c r="G50" s="26">
        <f t="shared" ref="G50" si="32">F50*0.05</f>
        <v>1.1500000000000001</v>
      </c>
      <c r="H50" s="26">
        <f t="shared" ref="H50" si="33">F50*0.1</f>
        <v>2.3000000000000003</v>
      </c>
      <c r="I50" s="43">
        <f>F50*L$6+G50*L$5+H50*L$7</f>
        <v>3012.8160000000003</v>
      </c>
    </row>
    <row r="51" spans="1:11" x14ac:dyDescent="0.25">
      <c r="A51" s="47" t="s">
        <v>66</v>
      </c>
      <c r="B51" s="26">
        <v>376</v>
      </c>
      <c r="C51" s="26">
        <v>1</v>
      </c>
      <c r="D51" s="26">
        <f>B51*C51</f>
        <v>376</v>
      </c>
      <c r="E51" s="26">
        <v>0</v>
      </c>
      <c r="F51" s="29">
        <f t="shared" ref="F51:F53" si="34">D51*E51</f>
        <v>0</v>
      </c>
      <c r="G51" s="26">
        <f t="shared" si="26"/>
        <v>0</v>
      </c>
      <c r="H51" s="34">
        <f t="shared" ref="H51:H53" si="35">F51*0.1</f>
        <v>0</v>
      </c>
      <c r="I51" s="43">
        <f>F51*L$6+G51*L$5+H51*L$7</f>
        <v>0</v>
      </c>
    </row>
    <row r="52" spans="1:11" x14ac:dyDescent="0.25">
      <c r="A52" s="47" t="s">
        <v>67</v>
      </c>
      <c r="B52" s="26">
        <v>40</v>
      </c>
      <c r="C52" s="26">
        <v>1</v>
      </c>
      <c r="D52" s="26">
        <f>B52*C52</f>
        <v>40</v>
      </c>
      <c r="E52" s="26">
        <v>0</v>
      </c>
      <c r="F52" s="26">
        <f t="shared" si="34"/>
        <v>0</v>
      </c>
      <c r="G52" s="26">
        <f t="shared" si="26"/>
        <v>0</v>
      </c>
      <c r="H52" s="26">
        <f t="shared" si="35"/>
        <v>0</v>
      </c>
      <c r="I52" s="43">
        <f>F52*L$6+G52*L$5+H52*L$7</f>
        <v>0</v>
      </c>
    </row>
    <row r="53" spans="1:11" x14ac:dyDescent="0.25">
      <c r="A53" s="47" t="s">
        <v>68</v>
      </c>
      <c r="B53" s="26">
        <v>16</v>
      </c>
      <c r="C53" s="26">
        <v>1</v>
      </c>
      <c r="D53" s="26">
        <f>B53*C53</f>
        <v>16</v>
      </c>
      <c r="E53" s="26">
        <v>0</v>
      </c>
      <c r="F53" s="26">
        <f t="shared" si="34"/>
        <v>0</v>
      </c>
      <c r="G53" s="26">
        <f t="shared" si="26"/>
        <v>0</v>
      </c>
      <c r="H53" s="26">
        <f t="shared" si="35"/>
        <v>0</v>
      </c>
      <c r="I53" s="43">
        <f>F53*L$6+G53*L$5+H53*L$7</f>
        <v>0</v>
      </c>
    </row>
    <row r="54" spans="1:11" x14ac:dyDescent="0.25">
      <c r="A54" s="47" t="s">
        <v>69</v>
      </c>
      <c r="B54" s="26" t="s">
        <v>12</v>
      </c>
      <c r="C54" s="13"/>
      <c r="D54" s="26"/>
      <c r="E54" s="26"/>
      <c r="F54" s="26">
        <f t="shared" ref="F54:F56" si="36">D54*E54</f>
        <v>0</v>
      </c>
      <c r="G54" s="26">
        <f t="shared" ref="G54:G56" si="37">F54*0.05</f>
        <v>0</v>
      </c>
      <c r="H54" s="26">
        <f t="shared" ref="H54:H56" si="38">F54*0.1</f>
        <v>0</v>
      </c>
      <c r="I54" s="43">
        <f t="shared" ref="I54:I56" si="39">F54*L$6+G54*L$5+H54*L$7</f>
        <v>0</v>
      </c>
    </row>
    <row r="55" spans="1:11" x14ac:dyDescent="0.25">
      <c r="A55" s="47" t="s">
        <v>70</v>
      </c>
      <c r="B55" s="26">
        <v>8</v>
      </c>
      <c r="C55" s="26">
        <v>1</v>
      </c>
      <c r="D55" s="26">
        <f t="shared" ref="D55:D56" si="40">B55*C55</f>
        <v>8</v>
      </c>
      <c r="E55" s="26">
        <v>43</v>
      </c>
      <c r="F55" s="26">
        <f t="shared" si="36"/>
        <v>344</v>
      </c>
      <c r="G55" s="26">
        <f t="shared" si="37"/>
        <v>17.2</v>
      </c>
      <c r="H55" s="26">
        <f t="shared" si="38"/>
        <v>34.4</v>
      </c>
      <c r="I55" s="27">
        <f t="shared" si="39"/>
        <v>45061.248</v>
      </c>
    </row>
    <row r="56" spans="1:11" ht="25.5" x14ac:dyDescent="0.25">
      <c r="A56" s="46" t="s">
        <v>71</v>
      </c>
      <c r="B56" s="26">
        <v>8</v>
      </c>
      <c r="C56" s="26">
        <v>1</v>
      </c>
      <c r="D56" s="26">
        <f t="shared" si="40"/>
        <v>8</v>
      </c>
      <c r="E56" s="26">
        <v>43</v>
      </c>
      <c r="F56" s="26">
        <f t="shared" si="36"/>
        <v>344</v>
      </c>
      <c r="G56" s="26">
        <f t="shared" si="37"/>
        <v>17.2</v>
      </c>
      <c r="H56" s="26">
        <f t="shared" si="38"/>
        <v>34.4</v>
      </c>
      <c r="I56" s="27">
        <f t="shared" si="39"/>
        <v>45061.248</v>
      </c>
    </row>
    <row r="57" spans="1:11" s="33" customFormat="1" x14ac:dyDescent="0.25">
      <c r="A57" s="30" t="s">
        <v>72</v>
      </c>
      <c r="B57" s="31"/>
      <c r="C57" s="31"/>
      <c r="D57" s="31"/>
      <c r="E57" s="31"/>
      <c r="F57" s="101">
        <f>SUM(F36:H56)</f>
        <v>817.65</v>
      </c>
      <c r="G57" s="101"/>
      <c r="H57" s="101"/>
      <c r="I57" s="45">
        <f>SUM(I36:I56)</f>
        <v>93135.312000000005</v>
      </c>
    </row>
    <row r="58" spans="1:11" x14ac:dyDescent="0.25">
      <c r="A58" s="35" t="s">
        <v>73</v>
      </c>
      <c r="B58" s="26"/>
      <c r="C58" s="26"/>
      <c r="D58" s="26"/>
      <c r="E58" s="26"/>
      <c r="F58" s="102">
        <f>ROUND(F57+F35,-2)</f>
        <v>1000</v>
      </c>
      <c r="G58" s="103"/>
      <c r="H58" s="104"/>
      <c r="I58" s="36">
        <f>ROUND(I57+I35,-3)</f>
        <v>116000</v>
      </c>
      <c r="K58" s="37"/>
    </row>
    <row r="59" spans="1:11" ht="15.75" x14ac:dyDescent="0.25">
      <c r="A59" s="38" t="s">
        <v>74</v>
      </c>
      <c r="B59" s="39"/>
      <c r="C59" s="40"/>
      <c r="D59" s="40"/>
      <c r="E59" s="40"/>
      <c r="F59" s="40"/>
      <c r="G59" s="40"/>
      <c r="H59" s="40"/>
      <c r="I59" s="41">
        <v>0</v>
      </c>
    </row>
    <row r="60" spans="1:11" ht="15.75" x14ac:dyDescent="0.25">
      <c r="A60" s="38" t="s">
        <v>75</v>
      </c>
      <c r="B60" s="39"/>
      <c r="C60" s="40"/>
      <c r="D60" s="40"/>
      <c r="E60" s="40"/>
      <c r="F60" s="40"/>
      <c r="G60" s="40"/>
      <c r="H60" s="40"/>
      <c r="I60" s="41">
        <f>ROUND(I59+I58,-3)</f>
        <v>116000</v>
      </c>
    </row>
    <row r="63" spans="1:11" x14ac:dyDescent="0.25">
      <c r="A63" s="20" t="s">
        <v>76</v>
      </c>
    </row>
    <row r="64" spans="1:11" x14ac:dyDescent="0.25">
      <c r="A64" s="107" t="s">
        <v>77</v>
      </c>
      <c r="B64" s="107"/>
      <c r="C64" s="107"/>
      <c r="D64" s="107"/>
      <c r="E64" s="107"/>
      <c r="F64" s="107"/>
      <c r="G64" s="107"/>
      <c r="H64" s="107"/>
      <c r="I64" s="107"/>
    </row>
    <row r="65" spans="1:12" ht="54.75" customHeight="1" x14ac:dyDescent="0.25">
      <c r="A65" s="100" t="s">
        <v>78</v>
      </c>
      <c r="B65" s="100"/>
      <c r="C65" s="100"/>
      <c r="D65" s="100"/>
      <c r="E65" s="100"/>
      <c r="F65" s="100"/>
      <c r="G65" s="100"/>
      <c r="H65" s="100"/>
      <c r="I65" s="100"/>
      <c r="L65" s="42"/>
    </row>
    <row r="66" spans="1:12" ht="30.75" customHeight="1" x14ac:dyDescent="0.25">
      <c r="A66" s="99" t="s">
        <v>79</v>
      </c>
      <c r="B66" s="99"/>
      <c r="C66" s="99"/>
      <c r="D66" s="99"/>
      <c r="E66" s="99"/>
      <c r="F66" s="99"/>
      <c r="G66" s="99"/>
      <c r="H66" s="99"/>
      <c r="I66" s="99"/>
    </row>
    <row r="67" spans="1:12" x14ac:dyDescent="0.25">
      <c r="A67" s="97" t="s">
        <v>80</v>
      </c>
      <c r="B67" s="97"/>
      <c r="C67" s="97"/>
      <c r="D67" s="97"/>
      <c r="E67" s="97"/>
      <c r="F67" s="97"/>
      <c r="G67" s="97"/>
      <c r="H67" s="97"/>
      <c r="I67" s="97"/>
    </row>
    <row r="68" spans="1:12" x14ac:dyDescent="0.25">
      <c r="A68" s="97" t="s">
        <v>81</v>
      </c>
      <c r="B68" s="97"/>
      <c r="C68" s="97"/>
      <c r="D68" s="97"/>
      <c r="E68" s="97"/>
      <c r="F68" s="97"/>
      <c r="G68" s="97"/>
      <c r="H68" s="97"/>
      <c r="I68" s="97"/>
    </row>
    <row r="69" spans="1:12" x14ac:dyDescent="0.25">
      <c r="A69" s="97" t="s">
        <v>82</v>
      </c>
      <c r="B69" s="97"/>
      <c r="C69" s="97"/>
      <c r="D69" s="97"/>
      <c r="E69" s="97"/>
      <c r="F69" s="97"/>
      <c r="G69" s="97"/>
      <c r="H69" s="97"/>
      <c r="I69" s="97"/>
    </row>
    <row r="70" spans="1:12" ht="41.25" customHeight="1" x14ac:dyDescent="0.25">
      <c r="A70" s="99" t="s">
        <v>83</v>
      </c>
      <c r="B70" s="99"/>
      <c r="C70" s="99"/>
      <c r="D70" s="99"/>
      <c r="E70" s="99"/>
      <c r="F70" s="99"/>
      <c r="G70" s="99"/>
      <c r="H70" s="99"/>
      <c r="I70" s="99"/>
    </row>
    <row r="71" spans="1:12" x14ac:dyDescent="0.25">
      <c r="A71" s="97" t="s">
        <v>84</v>
      </c>
      <c r="B71" s="97"/>
      <c r="C71" s="97"/>
      <c r="D71" s="97"/>
      <c r="E71" s="97"/>
      <c r="F71" s="97"/>
      <c r="G71" s="97"/>
      <c r="H71" s="97"/>
      <c r="I71" s="97"/>
    </row>
    <row r="72" spans="1:12" x14ac:dyDescent="0.25">
      <c r="A72" s="97" t="s">
        <v>85</v>
      </c>
      <c r="B72" s="97"/>
      <c r="C72" s="97"/>
      <c r="D72" s="97"/>
      <c r="E72" s="97"/>
      <c r="F72" s="97"/>
      <c r="G72" s="97"/>
      <c r="H72" s="97"/>
      <c r="I72" s="97"/>
    </row>
    <row r="73" spans="1:12" x14ac:dyDescent="0.25">
      <c r="A73" s="97" t="s">
        <v>86</v>
      </c>
      <c r="B73" s="97"/>
      <c r="C73" s="97"/>
      <c r="D73" s="97"/>
      <c r="E73" s="97"/>
      <c r="F73" s="97"/>
      <c r="G73" s="97"/>
      <c r="H73" s="97"/>
      <c r="I73" s="97"/>
    </row>
    <row r="74" spans="1:12" x14ac:dyDescent="0.25">
      <c r="A74" s="97" t="s">
        <v>87</v>
      </c>
      <c r="B74" s="97"/>
      <c r="C74" s="97"/>
      <c r="D74" s="97"/>
      <c r="E74" s="97"/>
      <c r="F74" s="97"/>
      <c r="G74" s="97"/>
      <c r="H74" s="97"/>
      <c r="I74" s="97"/>
    </row>
    <row r="75" spans="1:12" x14ac:dyDescent="0.25">
      <c r="A75" s="97" t="s">
        <v>88</v>
      </c>
      <c r="B75" s="97"/>
      <c r="C75" s="97"/>
      <c r="D75" s="97"/>
      <c r="E75" s="97"/>
      <c r="F75" s="97"/>
      <c r="G75" s="97"/>
      <c r="H75" s="97"/>
      <c r="I75" s="97"/>
    </row>
    <row r="76" spans="1:12" x14ac:dyDescent="0.25">
      <c r="A76" s="97" t="s">
        <v>89</v>
      </c>
      <c r="B76" s="97"/>
      <c r="C76" s="97"/>
      <c r="D76" s="97"/>
      <c r="E76" s="97"/>
      <c r="F76" s="97"/>
      <c r="G76" s="97"/>
      <c r="H76" s="97"/>
      <c r="I76" s="97"/>
    </row>
    <row r="77" spans="1:12" x14ac:dyDescent="0.25">
      <c r="A77" s="97" t="s">
        <v>90</v>
      </c>
      <c r="B77" s="97"/>
      <c r="C77" s="97"/>
      <c r="D77" s="97"/>
      <c r="E77" s="97"/>
      <c r="F77" s="97"/>
      <c r="G77" s="97"/>
      <c r="H77" s="97"/>
      <c r="I77" s="97"/>
    </row>
    <row r="78" spans="1:12" x14ac:dyDescent="0.25">
      <c r="A78" s="97" t="s">
        <v>91</v>
      </c>
      <c r="B78" s="97"/>
      <c r="C78" s="97"/>
      <c r="D78" s="97"/>
      <c r="E78" s="97"/>
      <c r="F78" s="97"/>
      <c r="G78" s="97"/>
      <c r="H78" s="97"/>
      <c r="I78" s="97"/>
    </row>
    <row r="79" spans="1:12" x14ac:dyDescent="0.25">
      <c r="A79" s="97" t="s">
        <v>92</v>
      </c>
      <c r="B79" s="97"/>
      <c r="C79" s="97"/>
      <c r="D79" s="97"/>
      <c r="E79" s="97"/>
      <c r="F79" s="97"/>
      <c r="G79" s="97"/>
      <c r="H79" s="97"/>
      <c r="I79" s="97"/>
    </row>
    <row r="80" spans="1:12" x14ac:dyDescent="0.25">
      <c r="A80" s="97" t="s">
        <v>93</v>
      </c>
      <c r="B80" s="97"/>
      <c r="C80" s="97"/>
      <c r="D80" s="97"/>
      <c r="E80" s="97"/>
      <c r="F80" s="97"/>
      <c r="G80" s="97"/>
      <c r="H80" s="97"/>
      <c r="I80" s="97"/>
    </row>
    <row r="81" spans="1:9" ht="30" customHeight="1" x14ac:dyDescent="0.25">
      <c r="A81" s="98" t="s">
        <v>94</v>
      </c>
      <c r="B81" s="98"/>
      <c r="C81" s="98"/>
      <c r="D81" s="98"/>
      <c r="E81" s="98"/>
      <c r="F81" s="98"/>
      <c r="G81" s="98"/>
      <c r="H81" s="98"/>
      <c r="I81" s="98"/>
    </row>
    <row r="82" spans="1:9" x14ac:dyDescent="0.25">
      <c r="A82" s="98" t="s">
        <v>95</v>
      </c>
      <c r="B82" s="98"/>
      <c r="C82" s="98"/>
      <c r="D82" s="98"/>
      <c r="E82" s="98"/>
      <c r="F82" s="98"/>
      <c r="G82" s="98"/>
      <c r="H82" s="98"/>
      <c r="I82" s="98"/>
    </row>
    <row r="83" spans="1:9" ht="15.75" customHeight="1" x14ac:dyDescent="0.25">
      <c r="A83" s="97" t="s">
        <v>96</v>
      </c>
      <c r="B83" s="97"/>
      <c r="C83" s="97"/>
      <c r="D83" s="97"/>
      <c r="E83" s="97"/>
      <c r="F83" s="97"/>
      <c r="G83" s="97"/>
      <c r="H83" s="97"/>
      <c r="I83" s="97"/>
    </row>
  </sheetData>
  <mergeCells count="25">
    <mergeCell ref="K4:L4"/>
    <mergeCell ref="A1:I1"/>
    <mergeCell ref="A64:I64"/>
    <mergeCell ref="A66:I66"/>
    <mergeCell ref="A67:I67"/>
    <mergeCell ref="A68:I68"/>
    <mergeCell ref="A65:I65"/>
    <mergeCell ref="F57:H57"/>
    <mergeCell ref="F58:H58"/>
    <mergeCell ref="F35:H35"/>
    <mergeCell ref="A69:I69"/>
    <mergeCell ref="A70:I70"/>
    <mergeCell ref="A71:I71"/>
    <mergeCell ref="A72:I72"/>
    <mergeCell ref="A73:I73"/>
    <mergeCell ref="A79:I79"/>
    <mergeCell ref="A80:I80"/>
    <mergeCell ref="A83:I83"/>
    <mergeCell ref="A74:I74"/>
    <mergeCell ref="A75:I75"/>
    <mergeCell ref="A76:I76"/>
    <mergeCell ref="A77:I77"/>
    <mergeCell ref="A78:I78"/>
    <mergeCell ref="A81:I81"/>
    <mergeCell ref="A82:I8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3"/>
  <sheetViews>
    <sheetView workbookViewId="0">
      <pane xSplit="1" ySplit="3" topLeftCell="B61" activePane="bottomRight" state="frozen"/>
      <selection pane="topRight" activeCell="B1" sqref="B1"/>
      <selection pane="bottomLeft" activeCell="A4" sqref="A4"/>
      <selection pane="bottomRight" activeCell="A84" sqref="A84"/>
    </sheetView>
    <sheetView topLeftCell="A56" workbookViewId="1">
      <selection activeCell="U3" sqref="U3"/>
    </sheetView>
  </sheetViews>
  <sheetFormatPr defaultRowHeight="15" x14ac:dyDescent="0.25"/>
  <cols>
    <col min="1" max="1" width="42.5703125" style="10" customWidth="1"/>
    <col min="2" max="2" width="9.140625" style="22"/>
    <col min="3" max="3" width="10.140625" style="10" customWidth="1"/>
    <col min="4" max="8" width="9.140625" style="10"/>
    <col min="9" max="9" width="13.140625" style="10" customWidth="1"/>
    <col min="10" max="16384" width="9.140625" style="10"/>
  </cols>
  <sheetData>
    <row r="1" spans="1:12" ht="30" customHeight="1" x14ac:dyDescent="0.25">
      <c r="A1" s="106" t="s">
        <v>97</v>
      </c>
      <c r="B1" s="106"/>
      <c r="C1" s="106"/>
      <c r="D1" s="106"/>
      <c r="E1" s="106"/>
      <c r="F1" s="106"/>
      <c r="G1" s="106"/>
      <c r="H1" s="106"/>
      <c r="I1" s="106"/>
    </row>
    <row r="2" spans="1:12" ht="15.75" x14ac:dyDescent="0.25">
      <c r="A2" s="92" t="s">
        <v>98</v>
      </c>
      <c r="G2" s="23"/>
    </row>
    <row r="3" spans="1:12" s="24" customFormat="1" ht="72" x14ac:dyDescent="0.25">
      <c r="A3" s="18" t="s">
        <v>2</v>
      </c>
      <c r="B3" s="18" t="s">
        <v>3</v>
      </c>
      <c r="C3" s="18" t="s">
        <v>4</v>
      </c>
      <c r="D3" s="18" t="s">
        <v>5</v>
      </c>
      <c r="E3" s="18" t="s">
        <v>6</v>
      </c>
      <c r="F3" s="18" t="s">
        <v>7</v>
      </c>
      <c r="G3" s="18" t="s">
        <v>8</v>
      </c>
      <c r="H3" s="18" t="s">
        <v>9</v>
      </c>
      <c r="I3" s="18" t="s">
        <v>10</v>
      </c>
    </row>
    <row r="4" spans="1:12" x14ac:dyDescent="0.25">
      <c r="A4" s="25" t="s">
        <v>11</v>
      </c>
      <c r="B4" s="26" t="s">
        <v>12</v>
      </c>
      <c r="C4" s="13"/>
      <c r="D4" s="13"/>
      <c r="E4" s="13"/>
      <c r="F4" s="13"/>
      <c r="G4" s="13"/>
      <c r="H4" s="13"/>
      <c r="I4" s="13"/>
      <c r="K4" s="105" t="s">
        <v>13</v>
      </c>
      <c r="L4" s="105"/>
    </row>
    <row r="5" spans="1:12" x14ac:dyDescent="0.25">
      <c r="A5" s="25" t="s">
        <v>14</v>
      </c>
      <c r="B5" s="26" t="s">
        <v>12</v>
      </c>
      <c r="C5" s="13"/>
      <c r="D5" s="13"/>
      <c r="E5" s="13"/>
      <c r="F5" s="13"/>
      <c r="G5" s="13"/>
      <c r="H5" s="13"/>
      <c r="I5" s="13"/>
      <c r="K5" s="15" t="s">
        <v>15</v>
      </c>
      <c r="L5" s="16">
        <v>147.4</v>
      </c>
    </row>
    <row r="6" spans="1:12" x14ac:dyDescent="0.25">
      <c r="A6" s="25" t="s">
        <v>16</v>
      </c>
      <c r="B6" s="26"/>
      <c r="C6" s="13"/>
      <c r="D6" s="13"/>
      <c r="E6" s="13"/>
      <c r="F6" s="13"/>
      <c r="G6" s="13"/>
      <c r="H6" s="13"/>
      <c r="I6" s="13"/>
      <c r="K6" s="15" t="s">
        <v>17</v>
      </c>
      <c r="L6" s="16">
        <v>117.92</v>
      </c>
    </row>
    <row r="7" spans="1:12" x14ac:dyDescent="0.25">
      <c r="A7" s="25" t="s">
        <v>18</v>
      </c>
      <c r="B7" s="26">
        <v>4</v>
      </c>
      <c r="C7" s="26">
        <v>1</v>
      </c>
      <c r="D7" s="26">
        <f>B7*C7</f>
        <v>4</v>
      </c>
      <c r="E7" s="26">
        <v>0</v>
      </c>
      <c r="F7" s="26">
        <f>D7*E7</f>
        <v>0</v>
      </c>
      <c r="G7" s="26">
        <f>F7*0.05</f>
        <v>0</v>
      </c>
      <c r="H7" s="26">
        <f>F7*0.1</f>
        <v>0</v>
      </c>
      <c r="I7" s="43">
        <f>F7*L$6+G7*L$5+H7*L$7</f>
        <v>0</v>
      </c>
      <c r="K7" s="15" t="s">
        <v>19</v>
      </c>
      <c r="L7" s="16">
        <v>57.02</v>
      </c>
    </row>
    <row r="8" spans="1:12" x14ac:dyDescent="0.25">
      <c r="A8" s="25" t="s">
        <v>20</v>
      </c>
      <c r="B8" s="26"/>
      <c r="C8" s="13"/>
      <c r="D8" s="13"/>
      <c r="E8" s="13"/>
      <c r="F8" s="13"/>
      <c r="G8" s="13"/>
      <c r="H8" s="13"/>
      <c r="I8" s="44"/>
    </row>
    <row r="9" spans="1:12" x14ac:dyDescent="0.25">
      <c r="A9" s="93" t="s">
        <v>21</v>
      </c>
      <c r="B9" s="26">
        <v>30</v>
      </c>
      <c r="C9" s="26">
        <v>1</v>
      </c>
      <c r="D9" s="26">
        <f t="shared" ref="D9:D10" si="0">B9*C9</f>
        <v>30</v>
      </c>
      <c r="E9" s="26">
        <v>0</v>
      </c>
      <c r="F9" s="26">
        <f t="shared" ref="F9:F10" si="1">D9*E9</f>
        <v>0</v>
      </c>
      <c r="G9" s="26">
        <f t="shared" ref="G9:G10" si="2">F9*0.05</f>
        <v>0</v>
      </c>
      <c r="H9" s="26">
        <f t="shared" ref="H9:H10" si="3">F9*0.1</f>
        <v>0</v>
      </c>
      <c r="I9" s="43">
        <f t="shared" ref="I9:I10" si="4">F9*L$6+G9*L$5+H9*L$7</f>
        <v>0</v>
      </c>
    </row>
    <row r="10" spans="1:12" x14ac:dyDescent="0.25">
      <c r="A10" s="93" t="s">
        <v>22</v>
      </c>
      <c r="B10" s="26">
        <v>30</v>
      </c>
      <c r="C10" s="26">
        <v>1</v>
      </c>
      <c r="D10" s="26">
        <f t="shared" si="0"/>
        <v>30</v>
      </c>
      <c r="E10" s="26">
        <v>0</v>
      </c>
      <c r="F10" s="26">
        <f t="shared" si="1"/>
        <v>0</v>
      </c>
      <c r="G10" s="26">
        <f t="shared" si="2"/>
        <v>0</v>
      </c>
      <c r="H10" s="26">
        <f t="shared" si="3"/>
        <v>0</v>
      </c>
      <c r="I10" s="43">
        <f t="shared" si="4"/>
        <v>0</v>
      </c>
    </row>
    <row r="11" spans="1:12" x14ac:dyDescent="0.25">
      <c r="A11" s="25" t="s">
        <v>99</v>
      </c>
      <c r="B11" s="26">
        <v>10</v>
      </c>
      <c r="C11" s="26">
        <v>1</v>
      </c>
      <c r="D11" s="26">
        <f>B11*C11</f>
        <v>10</v>
      </c>
      <c r="E11" s="26">
        <v>0</v>
      </c>
      <c r="F11" s="26">
        <f>D11*E11</f>
        <v>0</v>
      </c>
      <c r="G11" s="26">
        <f>F11*0.05</f>
        <v>0</v>
      </c>
      <c r="H11" s="26">
        <f>F11*0.1</f>
        <v>0</v>
      </c>
      <c r="I11" s="43">
        <f>F11*L$6+G11*L$5+H11*L$7</f>
        <v>0</v>
      </c>
    </row>
    <row r="12" spans="1:12" x14ac:dyDescent="0.25">
      <c r="A12" s="25" t="s">
        <v>100</v>
      </c>
      <c r="B12" s="26" t="s">
        <v>25</v>
      </c>
      <c r="C12" s="13"/>
      <c r="D12" s="13"/>
      <c r="E12" s="13"/>
      <c r="F12" s="13"/>
      <c r="G12" s="13"/>
      <c r="H12" s="13"/>
      <c r="I12" s="44"/>
    </row>
    <row r="13" spans="1:12" x14ac:dyDescent="0.25">
      <c r="A13" s="25" t="s">
        <v>101</v>
      </c>
      <c r="B13" s="26" t="s">
        <v>25</v>
      </c>
      <c r="C13" s="13"/>
      <c r="D13" s="13"/>
      <c r="E13" s="13"/>
      <c r="F13" s="13"/>
      <c r="G13" s="13"/>
      <c r="H13" s="13"/>
      <c r="I13" s="44"/>
    </row>
    <row r="14" spans="1:12" x14ac:dyDescent="0.25">
      <c r="A14" s="25" t="s">
        <v>27</v>
      </c>
      <c r="B14" s="26"/>
      <c r="C14" s="13"/>
      <c r="D14" s="13"/>
      <c r="E14" s="13"/>
      <c r="F14" s="13"/>
      <c r="G14" s="13"/>
      <c r="H14" s="13"/>
      <c r="I14" s="44"/>
    </row>
    <row r="15" spans="1:12" x14ac:dyDescent="0.25">
      <c r="A15" s="25" t="s">
        <v>28</v>
      </c>
      <c r="B15" s="26">
        <v>2</v>
      </c>
      <c r="C15" s="26">
        <v>1</v>
      </c>
      <c r="D15" s="26">
        <f>B15*C15</f>
        <v>2</v>
      </c>
      <c r="E15" s="26">
        <v>0</v>
      </c>
      <c r="F15" s="26">
        <f t="shared" ref="F15:F17" si="5">D15*E15</f>
        <v>0</v>
      </c>
      <c r="G15" s="26">
        <f t="shared" ref="G15:G17" si="6">F15*0.05</f>
        <v>0</v>
      </c>
      <c r="H15" s="26">
        <f t="shared" ref="H15:H17" si="7">F15*0.1</f>
        <v>0</v>
      </c>
      <c r="I15" s="43">
        <f>F15*L$6+G15*L$5+H15*L$7</f>
        <v>0</v>
      </c>
    </row>
    <row r="16" spans="1:12" x14ac:dyDescent="0.25">
      <c r="A16" s="25" t="s">
        <v>29</v>
      </c>
      <c r="B16" s="26">
        <v>2</v>
      </c>
      <c r="C16" s="26">
        <v>1</v>
      </c>
      <c r="D16" s="26">
        <f>B16*C16</f>
        <v>2</v>
      </c>
      <c r="E16" s="26">
        <v>0</v>
      </c>
      <c r="F16" s="26">
        <f t="shared" si="5"/>
        <v>0</v>
      </c>
      <c r="G16" s="26">
        <f t="shared" si="6"/>
        <v>0</v>
      </c>
      <c r="H16" s="26">
        <f t="shared" si="7"/>
        <v>0</v>
      </c>
      <c r="I16" s="43">
        <f>F16*L$6+G16*L$5+H16*L$7</f>
        <v>0</v>
      </c>
    </row>
    <row r="17" spans="1:9" x14ac:dyDescent="0.25">
      <c r="A17" s="25" t="s">
        <v>30</v>
      </c>
      <c r="B17" s="26">
        <v>2</v>
      </c>
      <c r="C17" s="26">
        <v>1</v>
      </c>
      <c r="D17" s="26">
        <f>B17*C17</f>
        <v>2</v>
      </c>
      <c r="E17" s="26">
        <v>0</v>
      </c>
      <c r="F17" s="26">
        <f t="shared" si="5"/>
        <v>0</v>
      </c>
      <c r="G17" s="26">
        <f t="shared" si="6"/>
        <v>0</v>
      </c>
      <c r="H17" s="26">
        <f t="shared" si="7"/>
        <v>0</v>
      </c>
      <c r="I17" s="43">
        <f>F17*L$6+G17*L$5+H17*L$7</f>
        <v>0</v>
      </c>
    </row>
    <row r="18" spans="1:9" x14ac:dyDescent="0.25">
      <c r="A18" s="25" t="s">
        <v>31</v>
      </c>
      <c r="B18" s="26"/>
      <c r="C18" s="13"/>
      <c r="D18" s="13"/>
      <c r="E18" s="13"/>
      <c r="F18" s="13"/>
      <c r="G18" s="13"/>
      <c r="H18" s="13"/>
      <c r="I18" s="44"/>
    </row>
    <row r="19" spans="1:9" x14ac:dyDescent="0.25">
      <c r="A19" s="25" t="s">
        <v>32</v>
      </c>
      <c r="B19" s="26">
        <v>2</v>
      </c>
      <c r="C19" s="26">
        <v>0</v>
      </c>
      <c r="D19" s="26">
        <f t="shared" ref="D19:D24" si="8">B19*C19</f>
        <v>0</v>
      </c>
      <c r="E19" s="26">
        <v>0</v>
      </c>
      <c r="F19" s="26">
        <f t="shared" ref="F19:F25" si="9">D19*E19</f>
        <v>0</v>
      </c>
      <c r="G19" s="26">
        <f t="shared" ref="G19:G25" si="10">F19*0.05</f>
        <v>0</v>
      </c>
      <c r="H19" s="26">
        <f t="shared" ref="H19:H25" si="11">F19*0.1</f>
        <v>0</v>
      </c>
      <c r="I19" s="43">
        <f t="shared" ref="I19:I25" si="12">F19*L$6+G19*L$5+H19*L$7</f>
        <v>0</v>
      </c>
    </row>
    <row r="20" spans="1:9" x14ac:dyDescent="0.25">
      <c r="A20" s="25" t="s">
        <v>33</v>
      </c>
      <c r="B20" s="26">
        <v>2</v>
      </c>
      <c r="C20" s="26">
        <v>1</v>
      </c>
      <c r="D20" s="26">
        <f t="shared" si="8"/>
        <v>2</v>
      </c>
      <c r="E20" s="26">
        <v>0</v>
      </c>
      <c r="F20" s="26">
        <f t="shared" si="9"/>
        <v>0</v>
      </c>
      <c r="G20" s="26">
        <f t="shared" si="10"/>
        <v>0</v>
      </c>
      <c r="H20" s="26">
        <f t="shared" si="11"/>
        <v>0</v>
      </c>
      <c r="I20" s="43">
        <f t="shared" si="12"/>
        <v>0</v>
      </c>
    </row>
    <row r="21" spans="1:9" x14ac:dyDescent="0.25">
      <c r="A21" s="25" t="s">
        <v>34</v>
      </c>
      <c r="B21" s="26">
        <v>40</v>
      </c>
      <c r="C21" s="26">
        <v>1</v>
      </c>
      <c r="D21" s="26">
        <f t="shared" si="8"/>
        <v>40</v>
      </c>
      <c r="E21" s="26">
        <v>0</v>
      </c>
      <c r="F21" s="26">
        <f t="shared" si="9"/>
        <v>0</v>
      </c>
      <c r="G21" s="26">
        <f t="shared" si="10"/>
        <v>0</v>
      </c>
      <c r="H21" s="26">
        <f t="shared" si="11"/>
        <v>0</v>
      </c>
      <c r="I21" s="43">
        <f t="shared" si="12"/>
        <v>0</v>
      </c>
    </row>
    <row r="22" spans="1:9" x14ac:dyDescent="0.25">
      <c r="A22" s="25" t="s">
        <v>35</v>
      </c>
      <c r="B22" s="26">
        <v>40</v>
      </c>
      <c r="C22" s="26">
        <v>1</v>
      </c>
      <c r="D22" s="26">
        <f t="shared" si="8"/>
        <v>40</v>
      </c>
      <c r="E22" s="26">
        <v>0</v>
      </c>
      <c r="F22" s="26">
        <f t="shared" si="9"/>
        <v>0</v>
      </c>
      <c r="G22" s="26">
        <f t="shared" si="10"/>
        <v>0</v>
      </c>
      <c r="H22" s="26">
        <f t="shared" si="11"/>
        <v>0</v>
      </c>
      <c r="I22" s="43">
        <f t="shared" si="12"/>
        <v>0</v>
      </c>
    </row>
    <row r="23" spans="1:9" x14ac:dyDescent="0.25">
      <c r="A23" s="25" t="s">
        <v>36</v>
      </c>
      <c r="B23" s="26">
        <v>2</v>
      </c>
      <c r="C23" s="26">
        <v>1</v>
      </c>
      <c r="D23" s="26">
        <f t="shared" si="8"/>
        <v>2</v>
      </c>
      <c r="E23" s="26">
        <v>0</v>
      </c>
      <c r="F23" s="26">
        <f t="shared" si="9"/>
        <v>0</v>
      </c>
      <c r="G23" s="26">
        <f t="shared" si="10"/>
        <v>0</v>
      </c>
      <c r="H23" s="26">
        <f t="shared" si="11"/>
        <v>0</v>
      </c>
      <c r="I23" s="43">
        <f t="shared" si="12"/>
        <v>0</v>
      </c>
    </row>
    <row r="24" spans="1:9" x14ac:dyDescent="0.25">
      <c r="A24" s="25" t="s">
        <v>37</v>
      </c>
      <c r="B24" s="26">
        <v>10</v>
      </c>
      <c r="C24" s="26">
        <v>1</v>
      </c>
      <c r="D24" s="26">
        <f t="shared" si="8"/>
        <v>10</v>
      </c>
      <c r="E24" s="26">
        <v>0</v>
      </c>
      <c r="F24" s="26">
        <f t="shared" si="9"/>
        <v>0</v>
      </c>
      <c r="G24" s="26">
        <f t="shared" si="10"/>
        <v>0</v>
      </c>
      <c r="H24" s="26">
        <f t="shared" si="11"/>
        <v>0</v>
      </c>
      <c r="I24" s="43">
        <f t="shared" si="12"/>
        <v>0</v>
      </c>
    </row>
    <row r="25" spans="1:9" x14ac:dyDescent="0.25">
      <c r="A25" s="25" t="s">
        <v>38</v>
      </c>
      <c r="B25" s="26">
        <v>2</v>
      </c>
      <c r="C25" s="26">
        <v>1</v>
      </c>
      <c r="D25" s="26">
        <v>1</v>
      </c>
      <c r="E25" s="26">
        <v>0</v>
      </c>
      <c r="F25" s="26">
        <f t="shared" si="9"/>
        <v>0</v>
      </c>
      <c r="G25" s="26">
        <f t="shared" si="10"/>
        <v>0</v>
      </c>
      <c r="H25" s="26">
        <f t="shared" si="11"/>
        <v>0</v>
      </c>
      <c r="I25" s="43">
        <f t="shared" si="12"/>
        <v>0</v>
      </c>
    </row>
    <row r="26" spans="1:9" x14ac:dyDescent="0.25">
      <c r="A26" s="25" t="s">
        <v>39</v>
      </c>
      <c r="B26" s="26"/>
      <c r="C26" s="13"/>
      <c r="D26" s="13"/>
      <c r="E26" s="13"/>
      <c r="F26" s="13"/>
      <c r="G26" s="13"/>
      <c r="H26" s="13"/>
      <c r="I26" s="44"/>
    </row>
    <row r="27" spans="1:9" x14ac:dyDescent="0.25">
      <c r="A27" s="25" t="s">
        <v>40</v>
      </c>
      <c r="B27" s="26">
        <v>80</v>
      </c>
      <c r="C27" s="26">
        <v>1</v>
      </c>
      <c r="D27" s="26">
        <f t="shared" ref="D27:D34" si="13">B27*C27</f>
        <v>80</v>
      </c>
      <c r="E27" s="26">
        <v>0</v>
      </c>
      <c r="F27" s="26">
        <f t="shared" ref="F27:F34" si="14">D27*E27</f>
        <v>0</v>
      </c>
      <c r="G27" s="26">
        <f t="shared" ref="G27:G34" si="15">F27*0.05</f>
        <v>0</v>
      </c>
      <c r="H27" s="26">
        <f t="shared" ref="H27:H34" si="16">F27*0.1</f>
        <v>0</v>
      </c>
      <c r="I27" s="43">
        <f t="shared" ref="I27:I34" si="17">F27*L$6+G27*L$5+H27*L$7</f>
        <v>0</v>
      </c>
    </row>
    <row r="28" spans="1:9" x14ac:dyDescent="0.25">
      <c r="A28" s="25" t="s">
        <v>41</v>
      </c>
      <c r="B28" s="26">
        <v>120</v>
      </c>
      <c r="C28" s="26">
        <v>1</v>
      </c>
      <c r="D28" s="26">
        <f t="shared" si="13"/>
        <v>120</v>
      </c>
      <c r="E28" s="26">
        <v>0</v>
      </c>
      <c r="F28" s="26">
        <f t="shared" si="14"/>
        <v>0</v>
      </c>
      <c r="G28" s="26">
        <f t="shared" si="15"/>
        <v>0</v>
      </c>
      <c r="H28" s="26">
        <f t="shared" si="16"/>
        <v>0</v>
      </c>
      <c r="I28" s="43">
        <f t="shared" si="17"/>
        <v>0</v>
      </c>
    </row>
    <row r="29" spans="1:9" x14ac:dyDescent="0.25">
      <c r="A29" s="25" t="s">
        <v>42</v>
      </c>
      <c r="B29" s="26">
        <v>8</v>
      </c>
      <c r="C29" s="26">
        <v>1</v>
      </c>
      <c r="D29" s="26">
        <f t="shared" si="13"/>
        <v>8</v>
      </c>
      <c r="E29" s="26">
        <v>0</v>
      </c>
      <c r="F29" s="26">
        <f t="shared" si="14"/>
        <v>0</v>
      </c>
      <c r="G29" s="26">
        <f t="shared" si="15"/>
        <v>0</v>
      </c>
      <c r="H29" s="26">
        <f t="shared" si="16"/>
        <v>0</v>
      </c>
      <c r="I29" s="43">
        <f t="shared" si="17"/>
        <v>0</v>
      </c>
    </row>
    <row r="30" spans="1:9" x14ac:dyDescent="0.25">
      <c r="A30" s="25" t="s">
        <v>43</v>
      </c>
      <c r="B30" s="26">
        <v>4</v>
      </c>
      <c r="C30" s="28">
        <v>2</v>
      </c>
      <c r="D30" s="26">
        <f t="shared" si="13"/>
        <v>8</v>
      </c>
      <c r="E30" s="26">
        <v>0</v>
      </c>
      <c r="F30" s="26">
        <f t="shared" si="14"/>
        <v>0</v>
      </c>
      <c r="G30" s="26">
        <f t="shared" si="15"/>
        <v>0</v>
      </c>
      <c r="H30" s="26">
        <f t="shared" si="16"/>
        <v>0</v>
      </c>
      <c r="I30" s="43">
        <f t="shared" si="17"/>
        <v>0</v>
      </c>
    </row>
    <row r="31" spans="1:9" x14ac:dyDescent="0.25">
      <c r="A31" s="25" t="s">
        <v>44</v>
      </c>
      <c r="B31" s="26">
        <v>12</v>
      </c>
      <c r="C31" s="28">
        <v>2</v>
      </c>
      <c r="D31" s="26">
        <f t="shared" si="13"/>
        <v>24</v>
      </c>
      <c r="E31" s="26">
        <v>0</v>
      </c>
      <c r="F31" s="26">
        <f t="shared" si="14"/>
        <v>0</v>
      </c>
      <c r="G31" s="26">
        <f t="shared" si="15"/>
        <v>0</v>
      </c>
      <c r="H31" s="26">
        <f t="shared" si="16"/>
        <v>0</v>
      </c>
      <c r="I31" s="43">
        <f t="shared" si="17"/>
        <v>0</v>
      </c>
    </row>
    <row r="32" spans="1:9" x14ac:dyDescent="0.25">
      <c r="A32" s="25" t="s">
        <v>45</v>
      </c>
      <c r="B32" s="26">
        <v>8</v>
      </c>
      <c r="C32" s="26">
        <v>1</v>
      </c>
      <c r="D32" s="26">
        <f t="shared" si="13"/>
        <v>8</v>
      </c>
      <c r="E32" s="26">
        <v>0</v>
      </c>
      <c r="F32" s="26">
        <f t="shared" si="14"/>
        <v>0</v>
      </c>
      <c r="G32" s="26">
        <f t="shared" si="15"/>
        <v>0</v>
      </c>
      <c r="H32" s="26">
        <f t="shared" si="16"/>
        <v>0</v>
      </c>
      <c r="I32" s="43">
        <f t="shared" si="17"/>
        <v>0</v>
      </c>
    </row>
    <row r="33" spans="1:9" x14ac:dyDescent="0.25">
      <c r="A33" s="25" t="s">
        <v>46</v>
      </c>
      <c r="B33" s="26">
        <v>125</v>
      </c>
      <c r="C33" s="26">
        <v>2</v>
      </c>
      <c r="D33" s="26">
        <f t="shared" si="13"/>
        <v>250</v>
      </c>
      <c r="E33" s="26">
        <v>0</v>
      </c>
      <c r="F33" s="29">
        <f t="shared" si="14"/>
        <v>0</v>
      </c>
      <c r="G33" s="26">
        <f t="shared" si="15"/>
        <v>0</v>
      </c>
      <c r="H33" s="29">
        <f t="shared" si="16"/>
        <v>0</v>
      </c>
      <c r="I33" s="43">
        <f t="shared" si="17"/>
        <v>0</v>
      </c>
    </row>
    <row r="34" spans="1:9" x14ac:dyDescent="0.25">
      <c r="A34" s="25" t="s">
        <v>47</v>
      </c>
      <c r="B34" s="26">
        <v>20</v>
      </c>
      <c r="C34" s="26">
        <v>1</v>
      </c>
      <c r="D34" s="26">
        <f t="shared" si="13"/>
        <v>20</v>
      </c>
      <c r="E34" s="26">
        <v>0</v>
      </c>
      <c r="F34" s="26">
        <f t="shared" si="14"/>
        <v>0</v>
      </c>
      <c r="G34" s="26">
        <f t="shared" si="15"/>
        <v>0</v>
      </c>
      <c r="H34" s="26">
        <f t="shared" si="16"/>
        <v>0</v>
      </c>
      <c r="I34" s="43">
        <f t="shared" si="17"/>
        <v>0</v>
      </c>
    </row>
    <row r="35" spans="1:9" s="33" customFormat="1" x14ac:dyDescent="0.25">
      <c r="A35" s="30" t="s">
        <v>48</v>
      </c>
      <c r="B35" s="31"/>
      <c r="C35" s="31"/>
      <c r="D35" s="31"/>
      <c r="E35" s="31"/>
      <c r="F35" s="101">
        <f>SUM(F4:H34)</f>
        <v>0</v>
      </c>
      <c r="G35" s="101"/>
      <c r="H35" s="101"/>
      <c r="I35" s="32">
        <f>SUM(I4:I34)</f>
        <v>0</v>
      </c>
    </row>
    <row r="36" spans="1:9" x14ac:dyDescent="0.25">
      <c r="A36" s="25" t="s">
        <v>49</v>
      </c>
      <c r="B36" s="26"/>
      <c r="C36" s="13"/>
      <c r="D36" s="13"/>
      <c r="E36" s="13"/>
      <c r="F36" s="13"/>
      <c r="G36" s="13"/>
      <c r="H36" s="13"/>
      <c r="I36" s="13"/>
    </row>
    <row r="37" spans="1:9" x14ac:dyDescent="0.25">
      <c r="A37" s="47" t="s">
        <v>50</v>
      </c>
      <c r="B37" s="26" t="s">
        <v>51</v>
      </c>
      <c r="C37" s="13"/>
      <c r="D37" s="13"/>
      <c r="E37" s="13"/>
      <c r="F37" s="13"/>
      <c r="G37" s="13"/>
      <c r="H37" s="13"/>
      <c r="I37" s="13"/>
    </row>
    <row r="38" spans="1:9" x14ac:dyDescent="0.25">
      <c r="A38" s="47" t="s">
        <v>52</v>
      </c>
      <c r="B38" s="26" t="s">
        <v>12</v>
      </c>
      <c r="C38" s="13"/>
      <c r="D38" s="13"/>
      <c r="E38" s="13"/>
      <c r="F38" s="13"/>
      <c r="G38" s="13"/>
      <c r="H38" s="13"/>
      <c r="I38" s="13"/>
    </row>
    <row r="39" spans="1:9" x14ac:dyDescent="0.25">
      <c r="A39" s="47" t="s">
        <v>53</v>
      </c>
      <c r="B39" s="26" t="s">
        <v>12</v>
      </c>
      <c r="C39" s="13"/>
      <c r="D39" s="13"/>
      <c r="E39" s="13"/>
      <c r="F39" s="13"/>
      <c r="G39" s="13"/>
      <c r="H39" s="13"/>
      <c r="I39" s="13"/>
    </row>
    <row r="40" spans="1:9" x14ac:dyDescent="0.25">
      <c r="A40" s="47" t="s">
        <v>54</v>
      </c>
      <c r="B40" s="26">
        <v>40</v>
      </c>
      <c r="C40" s="26">
        <v>1</v>
      </c>
      <c r="D40" s="26">
        <f>B40*C40</f>
        <v>40</v>
      </c>
      <c r="E40" s="26">
        <v>0</v>
      </c>
      <c r="F40" s="26">
        <f t="shared" ref="F40:F42" si="18">D40*E40</f>
        <v>0</v>
      </c>
      <c r="G40" s="26">
        <f t="shared" ref="G40:G56" si="19">F40*0.05</f>
        <v>0</v>
      </c>
      <c r="H40" s="26">
        <f t="shared" ref="H40:H42" si="20">F40*0.1</f>
        <v>0</v>
      </c>
      <c r="I40" s="43">
        <f>F40*L$6+G40*L$5+H40*L$7</f>
        <v>0</v>
      </c>
    </row>
    <row r="41" spans="1:9" x14ac:dyDescent="0.25">
      <c r="A41" s="47" t="s">
        <v>55</v>
      </c>
      <c r="B41" s="26">
        <v>100</v>
      </c>
      <c r="C41" s="26">
        <v>1</v>
      </c>
      <c r="D41" s="26">
        <f>B41*C41</f>
        <v>100</v>
      </c>
      <c r="E41" s="26">
        <v>0</v>
      </c>
      <c r="F41" s="26">
        <f t="shared" si="18"/>
        <v>0</v>
      </c>
      <c r="G41" s="26">
        <f t="shared" si="19"/>
        <v>0</v>
      </c>
      <c r="H41" s="26">
        <f t="shared" si="20"/>
        <v>0</v>
      </c>
      <c r="I41" s="43">
        <f>F41*L$6+G41*L$5+H41*L$7</f>
        <v>0</v>
      </c>
    </row>
    <row r="42" spans="1:9" x14ac:dyDescent="0.25">
      <c r="A42" s="47" t="s">
        <v>56</v>
      </c>
      <c r="B42" s="26">
        <v>40</v>
      </c>
      <c r="C42" s="26">
        <v>1</v>
      </c>
      <c r="D42" s="26">
        <f>B42*C42</f>
        <v>40</v>
      </c>
      <c r="E42" s="26">
        <v>0</v>
      </c>
      <c r="F42" s="26">
        <f t="shared" si="18"/>
        <v>0</v>
      </c>
      <c r="G42" s="26">
        <f t="shared" si="19"/>
        <v>0</v>
      </c>
      <c r="H42" s="26">
        <f t="shared" si="20"/>
        <v>0</v>
      </c>
      <c r="I42" s="43">
        <f>F42*L$6+G42*L$5+H42*L$7</f>
        <v>0</v>
      </c>
    </row>
    <row r="43" spans="1:9" x14ac:dyDescent="0.25">
      <c r="A43" s="47" t="s">
        <v>57</v>
      </c>
      <c r="B43" s="26"/>
      <c r="C43" s="13"/>
      <c r="D43" s="13"/>
      <c r="E43" s="13"/>
      <c r="F43" s="13"/>
      <c r="G43" s="13"/>
      <c r="H43" s="13"/>
      <c r="I43" s="13"/>
    </row>
    <row r="44" spans="1:9" x14ac:dyDescent="0.25">
      <c r="A44" s="47" t="s">
        <v>58</v>
      </c>
      <c r="B44" s="26">
        <v>1.5</v>
      </c>
      <c r="C44" s="26">
        <v>1</v>
      </c>
      <c r="D44" s="26">
        <f>B44*C44</f>
        <v>1.5</v>
      </c>
      <c r="E44" s="26">
        <v>0</v>
      </c>
      <c r="F44" s="26">
        <f t="shared" ref="F44" si="21">D44*E44</f>
        <v>0</v>
      </c>
      <c r="G44" s="26">
        <f t="shared" si="19"/>
        <v>0</v>
      </c>
      <c r="H44" s="26">
        <f t="shared" ref="H44" si="22">F44*0.1</f>
        <v>0</v>
      </c>
      <c r="I44" s="43">
        <f>F44*L$6+G44*L$5+H44*L$7</f>
        <v>0</v>
      </c>
    </row>
    <row r="45" spans="1:9" x14ac:dyDescent="0.25">
      <c r="A45" s="47" t="s">
        <v>59</v>
      </c>
      <c r="B45" s="26"/>
      <c r="C45" s="13"/>
      <c r="D45" s="13"/>
      <c r="E45" s="13"/>
      <c r="F45" s="13"/>
      <c r="G45" s="13"/>
      <c r="H45" s="13"/>
      <c r="I45" s="44"/>
    </row>
    <row r="46" spans="1:9" x14ac:dyDescent="0.25">
      <c r="A46" s="47" t="s">
        <v>60</v>
      </c>
      <c r="B46" s="26">
        <v>1</v>
      </c>
      <c r="C46" s="26">
        <v>365</v>
      </c>
      <c r="D46" s="26">
        <f>B46*C46</f>
        <v>365</v>
      </c>
      <c r="E46" s="26">
        <v>0</v>
      </c>
      <c r="F46" s="29">
        <f>D46*E46</f>
        <v>0</v>
      </c>
      <c r="G46" s="26">
        <f t="shared" si="19"/>
        <v>0</v>
      </c>
      <c r="H46" s="29">
        <f t="shared" ref="H46:H48" si="23">F46*0.1</f>
        <v>0</v>
      </c>
      <c r="I46" s="43">
        <f>F46*L$6+G46*L$5+H46*L$7</f>
        <v>0</v>
      </c>
    </row>
    <row r="47" spans="1:9" x14ac:dyDescent="0.25">
      <c r="A47" s="47" t="s">
        <v>61</v>
      </c>
      <c r="B47" s="26">
        <v>24</v>
      </c>
      <c r="C47" s="26">
        <v>2</v>
      </c>
      <c r="D47" s="26">
        <f>B47*C47</f>
        <v>48</v>
      </c>
      <c r="E47" s="26">
        <v>0</v>
      </c>
      <c r="F47" s="29">
        <f t="shared" ref="F47:F48" si="24">D47*E47</f>
        <v>0</v>
      </c>
      <c r="G47" s="26">
        <f t="shared" si="19"/>
        <v>0</v>
      </c>
      <c r="H47" s="26">
        <f t="shared" si="23"/>
        <v>0</v>
      </c>
      <c r="I47" s="43">
        <f>F47*L$6+G47*L$5+H47*L$7</f>
        <v>0</v>
      </c>
    </row>
    <row r="48" spans="1:9" x14ac:dyDescent="0.25">
      <c r="A48" s="47" t="s">
        <v>62</v>
      </c>
      <c r="B48" s="26">
        <v>16</v>
      </c>
      <c r="C48" s="26">
        <v>2</v>
      </c>
      <c r="D48" s="26">
        <f>B48*C48</f>
        <v>32</v>
      </c>
      <c r="E48" s="26">
        <v>0</v>
      </c>
      <c r="F48" s="29">
        <f t="shared" si="24"/>
        <v>0</v>
      </c>
      <c r="G48" s="26">
        <f t="shared" si="19"/>
        <v>0</v>
      </c>
      <c r="H48" s="26">
        <f t="shared" si="23"/>
        <v>0</v>
      </c>
      <c r="I48" s="43">
        <f>F48*L$6+G48*L$5+H48*L$7</f>
        <v>0</v>
      </c>
    </row>
    <row r="49" spans="1:11" x14ac:dyDescent="0.25">
      <c r="A49" s="47" t="s">
        <v>63</v>
      </c>
      <c r="B49" s="26" t="s">
        <v>64</v>
      </c>
      <c r="C49" s="13"/>
      <c r="D49" s="13"/>
      <c r="E49" s="13"/>
      <c r="F49" s="13"/>
      <c r="G49" s="13"/>
      <c r="H49" s="13"/>
      <c r="I49" s="44"/>
    </row>
    <row r="50" spans="1:11" ht="24" x14ac:dyDescent="0.25">
      <c r="A50" s="46" t="s">
        <v>102</v>
      </c>
      <c r="B50" s="26">
        <v>0.5</v>
      </c>
      <c r="C50" s="26">
        <v>2</v>
      </c>
      <c r="D50" s="26">
        <f>B50*C50</f>
        <v>1</v>
      </c>
      <c r="E50" s="26">
        <v>23</v>
      </c>
      <c r="F50" s="29">
        <f t="shared" ref="F50" si="25">D50*E50</f>
        <v>23</v>
      </c>
      <c r="G50" s="26">
        <f t="shared" ref="G50" si="26">F50*0.05</f>
        <v>1.1500000000000001</v>
      </c>
      <c r="H50" s="26">
        <f t="shared" ref="H50" si="27">F50*0.1</f>
        <v>2.3000000000000003</v>
      </c>
      <c r="I50" s="43">
        <f>F50*L$6+G50*L$5+H50*L$7</f>
        <v>3012.8160000000003</v>
      </c>
    </row>
    <row r="51" spans="1:11" x14ac:dyDescent="0.25">
      <c r="A51" s="47" t="s">
        <v>66</v>
      </c>
      <c r="B51" s="26">
        <v>376</v>
      </c>
      <c r="C51" s="26">
        <v>1</v>
      </c>
      <c r="D51" s="26">
        <f>B51*C51</f>
        <v>376</v>
      </c>
      <c r="E51" s="26">
        <v>0</v>
      </c>
      <c r="F51" s="29">
        <f t="shared" ref="F51:F56" si="28">D51*E51</f>
        <v>0</v>
      </c>
      <c r="G51" s="26">
        <f t="shared" si="19"/>
        <v>0</v>
      </c>
      <c r="H51" s="34">
        <f t="shared" ref="H51:H56" si="29">F51*0.1</f>
        <v>0</v>
      </c>
      <c r="I51" s="43">
        <f>F51*L$6+G51*L$5+H51*L$7</f>
        <v>0</v>
      </c>
    </row>
    <row r="52" spans="1:11" x14ac:dyDescent="0.25">
      <c r="A52" s="47" t="s">
        <v>67</v>
      </c>
      <c r="B52" s="26">
        <v>40</v>
      </c>
      <c r="C52" s="26">
        <v>1</v>
      </c>
      <c r="D52" s="26">
        <f>B52*C52</f>
        <v>40</v>
      </c>
      <c r="E52" s="26">
        <v>0</v>
      </c>
      <c r="F52" s="26">
        <f t="shared" si="28"/>
        <v>0</v>
      </c>
      <c r="G52" s="26">
        <f t="shared" si="19"/>
        <v>0</v>
      </c>
      <c r="H52" s="26">
        <f t="shared" si="29"/>
        <v>0</v>
      </c>
      <c r="I52" s="43">
        <f>F52*L$6+G52*L$5+H52*L$7</f>
        <v>0</v>
      </c>
    </row>
    <row r="53" spans="1:11" x14ac:dyDescent="0.25">
      <c r="A53" s="47" t="s">
        <v>68</v>
      </c>
      <c r="B53" s="26">
        <v>16</v>
      </c>
      <c r="C53" s="26">
        <v>1</v>
      </c>
      <c r="D53" s="26">
        <f>B53*C53</f>
        <v>16</v>
      </c>
      <c r="E53" s="26">
        <v>0</v>
      </c>
      <c r="F53" s="26">
        <f t="shared" si="28"/>
        <v>0</v>
      </c>
      <c r="G53" s="26">
        <f t="shared" si="19"/>
        <v>0</v>
      </c>
      <c r="H53" s="26">
        <f t="shared" si="29"/>
        <v>0</v>
      </c>
      <c r="I53" s="43">
        <f>F53*L$6+G53*L$5+H53*L$7</f>
        <v>0</v>
      </c>
    </row>
    <row r="54" spans="1:11" x14ac:dyDescent="0.25">
      <c r="A54" s="47" t="s">
        <v>69</v>
      </c>
      <c r="B54" s="26" t="s">
        <v>12</v>
      </c>
      <c r="C54" s="13"/>
      <c r="D54" s="26"/>
      <c r="E54" s="26"/>
      <c r="F54" s="26">
        <f t="shared" si="28"/>
        <v>0</v>
      </c>
      <c r="G54" s="26">
        <f t="shared" si="19"/>
        <v>0</v>
      </c>
      <c r="H54" s="26">
        <f t="shared" si="29"/>
        <v>0</v>
      </c>
      <c r="I54" s="43">
        <f t="shared" ref="I54:I56" si="30">F54*L$6+G54*L$5+H54*L$7</f>
        <v>0</v>
      </c>
    </row>
    <row r="55" spans="1:11" x14ac:dyDescent="0.25">
      <c r="A55" s="47" t="s">
        <v>70</v>
      </c>
      <c r="B55" s="26">
        <v>8</v>
      </c>
      <c r="C55" s="26">
        <v>1</v>
      </c>
      <c r="D55" s="26">
        <f t="shared" ref="D55:D56" si="31">B55*C55</f>
        <v>8</v>
      </c>
      <c r="E55" s="26">
        <v>0</v>
      </c>
      <c r="F55" s="26">
        <f t="shared" si="28"/>
        <v>0</v>
      </c>
      <c r="G55" s="26">
        <f t="shared" si="19"/>
        <v>0</v>
      </c>
      <c r="H55" s="26">
        <f t="shared" si="29"/>
        <v>0</v>
      </c>
      <c r="I55" s="43">
        <f t="shared" si="30"/>
        <v>0</v>
      </c>
    </row>
    <row r="56" spans="1:11" ht="25.5" x14ac:dyDescent="0.25">
      <c r="A56" s="46" t="s">
        <v>71</v>
      </c>
      <c r="B56" s="26">
        <v>8</v>
      </c>
      <c r="C56" s="26">
        <v>1</v>
      </c>
      <c r="D56" s="26">
        <f t="shared" si="31"/>
        <v>8</v>
      </c>
      <c r="E56" s="26">
        <v>0</v>
      </c>
      <c r="F56" s="26">
        <f t="shared" si="28"/>
        <v>0</v>
      </c>
      <c r="G56" s="26">
        <f t="shared" si="19"/>
        <v>0</v>
      </c>
      <c r="H56" s="26">
        <f t="shared" si="29"/>
        <v>0</v>
      </c>
      <c r="I56" s="43">
        <f t="shared" si="30"/>
        <v>0</v>
      </c>
    </row>
    <row r="57" spans="1:11" s="33" customFormat="1" x14ac:dyDescent="0.25">
      <c r="A57" s="30" t="s">
        <v>72</v>
      </c>
      <c r="B57" s="31"/>
      <c r="C57" s="31"/>
      <c r="D57" s="31"/>
      <c r="E57" s="31"/>
      <c r="F57" s="101">
        <f>SUM(F36:H56)</f>
        <v>26.45</v>
      </c>
      <c r="G57" s="101"/>
      <c r="H57" s="101"/>
      <c r="I57" s="45">
        <f>SUM(I36:I54)</f>
        <v>3012.8160000000003</v>
      </c>
    </row>
    <row r="58" spans="1:11" x14ac:dyDescent="0.25">
      <c r="A58" s="35" t="s">
        <v>73</v>
      </c>
      <c r="B58" s="26"/>
      <c r="C58" s="26"/>
      <c r="D58" s="26"/>
      <c r="E58" s="26"/>
      <c r="F58" s="102">
        <f>ROUND(F57+F35,-2)</f>
        <v>0</v>
      </c>
      <c r="G58" s="103"/>
      <c r="H58" s="104"/>
      <c r="I58" s="36">
        <f>ROUND(I57+I35,-3)</f>
        <v>3000</v>
      </c>
      <c r="K58" s="37"/>
    </row>
    <row r="59" spans="1:11" ht="15.75" x14ac:dyDescent="0.25">
      <c r="A59" s="38" t="s">
        <v>74</v>
      </c>
      <c r="B59" s="39"/>
      <c r="C59" s="40"/>
      <c r="D59" s="40"/>
      <c r="E59" s="40"/>
      <c r="F59" s="40"/>
      <c r="G59" s="40"/>
      <c r="H59" s="40"/>
      <c r="I59" s="41">
        <v>0</v>
      </c>
    </row>
    <row r="60" spans="1:11" ht="15.75" x14ac:dyDescent="0.25">
      <c r="A60" s="38" t="s">
        <v>75</v>
      </c>
      <c r="B60" s="39"/>
      <c r="C60" s="40"/>
      <c r="D60" s="40"/>
      <c r="E60" s="40"/>
      <c r="F60" s="40"/>
      <c r="G60" s="40"/>
      <c r="H60" s="40"/>
      <c r="I60" s="41">
        <f>ROUND(I59+I58,-3)</f>
        <v>3000</v>
      </c>
    </row>
    <row r="63" spans="1:11" x14ac:dyDescent="0.25">
      <c r="A63" s="20" t="s">
        <v>76</v>
      </c>
    </row>
    <row r="64" spans="1:11" x14ac:dyDescent="0.25">
      <c r="A64" s="107" t="s">
        <v>77</v>
      </c>
      <c r="B64" s="107"/>
      <c r="C64" s="107"/>
      <c r="D64" s="107"/>
      <c r="E64" s="107"/>
      <c r="F64" s="107"/>
      <c r="G64" s="107"/>
      <c r="H64" s="107"/>
      <c r="I64" s="107"/>
    </row>
    <row r="65" spans="1:12" ht="54.75" customHeight="1" x14ac:dyDescent="0.25">
      <c r="A65" s="100" t="s">
        <v>78</v>
      </c>
      <c r="B65" s="100"/>
      <c r="C65" s="100"/>
      <c r="D65" s="100"/>
      <c r="E65" s="100"/>
      <c r="F65" s="100"/>
      <c r="G65" s="100"/>
      <c r="H65" s="100"/>
      <c r="I65" s="100"/>
      <c r="L65" s="42"/>
    </row>
    <row r="66" spans="1:12" ht="31.5" customHeight="1" x14ac:dyDescent="0.25">
      <c r="A66" s="99" t="s">
        <v>79</v>
      </c>
      <c r="B66" s="99"/>
      <c r="C66" s="99"/>
      <c r="D66" s="99"/>
      <c r="E66" s="99"/>
      <c r="F66" s="99"/>
      <c r="G66" s="99"/>
      <c r="H66" s="99"/>
      <c r="I66" s="99"/>
    </row>
    <row r="67" spans="1:12" x14ac:dyDescent="0.25">
      <c r="A67" s="97" t="s">
        <v>80</v>
      </c>
      <c r="B67" s="97"/>
      <c r="C67" s="97"/>
      <c r="D67" s="97"/>
      <c r="E67" s="97"/>
      <c r="F67" s="97"/>
      <c r="G67" s="97"/>
      <c r="H67" s="97"/>
      <c r="I67" s="97"/>
    </row>
    <row r="68" spans="1:12" x14ac:dyDescent="0.25">
      <c r="A68" s="97" t="s">
        <v>81</v>
      </c>
      <c r="B68" s="97"/>
      <c r="C68" s="97"/>
      <c r="D68" s="97"/>
      <c r="E68" s="97"/>
      <c r="F68" s="97"/>
      <c r="G68" s="97"/>
      <c r="H68" s="97"/>
      <c r="I68" s="97"/>
    </row>
    <row r="69" spans="1:12" x14ac:dyDescent="0.25">
      <c r="A69" s="97" t="s">
        <v>82</v>
      </c>
      <c r="B69" s="97"/>
      <c r="C69" s="97"/>
      <c r="D69" s="97"/>
      <c r="E69" s="97"/>
      <c r="F69" s="97"/>
      <c r="G69" s="97"/>
      <c r="H69" s="97"/>
      <c r="I69" s="97"/>
    </row>
    <row r="70" spans="1:12" ht="41.25" customHeight="1" x14ac:dyDescent="0.25">
      <c r="A70" s="99" t="s">
        <v>83</v>
      </c>
      <c r="B70" s="99"/>
      <c r="C70" s="99"/>
      <c r="D70" s="99"/>
      <c r="E70" s="99"/>
      <c r="F70" s="99"/>
      <c r="G70" s="99"/>
      <c r="H70" s="99"/>
      <c r="I70" s="99"/>
    </row>
    <row r="71" spans="1:12" x14ac:dyDescent="0.25">
      <c r="A71" s="97" t="s">
        <v>84</v>
      </c>
      <c r="B71" s="97"/>
      <c r="C71" s="97"/>
      <c r="D71" s="97"/>
      <c r="E71" s="97"/>
      <c r="F71" s="97"/>
      <c r="G71" s="97"/>
      <c r="H71" s="97"/>
      <c r="I71" s="97"/>
    </row>
    <row r="72" spans="1:12" x14ac:dyDescent="0.25">
      <c r="A72" s="97" t="s">
        <v>85</v>
      </c>
      <c r="B72" s="97"/>
      <c r="C72" s="97"/>
      <c r="D72" s="97"/>
      <c r="E72" s="97"/>
      <c r="F72" s="97"/>
      <c r="G72" s="97"/>
      <c r="H72" s="97"/>
      <c r="I72" s="97"/>
    </row>
    <row r="73" spans="1:12" x14ac:dyDescent="0.25">
      <c r="A73" s="97" t="s">
        <v>86</v>
      </c>
      <c r="B73" s="97"/>
      <c r="C73" s="97"/>
      <c r="D73" s="97"/>
      <c r="E73" s="97"/>
      <c r="F73" s="97"/>
      <c r="G73" s="97"/>
      <c r="H73" s="97"/>
      <c r="I73" s="97"/>
    </row>
    <row r="74" spans="1:12" x14ac:dyDescent="0.25">
      <c r="A74" s="97" t="s">
        <v>87</v>
      </c>
      <c r="B74" s="97"/>
      <c r="C74" s="97"/>
      <c r="D74" s="97"/>
      <c r="E74" s="97"/>
      <c r="F74" s="97"/>
      <c r="G74" s="97"/>
      <c r="H74" s="97"/>
      <c r="I74" s="97"/>
    </row>
    <row r="75" spans="1:12" x14ac:dyDescent="0.25">
      <c r="A75" s="97" t="s">
        <v>88</v>
      </c>
      <c r="B75" s="97"/>
      <c r="C75" s="97"/>
      <c r="D75" s="97"/>
      <c r="E75" s="97"/>
      <c r="F75" s="97"/>
      <c r="G75" s="97"/>
      <c r="H75" s="97"/>
      <c r="I75" s="97"/>
    </row>
    <row r="76" spans="1:12" x14ac:dyDescent="0.25">
      <c r="A76" s="97" t="s">
        <v>89</v>
      </c>
      <c r="B76" s="97"/>
      <c r="C76" s="97"/>
      <c r="D76" s="97"/>
      <c r="E76" s="97"/>
      <c r="F76" s="97"/>
      <c r="G76" s="97"/>
      <c r="H76" s="97"/>
      <c r="I76" s="97"/>
    </row>
    <row r="77" spans="1:12" x14ac:dyDescent="0.25">
      <c r="A77" s="97" t="s">
        <v>90</v>
      </c>
      <c r="B77" s="97"/>
      <c r="C77" s="97"/>
      <c r="D77" s="97"/>
      <c r="E77" s="97"/>
      <c r="F77" s="97"/>
      <c r="G77" s="97"/>
      <c r="H77" s="97"/>
      <c r="I77" s="97"/>
    </row>
    <row r="78" spans="1:12" x14ac:dyDescent="0.25">
      <c r="A78" s="97" t="s">
        <v>91</v>
      </c>
      <c r="B78" s="97"/>
      <c r="C78" s="97"/>
      <c r="D78" s="97"/>
      <c r="E78" s="97"/>
      <c r="F78" s="97"/>
      <c r="G78" s="97"/>
      <c r="H78" s="97"/>
      <c r="I78" s="97"/>
    </row>
    <row r="79" spans="1:12" x14ac:dyDescent="0.25">
      <c r="A79" s="97" t="s">
        <v>92</v>
      </c>
      <c r="B79" s="97"/>
      <c r="C79" s="97"/>
      <c r="D79" s="97"/>
      <c r="E79" s="97"/>
      <c r="F79" s="97"/>
      <c r="G79" s="97"/>
      <c r="H79" s="97"/>
      <c r="I79" s="97"/>
    </row>
    <row r="80" spans="1:12" x14ac:dyDescent="0.25">
      <c r="A80" s="97" t="s">
        <v>93</v>
      </c>
      <c r="B80" s="97"/>
      <c r="C80" s="97"/>
      <c r="D80" s="97"/>
      <c r="E80" s="97"/>
      <c r="F80" s="97"/>
      <c r="G80" s="97"/>
      <c r="H80" s="97"/>
      <c r="I80" s="97"/>
    </row>
    <row r="81" spans="1:9" ht="29.25" customHeight="1" x14ac:dyDescent="0.25">
      <c r="A81" s="98" t="s">
        <v>94</v>
      </c>
      <c r="B81" s="98"/>
      <c r="C81" s="98"/>
      <c r="D81" s="98"/>
      <c r="E81" s="98"/>
      <c r="F81" s="98"/>
      <c r="G81" s="98"/>
      <c r="H81" s="98"/>
      <c r="I81" s="98"/>
    </row>
    <row r="82" spans="1:9" ht="15" customHeight="1" x14ac:dyDescent="0.25">
      <c r="A82" s="98" t="s">
        <v>95</v>
      </c>
      <c r="B82" s="98"/>
      <c r="C82" s="98"/>
      <c r="D82" s="98"/>
      <c r="E82" s="98"/>
      <c r="F82" s="98"/>
      <c r="G82" s="98"/>
      <c r="H82" s="98"/>
      <c r="I82" s="98"/>
    </row>
    <row r="83" spans="1:9" ht="15.75" customHeight="1" x14ac:dyDescent="0.25">
      <c r="A83" s="97" t="s">
        <v>96</v>
      </c>
      <c r="B83" s="97"/>
      <c r="C83" s="97"/>
      <c r="D83" s="97"/>
      <c r="E83" s="97"/>
      <c r="F83" s="97"/>
      <c r="G83" s="97"/>
      <c r="H83" s="97"/>
      <c r="I83" s="97"/>
    </row>
  </sheetData>
  <mergeCells count="25">
    <mergeCell ref="A64:I64"/>
    <mergeCell ref="A1:I1"/>
    <mergeCell ref="K4:L4"/>
    <mergeCell ref="F35:H35"/>
    <mergeCell ref="F57:H57"/>
    <mergeCell ref="F58:H58"/>
    <mergeCell ref="A76:I76"/>
    <mergeCell ref="A65:I65"/>
    <mergeCell ref="A66:I66"/>
    <mergeCell ref="A67:I67"/>
    <mergeCell ref="A68:I68"/>
    <mergeCell ref="A69:I69"/>
    <mergeCell ref="A70:I70"/>
    <mergeCell ref="A71:I71"/>
    <mergeCell ref="A72:I72"/>
    <mergeCell ref="A73:I73"/>
    <mergeCell ref="A74:I74"/>
    <mergeCell ref="A75:I75"/>
    <mergeCell ref="A83:I83"/>
    <mergeCell ref="A77:I77"/>
    <mergeCell ref="A78:I78"/>
    <mergeCell ref="A79:I79"/>
    <mergeCell ref="A80:I80"/>
    <mergeCell ref="A81:I81"/>
    <mergeCell ref="A82:I8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3"/>
  <sheetViews>
    <sheetView workbookViewId="0">
      <pane xSplit="1" ySplit="3" topLeftCell="B61" activePane="bottomRight" state="frozen"/>
      <selection pane="topRight" activeCell="B1" sqref="B1"/>
      <selection pane="bottomLeft" activeCell="A4" sqref="A4"/>
      <selection pane="bottomRight" activeCell="I84" sqref="I84"/>
    </sheetView>
    <sheetView workbookViewId="1">
      <selection activeCell="S61" sqref="S61"/>
    </sheetView>
  </sheetViews>
  <sheetFormatPr defaultRowHeight="15" x14ac:dyDescent="0.25"/>
  <cols>
    <col min="1" max="1" width="42.5703125" style="10" customWidth="1"/>
    <col min="2" max="2" width="9.140625" style="22"/>
    <col min="3" max="3" width="10.140625" style="10" customWidth="1"/>
    <col min="4" max="8" width="9.140625" style="10"/>
    <col min="9" max="9" width="13.140625" style="10" customWidth="1"/>
    <col min="10" max="16384" width="9.140625" style="10"/>
  </cols>
  <sheetData>
    <row r="1" spans="1:12" ht="30" customHeight="1" x14ac:dyDescent="0.25">
      <c r="A1" s="106" t="s">
        <v>103</v>
      </c>
      <c r="B1" s="106"/>
      <c r="C1" s="106"/>
      <c r="D1" s="106"/>
      <c r="E1" s="106"/>
      <c r="F1" s="106"/>
      <c r="G1" s="106"/>
      <c r="H1" s="106"/>
      <c r="I1" s="106"/>
    </row>
    <row r="2" spans="1:12" ht="15.75" x14ac:dyDescent="0.25">
      <c r="A2" s="92" t="s">
        <v>104</v>
      </c>
      <c r="G2" s="23"/>
    </row>
    <row r="3" spans="1:12" s="24" customFormat="1" ht="72" x14ac:dyDescent="0.25">
      <c r="A3" s="18" t="s">
        <v>2</v>
      </c>
      <c r="B3" s="18" t="s">
        <v>3</v>
      </c>
      <c r="C3" s="18" t="s">
        <v>4</v>
      </c>
      <c r="D3" s="18" t="s">
        <v>5</v>
      </c>
      <c r="E3" s="18" t="s">
        <v>6</v>
      </c>
      <c r="F3" s="18" t="s">
        <v>7</v>
      </c>
      <c r="G3" s="18" t="s">
        <v>8</v>
      </c>
      <c r="H3" s="18" t="s">
        <v>9</v>
      </c>
      <c r="I3" s="18" t="s">
        <v>10</v>
      </c>
    </row>
    <row r="4" spans="1:12" x14ac:dyDescent="0.25">
      <c r="A4" s="25" t="s">
        <v>11</v>
      </c>
      <c r="B4" s="26" t="s">
        <v>12</v>
      </c>
      <c r="C4" s="13"/>
      <c r="D4" s="13"/>
      <c r="E4" s="13"/>
      <c r="F4" s="13"/>
      <c r="G4" s="13"/>
      <c r="H4" s="13"/>
      <c r="I4" s="13"/>
      <c r="K4" s="105" t="s">
        <v>13</v>
      </c>
      <c r="L4" s="105"/>
    </row>
    <row r="5" spans="1:12" x14ac:dyDescent="0.25">
      <c r="A5" s="25" t="s">
        <v>14</v>
      </c>
      <c r="B5" s="26" t="s">
        <v>12</v>
      </c>
      <c r="C5" s="13"/>
      <c r="D5" s="13"/>
      <c r="E5" s="13"/>
      <c r="F5" s="13"/>
      <c r="G5" s="13"/>
      <c r="H5" s="13"/>
      <c r="I5" s="13"/>
      <c r="K5" s="15" t="s">
        <v>15</v>
      </c>
      <c r="L5" s="16">
        <v>147.4</v>
      </c>
    </row>
    <row r="6" spans="1:12" x14ac:dyDescent="0.25">
      <c r="A6" s="25" t="s">
        <v>16</v>
      </c>
      <c r="B6" s="26"/>
      <c r="C6" s="13"/>
      <c r="D6" s="13"/>
      <c r="E6" s="13"/>
      <c r="F6" s="13"/>
      <c r="G6" s="13"/>
      <c r="H6" s="13"/>
      <c r="I6" s="13"/>
      <c r="K6" s="15" t="s">
        <v>17</v>
      </c>
      <c r="L6" s="16">
        <v>117.92</v>
      </c>
    </row>
    <row r="7" spans="1:12" x14ac:dyDescent="0.25">
      <c r="A7" s="25" t="s">
        <v>18</v>
      </c>
      <c r="B7" s="26">
        <v>4</v>
      </c>
      <c r="C7" s="26">
        <v>1</v>
      </c>
      <c r="D7" s="26">
        <f>B7*C7</f>
        <v>4</v>
      </c>
      <c r="E7" s="26">
        <v>0</v>
      </c>
      <c r="F7" s="26">
        <f>D7*E7</f>
        <v>0</v>
      </c>
      <c r="G7" s="26">
        <f>F7*0.05</f>
        <v>0</v>
      </c>
      <c r="H7" s="26">
        <f>F7*0.1</f>
        <v>0</v>
      </c>
      <c r="I7" s="43">
        <f>F7*L$6+G7*L$5+H7*L$7</f>
        <v>0</v>
      </c>
      <c r="K7" s="15" t="s">
        <v>19</v>
      </c>
      <c r="L7" s="16">
        <v>57.02</v>
      </c>
    </row>
    <row r="8" spans="1:12" x14ac:dyDescent="0.25">
      <c r="A8" s="25" t="s">
        <v>20</v>
      </c>
      <c r="B8" s="26"/>
      <c r="C8" s="13"/>
      <c r="D8" s="13"/>
      <c r="E8" s="13"/>
      <c r="F8" s="13"/>
      <c r="G8" s="13"/>
      <c r="H8" s="13"/>
      <c r="I8" s="13"/>
    </row>
    <row r="9" spans="1:12" x14ac:dyDescent="0.25">
      <c r="A9" s="93" t="s">
        <v>21</v>
      </c>
      <c r="B9" s="26">
        <v>30</v>
      </c>
      <c r="C9" s="26">
        <v>1</v>
      </c>
      <c r="D9" s="26">
        <f t="shared" ref="D9:D10" si="0">B9*C9</f>
        <v>30</v>
      </c>
      <c r="E9" s="26">
        <v>12</v>
      </c>
      <c r="F9" s="26">
        <f t="shared" ref="F9:F10" si="1">D9*E9</f>
        <v>360</v>
      </c>
      <c r="G9" s="26">
        <f t="shared" ref="G9:G10" si="2">F9*0.05</f>
        <v>18</v>
      </c>
      <c r="H9" s="26">
        <f t="shared" ref="H9:H10" si="3">F9*0.1</f>
        <v>36</v>
      </c>
      <c r="I9" s="43">
        <f t="shared" ref="I9:I10" si="4">F9*L$6+G9*L$5+H9*L$7</f>
        <v>47157.119999999995</v>
      </c>
    </row>
    <row r="10" spans="1:12" x14ac:dyDescent="0.25">
      <c r="A10" s="93" t="s">
        <v>22</v>
      </c>
      <c r="B10" s="26">
        <v>30</v>
      </c>
      <c r="C10" s="26">
        <v>1</v>
      </c>
      <c r="D10" s="26">
        <f t="shared" si="0"/>
        <v>30</v>
      </c>
      <c r="E10" s="26">
        <v>1</v>
      </c>
      <c r="F10" s="26">
        <f t="shared" si="1"/>
        <v>30</v>
      </c>
      <c r="G10" s="26">
        <f t="shared" si="2"/>
        <v>1.5</v>
      </c>
      <c r="H10" s="26">
        <f t="shared" si="3"/>
        <v>3</v>
      </c>
      <c r="I10" s="43">
        <f t="shared" si="4"/>
        <v>3929.7599999999998</v>
      </c>
    </row>
    <row r="11" spans="1:12" x14ac:dyDescent="0.25">
      <c r="A11" s="25" t="s">
        <v>99</v>
      </c>
      <c r="B11" s="26">
        <v>10</v>
      </c>
      <c r="C11" s="26">
        <v>1</v>
      </c>
      <c r="D11" s="26">
        <f>B11*C11</f>
        <v>10</v>
      </c>
      <c r="E11" s="26">
        <v>0</v>
      </c>
      <c r="F11" s="26">
        <f>D11*E11</f>
        <v>0</v>
      </c>
      <c r="G11" s="26">
        <f>F11*0.05</f>
        <v>0</v>
      </c>
      <c r="H11" s="26">
        <f>F11*0.1</f>
        <v>0</v>
      </c>
      <c r="I11" s="43">
        <f>F11*L$6+G11*L$5+H11*L$7</f>
        <v>0</v>
      </c>
    </row>
    <row r="12" spans="1:12" x14ac:dyDescent="0.25">
      <c r="A12" s="25" t="s">
        <v>100</v>
      </c>
      <c r="B12" s="26" t="s">
        <v>25</v>
      </c>
      <c r="C12" s="13"/>
      <c r="D12" s="13"/>
      <c r="E12" s="13"/>
      <c r="F12" s="13"/>
      <c r="G12" s="13"/>
      <c r="H12" s="13"/>
      <c r="I12" s="44"/>
    </row>
    <row r="13" spans="1:12" x14ac:dyDescent="0.25">
      <c r="A13" s="25" t="s">
        <v>101</v>
      </c>
      <c r="B13" s="26" t="s">
        <v>25</v>
      </c>
      <c r="C13" s="13"/>
      <c r="D13" s="13"/>
      <c r="E13" s="13"/>
      <c r="F13" s="13"/>
      <c r="G13" s="13"/>
      <c r="H13" s="13"/>
      <c r="I13" s="44"/>
    </row>
    <row r="14" spans="1:12" x14ac:dyDescent="0.25">
      <c r="A14" s="25" t="s">
        <v>27</v>
      </c>
      <c r="B14" s="26"/>
      <c r="C14" s="13"/>
      <c r="D14" s="13"/>
      <c r="E14" s="13"/>
      <c r="F14" s="13"/>
      <c r="G14" s="13"/>
      <c r="H14" s="13"/>
      <c r="I14" s="44"/>
    </row>
    <row r="15" spans="1:12" x14ac:dyDescent="0.25">
      <c r="A15" s="25" t="s">
        <v>28</v>
      </c>
      <c r="B15" s="26">
        <v>2</v>
      </c>
      <c r="C15" s="26">
        <v>1</v>
      </c>
      <c r="D15" s="26">
        <f>B15*C15</f>
        <v>2</v>
      </c>
      <c r="E15" s="26">
        <v>0</v>
      </c>
      <c r="F15" s="26">
        <f t="shared" ref="F15:F17" si="5">D15*E15</f>
        <v>0</v>
      </c>
      <c r="G15" s="26">
        <f t="shared" ref="G15:G17" si="6">F15*0.05</f>
        <v>0</v>
      </c>
      <c r="H15" s="26">
        <f t="shared" ref="H15:H17" si="7">F15*0.1</f>
        <v>0</v>
      </c>
      <c r="I15" s="43">
        <f>F15*L$6+G15*L$5+H15*L$7</f>
        <v>0</v>
      </c>
    </row>
    <row r="16" spans="1:12" x14ac:dyDescent="0.25">
      <c r="A16" s="25" t="s">
        <v>29</v>
      </c>
      <c r="B16" s="26">
        <v>2</v>
      </c>
      <c r="C16" s="26">
        <v>1</v>
      </c>
      <c r="D16" s="26">
        <f>B16*C16</f>
        <v>2</v>
      </c>
      <c r="E16" s="26">
        <v>0</v>
      </c>
      <c r="F16" s="26">
        <f t="shared" si="5"/>
        <v>0</v>
      </c>
      <c r="G16" s="26">
        <f t="shared" si="6"/>
        <v>0</v>
      </c>
      <c r="H16" s="26">
        <f t="shared" si="7"/>
        <v>0</v>
      </c>
      <c r="I16" s="43">
        <f>F16*L$6+G16*L$5+H16*L$7</f>
        <v>0</v>
      </c>
    </row>
    <row r="17" spans="1:9" x14ac:dyDescent="0.25">
      <c r="A17" s="25" t="s">
        <v>30</v>
      </c>
      <c r="B17" s="26">
        <v>2</v>
      </c>
      <c r="C17" s="26">
        <v>1</v>
      </c>
      <c r="D17" s="26">
        <f>B17*C17</f>
        <v>2</v>
      </c>
      <c r="E17" s="26">
        <v>0</v>
      </c>
      <c r="F17" s="26">
        <f t="shared" si="5"/>
        <v>0</v>
      </c>
      <c r="G17" s="26">
        <f t="shared" si="6"/>
        <v>0</v>
      </c>
      <c r="H17" s="26">
        <f t="shared" si="7"/>
        <v>0</v>
      </c>
      <c r="I17" s="43">
        <f>F17*L$6+G17*L$5+H17*L$7</f>
        <v>0</v>
      </c>
    </row>
    <row r="18" spans="1:9" x14ac:dyDescent="0.25">
      <c r="A18" s="25" t="s">
        <v>31</v>
      </c>
      <c r="B18" s="26"/>
      <c r="C18" s="13"/>
      <c r="D18" s="13"/>
      <c r="E18" s="13"/>
      <c r="F18" s="13"/>
      <c r="G18" s="13"/>
      <c r="H18" s="13"/>
      <c r="I18" s="44"/>
    </row>
    <row r="19" spans="1:9" x14ac:dyDescent="0.25">
      <c r="A19" s="25" t="s">
        <v>32</v>
      </c>
      <c r="B19" s="26">
        <v>2</v>
      </c>
      <c r="C19" s="26">
        <v>0</v>
      </c>
      <c r="D19" s="26">
        <f t="shared" ref="D19:D24" si="8">B19*C19</f>
        <v>0</v>
      </c>
      <c r="E19" s="26">
        <v>0</v>
      </c>
      <c r="F19" s="26">
        <f t="shared" ref="F19:F25" si="9">D19*E19</f>
        <v>0</v>
      </c>
      <c r="G19" s="26">
        <f t="shared" ref="G19:G25" si="10">F19*0.05</f>
        <v>0</v>
      </c>
      <c r="H19" s="26">
        <f t="shared" ref="H19:H25" si="11">F19*0.1</f>
        <v>0</v>
      </c>
      <c r="I19" s="43">
        <f t="shared" ref="I19:I25" si="12">F19*L$6+G19*L$5+H19*L$7</f>
        <v>0</v>
      </c>
    </row>
    <row r="20" spans="1:9" x14ac:dyDescent="0.25">
      <c r="A20" s="25" t="s">
        <v>33</v>
      </c>
      <c r="B20" s="26">
        <v>2</v>
      </c>
      <c r="C20" s="26">
        <v>1</v>
      </c>
      <c r="D20" s="26">
        <f t="shared" si="8"/>
        <v>2</v>
      </c>
      <c r="E20" s="26">
        <v>0</v>
      </c>
      <c r="F20" s="26">
        <f t="shared" si="9"/>
        <v>0</v>
      </c>
      <c r="G20" s="26">
        <f t="shared" si="10"/>
        <v>0</v>
      </c>
      <c r="H20" s="26">
        <f t="shared" si="11"/>
        <v>0</v>
      </c>
      <c r="I20" s="43">
        <f t="shared" si="12"/>
        <v>0</v>
      </c>
    </row>
    <row r="21" spans="1:9" x14ac:dyDescent="0.25">
      <c r="A21" s="25" t="s">
        <v>34</v>
      </c>
      <c r="B21" s="26">
        <v>40</v>
      </c>
      <c r="C21" s="26">
        <v>1</v>
      </c>
      <c r="D21" s="26">
        <f t="shared" si="8"/>
        <v>40</v>
      </c>
      <c r="E21" s="26">
        <v>0</v>
      </c>
      <c r="F21" s="26">
        <f t="shared" si="9"/>
        <v>0</v>
      </c>
      <c r="G21" s="26">
        <f t="shared" si="10"/>
        <v>0</v>
      </c>
      <c r="H21" s="26">
        <f t="shared" si="11"/>
        <v>0</v>
      </c>
      <c r="I21" s="43">
        <f t="shared" si="12"/>
        <v>0</v>
      </c>
    </row>
    <row r="22" spans="1:9" x14ac:dyDescent="0.25">
      <c r="A22" s="25" t="s">
        <v>35</v>
      </c>
      <c r="B22" s="26">
        <v>40</v>
      </c>
      <c r="C22" s="26">
        <v>1</v>
      </c>
      <c r="D22" s="26">
        <f t="shared" si="8"/>
        <v>40</v>
      </c>
      <c r="E22" s="26">
        <v>0</v>
      </c>
      <c r="F22" s="26">
        <f t="shared" si="9"/>
        <v>0</v>
      </c>
      <c r="G22" s="26">
        <f t="shared" si="10"/>
        <v>0</v>
      </c>
      <c r="H22" s="26">
        <f t="shared" si="11"/>
        <v>0</v>
      </c>
      <c r="I22" s="43">
        <f t="shared" si="12"/>
        <v>0</v>
      </c>
    </row>
    <row r="23" spans="1:9" x14ac:dyDescent="0.25">
      <c r="A23" s="25" t="s">
        <v>36</v>
      </c>
      <c r="B23" s="26">
        <v>2</v>
      </c>
      <c r="C23" s="26">
        <v>1</v>
      </c>
      <c r="D23" s="26">
        <f t="shared" si="8"/>
        <v>2</v>
      </c>
      <c r="E23" s="26">
        <v>13</v>
      </c>
      <c r="F23" s="26">
        <f t="shared" si="9"/>
        <v>26</v>
      </c>
      <c r="G23" s="26">
        <f t="shared" si="10"/>
        <v>1.3</v>
      </c>
      <c r="H23" s="26">
        <f t="shared" si="11"/>
        <v>2.6</v>
      </c>
      <c r="I23" s="43">
        <f t="shared" si="12"/>
        <v>3405.7919999999999</v>
      </c>
    </row>
    <row r="24" spans="1:9" x14ac:dyDescent="0.25">
      <c r="A24" s="25" t="s">
        <v>37</v>
      </c>
      <c r="B24" s="26">
        <v>10</v>
      </c>
      <c r="C24" s="26">
        <v>1</v>
      </c>
      <c r="D24" s="26">
        <f t="shared" si="8"/>
        <v>10</v>
      </c>
      <c r="E24" s="26">
        <v>13</v>
      </c>
      <c r="F24" s="26">
        <f t="shared" si="9"/>
        <v>130</v>
      </c>
      <c r="G24" s="26">
        <f t="shared" si="10"/>
        <v>6.5</v>
      </c>
      <c r="H24" s="26">
        <f t="shared" si="11"/>
        <v>13</v>
      </c>
      <c r="I24" s="43">
        <f t="shared" si="12"/>
        <v>17028.96</v>
      </c>
    </row>
    <row r="25" spans="1:9" x14ac:dyDescent="0.25">
      <c r="A25" s="25" t="s">
        <v>38</v>
      </c>
      <c r="B25" s="26">
        <v>2</v>
      </c>
      <c r="C25" s="26">
        <v>1</v>
      </c>
      <c r="D25" s="26">
        <v>1</v>
      </c>
      <c r="E25" s="26">
        <v>0</v>
      </c>
      <c r="F25" s="26">
        <f t="shared" si="9"/>
        <v>0</v>
      </c>
      <c r="G25" s="26">
        <f t="shared" si="10"/>
        <v>0</v>
      </c>
      <c r="H25" s="26">
        <f t="shared" si="11"/>
        <v>0</v>
      </c>
      <c r="I25" s="43">
        <f t="shared" si="12"/>
        <v>0</v>
      </c>
    </row>
    <row r="26" spans="1:9" x14ac:dyDescent="0.25">
      <c r="A26" s="25" t="s">
        <v>39</v>
      </c>
      <c r="B26" s="26"/>
      <c r="C26" s="13"/>
      <c r="D26" s="13"/>
      <c r="E26" s="13"/>
      <c r="F26" s="13"/>
      <c r="G26" s="13"/>
      <c r="H26" s="13"/>
      <c r="I26" s="13"/>
    </row>
    <row r="27" spans="1:9" x14ac:dyDescent="0.25">
      <c r="A27" s="25" t="s">
        <v>40</v>
      </c>
      <c r="B27" s="26">
        <v>80</v>
      </c>
      <c r="C27" s="26">
        <v>1</v>
      </c>
      <c r="D27" s="26">
        <f t="shared" ref="D27:D34" si="13">B27*C27</f>
        <v>80</v>
      </c>
      <c r="E27" s="26">
        <v>0</v>
      </c>
      <c r="F27" s="26">
        <f t="shared" ref="F27:F34" si="14">D27*E27</f>
        <v>0</v>
      </c>
      <c r="G27" s="26">
        <f t="shared" ref="G27:G34" si="15">F27*0.05</f>
        <v>0</v>
      </c>
      <c r="H27" s="26">
        <f t="shared" ref="H27:H34" si="16">F27*0.1</f>
        <v>0</v>
      </c>
      <c r="I27" s="43">
        <f t="shared" ref="I27:I34" si="17">F27*L$6+G27*L$5+H27*L$7</f>
        <v>0</v>
      </c>
    </row>
    <row r="28" spans="1:9" x14ac:dyDescent="0.25">
      <c r="A28" s="25" t="s">
        <v>41</v>
      </c>
      <c r="B28" s="26">
        <v>120</v>
      </c>
      <c r="C28" s="26">
        <v>1</v>
      </c>
      <c r="D28" s="26">
        <f t="shared" si="13"/>
        <v>120</v>
      </c>
      <c r="E28" s="26">
        <v>0</v>
      </c>
      <c r="F28" s="26">
        <f t="shared" si="14"/>
        <v>0</v>
      </c>
      <c r="G28" s="26">
        <f t="shared" si="15"/>
        <v>0</v>
      </c>
      <c r="H28" s="26">
        <f t="shared" si="16"/>
        <v>0</v>
      </c>
      <c r="I28" s="43">
        <f t="shared" si="17"/>
        <v>0</v>
      </c>
    </row>
    <row r="29" spans="1:9" x14ac:dyDescent="0.25">
      <c r="A29" s="25" t="s">
        <v>42</v>
      </c>
      <c r="B29" s="26">
        <v>8</v>
      </c>
      <c r="C29" s="26">
        <v>1</v>
      </c>
      <c r="D29" s="26">
        <f t="shared" si="13"/>
        <v>8</v>
      </c>
      <c r="E29" s="26">
        <v>0</v>
      </c>
      <c r="F29" s="26">
        <f t="shared" si="14"/>
        <v>0</v>
      </c>
      <c r="G29" s="26">
        <f t="shared" si="15"/>
        <v>0</v>
      </c>
      <c r="H29" s="26">
        <f t="shared" si="16"/>
        <v>0</v>
      </c>
      <c r="I29" s="43">
        <f t="shared" si="17"/>
        <v>0</v>
      </c>
    </row>
    <row r="30" spans="1:9" x14ac:dyDescent="0.25">
      <c r="A30" s="25" t="s">
        <v>43</v>
      </c>
      <c r="B30" s="26">
        <v>4</v>
      </c>
      <c r="C30" s="28">
        <v>2</v>
      </c>
      <c r="D30" s="26">
        <f t="shared" si="13"/>
        <v>8</v>
      </c>
      <c r="E30" s="26">
        <v>0</v>
      </c>
      <c r="F30" s="26">
        <f t="shared" si="14"/>
        <v>0</v>
      </c>
      <c r="G30" s="26">
        <f t="shared" si="15"/>
        <v>0</v>
      </c>
      <c r="H30" s="26">
        <f t="shared" si="16"/>
        <v>0</v>
      </c>
      <c r="I30" s="43">
        <f t="shared" si="17"/>
        <v>0</v>
      </c>
    </row>
    <row r="31" spans="1:9" x14ac:dyDescent="0.25">
      <c r="A31" s="25" t="s">
        <v>44</v>
      </c>
      <c r="B31" s="26">
        <v>12</v>
      </c>
      <c r="C31" s="28">
        <v>2</v>
      </c>
      <c r="D31" s="26">
        <f t="shared" si="13"/>
        <v>24</v>
      </c>
      <c r="E31" s="26">
        <v>0</v>
      </c>
      <c r="F31" s="26">
        <f t="shared" si="14"/>
        <v>0</v>
      </c>
      <c r="G31" s="26">
        <f t="shared" si="15"/>
        <v>0</v>
      </c>
      <c r="H31" s="26">
        <f t="shared" si="16"/>
        <v>0</v>
      </c>
      <c r="I31" s="43">
        <f t="shared" si="17"/>
        <v>0</v>
      </c>
    </row>
    <row r="32" spans="1:9" x14ac:dyDescent="0.25">
      <c r="A32" s="25" t="s">
        <v>45</v>
      </c>
      <c r="B32" s="26">
        <v>8</v>
      </c>
      <c r="C32" s="26">
        <v>1</v>
      </c>
      <c r="D32" s="26">
        <f t="shared" si="13"/>
        <v>8</v>
      </c>
      <c r="E32" s="26">
        <v>0</v>
      </c>
      <c r="F32" s="26">
        <f t="shared" si="14"/>
        <v>0</v>
      </c>
      <c r="G32" s="26">
        <f t="shared" si="15"/>
        <v>0</v>
      </c>
      <c r="H32" s="26">
        <f t="shared" si="16"/>
        <v>0</v>
      </c>
      <c r="I32" s="43">
        <f t="shared" si="17"/>
        <v>0</v>
      </c>
    </row>
    <row r="33" spans="1:9" x14ac:dyDescent="0.25">
      <c r="A33" s="25" t="s">
        <v>46</v>
      </c>
      <c r="B33" s="26">
        <v>125</v>
      </c>
      <c r="C33" s="26">
        <v>2</v>
      </c>
      <c r="D33" s="26">
        <f t="shared" si="13"/>
        <v>250</v>
      </c>
      <c r="E33" s="26">
        <v>0</v>
      </c>
      <c r="F33" s="29">
        <f t="shared" si="14"/>
        <v>0</v>
      </c>
      <c r="G33" s="26">
        <f t="shared" si="15"/>
        <v>0</v>
      </c>
      <c r="H33" s="29">
        <f t="shared" si="16"/>
        <v>0</v>
      </c>
      <c r="I33" s="43">
        <f t="shared" si="17"/>
        <v>0</v>
      </c>
    </row>
    <row r="34" spans="1:9" x14ac:dyDescent="0.25">
      <c r="A34" s="25" t="s">
        <v>47</v>
      </c>
      <c r="B34" s="26">
        <v>20</v>
      </c>
      <c r="C34" s="26">
        <v>1</v>
      </c>
      <c r="D34" s="26">
        <f t="shared" si="13"/>
        <v>20</v>
      </c>
      <c r="E34" s="26">
        <v>0</v>
      </c>
      <c r="F34" s="26">
        <f t="shared" si="14"/>
        <v>0</v>
      </c>
      <c r="G34" s="26">
        <f t="shared" si="15"/>
        <v>0</v>
      </c>
      <c r="H34" s="26">
        <f t="shared" si="16"/>
        <v>0</v>
      </c>
      <c r="I34" s="43">
        <f t="shared" si="17"/>
        <v>0</v>
      </c>
    </row>
    <row r="35" spans="1:9" s="33" customFormat="1" x14ac:dyDescent="0.25">
      <c r="A35" s="30" t="s">
        <v>48</v>
      </c>
      <c r="B35" s="31"/>
      <c r="C35" s="31"/>
      <c r="D35" s="31"/>
      <c r="E35" s="31"/>
      <c r="F35" s="101">
        <f>SUM(F4:H34)</f>
        <v>627.90000000000009</v>
      </c>
      <c r="G35" s="101"/>
      <c r="H35" s="101"/>
      <c r="I35" s="32">
        <f>SUM(I4:I34)</f>
        <v>71521.631999999998</v>
      </c>
    </row>
    <row r="36" spans="1:9" x14ac:dyDescent="0.25">
      <c r="A36" s="25" t="s">
        <v>49</v>
      </c>
      <c r="B36" s="26"/>
      <c r="C36" s="13"/>
      <c r="D36" s="13"/>
      <c r="E36" s="13"/>
      <c r="F36" s="13"/>
      <c r="G36" s="13"/>
      <c r="H36" s="13"/>
      <c r="I36" s="13"/>
    </row>
    <row r="37" spans="1:9" x14ac:dyDescent="0.25">
      <c r="A37" s="47" t="s">
        <v>50</v>
      </c>
      <c r="B37" s="26" t="s">
        <v>51</v>
      </c>
      <c r="C37" s="13"/>
      <c r="D37" s="13"/>
      <c r="E37" s="13"/>
      <c r="F37" s="13"/>
      <c r="G37" s="13"/>
      <c r="H37" s="13"/>
      <c r="I37" s="13"/>
    </row>
    <row r="38" spans="1:9" x14ac:dyDescent="0.25">
      <c r="A38" s="47" t="s">
        <v>52</v>
      </c>
      <c r="B38" s="26" t="s">
        <v>12</v>
      </c>
      <c r="C38" s="13"/>
      <c r="D38" s="13"/>
      <c r="E38" s="13"/>
      <c r="F38" s="13"/>
      <c r="G38" s="13"/>
      <c r="H38" s="13"/>
      <c r="I38" s="13"/>
    </row>
    <row r="39" spans="1:9" x14ac:dyDescent="0.25">
      <c r="A39" s="47" t="s">
        <v>53</v>
      </c>
      <c r="B39" s="26" t="s">
        <v>12</v>
      </c>
      <c r="C39" s="13"/>
      <c r="D39" s="13"/>
      <c r="E39" s="13"/>
      <c r="F39" s="13"/>
      <c r="G39" s="13"/>
      <c r="H39" s="13"/>
      <c r="I39" s="13"/>
    </row>
    <row r="40" spans="1:9" x14ac:dyDescent="0.25">
      <c r="A40" s="47" t="s">
        <v>54</v>
      </c>
      <c r="B40" s="26">
        <v>40</v>
      </c>
      <c r="C40" s="26">
        <v>1</v>
      </c>
      <c r="D40" s="26">
        <f>B40*C40</f>
        <v>40</v>
      </c>
      <c r="E40" s="26">
        <v>0</v>
      </c>
      <c r="F40" s="26">
        <f t="shared" ref="F40:F42" si="18">D40*E40</f>
        <v>0</v>
      </c>
      <c r="G40" s="26">
        <f t="shared" ref="G40:G56" si="19">F40*0.05</f>
        <v>0</v>
      </c>
      <c r="H40" s="26">
        <f t="shared" ref="H40:H42" si="20">F40*0.1</f>
        <v>0</v>
      </c>
      <c r="I40" s="43">
        <f>F40*L$6+G40*L$5+H40*L$7</f>
        <v>0</v>
      </c>
    </row>
    <row r="41" spans="1:9" x14ac:dyDescent="0.25">
      <c r="A41" s="47" t="s">
        <v>55</v>
      </c>
      <c r="B41" s="26">
        <v>100</v>
      </c>
      <c r="C41" s="26">
        <v>1</v>
      </c>
      <c r="D41" s="26">
        <f>B41*C41</f>
        <v>100</v>
      </c>
      <c r="E41" s="26">
        <v>0</v>
      </c>
      <c r="F41" s="26">
        <f t="shared" si="18"/>
        <v>0</v>
      </c>
      <c r="G41" s="26">
        <f t="shared" si="19"/>
        <v>0</v>
      </c>
      <c r="H41" s="26">
        <f t="shared" si="20"/>
        <v>0</v>
      </c>
      <c r="I41" s="43">
        <f>F41*L$6+G41*L$5+H41*L$7</f>
        <v>0</v>
      </c>
    </row>
    <row r="42" spans="1:9" x14ac:dyDescent="0.25">
      <c r="A42" s="47" t="s">
        <v>56</v>
      </c>
      <c r="B42" s="26">
        <v>40</v>
      </c>
      <c r="C42" s="26">
        <v>1</v>
      </c>
      <c r="D42" s="26">
        <f>B42*C42</f>
        <v>40</v>
      </c>
      <c r="E42" s="26">
        <v>0</v>
      </c>
      <c r="F42" s="26">
        <f t="shared" si="18"/>
        <v>0</v>
      </c>
      <c r="G42" s="26">
        <f t="shared" si="19"/>
        <v>0</v>
      </c>
      <c r="H42" s="26">
        <f t="shared" si="20"/>
        <v>0</v>
      </c>
      <c r="I42" s="43">
        <f>F42*L$6+G42*L$5+H42*L$7</f>
        <v>0</v>
      </c>
    </row>
    <row r="43" spans="1:9" x14ac:dyDescent="0.25">
      <c r="A43" s="47" t="s">
        <v>57</v>
      </c>
      <c r="B43" s="26"/>
      <c r="C43" s="13"/>
      <c r="D43" s="13"/>
      <c r="E43" s="13"/>
      <c r="F43" s="13"/>
      <c r="G43" s="13"/>
      <c r="H43" s="13"/>
      <c r="I43" s="13"/>
    </row>
    <row r="44" spans="1:9" x14ac:dyDescent="0.25">
      <c r="A44" s="47" t="s">
        <v>58</v>
      </c>
      <c r="B44" s="26">
        <v>1.5</v>
      </c>
      <c r="C44" s="26">
        <v>1</v>
      </c>
      <c r="D44" s="26">
        <f>B44*C44</f>
        <v>1.5</v>
      </c>
      <c r="E44" s="26">
        <v>0</v>
      </c>
      <c r="F44" s="26">
        <f t="shared" ref="F44" si="21">D44*E44</f>
        <v>0</v>
      </c>
      <c r="G44" s="26">
        <f t="shared" si="19"/>
        <v>0</v>
      </c>
      <c r="H44" s="26">
        <f t="shared" ref="H44" si="22">F44*0.1</f>
        <v>0</v>
      </c>
      <c r="I44" s="43">
        <f>F44*L$6+G44*L$5+H44*L$7</f>
        <v>0</v>
      </c>
    </row>
    <row r="45" spans="1:9" x14ac:dyDescent="0.25">
      <c r="A45" s="47" t="s">
        <v>59</v>
      </c>
      <c r="B45" s="26"/>
      <c r="C45" s="13"/>
      <c r="D45" s="13"/>
      <c r="E45" s="13"/>
      <c r="F45" s="13"/>
      <c r="G45" s="13"/>
      <c r="H45" s="13"/>
      <c r="I45" s="44"/>
    </row>
    <row r="46" spans="1:9" x14ac:dyDescent="0.25">
      <c r="A46" s="47" t="s">
        <v>60</v>
      </c>
      <c r="B46" s="26">
        <v>1</v>
      </c>
      <c r="C46" s="26">
        <v>365</v>
      </c>
      <c r="D46" s="26">
        <f>B46*C46</f>
        <v>365</v>
      </c>
      <c r="E46" s="26">
        <v>0</v>
      </c>
      <c r="F46" s="29">
        <f>D46*E46</f>
        <v>0</v>
      </c>
      <c r="G46" s="26">
        <f t="shared" si="19"/>
        <v>0</v>
      </c>
      <c r="H46" s="29">
        <f t="shared" ref="H46:H48" si="23">F46*0.1</f>
        <v>0</v>
      </c>
      <c r="I46" s="43">
        <f>F46*L$6+G46*L$5+H46*L$7</f>
        <v>0</v>
      </c>
    </row>
    <row r="47" spans="1:9" x14ac:dyDescent="0.25">
      <c r="A47" s="47" t="s">
        <v>61</v>
      </c>
      <c r="B47" s="26">
        <v>24</v>
      </c>
      <c r="C47" s="26">
        <v>2</v>
      </c>
      <c r="D47" s="26">
        <f>B47*C47</f>
        <v>48</v>
      </c>
      <c r="E47" s="26">
        <v>0</v>
      </c>
      <c r="F47" s="29">
        <f t="shared" ref="F47:F48" si="24">D47*E47</f>
        <v>0</v>
      </c>
      <c r="G47" s="26">
        <f t="shared" si="19"/>
        <v>0</v>
      </c>
      <c r="H47" s="26">
        <f t="shared" si="23"/>
        <v>0</v>
      </c>
      <c r="I47" s="43">
        <f>F47*L$6+G47*L$5+H47*L$7</f>
        <v>0</v>
      </c>
    </row>
    <row r="48" spans="1:9" x14ac:dyDescent="0.25">
      <c r="A48" s="47" t="s">
        <v>62</v>
      </c>
      <c r="B48" s="26">
        <v>16</v>
      </c>
      <c r="C48" s="26">
        <v>2</v>
      </c>
      <c r="D48" s="26">
        <f>B48*C48</f>
        <v>32</v>
      </c>
      <c r="E48" s="26">
        <v>0</v>
      </c>
      <c r="F48" s="29">
        <f t="shared" si="24"/>
        <v>0</v>
      </c>
      <c r="G48" s="26">
        <f t="shared" si="19"/>
        <v>0</v>
      </c>
      <c r="H48" s="26">
        <f t="shared" si="23"/>
        <v>0</v>
      </c>
      <c r="I48" s="43">
        <f>F48*L$6+G48*L$5+H48*L$7</f>
        <v>0</v>
      </c>
    </row>
    <row r="49" spans="1:11" x14ac:dyDescent="0.25">
      <c r="A49" s="47" t="s">
        <v>63</v>
      </c>
      <c r="B49" s="26" t="s">
        <v>64</v>
      </c>
      <c r="C49" s="13"/>
      <c r="D49" s="13"/>
      <c r="E49" s="13"/>
      <c r="F49" s="13"/>
      <c r="G49" s="13"/>
      <c r="H49" s="13"/>
      <c r="I49" s="44"/>
    </row>
    <row r="50" spans="1:11" ht="24" x14ac:dyDescent="0.25">
      <c r="A50" s="46" t="s">
        <v>102</v>
      </c>
      <c r="B50" s="26">
        <v>0.5</v>
      </c>
      <c r="C50" s="26">
        <v>2</v>
      </c>
      <c r="D50" s="26">
        <f>B50*C50</f>
        <v>1</v>
      </c>
      <c r="E50" s="26">
        <v>23</v>
      </c>
      <c r="F50" s="29">
        <f t="shared" ref="F50" si="25">D50*E50</f>
        <v>23</v>
      </c>
      <c r="G50" s="26">
        <f t="shared" ref="G50" si="26">F50*0.05</f>
        <v>1.1500000000000001</v>
      </c>
      <c r="H50" s="26">
        <f t="shared" ref="H50" si="27">F50*0.1</f>
        <v>2.3000000000000003</v>
      </c>
      <c r="I50" s="43">
        <f>F50*L$6+G50*L$5+H50*L$7</f>
        <v>3012.8160000000003</v>
      </c>
    </row>
    <row r="51" spans="1:11" x14ac:dyDescent="0.25">
      <c r="A51" s="47" t="s">
        <v>66</v>
      </c>
      <c r="B51" s="26">
        <v>376</v>
      </c>
      <c r="C51" s="26">
        <v>1</v>
      </c>
      <c r="D51" s="26">
        <f>B51*C51</f>
        <v>376</v>
      </c>
      <c r="E51" s="26">
        <v>0</v>
      </c>
      <c r="F51" s="29">
        <f t="shared" ref="F51:F56" si="28">D51*E51</f>
        <v>0</v>
      </c>
      <c r="G51" s="26">
        <f t="shared" si="19"/>
        <v>0</v>
      </c>
      <c r="H51" s="34">
        <f t="shared" ref="H51:H56" si="29">F51*0.1</f>
        <v>0</v>
      </c>
      <c r="I51" s="43">
        <f>F51*L$6+G51*L$5+H51*L$7</f>
        <v>0</v>
      </c>
    </row>
    <row r="52" spans="1:11" x14ac:dyDescent="0.25">
      <c r="A52" s="47" t="s">
        <v>67</v>
      </c>
      <c r="B52" s="26">
        <v>40</v>
      </c>
      <c r="C52" s="26">
        <v>1</v>
      </c>
      <c r="D52" s="26">
        <f>B52*C52</f>
        <v>40</v>
      </c>
      <c r="E52" s="26">
        <v>0</v>
      </c>
      <c r="F52" s="26">
        <f t="shared" si="28"/>
        <v>0</v>
      </c>
      <c r="G52" s="26">
        <f t="shared" si="19"/>
        <v>0</v>
      </c>
      <c r="H52" s="26">
        <f t="shared" si="29"/>
        <v>0</v>
      </c>
      <c r="I52" s="43">
        <f>F52*L$6+G52*L$5+H52*L$7</f>
        <v>0</v>
      </c>
    </row>
    <row r="53" spans="1:11" x14ac:dyDescent="0.25">
      <c r="A53" s="47" t="s">
        <v>68</v>
      </c>
      <c r="B53" s="26">
        <v>16</v>
      </c>
      <c r="C53" s="26">
        <v>1</v>
      </c>
      <c r="D53" s="26">
        <f>B53*C53</f>
        <v>16</v>
      </c>
      <c r="E53" s="26">
        <v>0</v>
      </c>
      <c r="F53" s="26">
        <f t="shared" si="28"/>
        <v>0</v>
      </c>
      <c r="G53" s="26">
        <f t="shared" si="19"/>
        <v>0</v>
      </c>
      <c r="H53" s="26">
        <f t="shared" si="29"/>
        <v>0</v>
      </c>
      <c r="I53" s="43">
        <f>F53*L$6+G53*L$5+H53*L$7</f>
        <v>0</v>
      </c>
    </row>
    <row r="54" spans="1:11" x14ac:dyDescent="0.25">
      <c r="A54" s="47" t="s">
        <v>69</v>
      </c>
      <c r="B54" s="26" t="s">
        <v>12</v>
      </c>
      <c r="C54" s="13"/>
      <c r="D54" s="26"/>
      <c r="E54" s="26"/>
      <c r="F54" s="26">
        <f t="shared" si="28"/>
        <v>0</v>
      </c>
      <c r="G54" s="26">
        <f t="shared" si="19"/>
        <v>0</v>
      </c>
      <c r="H54" s="26">
        <f t="shared" si="29"/>
        <v>0</v>
      </c>
      <c r="I54" s="43">
        <f t="shared" ref="I54:I56" si="30">F54*L$6+G54*L$5+H54*L$7</f>
        <v>0</v>
      </c>
    </row>
    <row r="55" spans="1:11" x14ac:dyDescent="0.25">
      <c r="A55" s="47" t="s">
        <v>70</v>
      </c>
      <c r="B55" s="26">
        <v>8</v>
      </c>
      <c r="C55" s="26">
        <v>1</v>
      </c>
      <c r="D55" s="26">
        <f t="shared" ref="D55:D56" si="31">B55*C55</f>
        <v>8</v>
      </c>
      <c r="E55" s="26">
        <v>0</v>
      </c>
      <c r="F55" s="26">
        <f t="shared" si="28"/>
        <v>0</v>
      </c>
      <c r="G55" s="26">
        <f t="shared" si="19"/>
        <v>0</v>
      </c>
      <c r="H55" s="26">
        <f t="shared" si="29"/>
        <v>0</v>
      </c>
      <c r="I55" s="43">
        <f t="shared" si="30"/>
        <v>0</v>
      </c>
    </row>
    <row r="56" spans="1:11" ht="25.5" x14ac:dyDescent="0.25">
      <c r="A56" s="46" t="s">
        <v>71</v>
      </c>
      <c r="B56" s="26">
        <v>8</v>
      </c>
      <c r="C56" s="26">
        <v>1</v>
      </c>
      <c r="D56" s="26">
        <f t="shared" si="31"/>
        <v>8</v>
      </c>
      <c r="E56" s="26">
        <v>0</v>
      </c>
      <c r="F56" s="26">
        <f t="shared" si="28"/>
        <v>0</v>
      </c>
      <c r="G56" s="26">
        <f t="shared" si="19"/>
        <v>0</v>
      </c>
      <c r="H56" s="26">
        <f t="shared" si="29"/>
        <v>0</v>
      </c>
      <c r="I56" s="43">
        <f t="shared" si="30"/>
        <v>0</v>
      </c>
    </row>
    <row r="57" spans="1:11" s="33" customFormat="1" x14ac:dyDescent="0.25">
      <c r="A57" s="30" t="s">
        <v>72</v>
      </c>
      <c r="B57" s="31"/>
      <c r="C57" s="31"/>
      <c r="D57" s="31"/>
      <c r="E57" s="31"/>
      <c r="F57" s="101">
        <f>SUM(F36:H56)</f>
        <v>26.45</v>
      </c>
      <c r="G57" s="101"/>
      <c r="H57" s="101"/>
      <c r="I57" s="45">
        <f>SUM(I36:I56)</f>
        <v>3012.8160000000003</v>
      </c>
    </row>
    <row r="58" spans="1:11" x14ac:dyDescent="0.25">
      <c r="A58" s="35" t="s">
        <v>73</v>
      </c>
      <c r="B58" s="26"/>
      <c r="C58" s="26"/>
      <c r="D58" s="26"/>
      <c r="E58" s="26"/>
      <c r="F58" s="102">
        <f>ROUND(F57+F35,0)</f>
        <v>654</v>
      </c>
      <c r="G58" s="103"/>
      <c r="H58" s="104"/>
      <c r="I58" s="36">
        <f>ROUND(I57+I35,-3)</f>
        <v>75000</v>
      </c>
      <c r="K58" s="37"/>
    </row>
    <row r="59" spans="1:11" ht="15.75" x14ac:dyDescent="0.25">
      <c r="A59" s="38" t="s">
        <v>74</v>
      </c>
      <c r="B59" s="39"/>
      <c r="C59" s="40"/>
      <c r="D59" s="40"/>
      <c r="E59" s="40"/>
      <c r="F59" s="40"/>
      <c r="G59" s="40"/>
      <c r="H59" s="40"/>
      <c r="I59" s="41">
        <f>'Capital O&amp;M'!I8</f>
        <v>247000</v>
      </c>
    </row>
    <row r="60" spans="1:11" ht="15.75" x14ac:dyDescent="0.25">
      <c r="A60" s="38" t="s">
        <v>75</v>
      </c>
      <c r="B60" s="39"/>
      <c r="C60" s="40"/>
      <c r="D60" s="40"/>
      <c r="E60" s="40"/>
      <c r="F60" s="40"/>
      <c r="G60" s="40"/>
      <c r="H60" s="40"/>
      <c r="I60" s="41">
        <f>ROUND(I59+I58,-3)</f>
        <v>322000</v>
      </c>
    </row>
    <row r="63" spans="1:11" x14ac:dyDescent="0.25">
      <c r="A63" s="20" t="s">
        <v>76</v>
      </c>
    </row>
    <row r="64" spans="1:11" x14ac:dyDescent="0.25">
      <c r="A64" s="107" t="s">
        <v>77</v>
      </c>
      <c r="B64" s="107"/>
      <c r="C64" s="107"/>
      <c r="D64" s="107"/>
      <c r="E64" s="107"/>
      <c r="F64" s="107"/>
      <c r="G64" s="107"/>
      <c r="H64" s="107"/>
      <c r="I64" s="107"/>
    </row>
    <row r="65" spans="1:12" ht="54.75" customHeight="1" x14ac:dyDescent="0.25">
      <c r="A65" s="100" t="s">
        <v>78</v>
      </c>
      <c r="B65" s="100"/>
      <c r="C65" s="100"/>
      <c r="D65" s="100"/>
      <c r="E65" s="100"/>
      <c r="F65" s="100"/>
      <c r="G65" s="100"/>
      <c r="H65" s="100"/>
      <c r="I65" s="100"/>
      <c r="L65" s="42"/>
    </row>
    <row r="66" spans="1:12" ht="33.75" customHeight="1" x14ac:dyDescent="0.25">
      <c r="A66" s="99" t="s">
        <v>79</v>
      </c>
      <c r="B66" s="99"/>
      <c r="C66" s="99"/>
      <c r="D66" s="99"/>
      <c r="E66" s="99"/>
      <c r="F66" s="99"/>
      <c r="G66" s="99"/>
      <c r="H66" s="99"/>
      <c r="I66" s="99"/>
    </row>
    <row r="67" spans="1:12" x14ac:dyDescent="0.25">
      <c r="A67" s="97" t="s">
        <v>80</v>
      </c>
      <c r="B67" s="97"/>
      <c r="C67" s="97"/>
      <c r="D67" s="97"/>
      <c r="E67" s="97"/>
      <c r="F67" s="97"/>
      <c r="G67" s="97"/>
      <c r="H67" s="97"/>
      <c r="I67" s="97"/>
    </row>
    <row r="68" spans="1:12" x14ac:dyDescent="0.25">
      <c r="A68" s="97" t="s">
        <v>81</v>
      </c>
      <c r="B68" s="97"/>
      <c r="C68" s="97"/>
      <c r="D68" s="97"/>
      <c r="E68" s="97"/>
      <c r="F68" s="97"/>
      <c r="G68" s="97"/>
      <c r="H68" s="97"/>
      <c r="I68" s="97"/>
    </row>
    <row r="69" spans="1:12" x14ac:dyDescent="0.25">
      <c r="A69" s="97" t="s">
        <v>82</v>
      </c>
      <c r="B69" s="97"/>
      <c r="C69" s="97"/>
      <c r="D69" s="97"/>
      <c r="E69" s="97"/>
      <c r="F69" s="97"/>
      <c r="G69" s="97"/>
      <c r="H69" s="97"/>
      <c r="I69" s="97"/>
    </row>
    <row r="70" spans="1:12" ht="41.25" customHeight="1" x14ac:dyDescent="0.25">
      <c r="A70" s="99" t="s">
        <v>83</v>
      </c>
      <c r="B70" s="99"/>
      <c r="C70" s="99"/>
      <c r="D70" s="99"/>
      <c r="E70" s="99"/>
      <c r="F70" s="99"/>
      <c r="G70" s="99"/>
      <c r="H70" s="99"/>
      <c r="I70" s="99"/>
    </row>
    <row r="71" spans="1:12" x14ac:dyDescent="0.25">
      <c r="A71" s="97" t="s">
        <v>84</v>
      </c>
      <c r="B71" s="97"/>
      <c r="C71" s="97"/>
      <c r="D71" s="97"/>
      <c r="E71" s="97"/>
      <c r="F71" s="97"/>
      <c r="G71" s="97"/>
      <c r="H71" s="97"/>
      <c r="I71" s="97"/>
    </row>
    <row r="72" spans="1:12" x14ac:dyDescent="0.25">
      <c r="A72" s="97" t="s">
        <v>85</v>
      </c>
      <c r="B72" s="97"/>
      <c r="C72" s="97"/>
      <c r="D72" s="97"/>
      <c r="E72" s="97"/>
      <c r="F72" s="97"/>
      <c r="G72" s="97"/>
      <c r="H72" s="97"/>
      <c r="I72" s="97"/>
    </row>
    <row r="73" spans="1:12" x14ac:dyDescent="0.25">
      <c r="A73" s="97" t="s">
        <v>86</v>
      </c>
      <c r="B73" s="97"/>
      <c r="C73" s="97"/>
      <c r="D73" s="97"/>
      <c r="E73" s="97"/>
      <c r="F73" s="97"/>
      <c r="G73" s="97"/>
      <c r="H73" s="97"/>
      <c r="I73" s="97"/>
    </row>
    <row r="74" spans="1:12" x14ac:dyDescent="0.25">
      <c r="A74" s="97" t="s">
        <v>87</v>
      </c>
      <c r="B74" s="97"/>
      <c r="C74" s="97"/>
      <c r="D74" s="97"/>
      <c r="E74" s="97"/>
      <c r="F74" s="97"/>
      <c r="G74" s="97"/>
      <c r="H74" s="97"/>
      <c r="I74" s="97"/>
    </row>
    <row r="75" spans="1:12" x14ac:dyDescent="0.25">
      <c r="A75" s="97" t="s">
        <v>88</v>
      </c>
      <c r="B75" s="97"/>
      <c r="C75" s="97"/>
      <c r="D75" s="97"/>
      <c r="E75" s="97"/>
      <c r="F75" s="97"/>
      <c r="G75" s="97"/>
      <c r="H75" s="97"/>
      <c r="I75" s="97"/>
    </row>
    <row r="76" spans="1:12" x14ac:dyDescent="0.25">
      <c r="A76" s="97" t="s">
        <v>89</v>
      </c>
      <c r="B76" s="97"/>
      <c r="C76" s="97"/>
      <c r="D76" s="97"/>
      <c r="E76" s="97"/>
      <c r="F76" s="97"/>
      <c r="G76" s="97"/>
      <c r="H76" s="97"/>
      <c r="I76" s="97"/>
    </row>
    <row r="77" spans="1:12" x14ac:dyDescent="0.25">
      <c r="A77" s="97" t="s">
        <v>90</v>
      </c>
      <c r="B77" s="97"/>
      <c r="C77" s="97"/>
      <c r="D77" s="97"/>
      <c r="E77" s="97"/>
      <c r="F77" s="97"/>
      <c r="G77" s="97"/>
      <c r="H77" s="97"/>
      <c r="I77" s="97"/>
    </row>
    <row r="78" spans="1:12" x14ac:dyDescent="0.25">
      <c r="A78" s="97" t="s">
        <v>91</v>
      </c>
      <c r="B78" s="97"/>
      <c r="C78" s="97"/>
      <c r="D78" s="97"/>
      <c r="E78" s="97"/>
      <c r="F78" s="97"/>
      <c r="G78" s="97"/>
      <c r="H78" s="97"/>
      <c r="I78" s="97"/>
    </row>
    <row r="79" spans="1:12" x14ac:dyDescent="0.25">
      <c r="A79" s="97" t="s">
        <v>92</v>
      </c>
      <c r="B79" s="97"/>
      <c r="C79" s="97"/>
      <c r="D79" s="97"/>
      <c r="E79" s="97"/>
      <c r="F79" s="97"/>
      <c r="G79" s="97"/>
      <c r="H79" s="97"/>
      <c r="I79" s="97"/>
    </row>
    <row r="80" spans="1:12" x14ac:dyDescent="0.25">
      <c r="A80" s="97" t="s">
        <v>93</v>
      </c>
      <c r="B80" s="97"/>
      <c r="C80" s="97"/>
      <c r="D80" s="97"/>
      <c r="E80" s="97"/>
      <c r="F80" s="97"/>
      <c r="G80" s="97"/>
      <c r="H80" s="97"/>
      <c r="I80" s="97"/>
    </row>
    <row r="81" spans="1:9" ht="30" customHeight="1" x14ac:dyDescent="0.25">
      <c r="A81" s="98" t="s">
        <v>94</v>
      </c>
      <c r="B81" s="98"/>
      <c r="C81" s="98"/>
      <c r="D81" s="98"/>
      <c r="E81" s="98"/>
      <c r="F81" s="98"/>
      <c r="G81" s="98"/>
      <c r="H81" s="98"/>
      <c r="I81" s="98"/>
    </row>
    <row r="82" spans="1:9" ht="15" customHeight="1" x14ac:dyDescent="0.25">
      <c r="A82" s="98" t="s">
        <v>95</v>
      </c>
      <c r="B82" s="98"/>
      <c r="C82" s="98"/>
      <c r="D82" s="98"/>
      <c r="E82" s="98"/>
      <c r="F82" s="98"/>
      <c r="G82" s="98"/>
      <c r="H82" s="98"/>
      <c r="I82" s="98"/>
    </row>
    <row r="83" spans="1:9" ht="15.75" customHeight="1" x14ac:dyDescent="0.25">
      <c r="A83" s="97" t="s">
        <v>96</v>
      </c>
      <c r="B83" s="97"/>
      <c r="C83" s="97"/>
      <c r="D83" s="97"/>
      <c r="E83" s="97"/>
      <c r="F83" s="97"/>
      <c r="G83" s="97"/>
      <c r="H83" s="97"/>
      <c r="I83" s="97"/>
    </row>
  </sheetData>
  <mergeCells count="25">
    <mergeCell ref="A64:I64"/>
    <mergeCell ref="A1:I1"/>
    <mergeCell ref="K4:L4"/>
    <mergeCell ref="F35:H35"/>
    <mergeCell ref="F57:H57"/>
    <mergeCell ref="F58:H58"/>
    <mergeCell ref="A76:I76"/>
    <mergeCell ref="A65:I65"/>
    <mergeCell ref="A66:I66"/>
    <mergeCell ref="A67:I67"/>
    <mergeCell ref="A68:I68"/>
    <mergeCell ref="A69:I69"/>
    <mergeCell ref="A70:I70"/>
    <mergeCell ref="A71:I71"/>
    <mergeCell ref="A72:I72"/>
    <mergeCell ref="A73:I73"/>
    <mergeCell ref="A74:I74"/>
    <mergeCell ref="A75:I75"/>
    <mergeCell ref="A83:I83"/>
    <mergeCell ref="A77:I77"/>
    <mergeCell ref="A78:I78"/>
    <mergeCell ref="A79:I79"/>
    <mergeCell ref="A80:I80"/>
    <mergeCell ref="A81:I81"/>
    <mergeCell ref="A82:I8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topLeftCell="A3" workbookViewId="0">
      <selection activeCell="C10" sqref="C10"/>
    </sheetView>
    <sheetView workbookViewId="1">
      <selection sqref="A1:H1"/>
    </sheetView>
  </sheetViews>
  <sheetFormatPr defaultRowHeight="15" x14ac:dyDescent="0.25"/>
  <cols>
    <col min="1" max="8" width="12.7109375" customWidth="1"/>
  </cols>
  <sheetData>
    <row r="1" spans="1:8" ht="47.25" customHeight="1" thickBot="1" x14ac:dyDescent="0.3">
      <c r="A1" s="108" t="s">
        <v>105</v>
      </c>
      <c r="B1" s="108"/>
      <c r="C1" s="108"/>
      <c r="D1" s="108"/>
      <c r="E1" s="108"/>
      <c r="F1" s="108"/>
      <c r="G1" s="108"/>
      <c r="H1" s="108"/>
    </row>
    <row r="2" spans="1:8" ht="51.75" thickBot="1" x14ac:dyDescent="0.3">
      <c r="A2" s="50" t="s">
        <v>106</v>
      </c>
      <c r="B2" s="51" t="s">
        <v>107</v>
      </c>
      <c r="C2" s="51" t="s">
        <v>108</v>
      </c>
      <c r="D2" s="51" t="s">
        <v>109</v>
      </c>
      <c r="E2" s="51" t="s">
        <v>110</v>
      </c>
      <c r="F2" s="51" t="s">
        <v>111</v>
      </c>
      <c r="G2" s="51" t="s">
        <v>112</v>
      </c>
      <c r="H2" s="52" t="s">
        <v>113</v>
      </c>
    </row>
    <row r="3" spans="1:8" ht="15.75" thickTop="1" x14ac:dyDescent="0.25">
      <c r="A3" s="53">
        <v>1</v>
      </c>
      <c r="B3" s="54">
        <f>SUM('TBL1-YR1'!F4:F34)+SUM('TBL1-YR1'!F36:F56)</f>
        <v>883</v>
      </c>
      <c r="C3" s="54">
        <f>SUM('TBL1-YR1'!G4:G34)+SUM('TBL1-YR1'!G36:G56)</f>
        <v>44.15</v>
      </c>
      <c r="D3" s="54">
        <f>SUM('TBL1-YR1'!H4:H34)+SUM('TBL1-YR1'!H36:H56)</f>
        <v>88.3</v>
      </c>
      <c r="E3" s="58">
        <f>SUM(B3:D3)</f>
        <v>1015.4499999999999</v>
      </c>
      <c r="F3" s="55">
        <f>'TBL1-YR1'!I58</f>
        <v>116000</v>
      </c>
      <c r="G3" s="59">
        <v>0</v>
      </c>
      <c r="H3" s="56">
        <f>F3+G3</f>
        <v>116000</v>
      </c>
    </row>
    <row r="4" spans="1:8" x14ac:dyDescent="0.25">
      <c r="A4" s="57">
        <v>2</v>
      </c>
      <c r="B4" s="58">
        <f>SUM('TBL2-YR2'!F4:F34)+SUM('TBL2-YR2'!F36:F56)</f>
        <v>23</v>
      </c>
      <c r="C4" s="58">
        <f>SUM('TBL2-YR2'!G4:G34)+SUM('TBL2-YR2'!G36:G56)</f>
        <v>1.1500000000000001</v>
      </c>
      <c r="D4" s="58">
        <f>SUM('TBL2-YR2'!H4:H34)+SUM('TBL2-YR2'!H36:H56)</f>
        <v>2.3000000000000003</v>
      </c>
      <c r="E4" s="58">
        <f>SUM(B4:D4)</f>
        <v>26.45</v>
      </c>
      <c r="F4" s="59">
        <f>'TBL2-YR2'!I58</f>
        <v>3000</v>
      </c>
      <c r="G4" s="59">
        <v>0</v>
      </c>
      <c r="H4" s="56">
        <f>F4+G4</f>
        <v>3000</v>
      </c>
    </row>
    <row r="5" spans="1:8" ht="15.75" thickBot="1" x14ac:dyDescent="0.3">
      <c r="A5" s="60">
        <v>3</v>
      </c>
      <c r="B5" s="61">
        <f>SUM('TBL3-YR3'!F4:F34)+SUM('TBL3-YR3'!F36:F56)</f>
        <v>569</v>
      </c>
      <c r="C5" s="61">
        <f>SUM('TBL3-YR3'!G4:G34)+SUM('TBL3-YR3'!G36:G56)</f>
        <v>28.45</v>
      </c>
      <c r="D5" s="61">
        <f>SUM('TBL3-YR3'!H4:H34)+SUM('TBL3-YR3'!H36:H56)</f>
        <v>56.9</v>
      </c>
      <c r="E5" s="61">
        <f>SUM(B5:D5)</f>
        <v>654.35</v>
      </c>
      <c r="F5" s="62">
        <f>'TBL3-YR3'!I58</f>
        <v>75000</v>
      </c>
      <c r="G5" s="62">
        <f>'Capital O&amp;M'!I8</f>
        <v>247000</v>
      </c>
      <c r="H5" s="63">
        <f>F5+G5</f>
        <v>322000</v>
      </c>
    </row>
    <row r="6" spans="1:8" ht="15.75" thickTop="1" x14ac:dyDescent="0.25">
      <c r="A6" s="53" t="s">
        <v>114</v>
      </c>
      <c r="B6" s="54">
        <f>SUM(B3:B5)</f>
        <v>1475</v>
      </c>
      <c r="C6" s="54">
        <f>SUM(C3:C5)</f>
        <v>73.75</v>
      </c>
      <c r="D6" s="54">
        <f>SUM(D3:D5)</f>
        <v>147.5</v>
      </c>
      <c r="E6" s="54">
        <f t="shared" ref="E6:F6" si="0">SUM(E3:E5)</f>
        <v>1696.25</v>
      </c>
      <c r="F6" s="55">
        <f t="shared" si="0"/>
        <v>194000</v>
      </c>
      <c r="G6" s="55">
        <f>ROUND(SUM(G3:G5),-2)</f>
        <v>247000</v>
      </c>
      <c r="H6" s="56">
        <f>ROUND(SUM(H3:H5),-2)</f>
        <v>441000</v>
      </c>
    </row>
    <row r="7" spans="1:8" ht="15.75" thickBot="1" x14ac:dyDescent="0.3">
      <c r="A7" s="65" t="s">
        <v>115</v>
      </c>
      <c r="B7" s="67">
        <f>AVERAGE(B3:B5)</f>
        <v>491.66666666666669</v>
      </c>
      <c r="C7" s="67">
        <f>AVERAGE(C3:C5)</f>
        <v>24.583333333333332</v>
      </c>
      <c r="D7" s="66">
        <f>AVERAGE(D3:D5)</f>
        <v>49.166666666666664</v>
      </c>
      <c r="E7" s="67">
        <f t="shared" ref="E7" si="1">AVERAGE(E3:E5)</f>
        <v>565.41666666666663</v>
      </c>
      <c r="F7" s="80">
        <f>ROUND(AVERAGE(F3:F5),-3)</f>
        <v>65000</v>
      </c>
      <c r="G7" s="80">
        <f>ROUND(AVERAGE(G3:G5),-3)</f>
        <v>82000</v>
      </c>
      <c r="H7" s="69">
        <f>ROUND(AVERAGE(H3:H5),-3)</f>
        <v>147000</v>
      </c>
    </row>
    <row r="8" spans="1:8" ht="15.75" thickBot="1" x14ac:dyDescent="0.3">
      <c r="A8" s="81"/>
      <c r="B8" s="71"/>
      <c r="C8" s="71"/>
      <c r="D8" s="71"/>
      <c r="E8" s="71"/>
      <c r="F8" s="71"/>
      <c r="G8" s="71"/>
      <c r="H8" s="82"/>
    </row>
    <row r="9" spans="1:8" ht="27" thickBot="1" x14ac:dyDescent="0.3">
      <c r="A9" s="83" t="s">
        <v>106</v>
      </c>
      <c r="B9" s="84" t="s">
        <v>116</v>
      </c>
      <c r="C9" s="84" t="s">
        <v>117</v>
      </c>
      <c r="D9" s="84" t="s">
        <v>118</v>
      </c>
      <c r="E9" s="84" t="s">
        <v>119</v>
      </c>
      <c r="F9" s="84" t="s">
        <v>120</v>
      </c>
      <c r="G9" s="84" t="s">
        <v>121</v>
      </c>
      <c r="H9" s="85" t="s">
        <v>122</v>
      </c>
    </row>
    <row r="10" spans="1:8" ht="15.75" thickTop="1" x14ac:dyDescent="0.25">
      <c r="A10" s="53">
        <v>1</v>
      </c>
      <c r="B10" s="72">
        <v>43</v>
      </c>
      <c r="C10" s="95">
        <f>'TBL1-YR1'!C7*'TBL1-YR1'!E7+'TBL1-YR1'!C50*'TBL1-YR1'!E50+'TBL1-YR1'!C55*'TBL1-YR1'!E55+'TBL1-YR1'!C56*'TBL1-YR1'!E56</f>
        <v>175</v>
      </c>
      <c r="D10" s="72">
        <f>'TBL1-YR1'!F35</f>
        <v>197.79999999999998</v>
      </c>
      <c r="E10" s="72">
        <f>'TBL1-YR1'!F57</f>
        <v>817.65</v>
      </c>
      <c r="F10" s="86">
        <f>D10+E10</f>
        <v>1015.4499999999999</v>
      </c>
      <c r="G10" s="87">
        <f>ROUND(F10/C10,0)</f>
        <v>6</v>
      </c>
      <c r="H10" s="88">
        <f>F10/B10</f>
        <v>23.615116279069767</v>
      </c>
    </row>
    <row r="11" spans="1:8" x14ac:dyDescent="0.25">
      <c r="A11" s="57">
        <v>2</v>
      </c>
      <c r="B11" s="74">
        <v>43</v>
      </c>
      <c r="C11" s="95">
        <f>'TBL2-YR2'!C7*'TBL2-YR2'!E7+'TBL2-YR2'!C50*'TBL2-YR2'!E50+'TBL2-YR2'!C55*'TBL2-YR2'!E55+'TBL2-YR2'!C56*'TBL2-YR2'!E56</f>
        <v>46</v>
      </c>
      <c r="D11" s="74">
        <f>'TBL2-YR2'!F35</f>
        <v>0</v>
      </c>
      <c r="E11" s="74">
        <f>'TBL2-YR2'!F57</f>
        <v>26.45</v>
      </c>
      <c r="F11" s="74">
        <f>D11+E11</f>
        <v>26.45</v>
      </c>
      <c r="G11" s="74" t="s">
        <v>123</v>
      </c>
      <c r="H11" s="88">
        <f>F11/B11</f>
        <v>0.6151162790697674</v>
      </c>
    </row>
    <row r="12" spans="1:8" ht="15.75" thickBot="1" x14ac:dyDescent="0.3">
      <c r="A12" s="60">
        <v>3</v>
      </c>
      <c r="B12" s="75">
        <v>43</v>
      </c>
      <c r="C12" s="75">
        <f>'TBL3-YR3'!C9*'TBL3-YR3'!E9+'TBL3-YR3'!C10*'TBL3-YR3'!E10+'TBL3-YR3'!C23*'TBL3-YR3'!E23+'TBL3-YR3'!C24*'TBL3-YR3'!E24+'TBL3-YR3'!C50*'TBL3-YR3'!E50</f>
        <v>85</v>
      </c>
      <c r="D12" s="75">
        <f>'TBL3-YR3'!F35</f>
        <v>627.90000000000009</v>
      </c>
      <c r="E12" s="75">
        <f>'TBL3-YR3'!F57</f>
        <v>26.45</v>
      </c>
      <c r="F12" s="75">
        <f>D12+E12</f>
        <v>654.35000000000014</v>
      </c>
      <c r="G12" s="75">
        <f>ROUND(F12/C12,0)</f>
        <v>8</v>
      </c>
      <c r="H12" s="89">
        <f>F12/B12</f>
        <v>15.217441860465119</v>
      </c>
    </row>
    <row r="13" spans="1:8" ht="15.75" thickTop="1" x14ac:dyDescent="0.25">
      <c r="A13" s="53" t="s">
        <v>114</v>
      </c>
      <c r="B13" s="54" t="s">
        <v>123</v>
      </c>
      <c r="C13" s="54">
        <f>SUM(C10:C12)</f>
        <v>306</v>
      </c>
      <c r="D13" s="54">
        <f t="shared" ref="D13:F13" si="2">SUM(D10:D12)</f>
        <v>825.7</v>
      </c>
      <c r="E13" s="54">
        <f t="shared" si="2"/>
        <v>870.55000000000007</v>
      </c>
      <c r="F13" s="54">
        <f t="shared" si="2"/>
        <v>1696.25</v>
      </c>
      <c r="G13" s="64" t="s">
        <v>123</v>
      </c>
      <c r="H13" s="90">
        <f>SUM(H10:H12)</f>
        <v>39.447674418604649</v>
      </c>
    </row>
    <row r="14" spans="1:8" ht="15.75" thickBot="1" x14ac:dyDescent="0.3">
      <c r="A14" s="65" t="s">
        <v>115</v>
      </c>
      <c r="B14" s="67">
        <f t="shared" ref="B14:F14" si="3">AVERAGE(B10:B12)</f>
        <v>43</v>
      </c>
      <c r="C14" s="67">
        <f t="shared" si="3"/>
        <v>102</v>
      </c>
      <c r="D14" s="91">
        <f t="shared" si="3"/>
        <v>275.23333333333335</v>
      </c>
      <c r="E14" s="67">
        <f t="shared" si="3"/>
        <v>290.18333333333334</v>
      </c>
      <c r="F14" s="67">
        <f t="shared" si="3"/>
        <v>565.41666666666663</v>
      </c>
      <c r="G14" s="66">
        <f>F14/C14</f>
        <v>5.5433006535947706</v>
      </c>
      <c r="H14" s="94">
        <f>F14/B14</f>
        <v>13.14922480620155</v>
      </c>
    </row>
    <row r="15" spans="1:8" x14ac:dyDescent="0.25">
      <c r="A15" s="71" t="s">
        <v>124</v>
      </c>
      <c r="B15" s="71"/>
      <c r="C15" s="71"/>
      <c r="D15" s="71"/>
      <c r="E15" s="96">
        <f>ROUND(H7/B14,-1)</f>
        <v>3420</v>
      </c>
      <c r="F15" s="71"/>
      <c r="G15" s="71"/>
      <c r="H15" s="71"/>
    </row>
    <row r="16" spans="1:8" ht="15.75" thickBot="1" x14ac:dyDescent="0.3">
      <c r="A16" s="71" t="s">
        <v>125</v>
      </c>
      <c r="E16" s="66">
        <f>F14/B14</f>
        <v>13.14922480620155</v>
      </c>
    </row>
    <row r="17" spans="1:5" ht="15.75" thickBot="1" x14ac:dyDescent="0.3">
      <c r="A17" s="71" t="s">
        <v>126</v>
      </c>
      <c r="E17" s="66">
        <f>F14/C14</f>
        <v>5.5433006535947706</v>
      </c>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3"/>
  <sheetViews>
    <sheetView workbookViewId="0">
      <selection activeCell="I28" sqref="I28"/>
    </sheetView>
    <sheetView topLeftCell="A22" workbookViewId="1">
      <selection sqref="A1:I1"/>
    </sheetView>
  </sheetViews>
  <sheetFormatPr defaultRowHeight="15" x14ac:dyDescent="0.25"/>
  <cols>
    <col min="1" max="1" width="42.5703125" style="10" customWidth="1"/>
    <col min="2" max="2" width="10" style="10" customWidth="1"/>
    <col min="3" max="16384" width="9.140625" style="10"/>
  </cols>
  <sheetData>
    <row r="1" spans="1:13" ht="31.5" customHeight="1" x14ac:dyDescent="0.25">
      <c r="A1" s="106" t="s">
        <v>127</v>
      </c>
      <c r="B1" s="106"/>
      <c r="C1" s="106"/>
      <c r="D1" s="106"/>
      <c r="E1" s="106"/>
      <c r="F1" s="106"/>
      <c r="G1" s="106"/>
      <c r="H1" s="106"/>
      <c r="I1" s="106"/>
    </row>
    <row r="2" spans="1:13" ht="15.75" x14ac:dyDescent="0.25">
      <c r="A2" s="92" t="s">
        <v>1</v>
      </c>
    </row>
    <row r="3" spans="1:13" ht="63.75" x14ac:dyDescent="0.25">
      <c r="A3" s="11" t="s">
        <v>128</v>
      </c>
      <c r="B3" s="11" t="s">
        <v>129</v>
      </c>
      <c r="C3" s="11" t="s">
        <v>130</v>
      </c>
      <c r="D3" s="11" t="s">
        <v>131</v>
      </c>
      <c r="E3" s="11" t="s">
        <v>132</v>
      </c>
      <c r="F3" s="11" t="s">
        <v>133</v>
      </c>
      <c r="G3" s="11" t="s">
        <v>134</v>
      </c>
      <c r="H3" s="11" t="s">
        <v>135</v>
      </c>
      <c r="I3" s="11" t="s">
        <v>136</v>
      </c>
    </row>
    <row r="4" spans="1:13" x14ac:dyDescent="0.25">
      <c r="A4" s="12" t="s">
        <v>137</v>
      </c>
      <c r="B4" s="12"/>
      <c r="C4" s="12"/>
      <c r="D4" s="12"/>
      <c r="E4" s="12"/>
      <c r="F4" s="12"/>
      <c r="G4" s="12"/>
      <c r="H4" s="12"/>
      <c r="I4" s="12"/>
    </row>
    <row r="5" spans="1:13" x14ac:dyDescent="0.25">
      <c r="A5" s="13" t="s">
        <v>138</v>
      </c>
      <c r="B5" s="14">
        <v>2</v>
      </c>
      <c r="C5" s="14">
        <v>1</v>
      </c>
      <c r="D5" s="14">
        <f>B5*C5</f>
        <v>2</v>
      </c>
      <c r="E5" s="14">
        <v>0</v>
      </c>
      <c r="F5" s="14">
        <f>D5*E5</f>
        <v>0</v>
      </c>
      <c r="G5" s="14">
        <f>F5*0.05</f>
        <v>0</v>
      </c>
      <c r="H5" s="14">
        <f>F5*0.1</f>
        <v>0</v>
      </c>
      <c r="I5" s="21">
        <f t="shared" ref="I5:I15" si="0">F5*L$10+G5*L$9+H5*L$11</f>
        <v>0</v>
      </c>
    </row>
    <row r="6" spans="1:13" x14ac:dyDescent="0.25">
      <c r="A6" s="12" t="s">
        <v>139</v>
      </c>
      <c r="B6" s="14">
        <v>2</v>
      </c>
      <c r="C6" s="14">
        <v>1</v>
      </c>
      <c r="D6" s="14">
        <f t="shared" ref="D6:D15" si="1">B6*C6</f>
        <v>2</v>
      </c>
      <c r="E6" s="14">
        <v>0</v>
      </c>
      <c r="F6" s="14">
        <f t="shared" ref="F6:F15" si="2">D6*E6</f>
        <v>0</v>
      </c>
      <c r="G6" s="14">
        <f t="shared" ref="G6:G15" si="3">F6*0.05</f>
        <v>0</v>
      </c>
      <c r="H6" s="14">
        <f t="shared" ref="H6:H15" si="4">F6*0.1</f>
        <v>0</v>
      </c>
      <c r="I6" s="21">
        <f t="shared" si="0"/>
        <v>0</v>
      </c>
    </row>
    <row r="7" spans="1:13" x14ac:dyDescent="0.25">
      <c r="A7" s="12" t="s">
        <v>140</v>
      </c>
      <c r="B7" s="14">
        <v>2</v>
      </c>
      <c r="C7" s="14">
        <v>1</v>
      </c>
      <c r="D7" s="14">
        <f t="shared" si="1"/>
        <v>2</v>
      </c>
      <c r="E7" s="14">
        <v>0</v>
      </c>
      <c r="F7" s="14">
        <f t="shared" si="2"/>
        <v>0</v>
      </c>
      <c r="G7" s="14">
        <f t="shared" si="3"/>
        <v>0</v>
      </c>
      <c r="H7" s="14">
        <f t="shared" si="4"/>
        <v>0</v>
      </c>
      <c r="I7" s="21">
        <f t="shared" si="0"/>
        <v>0</v>
      </c>
    </row>
    <row r="8" spans="1:13" x14ac:dyDescent="0.25">
      <c r="A8" s="12" t="s">
        <v>141</v>
      </c>
      <c r="B8" s="14">
        <v>2</v>
      </c>
      <c r="C8" s="14">
        <v>1</v>
      </c>
      <c r="D8" s="14">
        <f t="shared" si="1"/>
        <v>2</v>
      </c>
      <c r="E8" s="14">
        <v>0</v>
      </c>
      <c r="F8" s="14">
        <f t="shared" si="2"/>
        <v>0</v>
      </c>
      <c r="G8" s="14">
        <f t="shared" si="3"/>
        <v>0</v>
      </c>
      <c r="H8" s="14">
        <f t="shared" si="4"/>
        <v>0</v>
      </c>
      <c r="I8" s="21">
        <f t="shared" si="0"/>
        <v>0</v>
      </c>
      <c r="K8" s="105" t="s">
        <v>13</v>
      </c>
      <c r="L8" s="105"/>
    </row>
    <row r="9" spans="1:13" x14ac:dyDescent="0.25">
      <c r="A9" s="12" t="s">
        <v>142</v>
      </c>
      <c r="B9" s="14">
        <v>2</v>
      </c>
      <c r="C9" s="14">
        <v>1</v>
      </c>
      <c r="D9" s="14">
        <f t="shared" si="1"/>
        <v>2</v>
      </c>
      <c r="E9" s="14">
        <v>0</v>
      </c>
      <c r="F9" s="14">
        <f t="shared" si="2"/>
        <v>0</v>
      </c>
      <c r="G9" s="14">
        <f t="shared" si="3"/>
        <v>0</v>
      </c>
      <c r="H9" s="14">
        <f t="shared" si="4"/>
        <v>0</v>
      </c>
      <c r="I9" s="21">
        <f t="shared" si="0"/>
        <v>0</v>
      </c>
      <c r="K9" s="15" t="s">
        <v>15</v>
      </c>
      <c r="L9" s="16">
        <v>65.709999999999994</v>
      </c>
      <c r="M9" s="49"/>
    </row>
    <row r="10" spans="1:13" x14ac:dyDescent="0.25">
      <c r="A10" s="12" t="s">
        <v>143</v>
      </c>
      <c r="B10" s="14">
        <v>8</v>
      </c>
      <c r="C10" s="14">
        <v>1</v>
      </c>
      <c r="D10" s="14">
        <f t="shared" si="1"/>
        <v>8</v>
      </c>
      <c r="E10" s="14">
        <v>0</v>
      </c>
      <c r="F10" s="14">
        <f t="shared" si="2"/>
        <v>0</v>
      </c>
      <c r="G10" s="14">
        <f t="shared" si="3"/>
        <v>0</v>
      </c>
      <c r="H10" s="14">
        <f t="shared" si="4"/>
        <v>0</v>
      </c>
      <c r="I10" s="21">
        <f t="shared" si="0"/>
        <v>0</v>
      </c>
      <c r="K10" s="15" t="s">
        <v>17</v>
      </c>
      <c r="L10" s="16">
        <v>48.75</v>
      </c>
      <c r="M10" s="49"/>
    </row>
    <row r="11" spans="1:13" x14ac:dyDescent="0.25">
      <c r="A11" s="12" t="s">
        <v>144</v>
      </c>
      <c r="B11" s="14">
        <v>8</v>
      </c>
      <c r="C11" s="14">
        <v>1</v>
      </c>
      <c r="D11" s="14">
        <f t="shared" si="1"/>
        <v>8</v>
      </c>
      <c r="E11" s="14">
        <v>0</v>
      </c>
      <c r="F11" s="14">
        <f>D11*E11</f>
        <v>0</v>
      </c>
      <c r="G11" s="14">
        <f t="shared" si="3"/>
        <v>0</v>
      </c>
      <c r="H11" s="14">
        <f t="shared" si="4"/>
        <v>0</v>
      </c>
      <c r="I11" s="21">
        <f t="shared" si="0"/>
        <v>0</v>
      </c>
      <c r="K11" s="15" t="s">
        <v>19</v>
      </c>
      <c r="L11" s="16">
        <v>26.38</v>
      </c>
      <c r="M11" s="49"/>
    </row>
    <row r="12" spans="1:13" ht="25.5" x14ac:dyDescent="0.25">
      <c r="A12" s="12" t="s">
        <v>145</v>
      </c>
      <c r="B12" s="14">
        <v>2</v>
      </c>
      <c r="C12" s="14">
        <v>1</v>
      </c>
      <c r="D12" s="14">
        <f t="shared" si="1"/>
        <v>2</v>
      </c>
      <c r="E12" s="14">
        <v>0</v>
      </c>
      <c r="F12" s="14">
        <f t="shared" si="2"/>
        <v>0</v>
      </c>
      <c r="G12" s="14">
        <f t="shared" si="3"/>
        <v>0</v>
      </c>
      <c r="H12" s="14">
        <f t="shared" si="4"/>
        <v>0</v>
      </c>
      <c r="I12" s="21">
        <f t="shared" si="0"/>
        <v>0</v>
      </c>
    </row>
    <row r="13" spans="1:13" x14ac:dyDescent="0.25">
      <c r="A13" s="12" t="s">
        <v>146</v>
      </c>
      <c r="B13" s="14">
        <v>4</v>
      </c>
      <c r="C13" s="14">
        <v>1</v>
      </c>
      <c r="D13" s="14">
        <f t="shared" si="1"/>
        <v>4</v>
      </c>
      <c r="E13" s="14">
        <v>0</v>
      </c>
      <c r="F13" s="14">
        <f t="shared" si="2"/>
        <v>0</v>
      </c>
      <c r="G13" s="14">
        <f t="shared" si="3"/>
        <v>0</v>
      </c>
      <c r="H13" s="14">
        <f t="shared" si="4"/>
        <v>0</v>
      </c>
      <c r="I13" s="21">
        <f t="shared" si="0"/>
        <v>0</v>
      </c>
    </row>
    <row r="14" spans="1:13" x14ac:dyDescent="0.25">
      <c r="A14" s="12" t="s">
        <v>147</v>
      </c>
      <c r="B14" s="14">
        <v>12</v>
      </c>
      <c r="C14" s="14">
        <v>1</v>
      </c>
      <c r="D14" s="14">
        <f t="shared" si="1"/>
        <v>12</v>
      </c>
      <c r="E14" s="14">
        <v>0</v>
      </c>
      <c r="F14" s="14">
        <f t="shared" si="2"/>
        <v>0</v>
      </c>
      <c r="G14" s="14">
        <f t="shared" si="3"/>
        <v>0</v>
      </c>
      <c r="H14" s="14">
        <f t="shared" si="4"/>
        <v>0</v>
      </c>
      <c r="I14" s="21">
        <f t="shared" si="0"/>
        <v>0</v>
      </c>
    </row>
    <row r="15" spans="1:13" x14ac:dyDescent="0.25">
      <c r="A15" s="12" t="s">
        <v>148</v>
      </c>
      <c r="B15" s="14">
        <v>2</v>
      </c>
      <c r="C15" s="14">
        <v>1</v>
      </c>
      <c r="D15" s="14">
        <f t="shared" si="1"/>
        <v>2</v>
      </c>
      <c r="E15" s="14">
        <v>0</v>
      </c>
      <c r="F15" s="14">
        <f t="shared" si="2"/>
        <v>0</v>
      </c>
      <c r="G15" s="14">
        <f t="shared" si="3"/>
        <v>0</v>
      </c>
      <c r="H15" s="14">
        <f t="shared" si="4"/>
        <v>0</v>
      </c>
      <c r="I15" s="21">
        <f t="shared" si="0"/>
        <v>0</v>
      </c>
    </row>
    <row r="16" spans="1:13" x14ac:dyDescent="0.25">
      <c r="A16" s="12" t="s">
        <v>149</v>
      </c>
      <c r="B16" s="14"/>
      <c r="C16" s="14"/>
      <c r="D16" s="14"/>
      <c r="E16" s="14"/>
      <c r="F16" s="14"/>
      <c r="G16" s="14"/>
      <c r="H16" s="14"/>
      <c r="I16" s="21"/>
    </row>
    <row r="17" spans="1:9" x14ac:dyDescent="0.25">
      <c r="A17" s="12" t="s">
        <v>150</v>
      </c>
      <c r="B17" s="14">
        <v>4</v>
      </c>
      <c r="C17" s="14">
        <v>1</v>
      </c>
      <c r="D17" s="14">
        <f t="shared" ref="D17:D19" si="5">B17*C17</f>
        <v>4</v>
      </c>
      <c r="E17" s="14">
        <v>0</v>
      </c>
      <c r="F17" s="14">
        <f t="shared" ref="F17:F19" si="6">D17*E17</f>
        <v>0</v>
      </c>
      <c r="G17" s="14">
        <f t="shared" ref="G17:G19" si="7">F17*0.05</f>
        <v>0</v>
      </c>
      <c r="H17" s="14">
        <f t="shared" ref="H17:H19" si="8">F17*0.1</f>
        <v>0</v>
      </c>
      <c r="I17" s="21">
        <f>F17*L$10+G17*L$9+H17*L$11</f>
        <v>0</v>
      </c>
    </row>
    <row r="18" spans="1:9" x14ac:dyDescent="0.25">
      <c r="A18" s="12" t="s">
        <v>151</v>
      </c>
      <c r="B18" s="14">
        <v>4</v>
      </c>
      <c r="C18" s="14">
        <v>1</v>
      </c>
      <c r="D18" s="14">
        <f t="shared" si="5"/>
        <v>4</v>
      </c>
      <c r="E18" s="14">
        <v>0</v>
      </c>
      <c r="F18" s="14">
        <f t="shared" si="6"/>
        <v>0</v>
      </c>
      <c r="G18" s="14">
        <f t="shared" si="7"/>
        <v>0</v>
      </c>
      <c r="H18" s="14">
        <f t="shared" si="8"/>
        <v>0</v>
      </c>
      <c r="I18" s="21">
        <f>F18*L$10+G18*L$9+H18*L$11</f>
        <v>0</v>
      </c>
    </row>
    <row r="19" spans="1:9" x14ac:dyDescent="0.25">
      <c r="A19" s="12" t="s">
        <v>152</v>
      </c>
      <c r="B19" s="14">
        <v>6</v>
      </c>
      <c r="C19" s="14">
        <v>1</v>
      </c>
      <c r="D19" s="14">
        <f t="shared" si="5"/>
        <v>6</v>
      </c>
      <c r="E19" s="14">
        <v>0</v>
      </c>
      <c r="F19" s="14">
        <f t="shared" si="6"/>
        <v>0</v>
      </c>
      <c r="G19" s="14">
        <f t="shared" si="7"/>
        <v>0</v>
      </c>
      <c r="H19" s="14">
        <f t="shared" si="8"/>
        <v>0</v>
      </c>
      <c r="I19" s="21">
        <f>F19*L$10+G19*L$9+H19*L$11</f>
        <v>0</v>
      </c>
    </row>
    <row r="20" spans="1:9" x14ac:dyDescent="0.25">
      <c r="A20" s="12" t="s">
        <v>153</v>
      </c>
      <c r="B20" s="14"/>
      <c r="C20" s="14"/>
      <c r="D20" s="14"/>
      <c r="E20" s="14"/>
      <c r="F20" s="14"/>
      <c r="G20" s="14"/>
      <c r="H20" s="14"/>
      <c r="I20" s="21"/>
    </row>
    <row r="21" spans="1:9" x14ac:dyDescent="0.25">
      <c r="A21" s="12" t="s">
        <v>154</v>
      </c>
      <c r="B21" s="14">
        <v>2</v>
      </c>
      <c r="C21" s="14">
        <v>1</v>
      </c>
      <c r="D21" s="14">
        <f t="shared" ref="D21:D26" si="9">B21*C21</f>
        <v>2</v>
      </c>
      <c r="E21" s="14">
        <v>0</v>
      </c>
      <c r="F21" s="14">
        <f t="shared" ref="F21:F25" si="10">D21*E21</f>
        <v>0</v>
      </c>
      <c r="G21" s="14">
        <f t="shared" ref="G21:G25" si="11">F21*0.05</f>
        <v>0</v>
      </c>
      <c r="H21" s="14">
        <f t="shared" ref="H21:H25" si="12">F21*0.1</f>
        <v>0</v>
      </c>
      <c r="I21" s="21">
        <f t="shared" ref="I21:I25" si="13">F21*L$10+G21*L$9+H21*L$11</f>
        <v>0</v>
      </c>
    </row>
    <row r="22" spans="1:9" x14ac:dyDescent="0.25">
      <c r="A22" s="12" t="s">
        <v>155</v>
      </c>
      <c r="B22" s="14">
        <v>4</v>
      </c>
      <c r="C22" s="14">
        <v>1</v>
      </c>
      <c r="D22" s="14">
        <f t="shared" si="9"/>
        <v>4</v>
      </c>
      <c r="E22" s="14">
        <v>0</v>
      </c>
      <c r="F22" s="14">
        <f t="shared" si="10"/>
        <v>0</v>
      </c>
      <c r="G22" s="14">
        <f t="shared" si="11"/>
        <v>0</v>
      </c>
      <c r="H22" s="14">
        <f t="shared" si="12"/>
        <v>0</v>
      </c>
      <c r="I22" s="21">
        <f t="shared" si="13"/>
        <v>0</v>
      </c>
    </row>
    <row r="23" spans="1:9" x14ac:dyDescent="0.25">
      <c r="A23" s="12" t="s">
        <v>156</v>
      </c>
      <c r="B23" s="14">
        <v>2</v>
      </c>
      <c r="C23" s="14">
        <v>1</v>
      </c>
      <c r="D23" s="14">
        <f t="shared" si="9"/>
        <v>2</v>
      </c>
      <c r="E23" s="14">
        <v>0</v>
      </c>
      <c r="F23" s="14">
        <f t="shared" si="10"/>
        <v>0</v>
      </c>
      <c r="G23" s="14">
        <f t="shared" si="11"/>
        <v>0</v>
      </c>
      <c r="H23" s="14">
        <f t="shared" si="12"/>
        <v>0</v>
      </c>
      <c r="I23" s="21">
        <f t="shared" si="13"/>
        <v>0</v>
      </c>
    </row>
    <row r="24" spans="1:9" x14ac:dyDescent="0.25">
      <c r="A24" s="12" t="s">
        <v>157</v>
      </c>
      <c r="B24" s="14">
        <v>2</v>
      </c>
      <c r="C24" s="14">
        <v>1</v>
      </c>
      <c r="D24" s="14">
        <f t="shared" si="9"/>
        <v>2</v>
      </c>
      <c r="E24" s="14">
        <v>0</v>
      </c>
      <c r="F24" s="14">
        <f t="shared" si="10"/>
        <v>0</v>
      </c>
      <c r="G24" s="14">
        <f t="shared" si="11"/>
        <v>0</v>
      </c>
      <c r="H24" s="14">
        <f t="shared" si="12"/>
        <v>0</v>
      </c>
      <c r="I24" s="21">
        <f t="shared" si="13"/>
        <v>0</v>
      </c>
    </row>
    <row r="25" spans="1:9" x14ac:dyDescent="0.25">
      <c r="A25" s="12" t="s">
        <v>158</v>
      </c>
      <c r="B25" s="14">
        <v>4</v>
      </c>
      <c r="C25" s="14">
        <v>1</v>
      </c>
      <c r="D25" s="14">
        <f t="shared" si="9"/>
        <v>4</v>
      </c>
      <c r="E25" s="14">
        <v>0</v>
      </c>
      <c r="F25" s="14">
        <f t="shared" si="10"/>
        <v>0</v>
      </c>
      <c r="G25" s="14">
        <f t="shared" si="11"/>
        <v>0</v>
      </c>
      <c r="H25" s="14">
        <f t="shared" si="12"/>
        <v>0</v>
      </c>
      <c r="I25" s="21">
        <f t="shared" si="13"/>
        <v>0</v>
      </c>
    </row>
    <row r="26" spans="1:9" x14ac:dyDescent="0.25">
      <c r="A26" s="12" t="s">
        <v>159</v>
      </c>
      <c r="B26" s="14">
        <v>2</v>
      </c>
      <c r="C26" s="14">
        <v>2</v>
      </c>
      <c r="D26" s="14">
        <f t="shared" si="9"/>
        <v>4</v>
      </c>
      <c r="E26" s="14">
        <v>43</v>
      </c>
      <c r="F26" s="14">
        <f t="shared" ref="F26" si="14">D26*E26</f>
        <v>172</v>
      </c>
      <c r="G26" s="14">
        <f t="shared" ref="G26" si="15">F26*0.05</f>
        <v>8.6</v>
      </c>
      <c r="H26" s="14">
        <f t="shared" ref="H26" si="16">F26*0.1</f>
        <v>17.2</v>
      </c>
      <c r="I26" s="21">
        <f>F26*L$10+G26*L$9+H26*L$11</f>
        <v>9403.8420000000006</v>
      </c>
    </row>
    <row r="27" spans="1:9" x14ac:dyDescent="0.25">
      <c r="A27" s="17" t="s">
        <v>160</v>
      </c>
      <c r="B27" s="18"/>
      <c r="C27" s="18"/>
      <c r="D27" s="18"/>
      <c r="E27" s="18"/>
      <c r="F27" s="109">
        <f>SUM(F4:H26)</f>
        <v>197.79999999999998</v>
      </c>
      <c r="G27" s="109"/>
      <c r="H27" s="109"/>
      <c r="I27" s="19">
        <f>ROUND(SUM(I4:I26),-2)</f>
        <v>9400</v>
      </c>
    </row>
    <row r="28" spans="1:9" ht="12.75" customHeight="1" x14ac:dyDescent="0.25"/>
    <row r="29" spans="1:9" x14ac:dyDescent="0.25">
      <c r="A29" s="20" t="s">
        <v>76</v>
      </c>
    </row>
    <row r="30" spans="1:9" x14ac:dyDescent="0.25">
      <c r="A30" s="97" t="s">
        <v>161</v>
      </c>
      <c r="B30" s="97"/>
      <c r="C30" s="97"/>
      <c r="D30" s="97"/>
      <c r="E30" s="97"/>
      <c r="F30" s="97"/>
      <c r="G30" s="97"/>
      <c r="H30" s="97"/>
      <c r="I30" s="97"/>
    </row>
    <row r="31" spans="1:9" ht="42" customHeight="1" x14ac:dyDescent="0.25">
      <c r="A31" s="100" t="s">
        <v>162</v>
      </c>
      <c r="B31" s="100"/>
      <c r="C31" s="100"/>
      <c r="D31" s="100"/>
      <c r="E31" s="100"/>
      <c r="F31" s="100"/>
      <c r="G31" s="100"/>
      <c r="H31" s="100"/>
      <c r="I31" s="100"/>
    </row>
    <row r="32" spans="1:9" ht="37.5" customHeight="1" x14ac:dyDescent="0.25">
      <c r="A32" s="99" t="s">
        <v>163</v>
      </c>
      <c r="B32" s="99"/>
      <c r="C32" s="99"/>
      <c r="D32" s="99"/>
      <c r="E32" s="99"/>
      <c r="F32" s="99"/>
      <c r="G32" s="99"/>
      <c r="H32" s="99"/>
      <c r="I32" s="99"/>
    </row>
    <row r="33" spans="1:9" x14ac:dyDescent="0.25">
      <c r="A33" s="97" t="s">
        <v>164</v>
      </c>
      <c r="B33" s="97"/>
      <c r="C33" s="97"/>
      <c r="D33" s="97"/>
      <c r="E33" s="97"/>
      <c r="F33" s="97"/>
      <c r="G33" s="97"/>
      <c r="H33" s="97"/>
      <c r="I33" s="97"/>
    </row>
    <row r="34" spans="1:9" x14ac:dyDescent="0.25">
      <c r="A34" s="97" t="s">
        <v>165</v>
      </c>
      <c r="B34" s="97"/>
      <c r="C34" s="97"/>
      <c r="D34" s="97"/>
      <c r="E34" s="97"/>
      <c r="F34" s="97"/>
      <c r="G34" s="97"/>
      <c r="H34" s="97"/>
      <c r="I34" s="97"/>
    </row>
    <row r="35" spans="1:9" x14ac:dyDescent="0.25">
      <c r="A35" s="97" t="s">
        <v>166</v>
      </c>
      <c r="B35" s="97"/>
      <c r="C35" s="97"/>
      <c r="D35" s="97"/>
      <c r="E35" s="97"/>
      <c r="F35" s="97"/>
      <c r="G35" s="97"/>
      <c r="H35" s="97"/>
      <c r="I35" s="97"/>
    </row>
    <row r="36" spans="1:9" x14ac:dyDescent="0.25">
      <c r="A36" s="97" t="s">
        <v>167</v>
      </c>
      <c r="B36" s="97"/>
      <c r="C36" s="97"/>
      <c r="D36" s="97"/>
      <c r="E36" s="97"/>
      <c r="F36" s="97"/>
      <c r="G36" s="97"/>
      <c r="H36" s="97"/>
      <c r="I36" s="97"/>
    </row>
    <row r="37" spans="1:9" x14ac:dyDescent="0.25">
      <c r="A37" s="97" t="s">
        <v>168</v>
      </c>
      <c r="B37" s="97"/>
      <c r="C37" s="97"/>
      <c r="D37" s="97"/>
      <c r="E37" s="97"/>
      <c r="F37" s="97"/>
      <c r="G37" s="97"/>
      <c r="H37" s="97"/>
      <c r="I37" s="97"/>
    </row>
    <row r="38" spans="1:9" x14ac:dyDescent="0.25">
      <c r="A38" s="97" t="s">
        <v>169</v>
      </c>
      <c r="B38" s="97"/>
      <c r="C38" s="97"/>
      <c r="D38" s="97"/>
      <c r="E38" s="97"/>
      <c r="F38" s="97"/>
      <c r="G38" s="97"/>
      <c r="H38" s="97"/>
      <c r="I38" s="97"/>
    </row>
    <row r="39" spans="1:9" x14ac:dyDescent="0.25">
      <c r="A39" s="97" t="s">
        <v>170</v>
      </c>
      <c r="B39" s="97"/>
      <c r="C39" s="97"/>
      <c r="D39" s="97"/>
      <c r="E39" s="97"/>
      <c r="F39" s="97"/>
      <c r="G39" s="97"/>
      <c r="H39" s="97"/>
      <c r="I39" s="97"/>
    </row>
    <row r="40" spans="1:9" x14ac:dyDescent="0.25">
      <c r="A40" s="97" t="s">
        <v>171</v>
      </c>
      <c r="B40" s="97"/>
      <c r="C40" s="97"/>
      <c r="D40" s="97"/>
      <c r="E40" s="97"/>
      <c r="F40" s="97"/>
      <c r="G40" s="97"/>
      <c r="H40" s="97"/>
      <c r="I40" s="97"/>
    </row>
    <row r="41" spans="1:9" x14ac:dyDescent="0.25">
      <c r="A41" s="97" t="s">
        <v>172</v>
      </c>
      <c r="B41" s="97"/>
      <c r="C41" s="97"/>
      <c r="D41" s="97"/>
      <c r="E41" s="97"/>
      <c r="F41" s="97"/>
      <c r="G41" s="97"/>
      <c r="H41" s="97"/>
      <c r="I41" s="97"/>
    </row>
    <row r="42" spans="1:9" x14ac:dyDescent="0.25">
      <c r="A42" s="97" t="s">
        <v>173</v>
      </c>
      <c r="B42" s="97"/>
      <c r="C42" s="97"/>
      <c r="D42" s="97"/>
      <c r="E42" s="97"/>
      <c r="F42" s="97"/>
      <c r="G42" s="97"/>
      <c r="H42" s="97"/>
      <c r="I42" s="97"/>
    </row>
    <row r="43" spans="1:9" x14ac:dyDescent="0.25">
      <c r="A43" s="97" t="s">
        <v>174</v>
      </c>
      <c r="B43" s="97"/>
      <c r="C43" s="97"/>
      <c r="D43" s="97"/>
      <c r="E43" s="97"/>
      <c r="F43" s="97"/>
      <c r="G43" s="97"/>
      <c r="H43" s="97"/>
      <c r="I43" s="97"/>
    </row>
  </sheetData>
  <mergeCells count="17">
    <mergeCell ref="A42:I42"/>
    <mergeCell ref="A43:I43"/>
    <mergeCell ref="A32:I32"/>
    <mergeCell ref="F27:H27"/>
    <mergeCell ref="K8:L8"/>
    <mergeCell ref="A35:I35"/>
    <mergeCell ref="A36:I36"/>
    <mergeCell ref="A37:I37"/>
    <mergeCell ref="A38:I38"/>
    <mergeCell ref="A39:I39"/>
    <mergeCell ref="A40:I40"/>
    <mergeCell ref="A41:I41"/>
    <mergeCell ref="A1:I1"/>
    <mergeCell ref="A31:I31"/>
    <mergeCell ref="A30:I30"/>
    <mergeCell ref="A33:I33"/>
    <mergeCell ref="A34:I3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3"/>
  <sheetViews>
    <sheetView workbookViewId="0">
      <selection sqref="A1:I1"/>
    </sheetView>
    <sheetView topLeftCell="A20" workbookViewId="1">
      <selection sqref="A1:I1"/>
    </sheetView>
  </sheetViews>
  <sheetFormatPr defaultRowHeight="15" x14ac:dyDescent="0.25"/>
  <cols>
    <col min="1" max="1" width="42.5703125" style="10" customWidth="1"/>
    <col min="2" max="2" width="10" style="10" customWidth="1"/>
    <col min="3" max="16384" width="9.140625" style="10"/>
  </cols>
  <sheetData>
    <row r="1" spans="1:13" ht="31.5" customHeight="1" x14ac:dyDescent="0.25">
      <c r="A1" s="106" t="s">
        <v>175</v>
      </c>
      <c r="B1" s="106"/>
      <c r="C1" s="106"/>
      <c r="D1" s="106"/>
      <c r="E1" s="106"/>
      <c r="F1" s="106"/>
      <c r="G1" s="106"/>
      <c r="H1" s="106"/>
      <c r="I1" s="106"/>
    </row>
    <row r="2" spans="1:13" ht="15.75" x14ac:dyDescent="0.25">
      <c r="A2" s="92" t="s">
        <v>98</v>
      </c>
    </row>
    <row r="3" spans="1:13" ht="63.75" x14ac:dyDescent="0.25">
      <c r="A3" s="11" t="s">
        <v>128</v>
      </c>
      <c r="B3" s="11" t="s">
        <v>129</v>
      </c>
      <c r="C3" s="11" t="s">
        <v>130</v>
      </c>
      <c r="D3" s="11" t="s">
        <v>131</v>
      </c>
      <c r="E3" s="11" t="s">
        <v>132</v>
      </c>
      <c r="F3" s="11" t="s">
        <v>133</v>
      </c>
      <c r="G3" s="11" t="s">
        <v>134</v>
      </c>
      <c r="H3" s="11" t="s">
        <v>135</v>
      </c>
      <c r="I3" s="11" t="s">
        <v>136</v>
      </c>
    </row>
    <row r="4" spans="1:13" x14ac:dyDescent="0.25">
      <c r="A4" s="12" t="s">
        <v>137</v>
      </c>
      <c r="B4" s="12"/>
      <c r="C4" s="12"/>
      <c r="D4" s="12"/>
      <c r="E4" s="12"/>
      <c r="F4" s="12"/>
      <c r="G4" s="12"/>
      <c r="H4" s="12"/>
      <c r="I4" s="12"/>
    </row>
    <row r="5" spans="1:13" x14ac:dyDescent="0.25">
      <c r="A5" s="13" t="s">
        <v>138</v>
      </c>
      <c r="B5" s="14">
        <v>2</v>
      </c>
      <c r="C5" s="14">
        <v>1</v>
      </c>
      <c r="D5" s="14">
        <f>B5*C5</f>
        <v>2</v>
      </c>
      <c r="E5" s="14">
        <v>0</v>
      </c>
      <c r="F5" s="14">
        <f>D5*E5</f>
        <v>0</v>
      </c>
      <c r="G5" s="14">
        <f>F5*0.05</f>
        <v>0</v>
      </c>
      <c r="H5" s="14">
        <f>F5*0.1</f>
        <v>0</v>
      </c>
      <c r="I5" s="21">
        <f t="shared" ref="I5:I15" si="0">F5*L$10+G5*L$9+H5*L$11</f>
        <v>0</v>
      </c>
    </row>
    <row r="6" spans="1:13" x14ac:dyDescent="0.25">
      <c r="A6" s="12" t="s">
        <v>139</v>
      </c>
      <c r="B6" s="14">
        <v>2</v>
      </c>
      <c r="C6" s="14">
        <v>1</v>
      </c>
      <c r="D6" s="14">
        <f t="shared" ref="D6:D15" si="1">B6*C6</f>
        <v>2</v>
      </c>
      <c r="E6" s="14">
        <v>0</v>
      </c>
      <c r="F6" s="14">
        <f t="shared" ref="F6:F15" si="2">D6*E6</f>
        <v>0</v>
      </c>
      <c r="G6" s="14">
        <f t="shared" ref="G6:G15" si="3">F6*0.05</f>
        <v>0</v>
      </c>
      <c r="H6" s="14">
        <f t="shared" ref="H6:H15" si="4">F6*0.1</f>
        <v>0</v>
      </c>
      <c r="I6" s="21">
        <f t="shared" si="0"/>
        <v>0</v>
      </c>
    </row>
    <row r="7" spans="1:13" x14ac:dyDescent="0.25">
      <c r="A7" s="12" t="s">
        <v>140</v>
      </c>
      <c r="B7" s="14">
        <v>2</v>
      </c>
      <c r="C7" s="14">
        <v>1</v>
      </c>
      <c r="D7" s="14">
        <f t="shared" si="1"/>
        <v>2</v>
      </c>
      <c r="E7" s="14">
        <v>0</v>
      </c>
      <c r="F7" s="14">
        <f t="shared" si="2"/>
        <v>0</v>
      </c>
      <c r="G7" s="14">
        <f t="shared" si="3"/>
        <v>0</v>
      </c>
      <c r="H7" s="14">
        <f t="shared" si="4"/>
        <v>0</v>
      </c>
      <c r="I7" s="21">
        <f t="shared" si="0"/>
        <v>0</v>
      </c>
    </row>
    <row r="8" spans="1:13" x14ac:dyDescent="0.25">
      <c r="A8" s="12" t="s">
        <v>141</v>
      </c>
      <c r="B8" s="14">
        <v>2</v>
      </c>
      <c r="C8" s="14">
        <v>1</v>
      </c>
      <c r="D8" s="14">
        <f t="shared" si="1"/>
        <v>2</v>
      </c>
      <c r="E8" s="14">
        <v>0</v>
      </c>
      <c r="F8" s="14">
        <f t="shared" si="2"/>
        <v>0</v>
      </c>
      <c r="G8" s="14">
        <f t="shared" si="3"/>
        <v>0</v>
      </c>
      <c r="H8" s="14">
        <f t="shared" si="4"/>
        <v>0</v>
      </c>
      <c r="I8" s="21">
        <f t="shared" si="0"/>
        <v>0</v>
      </c>
      <c r="K8" s="105" t="s">
        <v>13</v>
      </c>
      <c r="L8" s="105"/>
    </row>
    <row r="9" spans="1:13" x14ac:dyDescent="0.25">
      <c r="A9" s="12" t="s">
        <v>142</v>
      </c>
      <c r="B9" s="14">
        <v>2</v>
      </c>
      <c r="C9" s="14">
        <v>1</v>
      </c>
      <c r="D9" s="14">
        <f t="shared" si="1"/>
        <v>2</v>
      </c>
      <c r="E9" s="14">
        <v>0</v>
      </c>
      <c r="F9" s="14">
        <f t="shared" si="2"/>
        <v>0</v>
      </c>
      <c r="G9" s="14">
        <f t="shared" si="3"/>
        <v>0</v>
      </c>
      <c r="H9" s="14">
        <f t="shared" si="4"/>
        <v>0</v>
      </c>
      <c r="I9" s="21">
        <f t="shared" si="0"/>
        <v>0</v>
      </c>
      <c r="K9" s="15" t="s">
        <v>15</v>
      </c>
      <c r="L9" s="16">
        <v>65.709999999999994</v>
      </c>
      <c r="M9" s="49" t="s">
        <v>176</v>
      </c>
    </row>
    <row r="10" spans="1:13" x14ac:dyDescent="0.25">
      <c r="A10" s="12" t="s">
        <v>143</v>
      </c>
      <c r="B10" s="14">
        <v>8</v>
      </c>
      <c r="C10" s="14">
        <v>1</v>
      </c>
      <c r="D10" s="14">
        <f t="shared" si="1"/>
        <v>8</v>
      </c>
      <c r="E10" s="14">
        <v>0</v>
      </c>
      <c r="F10" s="14">
        <f t="shared" si="2"/>
        <v>0</v>
      </c>
      <c r="G10" s="14">
        <f t="shared" si="3"/>
        <v>0</v>
      </c>
      <c r="H10" s="14">
        <f t="shared" si="4"/>
        <v>0</v>
      </c>
      <c r="I10" s="21">
        <f t="shared" si="0"/>
        <v>0</v>
      </c>
      <c r="K10" s="15" t="s">
        <v>17</v>
      </c>
      <c r="L10" s="16">
        <v>48.75</v>
      </c>
      <c r="M10" s="49" t="s">
        <v>176</v>
      </c>
    </row>
    <row r="11" spans="1:13" x14ac:dyDescent="0.25">
      <c r="A11" s="12" t="s">
        <v>144</v>
      </c>
      <c r="B11" s="14">
        <v>8</v>
      </c>
      <c r="C11" s="14">
        <v>1</v>
      </c>
      <c r="D11" s="14">
        <f t="shared" si="1"/>
        <v>8</v>
      </c>
      <c r="E11" s="14">
        <v>0</v>
      </c>
      <c r="F11" s="14">
        <f>D11*E11</f>
        <v>0</v>
      </c>
      <c r="G11" s="14">
        <f t="shared" si="3"/>
        <v>0</v>
      </c>
      <c r="H11" s="14">
        <f t="shared" si="4"/>
        <v>0</v>
      </c>
      <c r="I11" s="21">
        <f t="shared" si="0"/>
        <v>0</v>
      </c>
      <c r="K11" s="15" t="s">
        <v>19</v>
      </c>
      <c r="L11" s="16">
        <v>26.38</v>
      </c>
      <c r="M11" s="49" t="s">
        <v>177</v>
      </c>
    </row>
    <row r="12" spans="1:13" ht="25.5" x14ac:dyDescent="0.25">
      <c r="A12" s="12" t="s">
        <v>145</v>
      </c>
      <c r="B12" s="14">
        <v>2</v>
      </c>
      <c r="C12" s="14">
        <v>1</v>
      </c>
      <c r="D12" s="14">
        <f t="shared" si="1"/>
        <v>2</v>
      </c>
      <c r="E12" s="14">
        <v>0</v>
      </c>
      <c r="F12" s="14">
        <f t="shared" si="2"/>
        <v>0</v>
      </c>
      <c r="G12" s="14">
        <f t="shared" si="3"/>
        <v>0</v>
      </c>
      <c r="H12" s="14">
        <f t="shared" si="4"/>
        <v>0</v>
      </c>
      <c r="I12" s="21">
        <f t="shared" si="0"/>
        <v>0</v>
      </c>
    </row>
    <row r="13" spans="1:13" x14ac:dyDescent="0.25">
      <c r="A13" s="12" t="s">
        <v>146</v>
      </c>
      <c r="B13" s="14">
        <v>4</v>
      </c>
      <c r="C13" s="14">
        <v>1</v>
      </c>
      <c r="D13" s="14">
        <f t="shared" si="1"/>
        <v>4</v>
      </c>
      <c r="E13" s="14">
        <v>0</v>
      </c>
      <c r="F13" s="14">
        <f t="shared" si="2"/>
        <v>0</v>
      </c>
      <c r="G13" s="14">
        <f t="shared" si="3"/>
        <v>0</v>
      </c>
      <c r="H13" s="14">
        <f t="shared" si="4"/>
        <v>0</v>
      </c>
      <c r="I13" s="21">
        <f t="shared" si="0"/>
        <v>0</v>
      </c>
    </row>
    <row r="14" spans="1:13" x14ac:dyDescent="0.25">
      <c r="A14" s="12" t="s">
        <v>147</v>
      </c>
      <c r="B14" s="14">
        <v>12</v>
      </c>
      <c r="C14" s="14">
        <v>1</v>
      </c>
      <c r="D14" s="14">
        <f t="shared" si="1"/>
        <v>12</v>
      </c>
      <c r="E14" s="14">
        <v>0</v>
      </c>
      <c r="F14" s="14">
        <f t="shared" si="2"/>
        <v>0</v>
      </c>
      <c r="G14" s="14">
        <f t="shared" si="3"/>
        <v>0</v>
      </c>
      <c r="H14" s="14">
        <f t="shared" si="4"/>
        <v>0</v>
      </c>
      <c r="I14" s="21">
        <f t="shared" si="0"/>
        <v>0</v>
      </c>
    </row>
    <row r="15" spans="1:13" x14ac:dyDescent="0.25">
      <c r="A15" s="12" t="s">
        <v>148</v>
      </c>
      <c r="B15" s="14">
        <v>2</v>
      </c>
      <c r="C15" s="14">
        <v>1</v>
      </c>
      <c r="D15" s="14">
        <f t="shared" si="1"/>
        <v>2</v>
      </c>
      <c r="E15" s="14">
        <v>0</v>
      </c>
      <c r="F15" s="14">
        <f t="shared" si="2"/>
        <v>0</v>
      </c>
      <c r="G15" s="14">
        <f t="shared" si="3"/>
        <v>0</v>
      </c>
      <c r="H15" s="14">
        <f t="shared" si="4"/>
        <v>0</v>
      </c>
      <c r="I15" s="21">
        <f t="shared" si="0"/>
        <v>0</v>
      </c>
    </row>
    <row r="16" spans="1:13" x14ac:dyDescent="0.25">
      <c r="A16" s="12" t="s">
        <v>149</v>
      </c>
      <c r="B16" s="14"/>
      <c r="C16" s="14"/>
      <c r="D16" s="14"/>
      <c r="E16" s="14"/>
      <c r="F16" s="14"/>
      <c r="G16" s="14"/>
      <c r="H16" s="14"/>
      <c r="I16" s="21"/>
    </row>
    <row r="17" spans="1:9" x14ac:dyDescent="0.25">
      <c r="A17" s="12" t="s">
        <v>150</v>
      </c>
      <c r="B17" s="14">
        <v>4</v>
      </c>
      <c r="C17" s="14">
        <v>1</v>
      </c>
      <c r="D17" s="14">
        <f t="shared" ref="D17:D19" si="5">B17*C17</f>
        <v>4</v>
      </c>
      <c r="E17" s="14">
        <v>0</v>
      </c>
      <c r="F17" s="14">
        <f t="shared" ref="F17:F19" si="6">D17*E17</f>
        <v>0</v>
      </c>
      <c r="G17" s="14">
        <f t="shared" ref="G17:G19" si="7">F17*0.05</f>
        <v>0</v>
      </c>
      <c r="H17" s="14">
        <f t="shared" ref="H17:H19" si="8">F17*0.1</f>
        <v>0</v>
      </c>
      <c r="I17" s="21">
        <f>F17*L$10+G17*L$9+H17*L$11</f>
        <v>0</v>
      </c>
    </row>
    <row r="18" spans="1:9" x14ac:dyDescent="0.25">
      <c r="A18" s="12" t="s">
        <v>151</v>
      </c>
      <c r="B18" s="14">
        <v>4</v>
      </c>
      <c r="C18" s="14">
        <v>1</v>
      </c>
      <c r="D18" s="14">
        <f t="shared" si="5"/>
        <v>4</v>
      </c>
      <c r="E18" s="14">
        <v>0</v>
      </c>
      <c r="F18" s="14">
        <f t="shared" si="6"/>
        <v>0</v>
      </c>
      <c r="G18" s="14">
        <f t="shared" si="7"/>
        <v>0</v>
      </c>
      <c r="H18" s="14">
        <f t="shared" si="8"/>
        <v>0</v>
      </c>
      <c r="I18" s="21">
        <f>F18*L$10+G18*L$9+H18*L$11</f>
        <v>0</v>
      </c>
    </row>
    <row r="19" spans="1:9" x14ac:dyDescent="0.25">
      <c r="A19" s="12" t="s">
        <v>152</v>
      </c>
      <c r="B19" s="14">
        <v>6</v>
      </c>
      <c r="C19" s="14">
        <v>1</v>
      </c>
      <c r="D19" s="14">
        <f t="shared" si="5"/>
        <v>6</v>
      </c>
      <c r="E19" s="14">
        <v>0</v>
      </c>
      <c r="F19" s="14">
        <f t="shared" si="6"/>
        <v>0</v>
      </c>
      <c r="G19" s="14">
        <f t="shared" si="7"/>
        <v>0</v>
      </c>
      <c r="H19" s="14">
        <f t="shared" si="8"/>
        <v>0</v>
      </c>
      <c r="I19" s="21">
        <f>F19*L$10+G19*L$9+H19*L$11</f>
        <v>0</v>
      </c>
    </row>
    <row r="20" spans="1:9" x14ac:dyDescent="0.25">
      <c r="A20" s="12" t="s">
        <v>153</v>
      </c>
      <c r="B20" s="14"/>
      <c r="C20" s="14"/>
      <c r="D20" s="14"/>
      <c r="E20" s="14"/>
      <c r="F20" s="14"/>
      <c r="G20" s="14"/>
      <c r="H20" s="14"/>
      <c r="I20" s="21"/>
    </row>
    <row r="21" spans="1:9" x14ac:dyDescent="0.25">
      <c r="A21" s="12" t="s">
        <v>154</v>
      </c>
      <c r="B21" s="14">
        <v>2</v>
      </c>
      <c r="C21" s="14">
        <v>1</v>
      </c>
      <c r="D21" s="14">
        <f t="shared" ref="D21:D26" si="9">B21*C21</f>
        <v>2</v>
      </c>
      <c r="E21" s="14">
        <v>0</v>
      </c>
      <c r="F21" s="14">
        <f t="shared" ref="F21:F25" si="10">D21*E21</f>
        <v>0</v>
      </c>
      <c r="G21" s="14">
        <f t="shared" ref="G21:G25" si="11">F21*0.05</f>
        <v>0</v>
      </c>
      <c r="H21" s="14">
        <f t="shared" ref="H21:H25" si="12">F21*0.1</f>
        <v>0</v>
      </c>
      <c r="I21" s="21">
        <f t="shared" ref="I21:I26" si="13">F21*L$10+G21*L$9+H21*L$11</f>
        <v>0</v>
      </c>
    </row>
    <row r="22" spans="1:9" x14ac:dyDescent="0.25">
      <c r="A22" s="12" t="s">
        <v>155</v>
      </c>
      <c r="B22" s="14">
        <v>4</v>
      </c>
      <c r="C22" s="14">
        <v>1</v>
      </c>
      <c r="D22" s="14">
        <f t="shared" si="9"/>
        <v>4</v>
      </c>
      <c r="E22" s="14">
        <v>0</v>
      </c>
      <c r="F22" s="14">
        <f t="shared" si="10"/>
        <v>0</v>
      </c>
      <c r="G22" s="14">
        <f t="shared" si="11"/>
        <v>0</v>
      </c>
      <c r="H22" s="14">
        <f t="shared" si="12"/>
        <v>0</v>
      </c>
      <c r="I22" s="21">
        <f t="shared" si="13"/>
        <v>0</v>
      </c>
    </row>
    <row r="23" spans="1:9" x14ac:dyDescent="0.25">
      <c r="A23" s="12" t="s">
        <v>156</v>
      </c>
      <c r="B23" s="14">
        <v>2</v>
      </c>
      <c r="C23" s="14">
        <v>1</v>
      </c>
      <c r="D23" s="14">
        <f t="shared" si="9"/>
        <v>2</v>
      </c>
      <c r="E23" s="14">
        <v>0</v>
      </c>
      <c r="F23" s="14">
        <f t="shared" si="10"/>
        <v>0</v>
      </c>
      <c r="G23" s="14">
        <f t="shared" si="11"/>
        <v>0</v>
      </c>
      <c r="H23" s="14">
        <f t="shared" si="12"/>
        <v>0</v>
      </c>
      <c r="I23" s="21">
        <f t="shared" si="13"/>
        <v>0</v>
      </c>
    </row>
    <row r="24" spans="1:9" x14ac:dyDescent="0.25">
      <c r="A24" s="12" t="s">
        <v>157</v>
      </c>
      <c r="B24" s="14">
        <v>2</v>
      </c>
      <c r="C24" s="14">
        <v>1</v>
      </c>
      <c r="D24" s="14">
        <f t="shared" si="9"/>
        <v>2</v>
      </c>
      <c r="E24" s="14">
        <v>0</v>
      </c>
      <c r="F24" s="14">
        <f t="shared" si="10"/>
        <v>0</v>
      </c>
      <c r="G24" s="14">
        <f t="shared" si="11"/>
        <v>0</v>
      </c>
      <c r="H24" s="14">
        <f t="shared" si="12"/>
        <v>0</v>
      </c>
      <c r="I24" s="21">
        <f t="shared" si="13"/>
        <v>0</v>
      </c>
    </row>
    <row r="25" spans="1:9" x14ac:dyDescent="0.25">
      <c r="A25" s="12" t="s">
        <v>158</v>
      </c>
      <c r="B25" s="14">
        <v>4</v>
      </c>
      <c r="C25" s="14">
        <v>1</v>
      </c>
      <c r="D25" s="14">
        <f t="shared" si="9"/>
        <v>4</v>
      </c>
      <c r="E25" s="14">
        <v>0</v>
      </c>
      <c r="F25" s="14">
        <f t="shared" si="10"/>
        <v>0</v>
      </c>
      <c r="G25" s="14">
        <f t="shared" si="11"/>
        <v>0</v>
      </c>
      <c r="H25" s="14">
        <f t="shared" si="12"/>
        <v>0</v>
      </c>
      <c r="I25" s="21">
        <f t="shared" si="13"/>
        <v>0</v>
      </c>
    </row>
    <row r="26" spans="1:9" x14ac:dyDescent="0.25">
      <c r="A26" s="12" t="s">
        <v>159</v>
      </c>
      <c r="B26" s="14">
        <v>2</v>
      </c>
      <c r="C26" s="14">
        <v>2</v>
      </c>
      <c r="D26" s="14">
        <f t="shared" si="9"/>
        <v>4</v>
      </c>
      <c r="E26" s="14">
        <v>0</v>
      </c>
      <c r="F26" s="14">
        <f t="shared" ref="F26" si="14">D26*E26</f>
        <v>0</v>
      </c>
      <c r="G26" s="14">
        <f t="shared" ref="G26" si="15">F26*0.05</f>
        <v>0</v>
      </c>
      <c r="H26" s="14">
        <f t="shared" ref="H26" si="16">F26*0.1</f>
        <v>0</v>
      </c>
      <c r="I26" s="21">
        <f t="shared" si="13"/>
        <v>0</v>
      </c>
    </row>
    <row r="27" spans="1:9" x14ac:dyDescent="0.25">
      <c r="A27" s="17" t="s">
        <v>160</v>
      </c>
      <c r="B27" s="18"/>
      <c r="C27" s="18"/>
      <c r="D27" s="18"/>
      <c r="E27" s="18"/>
      <c r="F27" s="109">
        <f>SUM(F4:H26)</f>
        <v>0</v>
      </c>
      <c r="G27" s="109"/>
      <c r="H27" s="109"/>
      <c r="I27" s="19">
        <f>ROUND(SUM(I4:I26),-2)</f>
        <v>0</v>
      </c>
    </row>
    <row r="28" spans="1:9" ht="12.75" customHeight="1" x14ac:dyDescent="0.25"/>
    <row r="29" spans="1:9" x14ac:dyDescent="0.25">
      <c r="A29" s="20" t="s">
        <v>76</v>
      </c>
    </row>
    <row r="30" spans="1:9" x14ac:dyDescent="0.25">
      <c r="A30" s="97" t="s">
        <v>161</v>
      </c>
      <c r="B30" s="97"/>
      <c r="C30" s="97"/>
      <c r="D30" s="97"/>
      <c r="E30" s="97"/>
      <c r="F30" s="97"/>
      <c r="G30" s="97"/>
      <c r="H30" s="97"/>
      <c r="I30" s="97"/>
    </row>
    <row r="31" spans="1:9" ht="42" customHeight="1" x14ac:dyDescent="0.25">
      <c r="A31" s="100" t="s">
        <v>162</v>
      </c>
      <c r="B31" s="100"/>
      <c r="C31" s="100"/>
      <c r="D31" s="100"/>
      <c r="E31" s="100"/>
      <c r="F31" s="100"/>
      <c r="G31" s="100"/>
      <c r="H31" s="100"/>
      <c r="I31" s="100"/>
    </row>
    <row r="32" spans="1:9" ht="37.5" customHeight="1" x14ac:dyDescent="0.25">
      <c r="A32" s="99" t="s">
        <v>163</v>
      </c>
      <c r="B32" s="99"/>
      <c r="C32" s="99"/>
      <c r="D32" s="99"/>
      <c r="E32" s="99"/>
      <c r="F32" s="99"/>
      <c r="G32" s="99"/>
      <c r="H32" s="99"/>
      <c r="I32" s="99"/>
    </row>
    <row r="33" spans="1:9" x14ac:dyDescent="0.25">
      <c r="A33" s="97" t="s">
        <v>164</v>
      </c>
      <c r="B33" s="97"/>
      <c r="C33" s="97"/>
      <c r="D33" s="97"/>
      <c r="E33" s="97"/>
      <c r="F33" s="97"/>
      <c r="G33" s="97"/>
      <c r="H33" s="97"/>
      <c r="I33" s="97"/>
    </row>
    <row r="34" spans="1:9" x14ac:dyDescent="0.25">
      <c r="A34" s="97" t="s">
        <v>165</v>
      </c>
      <c r="B34" s="97"/>
      <c r="C34" s="97"/>
      <c r="D34" s="97"/>
      <c r="E34" s="97"/>
      <c r="F34" s="97"/>
      <c r="G34" s="97"/>
      <c r="H34" s="97"/>
      <c r="I34" s="97"/>
    </row>
    <row r="35" spans="1:9" x14ac:dyDescent="0.25">
      <c r="A35" s="97" t="s">
        <v>166</v>
      </c>
      <c r="B35" s="97"/>
      <c r="C35" s="97"/>
      <c r="D35" s="97"/>
      <c r="E35" s="97"/>
      <c r="F35" s="97"/>
      <c r="G35" s="97"/>
      <c r="H35" s="97"/>
      <c r="I35" s="97"/>
    </row>
    <row r="36" spans="1:9" x14ac:dyDescent="0.25">
      <c r="A36" s="97" t="s">
        <v>167</v>
      </c>
      <c r="B36" s="97"/>
      <c r="C36" s="97"/>
      <c r="D36" s="97"/>
      <c r="E36" s="97"/>
      <c r="F36" s="97"/>
      <c r="G36" s="97"/>
      <c r="H36" s="97"/>
      <c r="I36" s="97"/>
    </row>
    <row r="37" spans="1:9" x14ac:dyDescent="0.25">
      <c r="A37" s="97" t="s">
        <v>168</v>
      </c>
      <c r="B37" s="97"/>
      <c r="C37" s="97"/>
      <c r="D37" s="97"/>
      <c r="E37" s="97"/>
      <c r="F37" s="97"/>
      <c r="G37" s="97"/>
      <c r="H37" s="97"/>
      <c r="I37" s="97"/>
    </row>
    <row r="38" spans="1:9" x14ac:dyDescent="0.25">
      <c r="A38" s="97" t="s">
        <v>169</v>
      </c>
      <c r="B38" s="97"/>
      <c r="C38" s="97"/>
      <c r="D38" s="97"/>
      <c r="E38" s="97"/>
      <c r="F38" s="97"/>
      <c r="G38" s="97"/>
      <c r="H38" s="97"/>
      <c r="I38" s="97"/>
    </row>
    <row r="39" spans="1:9" x14ac:dyDescent="0.25">
      <c r="A39" s="97" t="s">
        <v>170</v>
      </c>
      <c r="B39" s="97"/>
      <c r="C39" s="97"/>
      <c r="D39" s="97"/>
      <c r="E39" s="97"/>
      <c r="F39" s="97"/>
      <c r="G39" s="97"/>
      <c r="H39" s="97"/>
      <c r="I39" s="97"/>
    </row>
    <row r="40" spans="1:9" x14ac:dyDescent="0.25">
      <c r="A40" s="97" t="s">
        <v>171</v>
      </c>
      <c r="B40" s="97"/>
      <c r="C40" s="97"/>
      <c r="D40" s="97"/>
      <c r="E40" s="97"/>
      <c r="F40" s="97"/>
      <c r="G40" s="97"/>
      <c r="H40" s="97"/>
      <c r="I40" s="97"/>
    </row>
    <row r="41" spans="1:9" x14ac:dyDescent="0.25">
      <c r="A41" s="97" t="s">
        <v>172</v>
      </c>
      <c r="B41" s="97"/>
      <c r="C41" s="97"/>
      <c r="D41" s="97"/>
      <c r="E41" s="97"/>
      <c r="F41" s="97"/>
      <c r="G41" s="97"/>
      <c r="H41" s="97"/>
      <c r="I41" s="97"/>
    </row>
    <row r="42" spans="1:9" x14ac:dyDescent="0.25">
      <c r="A42" s="97" t="s">
        <v>173</v>
      </c>
      <c r="B42" s="97"/>
      <c r="C42" s="97"/>
      <c r="D42" s="97"/>
      <c r="E42" s="97"/>
      <c r="F42" s="97"/>
      <c r="G42" s="97"/>
      <c r="H42" s="97"/>
      <c r="I42" s="97"/>
    </row>
    <row r="43" spans="1:9" x14ac:dyDescent="0.25">
      <c r="A43" s="97" t="s">
        <v>174</v>
      </c>
      <c r="B43" s="97"/>
      <c r="C43" s="97"/>
      <c r="D43" s="97"/>
      <c r="E43" s="97"/>
      <c r="F43" s="97"/>
      <c r="G43" s="97"/>
      <c r="H43" s="97"/>
      <c r="I43" s="97"/>
    </row>
  </sheetData>
  <mergeCells count="17">
    <mergeCell ref="A38:I38"/>
    <mergeCell ref="A1:I1"/>
    <mergeCell ref="K8:L8"/>
    <mergeCell ref="F27:H27"/>
    <mergeCell ref="A30:I30"/>
    <mergeCell ref="A31:I31"/>
    <mergeCell ref="A32:I32"/>
    <mergeCell ref="A33:I33"/>
    <mergeCell ref="A34:I34"/>
    <mergeCell ref="A35:I35"/>
    <mergeCell ref="A36:I36"/>
    <mergeCell ref="A37:I37"/>
    <mergeCell ref="A39:I39"/>
    <mergeCell ref="A40:I40"/>
    <mergeCell ref="A41:I41"/>
    <mergeCell ref="A42:I42"/>
    <mergeCell ref="A43:I4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3"/>
  <sheetViews>
    <sheetView workbookViewId="0">
      <selection activeCell="I28" sqref="I28"/>
    </sheetView>
    <sheetView workbookViewId="1">
      <selection sqref="A1:I1"/>
    </sheetView>
  </sheetViews>
  <sheetFormatPr defaultRowHeight="15" x14ac:dyDescent="0.25"/>
  <cols>
    <col min="1" max="1" width="42.5703125" style="10" customWidth="1"/>
    <col min="2" max="2" width="10" style="10" customWidth="1"/>
    <col min="3" max="9" width="9.140625" style="10"/>
    <col min="10" max="10" width="16.5703125" style="10" customWidth="1"/>
    <col min="11" max="16384" width="9.140625" style="10"/>
  </cols>
  <sheetData>
    <row r="1" spans="1:12" ht="31.5" customHeight="1" x14ac:dyDescent="0.25">
      <c r="A1" s="106" t="s">
        <v>178</v>
      </c>
      <c r="B1" s="106"/>
      <c r="C1" s="106"/>
      <c r="D1" s="106"/>
      <c r="E1" s="106"/>
      <c r="F1" s="106"/>
      <c r="G1" s="106"/>
      <c r="H1" s="106"/>
      <c r="I1" s="106"/>
    </row>
    <row r="2" spans="1:12" ht="15.75" x14ac:dyDescent="0.25">
      <c r="A2" s="92" t="s">
        <v>104</v>
      </c>
    </row>
    <row r="3" spans="1:12" ht="63.75" x14ac:dyDescent="0.25">
      <c r="A3" s="11" t="s">
        <v>128</v>
      </c>
      <c r="B3" s="11" t="s">
        <v>129</v>
      </c>
      <c r="C3" s="11" t="s">
        <v>130</v>
      </c>
      <c r="D3" s="11" t="s">
        <v>131</v>
      </c>
      <c r="E3" s="11" t="s">
        <v>132</v>
      </c>
      <c r="F3" s="11" t="s">
        <v>133</v>
      </c>
      <c r="G3" s="11" t="s">
        <v>134</v>
      </c>
      <c r="H3" s="11" t="s">
        <v>135</v>
      </c>
      <c r="I3" s="11" t="s">
        <v>136</v>
      </c>
    </row>
    <row r="4" spans="1:12" x14ac:dyDescent="0.25">
      <c r="A4" s="12" t="s">
        <v>137</v>
      </c>
      <c r="B4" s="12"/>
      <c r="C4" s="12"/>
      <c r="D4" s="12"/>
      <c r="E4" s="12"/>
      <c r="F4" s="12"/>
      <c r="G4" s="12"/>
      <c r="H4" s="12"/>
      <c r="I4" s="12"/>
    </row>
    <row r="5" spans="1:12" x14ac:dyDescent="0.25">
      <c r="A5" s="13" t="s">
        <v>138</v>
      </c>
      <c r="B5" s="14">
        <v>2</v>
      </c>
      <c r="C5" s="14">
        <v>1</v>
      </c>
      <c r="D5" s="14">
        <f>B5*C5</f>
        <v>2</v>
      </c>
      <c r="E5" s="14">
        <v>0</v>
      </c>
      <c r="F5" s="14">
        <f>D5*E5</f>
        <v>0</v>
      </c>
      <c r="G5" s="14">
        <f>F5*0.05</f>
        <v>0</v>
      </c>
      <c r="H5" s="14">
        <f>F5*0.1</f>
        <v>0</v>
      </c>
      <c r="I5" s="21">
        <f t="shared" ref="I5:I15" si="0">F5*L$10+G5*L$9+H5*L$11</f>
        <v>0</v>
      </c>
    </row>
    <row r="6" spans="1:12" x14ac:dyDescent="0.25">
      <c r="A6" s="12" t="s">
        <v>139</v>
      </c>
      <c r="B6" s="14">
        <v>2</v>
      </c>
      <c r="C6" s="14">
        <v>1</v>
      </c>
      <c r="D6" s="14">
        <f t="shared" ref="D6:D15" si="1">B6*C6</f>
        <v>2</v>
      </c>
      <c r="E6" s="14">
        <v>0</v>
      </c>
      <c r="F6" s="14">
        <f t="shared" ref="F6:F15" si="2">D6*E6</f>
        <v>0</v>
      </c>
      <c r="G6" s="14">
        <f t="shared" ref="G6:G15" si="3">F6*0.05</f>
        <v>0</v>
      </c>
      <c r="H6" s="14">
        <f t="shared" ref="H6:H15" si="4">F6*0.1</f>
        <v>0</v>
      </c>
      <c r="I6" s="21">
        <f t="shared" si="0"/>
        <v>0</v>
      </c>
    </row>
    <row r="7" spans="1:12" x14ac:dyDescent="0.25">
      <c r="A7" s="12" t="s">
        <v>140</v>
      </c>
      <c r="B7" s="14">
        <v>2</v>
      </c>
      <c r="C7" s="14">
        <v>1</v>
      </c>
      <c r="D7" s="14">
        <f t="shared" si="1"/>
        <v>2</v>
      </c>
      <c r="E7" s="14">
        <v>0</v>
      </c>
      <c r="F7" s="14">
        <f t="shared" si="2"/>
        <v>0</v>
      </c>
      <c r="G7" s="14">
        <f t="shared" si="3"/>
        <v>0</v>
      </c>
      <c r="H7" s="14">
        <f t="shared" si="4"/>
        <v>0</v>
      </c>
      <c r="I7" s="21">
        <f t="shared" si="0"/>
        <v>0</v>
      </c>
    </row>
    <row r="8" spans="1:12" x14ac:dyDescent="0.25">
      <c r="A8" s="12" t="s">
        <v>141</v>
      </c>
      <c r="B8" s="14">
        <v>2</v>
      </c>
      <c r="C8" s="14">
        <v>1</v>
      </c>
      <c r="D8" s="14">
        <f t="shared" si="1"/>
        <v>2</v>
      </c>
      <c r="E8" s="14">
        <v>0</v>
      </c>
      <c r="F8" s="14">
        <f t="shared" si="2"/>
        <v>0</v>
      </c>
      <c r="G8" s="14">
        <f t="shared" si="3"/>
        <v>0</v>
      </c>
      <c r="H8" s="14">
        <f t="shared" si="4"/>
        <v>0</v>
      </c>
      <c r="I8" s="21">
        <f t="shared" si="0"/>
        <v>0</v>
      </c>
      <c r="K8" s="105" t="s">
        <v>13</v>
      </c>
      <c r="L8" s="105"/>
    </row>
    <row r="9" spans="1:12" x14ac:dyDescent="0.25">
      <c r="A9" s="12" t="s">
        <v>142</v>
      </c>
      <c r="B9" s="14">
        <v>2</v>
      </c>
      <c r="C9" s="14">
        <v>1</v>
      </c>
      <c r="D9" s="14">
        <f t="shared" si="1"/>
        <v>2</v>
      </c>
      <c r="E9" s="14">
        <v>13</v>
      </c>
      <c r="F9" s="14">
        <f t="shared" si="2"/>
        <v>26</v>
      </c>
      <c r="G9" s="14">
        <f t="shared" si="3"/>
        <v>1.3</v>
      </c>
      <c r="H9" s="14">
        <f t="shared" si="4"/>
        <v>2.6</v>
      </c>
      <c r="I9" s="21">
        <f t="shared" si="0"/>
        <v>1421.511</v>
      </c>
      <c r="J9" s="49"/>
      <c r="K9" s="15" t="s">
        <v>15</v>
      </c>
      <c r="L9" s="16">
        <v>65.709999999999994</v>
      </c>
    </row>
    <row r="10" spans="1:12" x14ac:dyDescent="0.25">
      <c r="A10" s="12" t="s">
        <v>143</v>
      </c>
      <c r="B10" s="14">
        <v>8</v>
      </c>
      <c r="C10" s="14">
        <v>1</v>
      </c>
      <c r="D10" s="14">
        <f t="shared" si="1"/>
        <v>8</v>
      </c>
      <c r="E10" s="14">
        <v>12</v>
      </c>
      <c r="F10" s="14">
        <f t="shared" si="2"/>
        <v>96</v>
      </c>
      <c r="G10" s="14">
        <f t="shared" si="3"/>
        <v>4.8000000000000007</v>
      </c>
      <c r="H10" s="14">
        <f t="shared" si="4"/>
        <v>9.6000000000000014</v>
      </c>
      <c r="I10" s="21">
        <f t="shared" si="0"/>
        <v>5248.6559999999999</v>
      </c>
      <c r="J10" s="49"/>
      <c r="K10" s="15" t="s">
        <v>17</v>
      </c>
      <c r="L10" s="16">
        <v>48.75</v>
      </c>
    </row>
    <row r="11" spans="1:12" x14ac:dyDescent="0.25">
      <c r="A11" s="12" t="s">
        <v>144</v>
      </c>
      <c r="B11" s="14">
        <v>8</v>
      </c>
      <c r="C11" s="14">
        <v>1</v>
      </c>
      <c r="D11" s="14">
        <f t="shared" si="1"/>
        <v>8</v>
      </c>
      <c r="E11" s="14">
        <v>1</v>
      </c>
      <c r="F11" s="14">
        <f>D11*E11</f>
        <v>8</v>
      </c>
      <c r="G11" s="14">
        <f t="shared" si="3"/>
        <v>0.4</v>
      </c>
      <c r="H11" s="14">
        <f t="shared" si="4"/>
        <v>0.8</v>
      </c>
      <c r="I11" s="21">
        <f>F11*L$10+G11*L$9+H11*L$11</f>
        <v>437.38799999999998</v>
      </c>
      <c r="J11" s="49"/>
      <c r="K11" s="15" t="s">
        <v>19</v>
      </c>
      <c r="L11" s="16">
        <v>26.38</v>
      </c>
    </row>
    <row r="12" spans="1:12" ht="25.5" x14ac:dyDescent="0.25">
      <c r="A12" s="12" t="s">
        <v>145</v>
      </c>
      <c r="B12" s="14">
        <v>2</v>
      </c>
      <c r="C12" s="14">
        <v>1</v>
      </c>
      <c r="D12" s="14">
        <f t="shared" si="1"/>
        <v>2</v>
      </c>
      <c r="E12" s="14">
        <v>0</v>
      </c>
      <c r="F12" s="14">
        <f t="shared" si="2"/>
        <v>0</v>
      </c>
      <c r="G12" s="14">
        <f t="shared" si="3"/>
        <v>0</v>
      </c>
      <c r="H12" s="14">
        <f t="shared" si="4"/>
        <v>0</v>
      </c>
      <c r="I12" s="21">
        <f t="shared" si="0"/>
        <v>0</v>
      </c>
    </row>
    <row r="13" spans="1:12" x14ac:dyDescent="0.25">
      <c r="A13" s="12" t="s">
        <v>146</v>
      </c>
      <c r="B13" s="14">
        <v>4</v>
      </c>
      <c r="C13" s="14">
        <v>1</v>
      </c>
      <c r="D13" s="14">
        <f t="shared" si="1"/>
        <v>4</v>
      </c>
      <c r="E13" s="14">
        <v>0</v>
      </c>
      <c r="F13" s="14">
        <f t="shared" si="2"/>
        <v>0</v>
      </c>
      <c r="G13" s="14">
        <f t="shared" si="3"/>
        <v>0</v>
      </c>
      <c r="H13" s="14">
        <f t="shared" si="4"/>
        <v>0</v>
      </c>
      <c r="I13" s="21">
        <f t="shared" si="0"/>
        <v>0</v>
      </c>
    </row>
    <row r="14" spans="1:12" x14ac:dyDescent="0.25">
      <c r="A14" s="12" t="s">
        <v>147</v>
      </c>
      <c r="B14" s="14">
        <v>12</v>
      </c>
      <c r="C14" s="14">
        <v>1</v>
      </c>
      <c r="D14" s="14">
        <f t="shared" si="1"/>
        <v>12</v>
      </c>
      <c r="E14" s="14">
        <v>0</v>
      </c>
      <c r="F14" s="14">
        <f t="shared" si="2"/>
        <v>0</v>
      </c>
      <c r="G14" s="14">
        <f t="shared" si="3"/>
        <v>0</v>
      </c>
      <c r="H14" s="14">
        <f t="shared" si="4"/>
        <v>0</v>
      </c>
      <c r="I14" s="21">
        <f t="shared" si="0"/>
        <v>0</v>
      </c>
    </row>
    <row r="15" spans="1:12" x14ac:dyDescent="0.25">
      <c r="A15" s="12" t="s">
        <v>148</v>
      </c>
      <c r="B15" s="14">
        <v>2</v>
      </c>
      <c r="C15" s="14">
        <v>1</v>
      </c>
      <c r="D15" s="14">
        <f t="shared" si="1"/>
        <v>2</v>
      </c>
      <c r="E15" s="14">
        <v>0</v>
      </c>
      <c r="F15" s="14">
        <f t="shared" si="2"/>
        <v>0</v>
      </c>
      <c r="G15" s="14">
        <f t="shared" si="3"/>
        <v>0</v>
      </c>
      <c r="H15" s="14">
        <f t="shared" si="4"/>
        <v>0</v>
      </c>
      <c r="I15" s="21">
        <f t="shared" si="0"/>
        <v>0</v>
      </c>
    </row>
    <row r="16" spans="1:12" x14ac:dyDescent="0.25">
      <c r="A16" s="12" t="s">
        <v>149</v>
      </c>
      <c r="B16" s="14"/>
      <c r="C16" s="14"/>
      <c r="D16" s="14"/>
      <c r="E16" s="14"/>
      <c r="F16" s="14"/>
      <c r="G16" s="14"/>
      <c r="H16" s="14"/>
      <c r="I16" s="12"/>
    </row>
    <row r="17" spans="1:9" x14ac:dyDescent="0.25">
      <c r="A17" s="12" t="s">
        <v>150</v>
      </c>
      <c r="B17" s="14">
        <v>4</v>
      </c>
      <c r="C17" s="14">
        <v>1</v>
      </c>
      <c r="D17" s="14">
        <f t="shared" ref="D17:D19" si="5">B17*C17</f>
        <v>4</v>
      </c>
      <c r="E17" s="14">
        <v>0</v>
      </c>
      <c r="F17" s="14">
        <f t="shared" ref="F17:F19" si="6">D17*E17</f>
        <v>0</v>
      </c>
      <c r="G17" s="14">
        <f t="shared" ref="G17:G19" si="7">F17*0.05</f>
        <v>0</v>
      </c>
      <c r="H17" s="14">
        <f t="shared" ref="H17:H19" si="8">F17*0.1</f>
        <v>0</v>
      </c>
      <c r="I17" s="21">
        <f>F17*L$10+G17*L$9+H17*L$11</f>
        <v>0</v>
      </c>
    </row>
    <row r="18" spans="1:9" x14ac:dyDescent="0.25">
      <c r="A18" s="12" t="s">
        <v>151</v>
      </c>
      <c r="B18" s="14">
        <v>4</v>
      </c>
      <c r="C18" s="14">
        <v>1</v>
      </c>
      <c r="D18" s="14">
        <f t="shared" si="5"/>
        <v>4</v>
      </c>
      <c r="E18" s="14">
        <v>0</v>
      </c>
      <c r="F18" s="14">
        <f t="shared" si="6"/>
        <v>0</v>
      </c>
      <c r="G18" s="14">
        <f t="shared" si="7"/>
        <v>0</v>
      </c>
      <c r="H18" s="14">
        <f t="shared" si="8"/>
        <v>0</v>
      </c>
      <c r="I18" s="21">
        <f>F18*L$10+G18*L$9+H18*L$11</f>
        <v>0</v>
      </c>
    </row>
    <row r="19" spans="1:9" x14ac:dyDescent="0.25">
      <c r="A19" s="12" t="s">
        <v>152</v>
      </c>
      <c r="B19" s="14">
        <v>6</v>
      </c>
      <c r="C19" s="14">
        <v>1</v>
      </c>
      <c r="D19" s="14">
        <f t="shared" si="5"/>
        <v>6</v>
      </c>
      <c r="E19" s="14">
        <v>0</v>
      </c>
      <c r="F19" s="14">
        <f t="shared" si="6"/>
        <v>0</v>
      </c>
      <c r="G19" s="14">
        <f t="shared" si="7"/>
        <v>0</v>
      </c>
      <c r="H19" s="14">
        <f t="shared" si="8"/>
        <v>0</v>
      </c>
      <c r="I19" s="21">
        <f>F19*L$10+G19*L$9+H19*L$11</f>
        <v>0</v>
      </c>
    </row>
    <row r="20" spans="1:9" x14ac:dyDescent="0.25">
      <c r="A20" s="12" t="s">
        <v>153</v>
      </c>
      <c r="B20" s="14"/>
      <c r="C20" s="14"/>
      <c r="D20" s="14"/>
      <c r="E20" s="14"/>
      <c r="F20" s="14"/>
      <c r="G20" s="14"/>
      <c r="H20" s="14"/>
      <c r="I20" s="21"/>
    </row>
    <row r="21" spans="1:9" x14ac:dyDescent="0.25">
      <c r="A21" s="12" t="s">
        <v>154</v>
      </c>
      <c r="B21" s="14">
        <v>2</v>
      </c>
      <c r="C21" s="14">
        <v>1</v>
      </c>
      <c r="D21" s="14">
        <f t="shared" ref="D21:D26" si="9">B21*C21</f>
        <v>2</v>
      </c>
      <c r="E21" s="14">
        <v>0</v>
      </c>
      <c r="F21" s="14">
        <f t="shared" ref="F21:F25" si="10">D21*E21</f>
        <v>0</v>
      </c>
      <c r="G21" s="14">
        <f t="shared" ref="G21:G25" si="11">F21*0.05</f>
        <v>0</v>
      </c>
      <c r="H21" s="14">
        <f t="shared" ref="H21:H25" si="12">F21*0.1</f>
        <v>0</v>
      </c>
      <c r="I21" s="21">
        <f t="shared" ref="I21:I26" si="13">F21*L$10+G21*L$9+H21*L$11</f>
        <v>0</v>
      </c>
    </row>
    <row r="22" spans="1:9" x14ac:dyDescent="0.25">
      <c r="A22" s="12" t="s">
        <v>155</v>
      </c>
      <c r="B22" s="14">
        <v>4</v>
      </c>
      <c r="C22" s="14">
        <v>1</v>
      </c>
      <c r="D22" s="14">
        <f t="shared" si="9"/>
        <v>4</v>
      </c>
      <c r="E22" s="14">
        <v>0</v>
      </c>
      <c r="F22" s="14">
        <f t="shared" si="10"/>
        <v>0</v>
      </c>
      <c r="G22" s="14">
        <f t="shared" si="11"/>
        <v>0</v>
      </c>
      <c r="H22" s="14">
        <f t="shared" si="12"/>
        <v>0</v>
      </c>
      <c r="I22" s="21">
        <f t="shared" si="13"/>
        <v>0</v>
      </c>
    </row>
    <row r="23" spans="1:9" x14ac:dyDescent="0.25">
      <c r="A23" s="12" t="s">
        <v>156</v>
      </c>
      <c r="B23" s="14">
        <v>2</v>
      </c>
      <c r="C23" s="14">
        <v>1</v>
      </c>
      <c r="D23" s="14">
        <f t="shared" si="9"/>
        <v>2</v>
      </c>
      <c r="E23" s="14">
        <v>0</v>
      </c>
      <c r="F23" s="14">
        <f t="shared" si="10"/>
        <v>0</v>
      </c>
      <c r="G23" s="14">
        <f t="shared" si="11"/>
        <v>0</v>
      </c>
      <c r="H23" s="14">
        <f t="shared" si="12"/>
        <v>0</v>
      </c>
      <c r="I23" s="21">
        <f t="shared" si="13"/>
        <v>0</v>
      </c>
    </row>
    <row r="24" spans="1:9" x14ac:dyDescent="0.25">
      <c r="A24" s="12" t="s">
        <v>157</v>
      </c>
      <c r="B24" s="14">
        <v>2</v>
      </c>
      <c r="C24" s="14">
        <v>1</v>
      </c>
      <c r="D24" s="14">
        <f t="shared" si="9"/>
        <v>2</v>
      </c>
      <c r="E24" s="14">
        <v>0</v>
      </c>
      <c r="F24" s="14">
        <f t="shared" si="10"/>
        <v>0</v>
      </c>
      <c r="G24" s="14">
        <f t="shared" si="11"/>
        <v>0</v>
      </c>
      <c r="H24" s="14">
        <f t="shared" si="12"/>
        <v>0</v>
      </c>
      <c r="I24" s="21">
        <f t="shared" si="13"/>
        <v>0</v>
      </c>
    </row>
    <row r="25" spans="1:9" x14ac:dyDescent="0.25">
      <c r="A25" s="12" t="s">
        <v>158</v>
      </c>
      <c r="B25" s="14">
        <v>4</v>
      </c>
      <c r="C25" s="14">
        <v>1</v>
      </c>
      <c r="D25" s="14">
        <f t="shared" si="9"/>
        <v>4</v>
      </c>
      <c r="E25" s="14">
        <v>0</v>
      </c>
      <c r="F25" s="14">
        <f t="shared" si="10"/>
        <v>0</v>
      </c>
      <c r="G25" s="14">
        <f t="shared" si="11"/>
        <v>0</v>
      </c>
      <c r="H25" s="14">
        <f t="shared" si="12"/>
        <v>0</v>
      </c>
      <c r="I25" s="21">
        <f t="shared" si="13"/>
        <v>0</v>
      </c>
    </row>
    <row r="26" spans="1:9" x14ac:dyDescent="0.25">
      <c r="A26" s="12" t="s">
        <v>179</v>
      </c>
      <c r="B26" s="14">
        <v>2</v>
      </c>
      <c r="C26" s="14">
        <v>2</v>
      </c>
      <c r="D26" s="14">
        <f t="shared" si="9"/>
        <v>4</v>
      </c>
      <c r="E26" s="14">
        <v>0</v>
      </c>
      <c r="F26" s="14">
        <f t="shared" ref="F26" si="14">D26*E26</f>
        <v>0</v>
      </c>
      <c r="G26" s="14">
        <f t="shared" ref="G26" si="15">F26*0.05</f>
        <v>0</v>
      </c>
      <c r="H26" s="14">
        <f t="shared" ref="H26" si="16">F26*0.1</f>
        <v>0</v>
      </c>
      <c r="I26" s="21">
        <f t="shared" si="13"/>
        <v>0</v>
      </c>
    </row>
    <row r="27" spans="1:9" x14ac:dyDescent="0.25">
      <c r="A27" s="17" t="s">
        <v>160</v>
      </c>
      <c r="B27" s="18"/>
      <c r="C27" s="18"/>
      <c r="D27" s="18"/>
      <c r="E27" s="18"/>
      <c r="F27" s="109">
        <f>SUM(F4:H26)</f>
        <v>149.50000000000003</v>
      </c>
      <c r="G27" s="109"/>
      <c r="H27" s="109"/>
      <c r="I27" s="19">
        <f>ROUND(SUM(I4:I26),-2)</f>
        <v>7100</v>
      </c>
    </row>
    <row r="28" spans="1:9" ht="12.75" customHeight="1" x14ac:dyDescent="0.25"/>
    <row r="29" spans="1:9" x14ac:dyDescent="0.25">
      <c r="A29" s="20" t="s">
        <v>76</v>
      </c>
    </row>
    <row r="30" spans="1:9" x14ac:dyDescent="0.25">
      <c r="A30" s="97" t="s">
        <v>161</v>
      </c>
      <c r="B30" s="97"/>
      <c r="C30" s="97"/>
      <c r="D30" s="97"/>
      <c r="E30" s="97"/>
      <c r="F30" s="97"/>
      <c r="G30" s="97"/>
      <c r="H30" s="97"/>
      <c r="I30" s="97"/>
    </row>
    <row r="31" spans="1:9" ht="42" customHeight="1" x14ac:dyDescent="0.25">
      <c r="A31" s="100" t="s">
        <v>162</v>
      </c>
      <c r="B31" s="100"/>
      <c r="C31" s="100"/>
      <c r="D31" s="100"/>
      <c r="E31" s="100"/>
      <c r="F31" s="100"/>
      <c r="G31" s="100"/>
      <c r="H31" s="100"/>
      <c r="I31" s="100"/>
    </row>
    <row r="32" spans="1:9" ht="37.5" customHeight="1" x14ac:dyDescent="0.25">
      <c r="A32" s="99" t="s">
        <v>163</v>
      </c>
      <c r="B32" s="99"/>
      <c r="C32" s="99"/>
      <c r="D32" s="99"/>
      <c r="E32" s="99"/>
      <c r="F32" s="99"/>
      <c r="G32" s="99"/>
      <c r="H32" s="99"/>
      <c r="I32" s="99"/>
    </row>
    <row r="33" spans="1:9" x14ac:dyDescent="0.25">
      <c r="A33" s="97" t="s">
        <v>164</v>
      </c>
      <c r="B33" s="97"/>
      <c r="C33" s="97"/>
      <c r="D33" s="97"/>
      <c r="E33" s="97"/>
      <c r="F33" s="97"/>
      <c r="G33" s="97"/>
      <c r="H33" s="97"/>
      <c r="I33" s="97"/>
    </row>
    <row r="34" spans="1:9" x14ac:dyDescent="0.25">
      <c r="A34" s="97" t="s">
        <v>165</v>
      </c>
      <c r="B34" s="97"/>
      <c r="C34" s="97"/>
      <c r="D34" s="97"/>
      <c r="E34" s="97"/>
      <c r="F34" s="97"/>
      <c r="G34" s="97"/>
      <c r="H34" s="97"/>
      <c r="I34" s="97"/>
    </row>
    <row r="35" spans="1:9" x14ac:dyDescent="0.25">
      <c r="A35" s="97" t="s">
        <v>166</v>
      </c>
      <c r="B35" s="97"/>
      <c r="C35" s="97"/>
      <c r="D35" s="97"/>
      <c r="E35" s="97"/>
      <c r="F35" s="97"/>
      <c r="G35" s="97"/>
      <c r="H35" s="97"/>
      <c r="I35" s="97"/>
    </row>
    <row r="36" spans="1:9" x14ac:dyDescent="0.25">
      <c r="A36" s="97" t="s">
        <v>167</v>
      </c>
      <c r="B36" s="97"/>
      <c r="C36" s="97"/>
      <c r="D36" s="97"/>
      <c r="E36" s="97"/>
      <c r="F36" s="97"/>
      <c r="G36" s="97"/>
      <c r="H36" s="97"/>
      <c r="I36" s="97"/>
    </row>
    <row r="37" spans="1:9" x14ac:dyDescent="0.25">
      <c r="A37" s="97" t="s">
        <v>168</v>
      </c>
      <c r="B37" s="97"/>
      <c r="C37" s="97"/>
      <c r="D37" s="97"/>
      <c r="E37" s="97"/>
      <c r="F37" s="97"/>
      <c r="G37" s="97"/>
      <c r="H37" s="97"/>
      <c r="I37" s="97"/>
    </row>
    <row r="38" spans="1:9" x14ac:dyDescent="0.25">
      <c r="A38" s="97" t="s">
        <v>169</v>
      </c>
      <c r="B38" s="97"/>
      <c r="C38" s="97"/>
      <c r="D38" s="97"/>
      <c r="E38" s="97"/>
      <c r="F38" s="97"/>
      <c r="G38" s="97"/>
      <c r="H38" s="97"/>
      <c r="I38" s="97"/>
    </row>
    <row r="39" spans="1:9" x14ac:dyDescent="0.25">
      <c r="A39" s="97" t="s">
        <v>170</v>
      </c>
      <c r="B39" s="97"/>
      <c r="C39" s="97"/>
      <c r="D39" s="97"/>
      <c r="E39" s="97"/>
      <c r="F39" s="97"/>
      <c r="G39" s="97"/>
      <c r="H39" s="97"/>
      <c r="I39" s="97"/>
    </row>
    <row r="40" spans="1:9" x14ac:dyDescent="0.25">
      <c r="A40" s="97" t="s">
        <v>171</v>
      </c>
      <c r="B40" s="97"/>
      <c r="C40" s="97"/>
      <c r="D40" s="97"/>
      <c r="E40" s="97"/>
      <c r="F40" s="97"/>
      <c r="G40" s="97"/>
      <c r="H40" s="97"/>
      <c r="I40" s="97"/>
    </row>
    <row r="41" spans="1:9" x14ac:dyDescent="0.25">
      <c r="A41" s="97" t="s">
        <v>172</v>
      </c>
      <c r="B41" s="97"/>
      <c r="C41" s="97"/>
      <c r="D41" s="97"/>
      <c r="E41" s="97"/>
      <c r="F41" s="97"/>
      <c r="G41" s="97"/>
      <c r="H41" s="97"/>
      <c r="I41" s="97"/>
    </row>
    <row r="42" spans="1:9" x14ac:dyDescent="0.25">
      <c r="A42" s="97" t="s">
        <v>173</v>
      </c>
      <c r="B42" s="97"/>
      <c r="C42" s="97"/>
      <c r="D42" s="97"/>
      <c r="E42" s="97"/>
      <c r="F42" s="97"/>
      <c r="G42" s="97"/>
      <c r="H42" s="97"/>
      <c r="I42" s="97"/>
    </row>
    <row r="43" spans="1:9" x14ac:dyDescent="0.25">
      <c r="A43" s="97" t="s">
        <v>174</v>
      </c>
      <c r="B43" s="97"/>
      <c r="C43" s="97"/>
      <c r="D43" s="97"/>
      <c r="E43" s="97"/>
      <c r="F43" s="97"/>
      <c r="G43" s="97"/>
      <c r="H43" s="97"/>
      <c r="I43" s="97"/>
    </row>
  </sheetData>
  <mergeCells count="17">
    <mergeCell ref="A38:I38"/>
    <mergeCell ref="A1:I1"/>
    <mergeCell ref="K8:L8"/>
    <mergeCell ref="F27:H27"/>
    <mergeCell ref="A30:I30"/>
    <mergeCell ref="A31:I31"/>
    <mergeCell ref="A32:I32"/>
    <mergeCell ref="A33:I33"/>
    <mergeCell ref="A34:I34"/>
    <mergeCell ref="A35:I35"/>
    <mergeCell ref="A36:I36"/>
    <mergeCell ref="A37:I37"/>
    <mergeCell ref="A39:I39"/>
    <mergeCell ref="A40:I40"/>
    <mergeCell ref="A41:I41"/>
    <mergeCell ref="A42:I42"/>
    <mergeCell ref="A43:I4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workbookViewId="0">
      <selection activeCell="F5" sqref="F5"/>
    </sheetView>
    <sheetView workbookViewId="1">
      <selection sqref="A1:H1"/>
    </sheetView>
  </sheetViews>
  <sheetFormatPr defaultRowHeight="15" x14ac:dyDescent="0.25"/>
  <cols>
    <col min="1" max="8" width="12.85546875" customWidth="1"/>
  </cols>
  <sheetData>
    <row r="1" spans="1:8" ht="48.75" customHeight="1" thickBot="1" x14ac:dyDescent="0.3">
      <c r="A1" s="110" t="s">
        <v>180</v>
      </c>
      <c r="B1" s="110"/>
      <c r="C1" s="110"/>
      <c r="D1" s="110"/>
      <c r="E1" s="110"/>
      <c r="F1" s="110"/>
      <c r="G1" s="110"/>
      <c r="H1" s="110"/>
    </row>
    <row r="2" spans="1:8" ht="26.25" thickBot="1" x14ac:dyDescent="0.3">
      <c r="A2" s="50" t="s">
        <v>106</v>
      </c>
      <c r="B2" s="51" t="s">
        <v>107</v>
      </c>
      <c r="C2" s="51" t="s">
        <v>108</v>
      </c>
      <c r="D2" s="51" t="s">
        <v>109</v>
      </c>
      <c r="E2" s="51" t="s">
        <v>120</v>
      </c>
      <c r="F2" s="51" t="s">
        <v>111</v>
      </c>
      <c r="G2" s="51" t="s">
        <v>181</v>
      </c>
      <c r="H2" s="52" t="s">
        <v>113</v>
      </c>
    </row>
    <row r="3" spans="1:8" ht="15.75" thickTop="1" x14ac:dyDescent="0.25">
      <c r="A3" s="53">
        <v>1</v>
      </c>
      <c r="B3" s="54">
        <f>SUM('TBL5-YR1'!F5:F26)</f>
        <v>172</v>
      </c>
      <c r="C3" s="54">
        <f>SUM('TBL5-YR1'!G5:G26)</f>
        <v>8.6</v>
      </c>
      <c r="D3" s="54">
        <f>SUM('TBL5-YR1'!H5:H26)</f>
        <v>17.2</v>
      </c>
      <c r="E3" s="54">
        <f>SUM(B3:D3)</f>
        <v>197.79999999999998</v>
      </c>
      <c r="F3" s="55">
        <f>'TBL5-YR1'!I27</f>
        <v>9400</v>
      </c>
      <c r="G3" s="55">
        <v>0</v>
      </c>
      <c r="H3" s="56">
        <f>+F3+G3</f>
        <v>9400</v>
      </c>
    </row>
    <row r="4" spans="1:8" x14ac:dyDescent="0.25">
      <c r="A4" s="57">
        <v>2</v>
      </c>
      <c r="B4" s="58">
        <f>SUM('TBL6-YR2'!F5:F26)</f>
        <v>0</v>
      </c>
      <c r="C4" s="58">
        <f>SUM('TBL6-YR2'!G5:G26)</f>
        <v>0</v>
      </c>
      <c r="D4" s="58">
        <f>SUM('TBL6-YR2'!H5:H26)</f>
        <v>0</v>
      </c>
      <c r="E4" s="54">
        <f t="shared" ref="E4:E5" si="0">SUM(B4:D4)</f>
        <v>0</v>
      </c>
      <c r="F4" s="59">
        <f>'TBL6-YR2'!I27</f>
        <v>0</v>
      </c>
      <c r="G4" s="59">
        <v>0</v>
      </c>
      <c r="H4" s="56">
        <f>+F4+G4</f>
        <v>0</v>
      </c>
    </row>
    <row r="5" spans="1:8" ht="15.75" thickBot="1" x14ac:dyDescent="0.3">
      <c r="A5" s="60">
        <v>3</v>
      </c>
      <c r="B5" s="61">
        <f>SUM('TBL7-YR3'!F5:F26)</f>
        <v>130</v>
      </c>
      <c r="C5" s="61">
        <f>SUM('TBL7-YR3'!G5:G26)</f>
        <v>6.5000000000000009</v>
      </c>
      <c r="D5" s="61">
        <f>SUM('TBL7-YR3'!H5:H26)</f>
        <v>13.000000000000002</v>
      </c>
      <c r="E5" s="61">
        <f t="shared" si="0"/>
        <v>149.5</v>
      </c>
      <c r="F5" s="62">
        <f>'TBL7-YR3'!I27</f>
        <v>7100</v>
      </c>
      <c r="G5" s="62">
        <v>0</v>
      </c>
      <c r="H5" s="63">
        <f>F5+G5</f>
        <v>7100</v>
      </c>
    </row>
    <row r="6" spans="1:8" ht="15.75" thickTop="1" x14ac:dyDescent="0.25">
      <c r="A6" s="53" t="s">
        <v>114</v>
      </c>
      <c r="B6" s="54">
        <f t="shared" ref="B6:H6" si="1">SUM(B3:B5)</f>
        <v>302</v>
      </c>
      <c r="C6" s="64">
        <f t="shared" si="1"/>
        <v>15.100000000000001</v>
      </c>
      <c r="D6" s="64">
        <f t="shared" si="1"/>
        <v>30.200000000000003</v>
      </c>
      <c r="E6" s="54">
        <f>SUM(E3:E5)</f>
        <v>347.29999999999995</v>
      </c>
      <c r="F6" s="55">
        <f>ROUND(SUM(F3:F5),-2)</f>
        <v>16500</v>
      </c>
      <c r="G6" s="55">
        <f t="shared" si="1"/>
        <v>0</v>
      </c>
      <c r="H6" s="56">
        <f t="shared" si="1"/>
        <v>16500</v>
      </c>
    </row>
    <row r="7" spans="1:8" ht="15.75" thickBot="1" x14ac:dyDescent="0.3">
      <c r="A7" s="65" t="s">
        <v>115</v>
      </c>
      <c r="B7" s="66">
        <f>AVERAGE(B3:B5)</f>
        <v>100.66666666666667</v>
      </c>
      <c r="C7" s="66">
        <f>AVERAGE(C3:C5)</f>
        <v>5.0333333333333341</v>
      </c>
      <c r="D7" s="66">
        <f>AVERAGE(D3:D5)</f>
        <v>10.066666666666668</v>
      </c>
      <c r="E7" s="67">
        <f>AVERAGE(E3:E5)</f>
        <v>115.76666666666665</v>
      </c>
      <c r="F7" s="68">
        <f>ROUND(AVERAGE(F3:F5),-1)</f>
        <v>5500</v>
      </c>
      <c r="G7" s="68">
        <f>AVERAGE(G3:G5)</f>
        <v>0</v>
      </c>
      <c r="H7" s="69">
        <f>ROUND(AVERAGE(H3:H5),-1)</f>
        <v>5500</v>
      </c>
    </row>
    <row r="8" spans="1:8" ht="15.75" thickBot="1" x14ac:dyDescent="0.3">
      <c r="A8" s="70"/>
      <c r="B8" s="71"/>
      <c r="C8" s="71"/>
      <c r="D8" s="71"/>
      <c r="E8" s="71"/>
      <c r="F8" s="71"/>
      <c r="G8" s="71"/>
      <c r="H8" s="70"/>
    </row>
    <row r="9" spans="1:8" ht="26.25" thickBot="1" x14ac:dyDescent="0.3">
      <c r="A9" s="50" t="s">
        <v>106</v>
      </c>
      <c r="B9" s="51" t="s">
        <v>117</v>
      </c>
      <c r="C9" s="52" t="str">
        <f>E2</f>
        <v>Total Hours</v>
      </c>
      <c r="D9" s="71"/>
      <c r="E9" s="71"/>
      <c r="F9" s="71"/>
      <c r="G9" s="71"/>
      <c r="H9" s="71"/>
    </row>
    <row r="10" spans="1:8" ht="15.75" thickTop="1" x14ac:dyDescent="0.25">
      <c r="A10" s="53">
        <v>1</v>
      </c>
      <c r="B10" s="72">
        <f>'TBL5-YR1'!C26*'TBL5-YR1'!E26</f>
        <v>86</v>
      </c>
      <c r="C10" s="73">
        <f>'TBL5-YR1'!F27</f>
        <v>197.79999999999998</v>
      </c>
      <c r="D10" s="71"/>
      <c r="E10" s="71"/>
      <c r="F10" s="71"/>
      <c r="G10" s="71"/>
      <c r="H10" s="71"/>
    </row>
    <row r="11" spans="1:8" x14ac:dyDescent="0.25">
      <c r="A11" s="57">
        <v>2</v>
      </c>
      <c r="B11" s="74">
        <v>0</v>
      </c>
      <c r="C11" s="73">
        <f>'TBL6-YR2'!F27</f>
        <v>0</v>
      </c>
      <c r="D11" s="71"/>
      <c r="E11" s="71"/>
      <c r="F11" s="71"/>
      <c r="G11" s="71"/>
      <c r="H11" s="71"/>
    </row>
    <row r="12" spans="1:8" ht="15.75" thickBot="1" x14ac:dyDescent="0.3">
      <c r="A12" s="60">
        <v>3</v>
      </c>
      <c r="B12" s="75">
        <f>'TBL7-YR3'!C9*'TBL7-YR3'!E9+'TBL7-YR3'!C10*'TBL7-YR3'!E10+'TBL7-YR3'!C11*'TBL7-YR3'!E11</f>
        <v>26</v>
      </c>
      <c r="C12" s="76">
        <f>'TBL7-YR3'!F27</f>
        <v>149.50000000000003</v>
      </c>
      <c r="D12" s="71"/>
      <c r="E12" s="71"/>
      <c r="F12" s="71"/>
      <c r="G12" s="71"/>
      <c r="H12" s="71"/>
    </row>
    <row r="13" spans="1:8" ht="15.75" thickTop="1" x14ac:dyDescent="0.25">
      <c r="A13" s="53" t="s">
        <v>114</v>
      </c>
      <c r="B13" s="77">
        <f t="shared" ref="B13" si="2">SUM(B10:B12)</f>
        <v>112</v>
      </c>
      <c r="C13" s="78">
        <f>SUM(C10:C12)</f>
        <v>347.3</v>
      </c>
      <c r="D13" s="71"/>
      <c r="E13" s="71"/>
      <c r="F13" s="71"/>
      <c r="G13" s="71"/>
      <c r="H13" s="71"/>
    </row>
    <row r="14" spans="1:8" ht="15.75" thickBot="1" x14ac:dyDescent="0.3">
      <c r="A14" s="65" t="s">
        <v>115</v>
      </c>
      <c r="B14" s="66">
        <f>AVERAGE(B10:B12)</f>
        <v>37.333333333333336</v>
      </c>
      <c r="C14" s="79">
        <f>AVERAGE(C10:C12)</f>
        <v>115.76666666666667</v>
      </c>
      <c r="D14" s="71"/>
      <c r="E14" s="71"/>
      <c r="F14" s="71"/>
      <c r="G14" s="71"/>
      <c r="H14" s="71"/>
    </row>
    <row r="15" spans="1:8" x14ac:dyDescent="0.25">
      <c r="A15" s="71"/>
      <c r="B15" s="71"/>
      <c r="C15" s="71"/>
      <c r="D15" s="71"/>
      <c r="E15" s="71"/>
      <c r="F15" s="71"/>
      <c r="G15" s="71"/>
      <c r="H15" s="71"/>
    </row>
    <row r="16" spans="1:8" x14ac:dyDescent="0.25">
      <c r="A16" s="71" t="s">
        <v>182</v>
      </c>
      <c r="B16" s="71"/>
      <c r="C16" s="71"/>
      <c r="D16" s="71">
        <f>ROUND(C13/B13,1)</f>
        <v>3.1</v>
      </c>
      <c r="E16" s="71"/>
      <c r="F16" s="71"/>
      <c r="G16" s="71"/>
      <c r="H16" s="71"/>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9"/>
  <sheetViews>
    <sheetView tabSelected="1" workbookViewId="0">
      <selection activeCell="M5" sqref="M5"/>
    </sheetView>
    <sheetView workbookViewId="1"/>
  </sheetViews>
  <sheetFormatPr defaultRowHeight="15" x14ac:dyDescent="0.25"/>
  <cols>
    <col min="1" max="3" width="13.42578125" customWidth="1"/>
    <col min="4" max="4" width="16.140625" customWidth="1"/>
    <col min="5" max="7" width="13.42578125" customWidth="1"/>
    <col min="9" max="9" width="10.85546875" bestFit="1" customWidth="1"/>
  </cols>
  <sheetData>
    <row r="1" spans="1:9" ht="15.75" x14ac:dyDescent="0.25">
      <c r="A1" s="48"/>
    </row>
    <row r="3" spans="1:9" ht="15.75" x14ac:dyDescent="0.25">
      <c r="A3" s="111" t="s">
        <v>183</v>
      </c>
      <c r="B3" s="111"/>
      <c r="C3" s="111"/>
      <c r="D3" s="111"/>
      <c r="E3" s="111"/>
      <c r="F3" s="111"/>
      <c r="G3" s="111"/>
    </row>
    <row r="4" spans="1:9" x14ac:dyDescent="0.25">
      <c r="A4" s="7" t="s">
        <v>184</v>
      </c>
      <c r="B4" s="7" t="s">
        <v>185</v>
      </c>
      <c r="C4" s="7" t="s">
        <v>186</v>
      </c>
      <c r="D4" s="7" t="s">
        <v>187</v>
      </c>
      <c r="E4" s="7" t="s">
        <v>188</v>
      </c>
      <c r="F4" s="7" t="s">
        <v>189</v>
      </c>
      <c r="G4" s="7" t="s">
        <v>190</v>
      </c>
    </row>
    <row r="5" spans="1:9" ht="51" x14ac:dyDescent="0.25">
      <c r="A5" s="7" t="s">
        <v>191</v>
      </c>
      <c r="B5" s="7" t="s">
        <v>192</v>
      </c>
      <c r="C5" s="7" t="s">
        <v>193</v>
      </c>
      <c r="D5" s="7" t="s">
        <v>194</v>
      </c>
      <c r="E5" s="7" t="s">
        <v>195</v>
      </c>
      <c r="F5" s="7" t="s">
        <v>196</v>
      </c>
      <c r="G5" s="7" t="s">
        <v>197</v>
      </c>
    </row>
    <row r="6" spans="1:9" x14ac:dyDescent="0.25">
      <c r="A6" s="8"/>
      <c r="B6" s="9"/>
      <c r="C6" s="8"/>
      <c r="D6" s="9"/>
      <c r="E6" s="8"/>
      <c r="F6" s="8"/>
      <c r="G6" s="9"/>
    </row>
    <row r="7" spans="1:9" ht="32.25" customHeight="1" x14ac:dyDescent="0.25">
      <c r="A7" s="6" t="s">
        <v>191</v>
      </c>
      <c r="B7" s="5">
        <f>ROUND(18750,-3)</f>
        <v>19000</v>
      </c>
      <c r="C7" s="6" t="s">
        <v>198</v>
      </c>
      <c r="D7" s="5">
        <f>B7*13</f>
        <v>247000</v>
      </c>
      <c r="E7" s="5">
        <v>0</v>
      </c>
      <c r="F7" s="6">
        <v>0</v>
      </c>
      <c r="G7" s="5">
        <f>E7*F7</f>
        <v>0</v>
      </c>
    </row>
    <row r="8" spans="1:9" ht="25.5" x14ac:dyDescent="0.25">
      <c r="A8" s="2" t="s">
        <v>199</v>
      </c>
      <c r="B8" s="2"/>
      <c r="C8" s="3"/>
      <c r="D8" s="4">
        <f>ROUND(D7,-3)</f>
        <v>247000</v>
      </c>
      <c r="E8" s="3"/>
      <c r="F8" s="3"/>
      <c r="G8" s="4">
        <f>ROUND(SUM(G7:G7),-3)</f>
        <v>0</v>
      </c>
      <c r="H8" t="s">
        <v>114</v>
      </c>
      <c r="I8" s="1">
        <f>D8+G8</f>
        <v>247000</v>
      </c>
    </row>
    <row r="9" spans="1:9" ht="29.25" customHeight="1" x14ac:dyDescent="0.25">
      <c r="A9" s="112" t="s">
        <v>200</v>
      </c>
      <c r="B9" s="112"/>
      <c r="C9" s="112"/>
      <c r="D9" s="112"/>
      <c r="E9" s="112"/>
      <c r="F9" s="112"/>
      <c r="G9" s="112"/>
    </row>
  </sheetData>
  <mergeCells count="2">
    <mergeCell ref="A3:G3"/>
    <mergeCell ref="A9:G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2020-02-06T19:22:30+00:00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60EF477497AF418F3462F66D0E8D8D" ma:contentTypeVersion="14" ma:contentTypeDescription="Create a new document." ma:contentTypeScope="" ma:versionID="0bdf21a5b70ba01a81eb603935e00a8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99864ce-69a5-4cbc-89fd-475113c33f56" xmlns:ns6="7d8dd676-26ca-4e08-b90f-b4e0026a58ac" targetNamespace="http://schemas.microsoft.com/office/2006/metadata/properties" ma:root="true" ma:fieldsID="f5481aeeaa910a6f34d4f983230ca410" ns1:_="" ns2:_="" ns3:_="" ns4:_="" ns5:_="" ns6:_="">
    <xsd:import namespace="http://schemas.microsoft.com/sharepoint/v3"/>
    <xsd:import namespace="4ffa91fb-a0ff-4ac5-b2db-65c790d184a4"/>
    <xsd:import namespace="http://schemas.microsoft.com/sharepoint.v3"/>
    <xsd:import namespace="http://schemas.microsoft.com/sharepoint/v3/fields"/>
    <xsd:import namespace="c99864ce-69a5-4cbc-89fd-475113c33f56"/>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KeyPoints" minOccurs="0"/>
                <xsd:element ref="ns5: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9864ce-69a5-4cbc-89fd-475113c33f56"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3DBD10-3AA5-44B1-A85D-C5DAB815B76A}">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customXml/itemProps2.xml><?xml version="1.0" encoding="utf-8"?>
<ds:datastoreItem xmlns:ds="http://schemas.openxmlformats.org/officeDocument/2006/customXml" ds:itemID="{9B549E1E-282D-4D4F-BC32-EB46FA809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99864ce-69a5-4cbc-89fd-475113c33f56"/>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5652EF-9C5D-498D-BB3B-7FDA3001F0C5}">
  <ds:schemaRefs>
    <ds:schemaRef ds:uri="Microsoft.SharePoint.Taxonomy.ContentTypeSync"/>
  </ds:schemaRefs>
</ds:datastoreItem>
</file>

<file path=customXml/itemProps4.xml><?xml version="1.0" encoding="utf-8"?>
<ds:datastoreItem xmlns:ds="http://schemas.openxmlformats.org/officeDocument/2006/customXml" ds:itemID="{0C94D28C-9CF2-4776-9B4C-3A126099A2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TBL1-YR1</vt:lpstr>
      <vt:lpstr>TBL2-YR2</vt:lpstr>
      <vt:lpstr>TBL3-YR3</vt:lpstr>
      <vt:lpstr>TBL4-Summary</vt:lpstr>
      <vt:lpstr>TBL5-YR1</vt:lpstr>
      <vt:lpstr>TBL6-YR2</vt:lpstr>
      <vt:lpstr>TBL7-YR3</vt:lpstr>
      <vt:lpstr>TBL8-Summary</vt:lpstr>
      <vt:lpstr>Capital O&amp;M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Sellers</dc:creator>
  <cp:keywords/>
  <dc:description/>
  <cp:lastModifiedBy>Schultz, Eric</cp:lastModifiedBy>
  <cp:revision/>
  <dcterms:created xsi:type="dcterms:W3CDTF">2016-04-14T18:28:03Z</dcterms:created>
  <dcterms:modified xsi:type="dcterms:W3CDTF">2023-01-31T03:00:34Z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0x010100D060EF477497AF418F3462F66D0E8D8D</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