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CKerwin\Downloads\"/>
    </mc:Choice>
  </mc:AlternateContent>
  <xr:revisionPtr revIDLastSave="0" documentId="8_{4AE0BBD6-9B78-4230-A89A-3A62B46FD4F3}" xr6:coauthVersionLast="44" xr6:coauthVersionMax="44" xr10:uidLastSave="{00000000-0000-0000-0000-000000000000}"/>
  <bookViews>
    <workbookView xWindow="-120" yWindow="-120" windowWidth="20730" windowHeight="11310" tabRatio="779" xr2:uid="{00000000-000D-0000-FFFF-FFFF00000000}"/>
  </bookViews>
  <sheets>
    <sheet name="TBL1-YR1" sheetId="1" r:id="rId1"/>
    <sheet name="TBL2-YR2" sheetId="6" r:id="rId2"/>
    <sheet name="TBL3-YR3" sheetId="7" r:id="rId3"/>
    <sheet name="TBL4-SUMMARY" sheetId="4" r:id="rId4"/>
    <sheet name="TBL5-YR1" sheetId="2" r:id="rId5"/>
    <sheet name="TBL6-YR2" sheetId="8" r:id="rId6"/>
    <sheet name="TBL7-YR3" sheetId="9" r:id="rId7"/>
    <sheet name="TBL8-SUMMARY" sheetId="5" r:id="rId8"/>
    <sheet name="Capital and O&amp;M" sheetId="3"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7" l="1"/>
  <c r="E15" i="7"/>
  <c r="C12" i="4" s="1"/>
  <c r="E15" i="9" l="1"/>
  <c r="D15" i="9"/>
  <c r="E14" i="9"/>
  <c r="D14" i="9"/>
  <c r="F14" i="9" s="1"/>
  <c r="E13" i="9"/>
  <c r="D13" i="9"/>
  <c r="C12" i="9"/>
  <c r="D12" i="9" s="1"/>
  <c r="C11" i="9"/>
  <c r="D11" i="9" s="1"/>
  <c r="D10" i="9"/>
  <c r="F10" i="9" s="1"/>
  <c r="G10" i="9" s="1"/>
  <c r="D9" i="9"/>
  <c r="F9" i="9" s="1"/>
  <c r="D8" i="9"/>
  <c r="F8" i="9" s="1"/>
  <c r="D7" i="9"/>
  <c r="F7" i="9" s="1"/>
  <c r="C5" i="9"/>
  <c r="D5" i="9" s="1"/>
  <c r="F5" i="9" s="1"/>
  <c r="D4" i="9"/>
  <c r="F4" i="9" s="1"/>
  <c r="D15" i="8"/>
  <c r="F15" i="8" s="1"/>
  <c r="G15" i="8" s="1"/>
  <c r="D14" i="8"/>
  <c r="F14" i="8" s="1"/>
  <c r="F13" i="8"/>
  <c r="D13" i="8"/>
  <c r="C12" i="8"/>
  <c r="D12" i="8" s="1"/>
  <c r="F12" i="8" s="1"/>
  <c r="C11" i="8"/>
  <c r="D11" i="8" s="1"/>
  <c r="F11" i="8" s="1"/>
  <c r="D10" i="8"/>
  <c r="F10" i="8" s="1"/>
  <c r="D9" i="8"/>
  <c r="F9" i="8" s="1"/>
  <c r="D8" i="8"/>
  <c r="F8" i="8" s="1"/>
  <c r="D7" i="8"/>
  <c r="F7" i="8" s="1"/>
  <c r="C5" i="8"/>
  <c r="D5" i="8" s="1"/>
  <c r="F5" i="8" s="1"/>
  <c r="D4" i="8"/>
  <c r="F4" i="8" s="1"/>
  <c r="D33" i="7"/>
  <c r="F33" i="7" s="1"/>
  <c r="D32" i="7"/>
  <c r="F32" i="7" s="1"/>
  <c r="D31" i="7"/>
  <c r="F31" i="7" s="1"/>
  <c r="D30" i="7"/>
  <c r="F30" i="7" s="1"/>
  <c r="D29" i="7"/>
  <c r="F29" i="7" s="1"/>
  <c r="D28" i="7"/>
  <c r="F28" i="7" s="1"/>
  <c r="D27" i="7"/>
  <c r="F27" i="7" s="1"/>
  <c r="D25" i="7"/>
  <c r="F25" i="7" s="1"/>
  <c r="D24" i="7"/>
  <c r="F24" i="7" s="1"/>
  <c r="D23" i="7"/>
  <c r="F23" i="7" s="1"/>
  <c r="D19" i="7"/>
  <c r="F19" i="7" s="1"/>
  <c r="D18" i="7"/>
  <c r="F18" i="7" s="1"/>
  <c r="D17" i="7"/>
  <c r="F17" i="7" s="1"/>
  <c r="D16" i="7"/>
  <c r="D15" i="7"/>
  <c r="D14" i="7"/>
  <c r="F14" i="7" s="1"/>
  <c r="D13" i="7"/>
  <c r="F13" i="7" s="1"/>
  <c r="D12" i="7"/>
  <c r="F12" i="7" s="1"/>
  <c r="D11" i="7"/>
  <c r="F11" i="7" s="1"/>
  <c r="E11" i="9"/>
  <c r="D9" i="7"/>
  <c r="D8" i="7"/>
  <c r="F8" i="7" s="1"/>
  <c r="D6" i="7"/>
  <c r="F6" i="7" s="1"/>
  <c r="D5" i="7"/>
  <c r="F5" i="7" s="1"/>
  <c r="D33" i="6"/>
  <c r="F33" i="6" s="1"/>
  <c r="G33" i="6" s="1"/>
  <c r="D32" i="6"/>
  <c r="F32" i="6" s="1"/>
  <c r="D31" i="6"/>
  <c r="F31" i="6" s="1"/>
  <c r="D30" i="6"/>
  <c r="F30" i="6" s="1"/>
  <c r="D29" i="6"/>
  <c r="F29" i="6" s="1"/>
  <c r="D28" i="6"/>
  <c r="F28" i="6" s="1"/>
  <c r="G28" i="6" s="1"/>
  <c r="D27" i="6"/>
  <c r="F27" i="6" s="1"/>
  <c r="D25" i="6"/>
  <c r="F25" i="6" s="1"/>
  <c r="D24" i="6"/>
  <c r="F24" i="6" s="1"/>
  <c r="D23" i="6"/>
  <c r="F23" i="6" s="1"/>
  <c r="D19" i="6"/>
  <c r="F19" i="6" s="1"/>
  <c r="D18" i="6"/>
  <c r="F18" i="6" s="1"/>
  <c r="G18" i="6" s="1"/>
  <c r="D17" i="6"/>
  <c r="F17" i="6" s="1"/>
  <c r="D16" i="6"/>
  <c r="D15" i="6"/>
  <c r="F15" i="6" s="1"/>
  <c r="G15" i="6" s="1"/>
  <c r="D14" i="6"/>
  <c r="F14" i="6" s="1"/>
  <c r="G14" i="6" s="1"/>
  <c r="D13" i="6"/>
  <c r="F13" i="6" s="1"/>
  <c r="D12" i="6"/>
  <c r="F12" i="6" s="1"/>
  <c r="D11" i="6"/>
  <c r="F11" i="6" s="1"/>
  <c r="D9" i="6"/>
  <c r="F9" i="6" s="1"/>
  <c r="D8" i="6"/>
  <c r="F8" i="6" s="1"/>
  <c r="D6" i="6"/>
  <c r="F6" i="6" s="1"/>
  <c r="D5" i="6"/>
  <c r="F5" i="6" s="1"/>
  <c r="C5" i="2"/>
  <c r="D33" i="1"/>
  <c r="D32" i="1"/>
  <c r="E32" i="1"/>
  <c r="E33" i="1"/>
  <c r="C10" i="4" l="1"/>
  <c r="F13" i="9"/>
  <c r="F15" i="9"/>
  <c r="G15" i="9" s="1"/>
  <c r="F11" i="9"/>
  <c r="G11" i="9" s="1"/>
  <c r="G23" i="7"/>
  <c r="F9" i="7"/>
  <c r="F15" i="7"/>
  <c r="H15" i="7" s="1"/>
  <c r="H31" i="6"/>
  <c r="G31" i="6"/>
  <c r="I31" i="6" s="1"/>
  <c r="B4" i="5"/>
  <c r="F33" i="1"/>
  <c r="G33" i="1" s="1"/>
  <c r="G8" i="9"/>
  <c r="H8" i="9"/>
  <c r="I8" i="9" s="1"/>
  <c r="H9" i="9"/>
  <c r="G9" i="9"/>
  <c r="I9" i="9" s="1"/>
  <c r="G4" i="9"/>
  <c r="H4" i="9"/>
  <c r="I4" i="9" s="1"/>
  <c r="H7" i="9"/>
  <c r="G7" i="9"/>
  <c r="I7" i="9" s="1"/>
  <c r="H14" i="9"/>
  <c r="G14" i="9"/>
  <c r="H5" i="9"/>
  <c r="G5" i="9"/>
  <c r="I5" i="9" s="1"/>
  <c r="H10" i="9"/>
  <c r="I10" i="9" s="1"/>
  <c r="H13" i="9"/>
  <c r="G13" i="9"/>
  <c r="G11" i="8"/>
  <c r="H11" i="8"/>
  <c r="H14" i="8"/>
  <c r="G14" i="8"/>
  <c r="G5" i="8"/>
  <c r="H5" i="8"/>
  <c r="H9" i="8"/>
  <c r="G9" i="8"/>
  <c r="I9" i="8" s="1"/>
  <c r="H4" i="8"/>
  <c r="G4" i="8"/>
  <c r="H7" i="8"/>
  <c r="G7" i="8"/>
  <c r="I7" i="8" s="1"/>
  <c r="H12" i="8"/>
  <c r="G12" i="8"/>
  <c r="H8" i="8"/>
  <c r="G8" i="8"/>
  <c r="I8" i="8" s="1"/>
  <c r="G10" i="8"/>
  <c r="H10" i="8"/>
  <c r="I10" i="8" s="1"/>
  <c r="H15" i="8"/>
  <c r="I15" i="8" s="1"/>
  <c r="H13" i="8"/>
  <c r="I13" i="8" s="1"/>
  <c r="G13" i="8"/>
  <c r="G18" i="7"/>
  <c r="H18" i="7"/>
  <c r="H6" i="7"/>
  <c r="G6" i="7"/>
  <c r="H5" i="7"/>
  <c r="G5" i="7"/>
  <c r="G33" i="7"/>
  <c r="H33" i="7"/>
  <c r="H27" i="7"/>
  <c r="G27" i="7"/>
  <c r="G8" i="7"/>
  <c r="H8" i="7"/>
  <c r="G24" i="7"/>
  <c r="H24" i="7"/>
  <c r="H31" i="7"/>
  <c r="G31" i="7"/>
  <c r="G12" i="7"/>
  <c r="H12" i="7"/>
  <c r="I12" i="7"/>
  <c r="G28" i="7"/>
  <c r="H28" i="7"/>
  <c r="I28" i="7" s="1"/>
  <c r="G9" i="7"/>
  <c r="H11" i="7"/>
  <c r="G11" i="7"/>
  <c r="H17" i="7"/>
  <c r="G17" i="7"/>
  <c r="I17" i="7" s="1"/>
  <c r="H25" i="7"/>
  <c r="G25" i="7"/>
  <c r="G14" i="7"/>
  <c r="G30" i="7"/>
  <c r="G32" i="7"/>
  <c r="H14" i="7"/>
  <c r="H30" i="7"/>
  <c r="H32" i="7"/>
  <c r="G13" i="7"/>
  <c r="G19" i="7"/>
  <c r="H23" i="7"/>
  <c r="G29" i="7"/>
  <c r="H13" i="7"/>
  <c r="H19" i="7"/>
  <c r="H29" i="7"/>
  <c r="G11" i="6"/>
  <c r="H11" i="6"/>
  <c r="H17" i="6"/>
  <c r="G17" i="6"/>
  <c r="G32" i="6"/>
  <c r="H32" i="6"/>
  <c r="G5" i="6"/>
  <c r="H5" i="6"/>
  <c r="H29" i="6"/>
  <c r="G29" i="6"/>
  <c r="H6" i="6"/>
  <c r="G6" i="6"/>
  <c r="H19" i="6"/>
  <c r="G19" i="6"/>
  <c r="I19" i="6" s="1"/>
  <c r="H27" i="6"/>
  <c r="G27" i="6"/>
  <c r="G12" i="6"/>
  <c r="H12" i="6"/>
  <c r="I12" i="6" s="1"/>
  <c r="H13" i="6"/>
  <c r="G13" i="6"/>
  <c r="G8" i="6"/>
  <c r="H8" i="6"/>
  <c r="H23" i="6"/>
  <c r="G23" i="6"/>
  <c r="I23" i="6" s="1"/>
  <c r="H25" i="6"/>
  <c r="G25" i="6"/>
  <c r="F16" i="6"/>
  <c r="B4" i="4" s="1"/>
  <c r="G9" i="6"/>
  <c r="H9" i="6"/>
  <c r="G24" i="6"/>
  <c r="H24" i="6"/>
  <c r="H18" i="6"/>
  <c r="I18" i="6" s="1"/>
  <c r="H14" i="6"/>
  <c r="I14" i="6" s="1"/>
  <c r="H30" i="6"/>
  <c r="H15" i="6"/>
  <c r="I15" i="6" s="1"/>
  <c r="H28" i="6"/>
  <c r="I28" i="6" s="1"/>
  <c r="H33" i="6"/>
  <c r="I33" i="6" s="1"/>
  <c r="G30" i="6"/>
  <c r="F32" i="1"/>
  <c r="H32" i="1" s="1"/>
  <c r="I17" i="6" l="1"/>
  <c r="I8" i="7"/>
  <c r="I6" i="7"/>
  <c r="I13" i="7"/>
  <c r="I27" i="6"/>
  <c r="I18" i="7"/>
  <c r="H15" i="9"/>
  <c r="I15" i="9" s="1"/>
  <c r="I24" i="6"/>
  <c r="I11" i="7"/>
  <c r="I31" i="7"/>
  <c r="I14" i="9"/>
  <c r="I5" i="8"/>
  <c r="I14" i="8"/>
  <c r="I4" i="8"/>
  <c r="F16" i="7"/>
  <c r="B5" i="4" s="1"/>
  <c r="E12" i="9"/>
  <c r="H11" i="9"/>
  <c r="F34" i="7"/>
  <c r="E12" i="4" s="1"/>
  <c r="I25" i="7"/>
  <c r="I30" i="7"/>
  <c r="I27" i="7"/>
  <c r="I24" i="7"/>
  <c r="G15" i="7"/>
  <c r="I32" i="7"/>
  <c r="I30" i="6"/>
  <c r="I11" i="6"/>
  <c r="H33" i="1"/>
  <c r="I15" i="7"/>
  <c r="I14" i="7"/>
  <c r="I5" i="7"/>
  <c r="I23" i="7"/>
  <c r="I19" i="7"/>
  <c r="H9" i="7"/>
  <c r="I29" i="7"/>
  <c r="I33" i="7"/>
  <c r="I29" i="6"/>
  <c r="I8" i="6"/>
  <c r="C4" i="4"/>
  <c r="F34" i="6"/>
  <c r="E11" i="4" s="1"/>
  <c r="I25" i="6"/>
  <c r="I13" i="6"/>
  <c r="I6" i="6"/>
  <c r="I11" i="8"/>
  <c r="C4" i="5"/>
  <c r="I13" i="9"/>
  <c r="I12" i="8"/>
  <c r="I16" i="8" s="1"/>
  <c r="F4" i="5" s="1"/>
  <c r="D4" i="5"/>
  <c r="I11" i="9"/>
  <c r="F16" i="8"/>
  <c r="I9" i="6"/>
  <c r="I32" i="6"/>
  <c r="I9" i="7"/>
  <c r="G16" i="6"/>
  <c r="H16" i="6"/>
  <c r="D4" i="4" s="1"/>
  <c r="I5" i="6"/>
  <c r="G32" i="1"/>
  <c r="I32" i="1" s="1"/>
  <c r="I33" i="1"/>
  <c r="G16" i="7" l="1"/>
  <c r="H16" i="7"/>
  <c r="I16" i="7" s="1"/>
  <c r="I20" i="7" s="1"/>
  <c r="I35" i="7" s="1"/>
  <c r="F5" i="4" s="1"/>
  <c r="F12" i="9"/>
  <c r="B12" i="5"/>
  <c r="I34" i="7"/>
  <c r="C5" i="4"/>
  <c r="F20" i="7"/>
  <c r="D12" i="4" s="1"/>
  <c r="F12" i="4" s="1"/>
  <c r="F20" i="6"/>
  <c r="D11" i="4" s="1"/>
  <c r="I34" i="6"/>
  <c r="D5" i="4"/>
  <c r="I16" i="6"/>
  <c r="I20" i="6" s="1"/>
  <c r="I35" i="6" s="1"/>
  <c r="G12" i="9" l="1"/>
  <c r="H12" i="9"/>
  <c r="F16" i="9" s="1"/>
  <c r="B5" i="5"/>
  <c r="F35" i="7"/>
  <c r="F35" i="6"/>
  <c r="I37" i="6"/>
  <c r="F4" i="4"/>
  <c r="H4" i="4" s="1"/>
  <c r="D9" i="1"/>
  <c r="D8" i="1"/>
  <c r="B13" i="5"/>
  <c r="B14" i="5"/>
  <c r="C9" i="5"/>
  <c r="G7" i="5"/>
  <c r="G6" i="5"/>
  <c r="H4" i="5"/>
  <c r="E4" i="5"/>
  <c r="C11" i="5" s="1"/>
  <c r="B14" i="4"/>
  <c r="F11" i="4"/>
  <c r="H11" i="4" s="1"/>
  <c r="C14" i="4"/>
  <c r="E5" i="4"/>
  <c r="E4" i="4"/>
  <c r="G6" i="3"/>
  <c r="G7" i="3" s="1"/>
  <c r="B6" i="3"/>
  <c r="D6" i="3" s="1"/>
  <c r="I12" i="9" l="1"/>
  <c r="I16" i="9" s="1"/>
  <c r="F5" i="5" s="1"/>
  <c r="H5" i="5" s="1"/>
  <c r="D5" i="5"/>
  <c r="C5" i="5"/>
  <c r="G12" i="4"/>
  <c r="H12" i="4"/>
  <c r="C13" i="4"/>
  <c r="D7" i="3"/>
  <c r="E5" i="5" l="1"/>
  <c r="C12" i="5" s="1"/>
  <c r="I7" i="3"/>
  <c r="I36" i="7"/>
  <c r="F9" i="1"/>
  <c r="F8" i="1"/>
  <c r="G5" i="4" l="1"/>
  <c r="I37" i="7"/>
  <c r="G8" i="1"/>
  <c r="H8" i="1"/>
  <c r="H9" i="1"/>
  <c r="G9" i="1"/>
  <c r="B22" i="3"/>
  <c r="C22" i="3"/>
  <c r="F20" i="3"/>
  <c r="F21" i="3"/>
  <c r="F19" i="3"/>
  <c r="I9" i="1" l="1"/>
  <c r="G6" i="4"/>
  <c r="H5" i="4"/>
  <c r="G7" i="4"/>
  <c r="I8" i="1"/>
  <c r="F22" i="3"/>
  <c r="C12" i="2"/>
  <c r="C11" i="2"/>
  <c r="D15" i="2" l="1"/>
  <c r="F15" i="2" s="1"/>
  <c r="H15" i="2" s="1"/>
  <c r="D14" i="2"/>
  <c r="F14" i="2" s="1"/>
  <c r="H14" i="2" s="1"/>
  <c r="D13" i="2"/>
  <c r="F13" i="2" s="1"/>
  <c r="H13" i="2" s="1"/>
  <c r="D12" i="2"/>
  <c r="F12" i="2" s="1"/>
  <c r="H12" i="2" s="1"/>
  <c r="D11" i="2"/>
  <c r="F11" i="2" s="1"/>
  <c r="D10" i="2"/>
  <c r="F10" i="2" s="1"/>
  <c r="H10" i="2" s="1"/>
  <c r="D9" i="2"/>
  <c r="F9" i="2" s="1"/>
  <c r="H9" i="2" s="1"/>
  <c r="D8" i="2"/>
  <c r="F8" i="2" s="1"/>
  <c r="H8" i="2" s="1"/>
  <c r="D7" i="2"/>
  <c r="F7" i="2" s="1"/>
  <c r="H7" i="2" s="1"/>
  <c r="D5" i="2"/>
  <c r="F5" i="2" s="1"/>
  <c r="D4" i="2"/>
  <c r="F4" i="2" s="1"/>
  <c r="H4" i="2" l="1"/>
  <c r="B3" i="5"/>
  <c r="B7" i="5" s="1"/>
  <c r="B6" i="5"/>
  <c r="H5" i="2"/>
  <c r="H11" i="2"/>
  <c r="D3" i="5" s="1"/>
  <c r="G15" i="2"/>
  <c r="G14" i="2"/>
  <c r="I14" i="2" s="1"/>
  <c r="G13" i="2"/>
  <c r="I13" i="2" s="1"/>
  <c r="G12" i="2"/>
  <c r="I12" i="2" s="1"/>
  <c r="G11" i="2"/>
  <c r="G10" i="2"/>
  <c r="I10" i="2" s="1"/>
  <c r="G9" i="2"/>
  <c r="I9" i="2" s="1"/>
  <c r="G8" i="2"/>
  <c r="I8" i="2" s="1"/>
  <c r="G7" i="2"/>
  <c r="I7" i="2" s="1"/>
  <c r="G5" i="2"/>
  <c r="G4" i="2"/>
  <c r="D31" i="1"/>
  <c r="F31" i="1" s="1"/>
  <c r="G31" i="1" s="1"/>
  <c r="D30" i="1"/>
  <c r="F30" i="1" s="1"/>
  <c r="H30" i="1" s="1"/>
  <c r="D29" i="1"/>
  <c r="F29" i="1" s="1"/>
  <c r="G29" i="1" s="1"/>
  <c r="D28" i="1"/>
  <c r="F28" i="1" s="1"/>
  <c r="H28" i="1" s="1"/>
  <c r="D27" i="1"/>
  <c r="F27" i="1" s="1"/>
  <c r="D25" i="1"/>
  <c r="F25" i="1" s="1"/>
  <c r="H25" i="1" s="1"/>
  <c r="D24" i="1"/>
  <c r="F24" i="1" s="1"/>
  <c r="G24" i="1" s="1"/>
  <c r="D23" i="1"/>
  <c r="F23" i="1" s="1"/>
  <c r="D19" i="1"/>
  <c r="F19" i="1" s="1"/>
  <c r="G19" i="1" s="1"/>
  <c r="D18" i="1"/>
  <c r="F18" i="1" s="1"/>
  <c r="H18" i="1" s="1"/>
  <c r="D17" i="1"/>
  <c r="F17" i="1" s="1"/>
  <c r="H17" i="1" s="1"/>
  <c r="D16" i="1"/>
  <c r="F16" i="1" s="1"/>
  <c r="G16" i="1" s="1"/>
  <c r="D15" i="1"/>
  <c r="F15" i="1" s="1"/>
  <c r="H15" i="1" s="1"/>
  <c r="D14" i="1"/>
  <c r="F14" i="1" s="1"/>
  <c r="G14" i="1" s="1"/>
  <c r="D13" i="1"/>
  <c r="F13" i="1" s="1"/>
  <c r="H13" i="1" s="1"/>
  <c r="D12" i="1"/>
  <c r="F12" i="1" s="1"/>
  <c r="D11" i="1"/>
  <c r="F11" i="1" s="1"/>
  <c r="H11" i="1" s="1"/>
  <c r="D6" i="1"/>
  <c r="F6" i="1" s="1"/>
  <c r="H6" i="1" s="1"/>
  <c r="D5" i="1"/>
  <c r="F5" i="1" s="1"/>
  <c r="F16" i="2" l="1"/>
  <c r="I5" i="2"/>
  <c r="D6" i="5"/>
  <c r="D7" i="5"/>
  <c r="B3" i="4"/>
  <c r="C3" i="5"/>
  <c r="I11" i="2"/>
  <c r="H23" i="1"/>
  <c r="G27" i="1"/>
  <c r="H12" i="1"/>
  <c r="I15" i="2"/>
  <c r="G11" i="1"/>
  <c r="I11" i="1"/>
  <c r="G12" i="1"/>
  <c r="H31" i="1"/>
  <c r="I31" i="1" s="1"/>
  <c r="G30" i="1"/>
  <c r="I30" i="1" s="1"/>
  <c r="H29" i="1"/>
  <c r="I29" i="1" s="1"/>
  <c r="H19" i="1"/>
  <c r="I19" i="1" s="1"/>
  <c r="G18" i="1"/>
  <c r="I18" i="1" s="1"/>
  <c r="G6" i="1"/>
  <c r="I6" i="1" s="1"/>
  <c r="H14" i="1"/>
  <c r="I14" i="1" s="1"/>
  <c r="H24" i="1"/>
  <c r="I24" i="1" s="1"/>
  <c r="G15" i="1"/>
  <c r="I15" i="1" s="1"/>
  <c r="G25" i="1"/>
  <c r="I25" i="1" s="1"/>
  <c r="H16" i="1"/>
  <c r="I16" i="1" s="1"/>
  <c r="H27" i="1"/>
  <c r="G13" i="1"/>
  <c r="I13" i="1" s="1"/>
  <c r="G17" i="1"/>
  <c r="I17" i="1" s="1"/>
  <c r="G23" i="1"/>
  <c r="F34" i="1" s="1"/>
  <c r="G28" i="1"/>
  <c r="I28" i="1" s="1"/>
  <c r="I4" i="2"/>
  <c r="G5" i="1"/>
  <c r="H5" i="1"/>
  <c r="D3" i="4" l="1"/>
  <c r="C3" i="4"/>
  <c r="F20" i="1"/>
  <c r="D7" i="4"/>
  <c r="D6" i="4"/>
  <c r="C7" i="5"/>
  <c r="C6" i="5"/>
  <c r="E3" i="5"/>
  <c r="I23" i="1"/>
  <c r="E3" i="4"/>
  <c r="B6" i="4"/>
  <c r="B7" i="4"/>
  <c r="C7" i="4"/>
  <c r="C6" i="4"/>
  <c r="I27" i="1"/>
  <c r="I16" i="2"/>
  <c r="F3" i="5" s="1"/>
  <c r="F6" i="5" s="1"/>
  <c r="I12" i="1"/>
  <c r="E10" i="4"/>
  <c r="I5" i="1"/>
  <c r="I34" i="1" l="1"/>
  <c r="I35" i="1" s="1"/>
  <c r="E13" i="4"/>
  <c r="E14" i="4"/>
  <c r="E6" i="4"/>
  <c r="E7" i="4"/>
  <c r="F7" i="5"/>
  <c r="H3" i="5"/>
  <c r="C10" i="5"/>
  <c r="E6" i="5"/>
  <c r="E7" i="5"/>
  <c r="F35" i="1"/>
  <c r="D10" i="4"/>
  <c r="I20" i="1"/>
  <c r="H7" i="5" l="1"/>
  <c r="H6" i="5"/>
  <c r="C13" i="5"/>
  <c r="C16" i="5" s="1"/>
  <c r="C14" i="5"/>
  <c r="I37" i="1"/>
  <c r="F3" i="4"/>
  <c r="F6" i="4" s="1"/>
  <c r="D13" i="4"/>
  <c r="D14" i="4"/>
  <c r="F10" i="4"/>
  <c r="H3" i="4" l="1"/>
  <c r="F7" i="4"/>
  <c r="H10" i="4"/>
  <c r="H13" i="4" s="1"/>
  <c r="G10" i="4"/>
  <c r="F14" i="4"/>
  <c r="E17" i="4" s="1"/>
  <c r="F13" i="4"/>
  <c r="E16" i="4" l="1"/>
  <c r="G14" i="4"/>
  <c r="H14" i="4"/>
  <c r="H6" i="4"/>
  <c r="H7" i="4"/>
  <c r="E15" i="4" s="1"/>
</calcChain>
</file>

<file path=xl/sharedStrings.xml><?xml version="1.0" encoding="utf-8"?>
<sst xmlns="http://schemas.openxmlformats.org/spreadsheetml/2006/main" count="378" uniqueCount="146">
  <si>
    <t>Burden Item</t>
  </si>
  <si>
    <t>1. Reporting requirements</t>
  </si>
  <si>
    <t>b. Process/review information</t>
  </si>
  <si>
    <t>i. Initial notification</t>
  </si>
  <si>
    <t xml:space="preserve">ii. Notification of compliance status </t>
  </si>
  <si>
    <t>iii. Notification of construction/ reconstruction</t>
  </si>
  <si>
    <t>iv. Notification of actual startup</t>
  </si>
  <si>
    <t>viii. Excess emissions report</t>
  </si>
  <si>
    <t>2. Recordkeeping requirements</t>
  </si>
  <si>
    <t>b. Plan activities</t>
  </si>
  <si>
    <t>c. Implement activities</t>
  </si>
  <si>
    <t>d. Maintain record system for material used</t>
  </si>
  <si>
    <t>e. Time to enter information</t>
  </si>
  <si>
    <t>f. Time to train personnel</t>
  </si>
  <si>
    <t>(B) Number of occurrences per year</t>
  </si>
  <si>
    <t>(E) Technical person hrs per year (E=CxD)</t>
  </si>
  <si>
    <t>(F) Manage-ment person hrs per year (F=Ex0.05)</t>
  </si>
  <si>
    <t>3. Report review</t>
  </si>
  <si>
    <t>a. Initial notification</t>
  </si>
  <si>
    <t>b. Notification of compliance status</t>
  </si>
  <si>
    <t>c. Notification of construction/reconstruction</t>
  </si>
  <si>
    <t>d. Notification of actual startup</t>
  </si>
  <si>
    <t>i. Startup, shutdown, malfunction report</t>
  </si>
  <si>
    <t>Assumptions:</t>
  </si>
  <si>
    <t>Subtotal for Recordkeeping Requirements</t>
  </si>
  <si>
    <t>a. Familiarization with the regulatory requirements</t>
  </si>
  <si>
    <r>
      <t xml:space="preserve">(D) Respondents per year </t>
    </r>
    <r>
      <rPr>
        <vertAlign val="superscript"/>
        <sz val="10"/>
        <color theme="1"/>
        <rFont val="Times New Roman"/>
        <family val="1"/>
      </rPr>
      <t>a</t>
    </r>
  </si>
  <si>
    <t>Labor Rates:</t>
  </si>
  <si>
    <t>Management</t>
  </si>
  <si>
    <t>Technical</t>
  </si>
  <si>
    <t>Clerical</t>
  </si>
  <si>
    <t>(A) 
Person hours per occurrence</t>
  </si>
  <si>
    <t>(C) 
Person hrs per respondent per year (C=AxB)</t>
  </si>
  <si>
    <t>(G) 
Clerical person hrs per year (G=Ex0.1)</t>
  </si>
  <si>
    <r>
      <t xml:space="preserve">(H) 
Cost per year ($) </t>
    </r>
    <r>
      <rPr>
        <vertAlign val="superscript"/>
        <sz val="10"/>
        <color theme="1"/>
        <rFont val="Times New Roman"/>
        <family val="1"/>
      </rPr>
      <t>b</t>
    </r>
  </si>
  <si>
    <t>Capital/Startup vs. Operation and Maintenance (O&amp;M) Costs</t>
  </si>
  <si>
    <t>(A)</t>
  </si>
  <si>
    <t>(B)</t>
  </si>
  <si>
    <t>(C)</t>
  </si>
  <si>
    <t>(D)</t>
  </si>
  <si>
    <t>(E)</t>
  </si>
  <si>
    <t>Annual O&amp;M Costs for One Respondent</t>
  </si>
  <si>
    <t>(F)</t>
  </si>
  <si>
    <t>Number of Respondents with O&amp;M</t>
  </si>
  <si>
    <t>(G)</t>
  </si>
  <si>
    <t>Number of Respondents</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</si>
  <si>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</si>
  <si>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</si>
  <si>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</si>
  <si>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</si>
  <si>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</si>
  <si>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</si>
  <si>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</si>
  <si>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t>
  </si>
  <si>
    <t>Number of Respondents (E=A+B+C-D)</t>
  </si>
  <si>
    <t>Number of Responses</t>
  </si>
  <si>
    <t>Total</t>
  </si>
  <si>
    <t xml:space="preserve">Subtotal for Reporting Requirements  </t>
  </si>
  <si>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</si>
  <si>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r>
      <t>b</t>
    </r>
    <r>
      <rPr>
        <sz val="10"/>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</si>
  <si>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t>See 1.a.</t>
  </si>
  <si>
    <t>Table 1: Annual Respondent Burden and Cost – NESHAP for Plastic Parts and Products Surface Coating (40 CFR Part 63, Subpart PPPP) (Amendments)</t>
  </si>
  <si>
    <t>Performance Testing</t>
  </si>
  <si>
    <t>Capital Startup Cost for One Performance Test</t>
  </si>
  <si>
    <t>Number of Respondents Doing Testing</t>
  </si>
  <si>
    <t>Total Capital/ Startup Cost 
(B x C)</t>
  </si>
  <si>
    <t>Total O&amp;M, 
(E x F)</t>
  </si>
  <si>
    <t>Totals (rounded)</t>
  </si>
  <si>
    <t>Technical Hours</t>
  </si>
  <si>
    <t>Management Hours</t>
  </si>
  <si>
    <t>Clerical Hours</t>
  </si>
  <si>
    <t>Total Labor Hours</t>
  </si>
  <si>
    <t>Labor Costs</t>
  </si>
  <si>
    <t>Non-Labor (Capital/Startup and O&amp;M) Costs</t>
  </si>
  <si>
    <t>Total Costs</t>
  </si>
  <si>
    <t>Reporting Hours</t>
  </si>
  <si>
    <t>Recordkeeping Hours</t>
  </si>
  <si>
    <t>Total Hours</t>
  </si>
  <si>
    <t>Hours per Response</t>
  </si>
  <si>
    <t>Hours Per Respondent</t>
  </si>
  <si>
    <t>-</t>
  </si>
  <si>
    <t>Average annual additional costs per respondent:</t>
  </si>
  <si>
    <t>Average annual additional hours per respondent:</t>
  </si>
  <si>
    <t>Average annual additional hours per response:</t>
  </si>
  <si>
    <t>Table 4 - Summary of Annual Respondent Burden and Cost - NESHAP for Plastic Parts and Products Surface Coating (40 CFR Part 63, Subpart PPPP) (Amendments)</t>
  </si>
  <si>
    <t>Non-Labor Costs</t>
  </si>
  <si>
    <t xml:space="preserve">Average annual hours per response:  </t>
  </si>
  <si>
    <t xml:space="preserve">Table 8 - Summary of Annual Agency Burden and Cost - NESHAP for Plastic Parts and Products Surface Coating (40 CFR Part 63, Subpart PPPP) (Amendments)  </t>
  </si>
  <si>
    <t>Year 1</t>
  </si>
  <si>
    <t>d. Write reports</t>
  </si>
  <si>
    <t>c. Required activities</t>
  </si>
  <si>
    <r>
      <t xml:space="preserve">i. Add-on control performance test </t>
    </r>
    <r>
      <rPr>
        <vertAlign val="superscript"/>
        <sz val="10"/>
        <color theme="1"/>
        <rFont val="Times New Roman"/>
        <family val="1"/>
      </rPr>
      <t>c</t>
    </r>
  </si>
  <si>
    <r>
      <t xml:space="preserve">ii. Repeat add-on control performance test </t>
    </r>
    <r>
      <rPr>
        <vertAlign val="superscript"/>
        <sz val="10"/>
        <color theme="1"/>
        <rFont val="Times New Roman"/>
        <family val="1"/>
      </rPr>
      <t>c</t>
    </r>
  </si>
  <si>
    <r>
      <t>a</t>
    </r>
    <r>
      <rPr>
        <sz val="10"/>
        <rFont val="Times New Roman"/>
        <family val="1"/>
      </rPr>
      <t xml:space="preserve">   We estimate that 125 existing sources will be subject to the rule over the three-year period of this ICR, and no new sources will become subject.     </t>
    </r>
  </si>
  <si>
    <r>
      <t xml:space="preserve">v. Notification of initial performance test/add-on control performance test </t>
    </r>
    <r>
      <rPr>
        <vertAlign val="superscript"/>
        <sz val="10"/>
        <color rgb="FF000000"/>
        <rFont val="Times New Roman"/>
        <family val="1"/>
      </rPr>
      <t>c,d</t>
    </r>
  </si>
  <si>
    <r>
      <t xml:space="preserve">vi. Report of initial performance test/add-on control performance test </t>
    </r>
    <r>
      <rPr>
        <vertAlign val="superscript"/>
        <sz val="10"/>
        <color rgb="FF000000"/>
        <rFont val="Times New Roman"/>
        <family val="1"/>
      </rPr>
      <t>c,d</t>
    </r>
    <r>
      <rPr>
        <sz val="10"/>
        <color rgb="FF000000"/>
        <rFont val="Times New Roman"/>
        <family val="1"/>
      </rPr>
      <t xml:space="preserve"> </t>
    </r>
  </si>
  <si>
    <r>
      <t xml:space="preserve">d  </t>
    </r>
    <r>
      <rPr>
        <sz val="10"/>
        <rFont val="Times New Roman"/>
        <family val="1"/>
      </rPr>
      <t xml:space="preserve">New sources have an initial testing requirement, but we assume no new sources will become subject during the three-year period of this ICR. </t>
    </r>
  </si>
  <si>
    <r>
      <t xml:space="preserve">vii. Semiannual report </t>
    </r>
    <r>
      <rPr>
        <vertAlign val="superscript"/>
        <sz val="10"/>
        <color rgb="FF000000"/>
        <rFont val="Times New Roman"/>
        <family val="1"/>
      </rPr>
      <t>e</t>
    </r>
  </si>
  <si>
    <r>
      <t xml:space="preserve">ix. Startup, shutdown, malfunction report </t>
    </r>
    <r>
      <rPr>
        <vertAlign val="superscript"/>
        <sz val="10"/>
        <color rgb="FF000000"/>
        <rFont val="Times New Roman"/>
        <family val="1"/>
      </rPr>
      <t>f</t>
    </r>
  </si>
  <si>
    <r>
      <t>e</t>
    </r>
    <r>
      <rPr>
        <sz val="10"/>
        <rFont val="Times New Roman"/>
        <family val="1"/>
      </rPr>
      <t xml:space="preserve">  We assume that each respondent will take 6 hours twice per year to write the semiannual report.</t>
    </r>
  </si>
  <si>
    <r>
      <t>f</t>
    </r>
    <r>
      <rPr>
        <sz val="10"/>
        <color rgb="FF000000"/>
        <rFont val="Times New Roman"/>
        <family val="1"/>
      </rPr>
      <t xml:space="preserve">   It is estimated that 25 percent of facilities using add-on controls submit startup, shutdown, and malfunction report once per year.</t>
    </r>
  </si>
  <si>
    <r>
      <t xml:space="preserve">i. Material usage </t>
    </r>
    <r>
      <rPr>
        <vertAlign val="superscript"/>
        <sz val="10"/>
        <color rgb="FF000000"/>
        <rFont val="Times New Roman"/>
        <family val="1"/>
      </rPr>
      <t>g</t>
    </r>
  </si>
  <si>
    <r>
      <t xml:space="preserve">ii. Compliance calculation </t>
    </r>
    <r>
      <rPr>
        <vertAlign val="superscript"/>
        <sz val="10"/>
        <color rgb="FF000000"/>
        <rFont val="Times New Roman"/>
        <family val="1"/>
      </rPr>
      <t>h</t>
    </r>
  </si>
  <si>
    <r>
      <t xml:space="preserve">g. Store, file, and maintain records </t>
    </r>
    <r>
      <rPr>
        <vertAlign val="superscript"/>
        <sz val="10"/>
        <color rgb="FF000000"/>
        <rFont val="Times New Roman"/>
        <family val="1"/>
      </rPr>
      <t>i</t>
    </r>
  </si>
  <si>
    <r>
      <t xml:space="preserve">h. Retrieve records/reports </t>
    </r>
    <r>
      <rPr>
        <vertAlign val="superscript"/>
        <sz val="10"/>
        <color rgb="FF000000"/>
        <rFont val="Times New Roman"/>
        <family val="1"/>
      </rPr>
      <t>j</t>
    </r>
  </si>
  <si>
    <r>
      <t>g</t>
    </r>
    <r>
      <rPr>
        <sz val="10"/>
        <color rgb="FF000000"/>
        <rFont val="Times New Roman"/>
        <family val="1"/>
      </rPr>
      <t xml:space="preserve">  We assumed that each respondent will take 0.5 hours each day to enter daily records of mass fraction of organic HAP for each coating, thinner, or cleaning material, and mass fraction of coating solids for each coating.</t>
    </r>
  </si>
  <si>
    <r>
      <t>h</t>
    </r>
    <r>
      <rPr>
        <sz val="10"/>
        <color rgb="FF000000"/>
        <rFont val="Times New Roman"/>
        <family val="1"/>
      </rPr>
      <t xml:space="preserve">   We have assumed that each respondent will take 2 hours once per month to enter compliance calculations.</t>
    </r>
  </si>
  <si>
    <r>
      <t>i</t>
    </r>
    <r>
      <rPr>
        <sz val="10"/>
        <color rgb="FF000000"/>
        <rFont val="Times New Roman"/>
        <family val="1"/>
      </rPr>
      <t xml:space="preserve">   We have assumed that each respondent will take 2 hours once per month to store, file and maintain records.</t>
    </r>
  </si>
  <si>
    <r>
      <t>j</t>
    </r>
    <r>
      <rPr>
        <sz val="10"/>
        <color rgb="FF000000"/>
        <rFont val="Times New Roman"/>
        <family val="1"/>
      </rPr>
      <t xml:space="preserve">  We have assumed that each respondent will take 1 hour once per month to retrieve records/reports.</t>
    </r>
  </si>
  <si>
    <r>
      <t xml:space="preserve">1. Initial performance test </t>
    </r>
    <r>
      <rPr>
        <vertAlign val="superscript"/>
        <sz val="10"/>
        <rFont val="Times New Roman"/>
        <family val="1"/>
      </rPr>
      <t>c</t>
    </r>
  </si>
  <si>
    <r>
      <t>a</t>
    </r>
    <r>
      <rPr>
        <sz val="10"/>
        <rFont val="Times New Roman"/>
        <family val="1"/>
      </rPr>
      <t xml:space="preserve">   We estimate that 125 existing sources will be subject to the rule over the three-year period of this ICR, and no new sources will become subject.   </t>
    </r>
  </si>
  <si>
    <r>
      <t xml:space="preserve">2. Repeat performance test </t>
    </r>
    <r>
      <rPr>
        <vertAlign val="superscript"/>
        <sz val="10"/>
        <rFont val="Times New Roman"/>
        <family val="1"/>
      </rPr>
      <t>c</t>
    </r>
  </si>
  <si>
    <r>
      <t xml:space="preserve">f. Report of performance test/add-on control performance test </t>
    </r>
    <r>
      <rPr>
        <vertAlign val="superscript"/>
        <sz val="10"/>
        <rFont val="Times New Roman"/>
        <family val="1"/>
      </rPr>
      <t>d</t>
    </r>
  </si>
  <si>
    <r>
      <t xml:space="preserve">e. Notification of performance test/add-on control performance test </t>
    </r>
    <r>
      <rPr>
        <vertAlign val="superscript"/>
        <sz val="10"/>
        <rFont val="Times New Roman"/>
        <family val="1"/>
      </rPr>
      <t>d</t>
    </r>
  </si>
  <si>
    <r>
      <t>e</t>
    </r>
    <r>
      <rPr>
        <sz val="10"/>
        <rFont val="Times New Roman"/>
        <family val="1"/>
      </rPr>
      <t xml:space="preserve">  We have assumed that it will take 12 hours two times per year to review the semiannual report.</t>
    </r>
  </si>
  <si>
    <r>
      <t>f</t>
    </r>
    <r>
      <rPr>
        <sz val="10"/>
        <rFont val="Times New Roman"/>
        <family val="1"/>
      </rPr>
      <t xml:space="preserve">  We have assumed that it will take 4 hours two times per year to review the excess emissions report.</t>
    </r>
  </si>
  <si>
    <t>(A) 
EPA Person hours per occurrence</t>
  </si>
  <si>
    <t>(C) 
EPA Person hrs per plant per year (C=AxB)</t>
  </si>
  <si>
    <r>
      <t xml:space="preserve">(D) 
Plants per year </t>
    </r>
    <r>
      <rPr>
        <vertAlign val="superscript"/>
        <sz val="10"/>
        <rFont val="Times New Roman"/>
        <family val="1"/>
      </rPr>
      <t>a</t>
    </r>
  </si>
  <si>
    <t>(B) 
Number of occurrences per year</t>
  </si>
  <si>
    <t>(F) 
Management person hrs per year (F=Ex0.05)</t>
  </si>
  <si>
    <r>
      <t xml:space="preserve">(H) 
Cost per year ($) </t>
    </r>
    <r>
      <rPr>
        <vertAlign val="superscript"/>
        <sz val="10"/>
        <rFont val="Times New Roman"/>
        <family val="1"/>
      </rPr>
      <t>b</t>
    </r>
  </si>
  <si>
    <r>
      <t xml:space="preserve">g. Semiannual report </t>
    </r>
    <r>
      <rPr>
        <vertAlign val="superscript"/>
        <sz val="10"/>
        <rFont val="Times New Roman"/>
        <family val="1"/>
      </rPr>
      <t>e</t>
    </r>
  </si>
  <si>
    <r>
      <t xml:space="preserve">h. Excess emissions report </t>
    </r>
    <r>
      <rPr>
        <vertAlign val="superscript"/>
        <sz val="10"/>
        <rFont val="Times New Roman"/>
        <family val="1"/>
      </rPr>
      <t>f</t>
    </r>
  </si>
  <si>
    <r>
      <t xml:space="preserve">c  </t>
    </r>
    <r>
      <rPr>
        <sz val="10"/>
        <rFont val="Times New Roman"/>
        <family val="1"/>
      </rPr>
      <t>We assume it will take 24 hours to complete the initial performance test review.</t>
    </r>
    <r>
      <rPr>
        <vertAlign val="superscript"/>
        <sz val="10"/>
        <rFont val="Times New Roman"/>
        <family val="1"/>
      </rPr>
      <t xml:space="preserve"> </t>
    </r>
    <r>
      <rPr>
        <sz val="10"/>
        <rFont val="Times New Roman"/>
        <family val="1"/>
      </rPr>
      <t>Assume a 5% failure and re-test rate.</t>
    </r>
  </si>
  <si>
    <t>Table 2: Annual Respondent Burden and Cost – NESHAP for Plastic Parts and Products Surface Coating (40 CFR Part 63, Subpart PPPP) (Amendments)</t>
  </si>
  <si>
    <t>Year 2</t>
  </si>
  <si>
    <t>Table 3: Annual Respondent Burden and Cost – NESHAP for Plastic Parts and Products Surface Coating (40 CFR Part 63, Subpart PPPP) (Amendments)</t>
  </si>
  <si>
    <t>Year 3</t>
  </si>
  <si>
    <t xml:space="preserve">Table 5:  Average Annual EPA Burden and Cost - NESHAP for Plastic Parts and Products Surface Coating (40 CFR Part 63, Subpart PPPP) (Amendments)  </t>
  </si>
  <si>
    <t xml:space="preserve">Table 6:  Average Annual EPA Burden and Cost - NESHAP for Plastic Parts and Products Surface Coating (40 CFR Part 63, Subpart PPPP) (Amendments)  </t>
  </si>
  <si>
    <t xml:space="preserve">Table 7:  Average Annual EPA Burden and Cost - NESHAP for Plastic Parts and Products Surface Coating (40 CFR Part 63, Subpart PPPP) (Amendments)  </t>
  </si>
  <si>
    <r>
      <t>1</t>
    </r>
    <r>
      <rPr>
        <sz val="10"/>
        <color rgb="FF000000"/>
        <rFont val="Times New Roman"/>
        <family val="1"/>
      </rPr>
      <t xml:space="preserve"> New respondents include sources with constructed, reconstructed and modified affected facilities.</t>
    </r>
    <r>
      <rPr>
        <sz val="10"/>
        <color rgb="FFFF0000"/>
        <rFont val="Times New Roman"/>
        <family val="1"/>
      </rPr>
      <t xml:space="preserve"> </t>
    </r>
  </si>
  <si>
    <t>Note: In year 3, three sources test one control device each at a cost of $19,000. We assume a 5% failure rate for the test. Since the fraction of re-tests (0.15) rounds down to zero, we assume no cost for re-tests. Totals have been rounded to three significant figures.</t>
  </si>
  <si>
    <r>
      <t>i. Revise record systems due to SSM revisions</t>
    </r>
    <r>
      <rPr>
        <vertAlign val="superscript"/>
        <sz val="10"/>
        <rFont val="Times New Roman"/>
        <family val="1"/>
      </rPr>
      <t xml:space="preserve"> k</t>
    </r>
  </si>
  <si>
    <r>
      <t xml:space="preserve">j. Become familiar with CEDRI for electronic filing of notifications and reports </t>
    </r>
    <r>
      <rPr>
        <vertAlign val="superscript"/>
        <sz val="10"/>
        <rFont val="Times New Roman"/>
        <family val="1"/>
      </rPr>
      <t>l</t>
    </r>
  </si>
  <si>
    <r>
      <t xml:space="preserve">Total Capital and O&amp;M Cost (rounded) </t>
    </r>
    <r>
      <rPr>
        <b/>
        <vertAlign val="superscript"/>
        <sz val="10"/>
        <rFont val="Times New Roman"/>
        <family val="1"/>
      </rPr>
      <t>m</t>
    </r>
  </si>
  <si>
    <r>
      <t xml:space="preserve">Total Labor Burden and Cost (rounded) </t>
    </r>
    <r>
      <rPr>
        <b/>
        <vertAlign val="superscript"/>
        <sz val="10"/>
        <rFont val="Times New Roman"/>
        <family val="1"/>
      </rPr>
      <t>m</t>
    </r>
  </si>
  <si>
    <r>
      <t xml:space="preserve">Grand Total (rounded) </t>
    </r>
    <r>
      <rPr>
        <b/>
        <vertAlign val="superscript"/>
        <sz val="10"/>
        <rFont val="Times New Roman"/>
        <family val="1"/>
      </rPr>
      <t>m</t>
    </r>
  </si>
  <si>
    <r>
      <rPr>
        <vertAlign val="superscript"/>
        <sz val="10"/>
        <rFont val="Times New Roman"/>
        <family val="1"/>
      </rPr>
      <t>l</t>
    </r>
    <r>
      <rPr>
        <sz val="10"/>
        <rFont val="Times New Roman"/>
        <family val="1"/>
      </rPr>
      <t xml:space="preserve">  Responses in year one associated with the use of electronic reporting include becoming familiar with CEDRI and the semi-annual reporting form.</t>
    </r>
  </si>
  <si>
    <r>
      <rPr>
        <vertAlign val="superscript"/>
        <sz val="10"/>
        <rFont val="Times New Roman"/>
        <family val="1"/>
      </rPr>
      <t xml:space="preserve">m </t>
    </r>
    <r>
      <rPr>
        <sz val="10"/>
        <rFont val="Times New Roman"/>
        <family val="1"/>
      </rPr>
      <t>Totals have been rounded to 3 significant figures. Figures may not add exactly due to rounding.</t>
    </r>
  </si>
  <si>
    <r>
      <rPr>
        <vertAlign val="superscript"/>
        <sz val="10"/>
        <rFont val="Times New Roman"/>
        <family val="1"/>
      </rPr>
      <t xml:space="preserve">g </t>
    </r>
    <r>
      <rPr>
        <sz val="10"/>
        <rFont val="Times New Roman"/>
        <family val="1"/>
      </rPr>
      <t>Totals have been rounded to 3 significant figures. Figures may not add exactly due to rounding.</t>
    </r>
  </si>
  <si>
    <r>
      <t xml:space="preserve">Total (rounded): </t>
    </r>
    <r>
      <rPr>
        <b/>
        <vertAlign val="superscript"/>
        <sz val="10"/>
        <rFont val="Times New Roman"/>
        <family val="1"/>
      </rPr>
      <t>g</t>
    </r>
  </si>
  <si>
    <r>
      <t xml:space="preserve">c  </t>
    </r>
    <r>
      <rPr>
        <sz val="10"/>
        <rFont val="Times New Roman"/>
        <family val="1"/>
      </rPr>
      <t>The performance test requirement will affect 3 facilities with add-on controls in the third year. The emission units with add-on controls at these 3 facilities do not already have a testing requirement in their permits. We assume a 5% failure and re-test rate (3 x 0.05 = 0.15). Since the fraction of re-tests (0.15) rounds down to zero, we assume no re-tests will be done.</t>
    </r>
  </si>
  <si>
    <r>
      <t xml:space="preserve">d  </t>
    </r>
    <r>
      <rPr>
        <sz val="10"/>
        <rFont val="Times New Roman"/>
        <family val="1"/>
      </rPr>
      <t xml:space="preserve">Assumes that the 3 facilities without periodic testing requirements in their permits will do performance testing of the emission units with add-on controls in year 3. We assume a 5% failure and re-test rate (3 x 0.05 = 0.15). Since the fraction of re-tests (0.15) rounds down to zero, we assume no re-tests will be done. </t>
    </r>
  </si>
  <si>
    <r>
      <rPr>
        <vertAlign val="superscript"/>
        <sz val="10"/>
        <rFont val="Times New Roman"/>
        <family val="1"/>
      </rPr>
      <t xml:space="preserve">k </t>
    </r>
    <r>
      <rPr>
        <sz val="10"/>
        <rFont val="Times New Roman"/>
        <family val="1"/>
      </rPr>
      <t xml:space="preserve"> We assume that costs associated with elimination of the SSM exemption include time for re-evaluating previously developed SSM record systems in year one.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</si>
</sst>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0.0"/>
    <numFmt numFmtId="165" formatCode="&quot;$&quot;#,##0.00"/>
    <numFmt numFmtId="166" formatCode="&quot;$&quot;#,##0"/>
    <numFmt numFmtId="167" formatCode="0.0"/>
    <numFmt numFmtId="168" formatCode="0.000"/>
    <numFmt numFmtId="169" formatCode="General_)"/>
  </numFmts>
  <fonts count="22" x14ac:knownFonts="1">
    <font>
      <sz val="11"/>
      <color theme="1"/>
      <name val="Calibri"/>
      <family val="2"/>
      <scheme val="minor"/>
    </font>
    <font>
      <sz val="10"/>
      <color theme="1"/>
      <name val="Times New Roman"/>
      <family val="1"/>
    </font>
    <font>
      <b/>
      <sz val="10"/>
      <color rgb="FF000000"/>
      <name val="Times New Roman"/>
      <family val="1"/>
    </font>
    <font>
      <vertAlign val="superscript"/>
      <sz val="10"/>
      <color rgb="FF000000"/>
      <name val="Times New Roman"/>
      <family val="1"/>
    </font>
    <font>
      <sz val="10"/>
      <color rgb="FF000000"/>
      <name val="Times New Roman"/>
      <family val="1"/>
    </font>
    <font>
      <b/>
      <sz val="10"/>
      <color theme="1"/>
      <name val="Times New Roman"/>
      <family val="1"/>
    </font>
    <font>
      <b/>
      <i/>
      <sz val="10"/>
      <color theme="1"/>
      <name val="Times New Roman"/>
      <family val="1"/>
    </font>
    <font>
      <b/>
      <i/>
      <sz val="10"/>
      <color rgb="FF000000"/>
      <name val="Times New Roman"/>
      <family val="1"/>
    </font>
    <font>
      <sz val="10"/>
      <color rgb="FFFF0000"/>
      <name val="Arial"/>
      <family val="2"/>
    </font>
    <font>
      <sz val="10"/>
      <color rgb="FFFF0000"/>
      <name val="Times New Roman"/>
      <family val="1"/>
    </font>
    <font>
      <vertAlign val="superscript"/>
      <sz val="10"/>
      <color theme="1"/>
      <name val="Times New Roman"/>
      <family val="1"/>
    </font>
    <font>
      <sz val="10"/>
      <name val="Times New Roman"/>
      <family val="1"/>
    </font>
    <font>
      <b/>
      <i/>
      <sz val="10"/>
      <name val="Times New Roman"/>
      <family val="1"/>
    </font>
    <font>
      <b/>
      <sz val="12"/>
      <color theme="1"/>
      <name val="Times New Roman"/>
      <family val="1"/>
    </font>
    <font>
      <vertAlign val="superscript"/>
      <sz val="10"/>
      <name val="Times New Roman"/>
      <family val="1"/>
    </font>
    <font>
      <b/>
      <sz val="10"/>
      <name val="Times New Roman"/>
      <family val="1"/>
    </font>
    <font>
      <b/>
      <vertAlign val="superscript"/>
      <sz val="10"/>
      <name val="Times New Roman"/>
      <family val="1"/>
    </font>
    <font>
      <b/>
      <sz val="12"/>
      <color rgb="FF000000"/>
      <name val="Times New Roman"/>
      <family val="1"/>
    </font>
    <font>
      <i/>
      <sz val="10"/>
      <color theme="1"/>
      <name val="Times New Roman"/>
      <family val="1"/>
    </font>
    <font>
      <sz val="10"/>
      <color rgb="FF000000"/>
      <name val="Calibri"/>
      <family val="2"/>
    </font>
    <font>
      <b/>
      <sz val="12"/>
      <name val="Times New Roman"/>
      <family val="1"/>
    </font>
    <font>
      <sz val="9"/>
      <name val="Times New Roman"/>
      <family val="1"/>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rgb="FF000000"/>
      </right>
      <top style="thin">
        <color rgb="FF000000"/>
      </top>
      <bottom style="thin">
        <color rgb="FF000000"/>
      </bottom>
      <diagonal/>
    </border>
  </borders>
  <cellStyleXfs count="1">
    <xf numFmtId="0" fontId="0" fillId="0" borderId="0"/>
  </cellStyleXfs>
  <cellXfs count="140">
    <xf numFmtId="0" fontId="0" fillId="0" borderId="0" xfId="0"/>
    <xf numFmtId="0" fontId="1" fillId="0" borderId="0" xfId="0" applyFont="1"/>
    <xf numFmtId="0" fontId="1" fillId="0" borderId="0" xfId="0" applyFont="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3" fillId="0" borderId="0" xfId="0" applyFont="1" applyAlignment="1">
      <alignment horizontal="left" vertical="center"/>
    </xf>
    <xf numFmtId="0" fontId="4" fillId="0" borderId="1" xfId="0" applyFont="1" applyFill="1" applyBorder="1" applyAlignment="1">
      <alignment horizontal="left" vertical="center" indent="1"/>
    </xf>
    <xf numFmtId="165" fontId="1" fillId="0" borderId="1" xfId="0" applyNumberFormat="1" applyFont="1" applyFill="1" applyBorder="1" applyAlignment="1">
      <alignment horizontal="right"/>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7" xfId="0" applyFont="1" applyFill="1" applyBorder="1" applyAlignment="1">
      <alignment horizontal="center" vertical="center" wrapText="1"/>
    </xf>
    <xf numFmtId="6" fontId="4" fillId="0" borderId="7"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6" fontId="4" fillId="0" borderId="1" xfId="0" applyNumberFormat="1" applyFont="1" applyFill="1" applyBorder="1" applyAlignment="1">
      <alignment horizontal="center" vertical="center" wrapText="1"/>
    </xf>
    <xf numFmtId="169" fontId="11" fillId="0" borderId="12" xfId="0" applyNumberFormat="1" applyFont="1" applyFill="1" applyBorder="1" applyAlignment="1">
      <alignment horizontal="center" vertical="center"/>
    </xf>
    <xf numFmtId="169" fontId="11" fillId="0" borderId="13" xfId="0" applyNumberFormat="1" applyFont="1" applyFill="1" applyBorder="1" applyAlignment="1">
      <alignment horizontal="center" vertical="center" wrapText="1"/>
    </xf>
    <xf numFmtId="169" fontId="11" fillId="0" borderId="14" xfId="0" applyNumberFormat="1" applyFont="1" applyFill="1" applyBorder="1" applyAlignment="1">
      <alignment horizontal="center" vertical="center" wrapText="1"/>
    </xf>
    <xf numFmtId="169" fontId="11" fillId="0" borderId="15"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1" xfId="0" applyNumberFormat="1" applyFont="1" applyFill="1" applyBorder="1" applyAlignment="1">
      <alignment horizontal="center"/>
    </xf>
    <xf numFmtId="166" fontId="11" fillId="0" borderId="7" xfId="0" applyNumberFormat="1" applyFont="1" applyFill="1" applyBorder="1" applyAlignment="1">
      <alignment horizontal="center"/>
    </xf>
    <xf numFmtId="166" fontId="11" fillId="0" borderId="1" xfId="0" applyNumberFormat="1" applyFont="1" applyFill="1" applyBorder="1" applyAlignment="1">
      <alignment horizontal="center"/>
    </xf>
    <xf numFmtId="166" fontId="11" fillId="0" borderId="16" xfId="0" applyNumberFormat="1" applyFont="1" applyFill="1" applyBorder="1" applyAlignment="1">
      <alignment horizontal="center"/>
    </xf>
    <xf numFmtId="169" fontId="11" fillId="0" borderId="17" xfId="0" applyNumberFormat="1" applyFont="1" applyFill="1" applyBorder="1" applyAlignment="1">
      <alignment horizontal="center"/>
    </xf>
    <xf numFmtId="169" fontId="11" fillId="0" borderId="18" xfId="0" applyNumberFormat="1" applyFont="1" applyFill="1" applyBorder="1" applyAlignment="1">
      <alignment horizontal="center"/>
    </xf>
    <xf numFmtId="3" fontId="11" fillId="0" borderId="19" xfId="0" applyNumberFormat="1" applyFont="1" applyFill="1" applyBorder="1" applyAlignment="1">
      <alignment horizontal="center"/>
    </xf>
    <xf numFmtId="166" fontId="11" fillId="0" borderId="19" xfId="0" applyNumberFormat="1" applyFont="1" applyFill="1" applyBorder="1" applyAlignment="1">
      <alignment horizontal="center"/>
    </xf>
    <xf numFmtId="166" fontId="11" fillId="0" borderId="20" xfId="0" applyNumberFormat="1" applyFont="1" applyFill="1" applyBorder="1" applyAlignment="1">
      <alignment horizontal="center"/>
    </xf>
    <xf numFmtId="169" fontId="11" fillId="0" borderId="21" xfId="0" applyNumberFormat="1" applyFont="1" applyFill="1" applyBorder="1" applyAlignment="1">
      <alignment horizontal="center"/>
    </xf>
    <xf numFmtId="3" fontId="11" fillId="0" borderId="22" xfId="0" applyNumberFormat="1" applyFont="1" applyFill="1" applyBorder="1" applyAlignment="1">
      <alignment horizontal="center"/>
    </xf>
    <xf numFmtId="164" fontId="11" fillId="0" borderId="22" xfId="0" applyNumberFormat="1" applyFont="1" applyFill="1" applyBorder="1" applyAlignment="1">
      <alignment horizontal="center"/>
    </xf>
    <xf numFmtId="166" fontId="11" fillId="0" borderId="22" xfId="0" applyNumberFormat="1" applyFont="1" applyFill="1" applyBorder="1" applyAlignment="1">
      <alignment horizontal="center"/>
    </xf>
    <xf numFmtId="166" fontId="11" fillId="0" borderId="23" xfId="0" applyNumberFormat="1" applyFont="1" applyFill="1" applyBorder="1" applyAlignment="1">
      <alignment horizontal="center"/>
    </xf>
    <xf numFmtId="0" fontId="4" fillId="0" borderId="24" xfId="0" applyFont="1" applyFill="1" applyBorder="1"/>
    <xf numFmtId="0" fontId="4" fillId="0" borderId="0" xfId="0" applyFont="1" applyFill="1" applyBorder="1"/>
    <xf numFmtId="0" fontId="4" fillId="0" borderId="25" xfId="0" applyFont="1" applyFill="1" applyBorder="1"/>
    <xf numFmtId="169" fontId="11" fillId="0" borderId="12" xfId="0" applyNumberFormat="1" applyFont="1" applyFill="1" applyBorder="1" applyAlignment="1">
      <alignment horizontal="center"/>
    </xf>
    <xf numFmtId="169" fontId="11" fillId="0" borderId="13" xfId="0" applyNumberFormat="1" applyFont="1" applyFill="1" applyBorder="1" applyAlignment="1">
      <alignment horizontal="center" wrapText="1"/>
    </xf>
    <xf numFmtId="169" fontId="11" fillId="0" borderId="26" xfId="0" applyNumberFormat="1" applyFont="1" applyFill="1" applyBorder="1" applyAlignment="1">
      <alignment horizontal="center" wrapText="1"/>
    </xf>
    <xf numFmtId="3" fontId="11" fillId="0" borderId="7" xfId="0" quotePrefix="1" applyNumberFormat="1" applyFont="1" applyFill="1" applyBorder="1" applyAlignment="1">
      <alignment horizontal="center"/>
    </xf>
    <xf numFmtId="3" fontId="11" fillId="0" borderId="27" xfId="0" applyNumberFormat="1" applyFont="1" applyFill="1" applyBorder="1" applyAlignment="1">
      <alignment horizontal="center"/>
    </xf>
    <xf numFmtId="164" fontId="11" fillId="0" borderId="27" xfId="0" applyNumberFormat="1" applyFont="1" applyFill="1" applyBorder="1" applyAlignment="1">
      <alignment horizontal="center"/>
    </xf>
    <xf numFmtId="164" fontId="11" fillId="0" borderId="28" xfId="0" applyNumberFormat="1" applyFont="1" applyFill="1" applyBorder="1" applyAlignment="1">
      <alignment horizontal="center"/>
    </xf>
    <xf numFmtId="164" fontId="11" fillId="0" borderId="20" xfId="0" applyNumberFormat="1" applyFont="1" applyFill="1" applyBorder="1" applyAlignment="1">
      <alignment horizontal="center"/>
    </xf>
    <xf numFmtId="164" fontId="11" fillId="0" borderId="7" xfId="0" applyNumberFormat="1" applyFont="1" applyFill="1" applyBorder="1" applyAlignment="1">
      <alignment horizontal="center"/>
    </xf>
    <xf numFmtId="164" fontId="11" fillId="0" borderId="29" xfId="0" applyNumberFormat="1" applyFont="1" applyFill="1" applyBorder="1" applyAlignment="1">
      <alignment horizontal="center"/>
    </xf>
    <xf numFmtId="164" fontId="11" fillId="0" borderId="30" xfId="0" applyNumberFormat="1" applyFont="1" applyFill="1" applyBorder="1" applyAlignment="1">
      <alignment horizontal="center"/>
    </xf>
    <xf numFmtId="166" fontId="4" fillId="0" borderId="0" xfId="0" applyNumberFormat="1" applyFont="1" applyFill="1" applyBorder="1" applyAlignment="1">
      <alignment horizontal="center"/>
    </xf>
    <xf numFmtId="0" fontId="19" fillId="0" borderId="0" xfId="0" applyFont="1" applyFill="1" applyBorder="1"/>
    <xf numFmtId="1" fontId="11" fillId="0" borderId="16" xfId="0" applyNumberFormat="1" applyFont="1" applyFill="1" applyBorder="1" applyAlignment="1">
      <alignment horizontal="center"/>
    </xf>
    <xf numFmtId="1" fontId="11" fillId="0" borderId="20" xfId="0" applyNumberFormat="1" applyFont="1" applyFill="1" applyBorder="1" applyAlignment="1">
      <alignment horizontal="center"/>
    </xf>
    <xf numFmtId="1" fontId="11" fillId="0" borderId="27" xfId="0" applyNumberFormat="1" applyFont="1" applyFill="1" applyBorder="1" applyAlignment="1">
      <alignment horizontal="center"/>
    </xf>
    <xf numFmtId="1" fontId="11" fillId="0" borderId="28" xfId="0" applyNumberFormat="1" applyFont="1" applyFill="1" applyBorder="1" applyAlignment="1">
      <alignment horizontal="center"/>
    </xf>
    <xf numFmtId="3" fontId="11" fillId="0" borderId="23" xfId="0" applyNumberFormat="1" applyFont="1" applyFill="1" applyBorder="1" applyAlignment="1">
      <alignment horizontal="center"/>
    </xf>
    <xf numFmtId="0" fontId="18" fillId="0" borderId="4" xfId="0" applyFont="1" applyFill="1" applyBorder="1" applyAlignment="1">
      <alignment horizontal="center" vertical="center"/>
    </xf>
    <xf numFmtId="0" fontId="11" fillId="0" borderId="1" xfId="0" applyFont="1" applyFill="1" applyBorder="1" applyAlignment="1">
      <alignment horizontal="center" vertical="center"/>
    </xf>
    <xf numFmtId="3" fontId="11"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1" fillId="0" borderId="0" xfId="0" applyFont="1" applyFill="1" applyBorder="1"/>
    <xf numFmtId="0" fontId="1" fillId="0" borderId="9" xfId="0" applyFont="1" applyFill="1" applyBorder="1" applyAlignment="1">
      <alignment vertical="top" wrapText="1"/>
    </xf>
    <xf numFmtId="6" fontId="1" fillId="0" borderId="0" xfId="0" applyNumberFormat="1" applyFont="1" applyFill="1" applyBorder="1"/>
    <xf numFmtId="0" fontId="2" fillId="0" borderId="1" xfId="0" applyFont="1" applyBorder="1" applyAlignment="1">
      <alignment vertical="center" wrapText="1"/>
    </xf>
    <xf numFmtId="0" fontId="1" fillId="0" borderId="1" xfId="0" applyFont="1" applyBorder="1" applyAlignment="1">
      <alignment vertical="top" wrapText="1"/>
    </xf>
    <xf numFmtId="0" fontId="3" fillId="0" borderId="0" xfId="0" applyFont="1" applyAlignment="1">
      <alignment vertical="center"/>
    </xf>
    <xf numFmtId="164" fontId="11" fillId="0" borderId="1" xfId="0" applyNumberFormat="1" applyFont="1" applyFill="1" applyBorder="1" applyAlignment="1">
      <alignment horizontal="center"/>
    </xf>
    <xf numFmtId="0" fontId="0" fillId="0" borderId="0" xfId="0" applyFill="1"/>
    <xf numFmtId="0" fontId="13" fillId="0" borderId="0" xfId="0" applyFont="1" applyFill="1"/>
    <xf numFmtId="0" fontId="1" fillId="0" borderId="0" xfId="0" applyFont="1" applyFill="1"/>
    <xf numFmtId="0" fontId="9" fillId="0" borderId="0" xfId="0" applyFont="1" applyFill="1"/>
    <xf numFmtId="0" fontId="1" fillId="0" borderId="1" xfId="0" applyFont="1" applyFill="1" applyBorder="1" applyAlignment="1">
      <alignment horizontal="center" vertical="center" wrapText="1"/>
    </xf>
    <xf numFmtId="0" fontId="4" fillId="0" borderId="1" xfId="0" applyFont="1" applyFill="1" applyBorder="1" applyAlignment="1">
      <alignment vertical="center"/>
    </xf>
    <xf numFmtId="0" fontId="1" fillId="0" borderId="4" xfId="0" applyFont="1" applyFill="1" applyBorder="1"/>
    <xf numFmtId="0" fontId="1" fillId="0" borderId="1" xfId="0" applyFont="1" applyFill="1" applyBorder="1"/>
    <xf numFmtId="0" fontId="1" fillId="0" borderId="4" xfId="0" applyFont="1" applyFill="1" applyBorder="1" applyAlignment="1">
      <alignment horizontal="center" vertical="center"/>
    </xf>
    <xf numFmtId="0" fontId="11" fillId="0" borderId="1" xfId="0" applyFont="1" applyFill="1" applyBorder="1"/>
    <xf numFmtId="165" fontId="1" fillId="0" borderId="1" xfId="0" applyNumberFormat="1" applyFont="1" applyFill="1" applyBorder="1"/>
    <xf numFmtId="166" fontId="1" fillId="0" borderId="1" xfId="0" applyNumberFormat="1" applyFont="1" applyFill="1" applyBorder="1" applyAlignment="1">
      <alignment horizontal="right"/>
    </xf>
    <xf numFmtId="0" fontId="1" fillId="0" borderId="31" xfId="0" applyFont="1" applyFill="1" applyBorder="1" applyAlignment="1">
      <alignment horizontal="left" vertical="center" wrapText="1" indent="2"/>
    </xf>
    <xf numFmtId="0" fontId="11" fillId="0" borderId="1" xfId="0" applyFont="1" applyFill="1" applyBorder="1" applyAlignment="1">
      <alignment horizontal="center" vertical="center" wrapText="1"/>
    </xf>
    <xf numFmtId="0" fontId="11" fillId="0" borderId="0" xfId="0" applyFont="1" applyFill="1" applyBorder="1"/>
    <xf numFmtId="165" fontId="1" fillId="0" borderId="0" xfId="0" applyNumberFormat="1" applyFont="1" applyFill="1" applyBorder="1"/>
    <xf numFmtId="0" fontId="4" fillId="0" borderId="1" xfId="0" applyFont="1" applyFill="1" applyBorder="1" applyAlignment="1">
      <alignment horizontal="left" vertical="center" indent="2"/>
    </xf>
    <xf numFmtId="0" fontId="4" fillId="0" borderId="1" xfId="0" applyFont="1" applyFill="1" applyBorder="1" applyAlignment="1">
      <alignment horizontal="left" vertical="center" wrapText="1" indent="2"/>
    </xf>
    <xf numFmtId="168" fontId="1" fillId="0" borderId="0" xfId="0" applyNumberFormat="1" applyFont="1" applyFill="1"/>
    <xf numFmtId="1" fontId="11" fillId="0" borderId="1" xfId="0" applyNumberFormat="1" applyFont="1" applyFill="1" applyBorder="1" applyAlignment="1">
      <alignment horizontal="center" vertical="center"/>
    </xf>
    <xf numFmtId="0" fontId="7" fillId="0" borderId="1" xfId="0" applyFont="1" applyFill="1" applyBorder="1" applyAlignment="1">
      <alignment vertical="center"/>
    </xf>
    <xf numFmtId="0" fontId="6" fillId="0" borderId="4" xfId="0" applyFont="1" applyFill="1" applyBorder="1" applyAlignment="1">
      <alignment horizontal="center" vertical="center"/>
    </xf>
    <xf numFmtId="0" fontId="12" fillId="0" borderId="1" xfId="0" applyFont="1" applyFill="1" applyBorder="1" applyAlignment="1">
      <alignment horizontal="center" vertical="center"/>
    </xf>
    <xf numFmtId="166" fontId="6" fillId="0" borderId="1" xfId="0" applyNumberFormat="1" applyFont="1" applyFill="1" applyBorder="1" applyAlignment="1">
      <alignment horizontal="right"/>
    </xf>
    <xf numFmtId="166" fontId="1" fillId="0" borderId="1" xfId="0" applyNumberFormat="1" applyFont="1" applyFill="1" applyBorder="1"/>
    <xf numFmtId="0" fontId="1" fillId="0" borderId="6" xfId="0" applyFont="1" applyFill="1" applyBorder="1" applyAlignment="1">
      <alignment horizontal="center" vertical="center"/>
    </xf>
    <xf numFmtId="0" fontId="11" fillId="0" borderId="5" xfId="0" applyFont="1" applyFill="1" applyBorder="1" applyAlignment="1">
      <alignment horizontal="center" vertical="center"/>
    </xf>
    <xf numFmtId="3" fontId="11" fillId="0" borderId="5" xfId="0" applyNumberFormat="1" applyFont="1" applyFill="1" applyBorder="1" applyAlignment="1">
      <alignment horizontal="center" vertical="center"/>
    </xf>
    <xf numFmtId="166" fontId="1" fillId="0" borderId="5" xfId="0" applyNumberFormat="1" applyFont="1" applyFill="1" applyBorder="1" applyAlignment="1">
      <alignment horizontal="right"/>
    </xf>
    <xf numFmtId="0" fontId="11" fillId="0" borderId="1" xfId="0" applyFont="1" applyFill="1" applyBorder="1" applyAlignment="1">
      <alignment horizontal="left" vertical="center" wrapText="1" indent="1"/>
    </xf>
    <xf numFmtId="0" fontId="21" fillId="0" borderId="1" xfId="0" applyFont="1" applyFill="1" applyBorder="1" applyAlignment="1">
      <alignment horizontal="center" vertical="center"/>
    </xf>
    <xf numFmtId="165" fontId="1" fillId="0" borderId="5" xfId="0" applyNumberFormat="1" applyFont="1" applyFill="1" applyBorder="1" applyAlignment="1">
      <alignment horizontal="right"/>
    </xf>
    <xf numFmtId="0" fontId="12" fillId="0" borderId="7" xfId="0" applyFont="1" applyFill="1" applyBorder="1" applyAlignment="1">
      <alignment vertical="center"/>
    </xf>
    <xf numFmtId="0" fontId="1" fillId="0" borderId="1" xfId="0" applyFont="1" applyFill="1" applyBorder="1" applyAlignment="1">
      <alignment horizontal="center" vertical="center"/>
    </xf>
    <xf numFmtId="3" fontId="1" fillId="0" borderId="0" xfId="0" applyNumberFormat="1" applyFont="1" applyFill="1"/>
    <xf numFmtId="0" fontId="15" fillId="0" borderId="1" xfId="0" applyFont="1" applyFill="1" applyBorder="1" applyAlignment="1">
      <alignment vertical="center"/>
    </xf>
    <xf numFmtId="166" fontId="5" fillId="0" borderId="1" xfId="0" applyNumberFormat="1" applyFont="1" applyFill="1" applyBorder="1" applyAlignment="1">
      <alignment horizontal="right"/>
    </xf>
    <xf numFmtId="1" fontId="1" fillId="0" borderId="0" xfId="0" applyNumberFormat="1" applyFont="1" applyFill="1"/>
    <xf numFmtId="166" fontId="5" fillId="0" borderId="1" xfId="0" applyNumberFormat="1" applyFont="1" applyFill="1" applyBorder="1"/>
    <xf numFmtId="0" fontId="2" fillId="0" borderId="0" xfId="0" applyFont="1" applyFill="1" applyAlignment="1">
      <alignment vertical="center"/>
    </xf>
    <xf numFmtId="164" fontId="11" fillId="0" borderId="1" xfId="0" applyNumberFormat="1" applyFont="1" applyFill="1" applyBorder="1" applyAlignment="1">
      <alignment horizontal="center" vertical="center"/>
    </xf>
    <xf numFmtId="167" fontId="11" fillId="0" borderId="1" xfId="0" applyNumberFormat="1" applyFont="1" applyFill="1" applyBorder="1" applyAlignment="1">
      <alignment horizontal="center" vertical="center"/>
    </xf>
    <xf numFmtId="0" fontId="8" fillId="0" borderId="0" xfId="0" applyFont="1" applyFill="1"/>
    <xf numFmtId="166" fontId="11" fillId="0" borderId="1" xfId="0" applyNumberFormat="1" applyFont="1" applyFill="1" applyBorder="1" applyAlignment="1">
      <alignment horizontal="right"/>
    </xf>
    <xf numFmtId="166" fontId="11" fillId="0" borderId="1" xfId="0" applyNumberFormat="1" applyFont="1" applyFill="1" applyBorder="1"/>
    <xf numFmtId="0" fontId="11" fillId="0" borderId="1" xfId="0" applyFont="1" applyFill="1" applyBorder="1" applyAlignment="1">
      <alignment horizontal="left" indent="1"/>
    </xf>
    <xf numFmtId="0" fontId="11" fillId="0" borderId="1" xfId="0" applyFont="1" applyFill="1" applyBorder="1" applyAlignment="1">
      <alignment horizontal="left" wrapText="1" indent="1"/>
    </xf>
    <xf numFmtId="165" fontId="11" fillId="0" borderId="1" xfId="0" applyNumberFormat="1" applyFont="1" applyFill="1" applyBorder="1" applyAlignment="1">
      <alignment horizontal="right"/>
    </xf>
    <xf numFmtId="0" fontId="15" fillId="0" borderId="1" xfId="0" applyFont="1" applyFill="1" applyBorder="1"/>
    <xf numFmtId="6" fontId="15" fillId="0" borderId="1" xfId="0" applyNumberFormat="1" applyFont="1" applyFill="1" applyBorder="1" applyAlignment="1">
      <alignment horizontal="right"/>
    </xf>
    <xf numFmtId="0" fontId="11" fillId="0" borderId="0" xfId="0" applyFont="1" applyFill="1"/>
    <xf numFmtId="0" fontId="15" fillId="0" borderId="0" xfId="0" applyFont="1" applyFill="1" applyAlignment="1">
      <alignment vertical="center"/>
    </xf>
    <xf numFmtId="3" fontId="12" fillId="0" borderId="2" xfId="0" applyNumberFormat="1" applyFont="1" applyFill="1" applyBorder="1" applyAlignment="1">
      <alignment horizontal="center" vertical="center"/>
    </xf>
    <xf numFmtId="3" fontId="12" fillId="0" borderId="3" xfId="0" applyNumberFormat="1" applyFont="1" applyFill="1" applyBorder="1" applyAlignment="1">
      <alignment horizontal="center" vertical="center"/>
    </xf>
    <xf numFmtId="3" fontId="12" fillId="0" borderId="4" xfId="0" applyNumberFormat="1" applyFont="1" applyFill="1" applyBorder="1" applyAlignment="1">
      <alignment horizontal="center" vertical="center"/>
    </xf>
    <xf numFmtId="3" fontId="12" fillId="0" borderId="1" xfId="0" applyNumberFormat="1" applyFont="1" applyFill="1" applyBorder="1" applyAlignment="1">
      <alignment horizontal="center" vertical="center"/>
    </xf>
    <xf numFmtId="3" fontId="15" fillId="0" borderId="1" xfId="0" applyNumberFormat="1" applyFont="1" applyFill="1" applyBorder="1" applyAlignment="1">
      <alignment horizontal="center" vertical="center"/>
    </xf>
    <xf numFmtId="0" fontId="13" fillId="0" borderId="0" xfId="0" applyFont="1" applyFill="1" applyAlignment="1">
      <alignment horizontal="left" vertical="top" wrapText="1"/>
    </xf>
    <xf numFmtId="0" fontId="11" fillId="0" borderId="1" xfId="0" applyFont="1" applyFill="1" applyBorder="1" applyAlignment="1">
      <alignment horizontal="center" vertical="top"/>
    </xf>
    <xf numFmtId="0" fontId="11" fillId="0" borderId="0" xfId="0" applyFont="1" applyFill="1" applyAlignment="1">
      <alignment vertical="top" wrapText="1"/>
    </xf>
    <xf numFmtId="0" fontId="14" fillId="0" borderId="0" xfId="0" applyFont="1" applyFill="1" applyAlignment="1">
      <alignment horizontal="left" vertical="top" wrapText="1"/>
    </xf>
    <xf numFmtId="0" fontId="14" fillId="0" borderId="0" xfId="0" applyFont="1" applyFill="1" applyAlignment="1">
      <alignment vertical="top" wrapText="1"/>
    </xf>
    <xf numFmtId="0" fontId="3" fillId="0" borderId="0" xfId="0" applyFont="1" applyFill="1" applyAlignment="1">
      <alignment vertical="top" wrapText="1"/>
    </xf>
    <xf numFmtId="0" fontId="11" fillId="0" borderId="0" xfId="0" applyFont="1" applyFill="1" applyBorder="1" applyAlignment="1">
      <alignment horizontal="left" vertical="top" wrapText="1"/>
    </xf>
    <xf numFmtId="0" fontId="17" fillId="0" borderId="11" xfId="0" applyFont="1" applyFill="1" applyBorder="1" applyAlignment="1">
      <alignment horizontal="left" vertical="top" wrapText="1"/>
    </xf>
    <xf numFmtId="0" fontId="11" fillId="0" borderId="0" xfId="0" applyFont="1" applyFill="1" applyAlignment="1">
      <alignment horizontal="left" vertical="top" wrapText="1"/>
    </xf>
    <xf numFmtId="3" fontId="15" fillId="0" borderId="2" xfId="0" applyNumberFormat="1" applyFont="1" applyFill="1" applyBorder="1" applyAlignment="1">
      <alignment horizontal="center"/>
    </xf>
    <xf numFmtId="3" fontId="15" fillId="0" borderId="3" xfId="0" applyNumberFormat="1" applyFont="1" applyFill="1" applyBorder="1" applyAlignment="1">
      <alignment horizontal="center"/>
    </xf>
    <xf numFmtId="3" fontId="15" fillId="0" borderId="4" xfId="0" applyNumberFormat="1" applyFont="1" applyFill="1" applyBorder="1" applyAlignment="1">
      <alignment horizontal="center"/>
    </xf>
    <xf numFmtId="169" fontId="20" fillId="0" borderId="0" xfId="0" applyNumberFormat="1"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0"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7"/>
  <sheetViews>
    <sheetView tabSelected="1" zoomScaleNormal="100" workbookViewId="0">
      <pane xSplit="1" ySplit="3" topLeftCell="B40" activePane="bottomRight" state="frozen"/>
      <selection pane="topRight" activeCell="B1" sqref="B1"/>
      <selection pane="bottomLeft" activeCell="A4" sqref="A4"/>
      <selection pane="bottomRight" activeCell="A4" sqref="A4"/>
    </sheetView>
  </sheetViews>
  <sheetFormatPr defaultRowHeight="15" x14ac:dyDescent="0.25"/>
  <cols>
    <col min="1" max="1" width="44" style="66" customWidth="1"/>
    <col min="2" max="2" width="9.140625" style="66"/>
    <col min="3" max="3" width="10.28515625" style="66" customWidth="1"/>
    <col min="4" max="4" width="10.140625" style="66" customWidth="1"/>
    <col min="5" max="5" width="11.28515625" style="66" customWidth="1"/>
    <col min="6" max="8" width="9.140625" style="66"/>
    <col min="9" max="9" width="14.5703125" style="66" customWidth="1"/>
    <col min="10" max="10" width="9.140625" style="66"/>
    <col min="11" max="11" width="11" style="66" bestFit="1" customWidth="1"/>
    <col min="12" max="16384" width="9.140625" style="66"/>
  </cols>
  <sheetData>
    <row r="1" spans="1:12" ht="31.5" customHeight="1" x14ac:dyDescent="0.25">
      <c r="A1" s="123" t="s">
        <v>61</v>
      </c>
      <c r="B1" s="123"/>
      <c r="C1" s="123"/>
      <c r="D1" s="123"/>
      <c r="E1" s="123"/>
      <c r="F1" s="123"/>
      <c r="G1" s="123"/>
      <c r="H1" s="123"/>
      <c r="I1" s="123"/>
    </row>
    <row r="2" spans="1:12" ht="15.75" x14ac:dyDescent="0.25">
      <c r="A2" s="67" t="s">
        <v>88</v>
      </c>
      <c r="B2" s="68"/>
      <c r="C2" s="68"/>
      <c r="D2" s="68"/>
      <c r="E2" s="68"/>
      <c r="I2" s="68"/>
      <c r="J2" s="68"/>
      <c r="K2" s="69"/>
      <c r="L2" s="68"/>
    </row>
    <row r="3" spans="1:12" ht="76.5" x14ac:dyDescent="0.25">
      <c r="A3" s="70" t="s">
        <v>0</v>
      </c>
      <c r="B3" s="70" t="s">
        <v>31</v>
      </c>
      <c r="C3" s="70" t="s">
        <v>14</v>
      </c>
      <c r="D3" s="70" t="s">
        <v>32</v>
      </c>
      <c r="E3" s="70" t="s">
        <v>26</v>
      </c>
      <c r="F3" s="70" t="s">
        <v>15</v>
      </c>
      <c r="G3" s="70" t="s">
        <v>16</v>
      </c>
      <c r="H3" s="70" t="s">
        <v>33</v>
      </c>
      <c r="I3" s="70" t="s">
        <v>34</v>
      </c>
      <c r="J3" s="68"/>
      <c r="K3" s="69"/>
      <c r="L3" s="68"/>
    </row>
    <row r="4" spans="1:12" x14ac:dyDescent="0.25">
      <c r="A4" s="71" t="s">
        <v>1</v>
      </c>
      <c r="B4" s="72"/>
      <c r="C4" s="73"/>
      <c r="D4" s="73"/>
      <c r="E4" s="73"/>
      <c r="F4" s="73"/>
      <c r="G4" s="73"/>
      <c r="H4" s="73"/>
      <c r="I4" s="73"/>
      <c r="J4" s="68"/>
      <c r="K4" s="124" t="s">
        <v>27</v>
      </c>
      <c r="L4" s="124"/>
    </row>
    <row r="5" spans="1:12" x14ac:dyDescent="0.25">
      <c r="A5" s="6" t="s">
        <v>25</v>
      </c>
      <c r="B5" s="74">
        <v>4</v>
      </c>
      <c r="C5" s="56">
        <v>1</v>
      </c>
      <c r="D5" s="56">
        <f>B5*C5</f>
        <v>4</v>
      </c>
      <c r="E5" s="56">
        <v>125</v>
      </c>
      <c r="F5" s="57">
        <f>D5*E5</f>
        <v>500</v>
      </c>
      <c r="G5" s="56">
        <f>F5*0.05</f>
        <v>25</v>
      </c>
      <c r="H5" s="56">
        <f>F5*0.1</f>
        <v>50</v>
      </c>
      <c r="I5" s="7">
        <f>F5*L$6+G5*L$5+H5*L$7</f>
        <v>65496</v>
      </c>
      <c r="J5" s="68"/>
      <c r="K5" s="75" t="s">
        <v>28</v>
      </c>
      <c r="L5" s="76">
        <v>147.4</v>
      </c>
    </row>
    <row r="6" spans="1:12" x14ac:dyDescent="0.25">
      <c r="A6" s="6" t="s">
        <v>2</v>
      </c>
      <c r="B6" s="74">
        <v>4</v>
      </c>
      <c r="C6" s="56">
        <v>4</v>
      </c>
      <c r="D6" s="56">
        <f>B6*C6</f>
        <v>16</v>
      </c>
      <c r="E6" s="56">
        <v>0</v>
      </c>
      <c r="F6" s="57">
        <f>D6*E6</f>
        <v>0</v>
      </c>
      <c r="G6" s="56">
        <f>F6*0.05</f>
        <v>0</v>
      </c>
      <c r="H6" s="57">
        <f>F6*0.1</f>
        <v>0</v>
      </c>
      <c r="I6" s="77">
        <f>F6*L$6+G6*L$5+H6*L$7</f>
        <v>0</v>
      </c>
      <c r="J6" s="68"/>
      <c r="K6" s="75" t="s">
        <v>29</v>
      </c>
      <c r="L6" s="76">
        <v>117.92</v>
      </c>
    </row>
    <row r="7" spans="1:12" x14ac:dyDescent="0.25">
      <c r="A7" s="6" t="s">
        <v>90</v>
      </c>
      <c r="B7" s="74"/>
      <c r="C7" s="56"/>
      <c r="D7" s="56"/>
      <c r="E7" s="56"/>
      <c r="F7" s="57"/>
      <c r="G7" s="56"/>
      <c r="H7" s="57"/>
      <c r="I7" s="7"/>
      <c r="J7" s="68"/>
      <c r="K7" s="75" t="s">
        <v>30</v>
      </c>
      <c r="L7" s="76">
        <v>57.02</v>
      </c>
    </row>
    <row r="8" spans="1:12" ht="15.75" x14ac:dyDescent="0.25">
      <c r="A8" s="78" t="s">
        <v>91</v>
      </c>
      <c r="B8" s="79">
        <v>30</v>
      </c>
      <c r="C8" s="79">
        <v>1</v>
      </c>
      <c r="D8" s="79">
        <f t="shared" ref="D8:D9" si="0">B8*C8</f>
        <v>30</v>
      </c>
      <c r="E8" s="56">
        <v>0</v>
      </c>
      <c r="F8" s="57">
        <f t="shared" ref="F8:F9" si="1">D8*E8</f>
        <v>0</v>
      </c>
      <c r="G8" s="56">
        <f t="shared" ref="G8:G9" si="2">F8*0.05</f>
        <v>0</v>
      </c>
      <c r="H8" s="57">
        <f t="shared" ref="H8:H9" si="3">F8*0.1</f>
        <v>0</v>
      </c>
      <c r="I8" s="77">
        <f>F8*L$6+G8*L$5+H8*L$7</f>
        <v>0</v>
      </c>
      <c r="J8" s="68"/>
      <c r="K8" s="80"/>
      <c r="L8" s="81"/>
    </row>
    <row r="9" spans="1:12" ht="15.75" x14ac:dyDescent="0.25">
      <c r="A9" s="78" t="s">
        <v>92</v>
      </c>
      <c r="B9" s="79">
        <v>30</v>
      </c>
      <c r="C9" s="79">
        <v>1</v>
      </c>
      <c r="D9" s="79">
        <f t="shared" si="0"/>
        <v>30</v>
      </c>
      <c r="E9" s="56">
        <v>0</v>
      </c>
      <c r="F9" s="57">
        <f t="shared" si="1"/>
        <v>0</v>
      </c>
      <c r="G9" s="56">
        <f t="shared" si="2"/>
        <v>0</v>
      </c>
      <c r="H9" s="57">
        <f t="shared" si="3"/>
        <v>0</v>
      </c>
      <c r="I9" s="77">
        <f>F9*L$6+G9*L$5+H9*L$7</f>
        <v>0</v>
      </c>
      <c r="J9" s="68"/>
      <c r="K9" s="80"/>
      <c r="L9" s="81"/>
    </row>
    <row r="10" spans="1:12" x14ac:dyDescent="0.25">
      <c r="A10" s="6" t="s">
        <v>89</v>
      </c>
      <c r="B10" s="74"/>
      <c r="C10" s="56"/>
      <c r="D10" s="56"/>
      <c r="E10" s="56"/>
      <c r="F10" s="56"/>
      <c r="G10" s="56"/>
      <c r="H10" s="56"/>
      <c r="I10" s="76"/>
      <c r="J10" s="68"/>
    </row>
    <row r="11" spans="1:12" x14ac:dyDescent="0.25">
      <c r="A11" s="82" t="s">
        <v>3</v>
      </c>
      <c r="B11" s="74">
        <v>2</v>
      </c>
      <c r="C11" s="56">
        <v>1</v>
      </c>
      <c r="D11" s="56">
        <f t="shared" ref="D11:D19" si="4">B11*C11</f>
        <v>2</v>
      </c>
      <c r="E11" s="56">
        <v>0</v>
      </c>
      <c r="F11" s="57">
        <f t="shared" ref="F11:F19" si="5">D11*E11</f>
        <v>0</v>
      </c>
      <c r="G11" s="56">
        <f t="shared" ref="G11:G19" si="6">F11*0.05</f>
        <v>0</v>
      </c>
      <c r="H11" s="56">
        <f t="shared" ref="H11:H19" si="7">F11*0.1</f>
        <v>0</v>
      </c>
      <c r="I11" s="77">
        <f t="shared" ref="I11:I19" si="8">F11*L$6+G11*L$5+H11*L$7</f>
        <v>0</v>
      </c>
      <c r="J11" s="68"/>
      <c r="K11" s="68"/>
      <c r="L11" s="68"/>
    </row>
    <row r="12" spans="1:12" x14ac:dyDescent="0.25">
      <c r="A12" s="82" t="s">
        <v>4</v>
      </c>
      <c r="B12" s="74">
        <v>2</v>
      </c>
      <c r="C12" s="56">
        <v>1</v>
      </c>
      <c r="D12" s="56">
        <f t="shared" si="4"/>
        <v>2</v>
      </c>
      <c r="E12" s="56">
        <v>0</v>
      </c>
      <c r="F12" s="57">
        <f t="shared" si="5"/>
        <v>0</v>
      </c>
      <c r="G12" s="56">
        <f t="shared" si="6"/>
        <v>0</v>
      </c>
      <c r="H12" s="56">
        <f t="shared" si="7"/>
        <v>0</v>
      </c>
      <c r="I12" s="77">
        <f t="shared" si="8"/>
        <v>0</v>
      </c>
      <c r="J12" s="68"/>
      <c r="K12" s="68"/>
      <c r="L12" s="68"/>
    </row>
    <row r="13" spans="1:12" x14ac:dyDescent="0.25">
      <c r="A13" s="82" t="s">
        <v>5</v>
      </c>
      <c r="B13" s="74">
        <v>2</v>
      </c>
      <c r="C13" s="56">
        <v>1</v>
      </c>
      <c r="D13" s="56">
        <f t="shared" si="4"/>
        <v>2</v>
      </c>
      <c r="E13" s="56">
        <v>0</v>
      </c>
      <c r="F13" s="57">
        <f t="shared" si="5"/>
        <v>0</v>
      </c>
      <c r="G13" s="56">
        <f t="shared" si="6"/>
        <v>0</v>
      </c>
      <c r="H13" s="56">
        <f t="shared" si="7"/>
        <v>0</v>
      </c>
      <c r="I13" s="77">
        <f t="shared" si="8"/>
        <v>0</v>
      </c>
      <c r="J13" s="68"/>
      <c r="K13" s="68"/>
      <c r="L13" s="68"/>
    </row>
    <row r="14" spans="1:12" x14ac:dyDescent="0.25">
      <c r="A14" s="82" t="s">
        <v>6</v>
      </c>
      <c r="B14" s="74">
        <v>2</v>
      </c>
      <c r="C14" s="56">
        <v>1</v>
      </c>
      <c r="D14" s="56">
        <f t="shared" si="4"/>
        <v>2</v>
      </c>
      <c r="E14" s="56">
        <v>0</v>
      </c>
      <c r="F14" s="57">
        <f t="shared" si="5"/>
        <v>0</v>
      </c>
      <c r="G14" s="56">
        <f t="shared" si="6"/>
        <v>0</v>
      </c>
      <c r="H14" s="56">
        <f t="shared" si="7"/>
        <v>0</v>
      </c>
      <c r="I14" s="77">
        <f t="shared" si="8"/>
        <v>0</v>
      </c>
      <c r="J14" s="68"/>
      <c r="K14" s="68"/>
      <c r="L14" s="68"/>
    </row>
    <row r="15" spans="1:12" ht="28.5" x14ac:dyDescent="0.25">
      <c r="A15" s="83" t="s">
        <v>94</v>
      </c>
      <c r="B15" s="74">
        <v>2</v>
      </c>
      <c r="C15" s="56">
        <v>1</v>
      </c>
      <c r="D15" s="56">
        <f t="shared" si="4"/>
        <v>2</v>
      </c>
      <c r="E15" s="56">
        <v>0</v>
      </c>
      <c r="F15" s="57">
        <f t="shared" si="5"/>
        <v>0</v>
      </c>
      <c r="G15" s="56">
        <f t="shared" si="6"/>
        <v>0</v>
      </c>
      <c r="H15" s="56">
        <f t="shared" si="7"/>
        <v>0</v>
      </c>
      <c r="I15" s="77">
        <f t="shared" si="8"/>
        <v>0</v>
      </c>
      <c r="J15" s="68"/>
      <c r="K15" s="68"/>
      <c r="L15" s="68"/>
    </row>
    <row r="16" spans="1:12" ht="28.5" x14ac:dyDescent="0.25">
      <c r="A16" s="83" t="s">
        <v>95</v>
      </c>
      <c r="B16" s="74">
        <v>10</v>
      </c>
      <c r="C16" s="56">
        <v>1</v>
      </c>
      <c r="D16" s="56">
        <f t="shared" si="4"/>
        <v>10</v>
      </c>
      <c r="E16" s="56">
        <v>0</v>
      </c>
      <c r="F16" s="57">
        <f t="shared" si="5"/>
        <v>0</v>
      </c>
      <c r="G16" s="56">
        <f t="shared" si="6"/>
        <v>0</v>
      </c>
      <c r="H16" s="56">
        <f t="shared" si="7"/>
        <v>0</v>
      </c>
      <c r="I16" s="77">
        <f t="shared" si="8"/>
        <v>0</v>
      </c>
      <c r="J16" s="68"/>
      <c r="K16" s="68"/>
      <c r="L16" s="68"/>
    </row>
    <row r="17" spans="1:12" ht="15.75" x14ac:dyDescent="0.25">
      <c r="A17" s="82" t="s">
        <v>97</v>
      </c>
      <c r="B17" s="74">
        <v>6</v>
      </c>
      <c r="C17" s="56">
        <v>2</v>
      </c>
      <c r="D17" s="56">
        <f t="shared" si="4"/>
        <v>12</v>
      </c>
      <c r="E17" s="56">
        <v>0</v>
      </c>
      <c r="F17" s="57">
        <f t="shared" si="5"/>
        <v>0</v>
      </c>
      <c r="G17" s="56">
        <f t="shared" si="6"/>
        <v>0</v>
      </c>
      <c r="H17" s="56">
        <f t="shared" si="7"/>
        <v>0</v>
      </c>
      <c r="I17" s="77">
        <f t="shared" si="8"/>
        <v>0</v>
      </c>
      <c r="J17" s="68"/>
      <c r="K17" s="68"/>
      <c r="L17" s="68"/>
    </row>
    <row r="18" spans="1:12" x14ac:dyDescent="0.25">
      <c r="A18" s="82" t="s">
        <v>7</v>
      </c>
      <c r="B18" s="74">
        <v>2</v>
      </c>
      <c r="C18" s="56">
        <v>2</v>
      </c>
      <c r="D18" s="56">
        <f t="shared" si="4"/>
        <v>4</v>
      </c>
      <c r="E18" s="56">
        <v>0</v>
      </c>
      <c r="F18" s="57">
        <f t="shared" si="5"/>
        <v>0</v>
      </c>
      <c r="G18" s="56">
        <f t="shared" si="6"/>
        <v>0</v>
      </c>
      <c r="H18" s="56">
        <f t="shared" si="7"/>
        <v>0</v>
      </c>
      <c r="I18" s="77">
        <f t="shared" si="8"/>
        <v>0</v>
      </c>
      <c r="J18" s="68"/>
      <c r="K18" s="84"/>
      <c r="L18" s="68"/>
    </row>
    <row r="19" spans="1:12" ht="15.75" x14ac:dyDescent="0.25">
      <c r="A19" s="82" t="s">
        <v>98</v>
      </c>
      <c r="B19" s="74">
        <v>2</v>
      </c>
      <c r="C19" s="56">
        <v>1</v>
      </c>
      <c r="D19" s="56">
        <f t="shared" si="4"/>
        <v>2</v>
      </c>
      <c r="E19" s="85">
        <v>0</v>
      </c>
      <c r="F19" s="57">
        <f t="shared" si="5"/>
        <v>0</v>
      </c>
      <c r="G19" s="56">
        <f t="shared" si="6"/>
        <v>0</v>
      </c>
      <c r="H19" s="56">
        <f t="shared" si="7"/>
        <v>0</v>
      </c>
      <c r="I19" s="77">
        <f t="shared" si="8"/>
        <v>0</v>
      </c>
      <c r="J19" s="68"/>
      <c r="K19" s="68"/>
      <c r="L19" s="68"/>
    </row>
    <row r="20" spans="1:12" x14ac:dyDescent="0.25">
      <c r="A20" s="86" t="s">
        <v>57</v>
      </c>
      <c r="B20" s="87"/>
      <c r="C20" s="88"/>
      <c r="D20" s="88"/>
      <c r="E20" s="88"/>
      <c r="F20" s="118">
        <f>SUM(F5:H19)</f>
        <v>575</v>
      </c>
      <c r="G20" s="119"/>
      <c r="H20" s="120"/>
      <c r="I20" s="89">
        <f>SUM(I4:I19)</f>
        <v>65496</v>
      </c>
      <c r="J20" s="68"/>
      <c r="K20" s="68"/>
      <c r="L20" s="68"/>
    </row>
    <row r="21" spans="1:12" x14ac:dyDescent="0.25">
      <c r="A21" s="71" t="s">
        <v>8</v>
      </c>
      <c r="B21" s="74"/>
      <c r="C21" s="56"/>
      <c r="D21" s="56"/>
      <c r="E21" s="56"/>
      <c r="F21" s="56"/>
      <c r="G21" s="56"/>
      <c r="H21" s="56"/>
      <c r="I21" s="76"/>
      <c r="J21" s="68"/>
      <c r="K21" s="68"/>
      <c r="L21" s="68"/>
    </row>
    <row r="22" spans="1:12" x14ac:dyDescent="0.25">
      <c r="A22" s="6" t="s">
        <v>25</v>
      </c>
      <c r="B22" s="55" t="s">
        <v>60</v>
      </c>
      <c r="C22" s="56"/>
      <c r="D22" s="56"/>
      <c r="E22" s="56"/>
      <c r="F22" s="57"/>
      <c r="G22" s="56"/>
      <c r="H22" s="56"/>
      <c r="I22" s="7"/>
      <c r="J22" s="69"/>
      <c r="K22" s="68"/>
      <c r="L22" s="68"/>
    </row>
    <row r="23" spans="1:12" x14ac:dyDescent="0.25">
      <c r="A23" s="6" t="s">
        <v>9</v>
      </c>
      <c r="B23" s="74">
        <v>12</v>
      </c>
      <c r="C23" s="56">
        <v>1</v>
      </c>
      <c r="D23" s="56">
        <f>B23*C23</f>
        <v>12</v>
      </c>
      <c r="E23" s="56">
        <v>0</v>
      </c>
      <c r="F23" s="57">
        <f>D23*E23</f>
        <v>0</v>
      </c>
      <c r="G23" s="56">
        <f>F23*0.05</f>
        <v>0</v>
      </c>
      <c r="H23" s="56">
        <f>F23*0.1</f>
        <v>0</v>
      </c>
      <c r="I23" s="77">
        <f>F23*L$6+G23*L$5+H23*L$7</f>
        <v>0</v>
      </c>
      <c r="J23" s="68"/>
      <c r="K23" s="68"/>
      <c r="L23" s="68"/>
    </row>
    <row r="24" spans="1:12" x14ac:dyDescent="0.25">
      <c r="A24" s="6" t="s">
        <v>10</v>
      </c>
      <c r="B24" s="74">
        <v>12</v>
      </c>
      <c r="C24" s="56">
        <v>1</v>
      </c>
      <c r="D24" s="56">
        <f>B24*C24</f>
        <v>12</v>
      </c>
      <c r="E24" s="56">
        <v>0</v>
      </c>
      <c r="F24" s="57">
        <f>D24*E24</f>
        <v>0</v>
      </c>
      <c r="G24" s="56">
        <f>F24*0.05</f>
        <v>0</v>
      </c>
      <c r="H24" s="56">
        <f>F24*0.1</f>
        <v>0</v>
      </c>
      <c r="I24" s="77">
        <f>F24*L$6+G24*L$5+H24*L$7</f>
        <v>0</v>
      </c>
      <c r="J24" s="68"/>
      <c r="K24" s="68"/>
      <c r="L24" s="68"/>
    </row>
    <row r="25" spans="1:12" x14ac:dyDescent="0.25">
      <c r="A25" s="6" t="s">
        <v>11</v>
      </c>
      <c r="B25" s="74">
        <v>20</v>
      </c>
      <c r="C25" s="56">
        <v>1</v>
      </c>
      <c r="D25" s="56">
        <f>B25*C25</f>
        <v>20</v>
      </c>
      <c r="E25" s="56">
        <v>0</v>
      </c>
      <c r="F25" s="57">
        <f>D25*E25</f>
        <v>0</v>
      </c>
      <c r="G25" s="56">
        <f>F25*0.05</f>
        <v>0</v>
      </c>
      <c r="H25" s="56">
        <f>F25*0.1</f>
        <v>0</v>
      </c>
      <c r="I25" s="77">
        <f>F25*L$6+G25*L$5+H25*L$7</f>
        <v>0</v>
      </c>
      <c r="J25" s="68"/>
      <c r="K25" s="68"/>
      <c r="L25" s="68"/>
    </row>
    <row r="26" spans="1:12" x14ac:dyDescent="0.25">
      <c r="A26" s="6" t="s">
        <v>12</v>
      </c>
      <c r="B26" s="74"/>
      <c r="C26" s="56"/>
      <c r="D26" s="56"/>
      <c r="E26" s="56"/>
      <c r="F26" s="56"/>
      <c r="G26" s="56"/>
      <c r="H26" s="56"/>
      <c r="I26" s="90"/>
      <c r="J26" s="68"/>
      <c r="K26" s="68"/>
      <c r="L26" s="68"/>
    </row>
    <row r="27" spans="1:12" ht="15.75" x14ac:dyDescent="0.25">
      <c r="A27" s="82" t="s">
        <v>101</v>
      </c>
      <c r="B27" s="74">
        <v>0.5</v>
      </c>
      <c r="C27" s="56">
        <v>365</v>
      </c>
      <c r="D27" s="56">
        <f>B27*C27</f>
        <v>182.5</v>
      </c>
      <c r="E27" s="56">
        <v>0</v>
      </c>
      <c r="F27" s="57">
        <f>D27*E27</f>
        <v>0</v>
      </c>
      <c r="G27" s="57">
        <f>F27*0.05</f>
        <v>0</v>
      </c>
      <c r="H27" s="57">
        <f>F27*0.1</f>
        <v>0</v>
      </c>
      <c r="I27" s="77">
        <f t="shared" ref="I27:I33" si="9">F27*L$6+G27*L$5+H27*L$7</f>
        <v>0</v>
      </c>
      <c r="J27" s="68"/>
      <c r="K27" s="68"/>
      <c r="L27" s="68"/>
    </row>
    <row r="28" spans="1:12" ht="15.75" x14ac:dyDescent="0.25">
      <c r="A28" s="82" t="s">
        <v>102</v>
      </c>
      <c r="B28" s="74">
        <v>2</v>
      </c>
      <c r="C28" s="56">
        <v>12</v>
      </c>
      <c r="D28" s="56">
        <f>B28*C28</f>
        <v>24</v>
      </c>
      <c r="E28" s="56">
        <v>0</v>
      </c>
      <c r="F28" s="57">
        <f>D28*E28</f>
        <v>0</v>
      </c>
      <c r="G28" s="57">
        <f>F28*0.05</f>
        <v>0</v>
      </c>
      <c r="H28" s="57">
        <f>F28*0.1</f>
        <v>0</v>
      </c>
      <c r="I28" s="77">
        <f t="shared" si="9"/>
        <v>0</v>
      </c>
      <c r="J28" s="68"/>
      <c r="K28" s="68"/>
      <c r="L28" s="68"/>
    </row>
    <row r="29" spans="1:12" x14ac:dyDescent="0.25">
      <c r="A29" s="6" t="s">
        <v>13</v>
      </c>
      <c r="B29" s="74">
        <v>10</v>
      </c>
      <c r="C29" s="56">
        <v>1</v>
      </c>
      <c r="D29" s="56">
        <f>B29*C29</f>
        <v>10</v>
      </c>
      <c r="E29" s="56">
        <v>0</v>
      </c>
      <c r="F29" s="57">
        <f>D29*E29</f>
        <v>0</v>
      </c>
      <c r="G29" s="57">
        <f>F29*0.05</f>
        <v>0</v>
      </c>
      <c r="H29" s="57">
        <f>F29*0.1</f>
        <v>0</v>
      </c>
      <c r="I29" s="77">
        <f t="shared" si="9"/>
        <v>0</v>
      </c>
      <c r="J29" s="68"/>
      <c r="K29" s="68"/>
      <c r="L29" s="68"/>
    </row>
    <row r="30" spans="1:12" ht="15.75" x14ac:dyDescent="0.25">
      <c r="A30" s="6" t="s">
        <v>103</v>
      </c>
      <c r="B30" s="74">
        <v>2</v>
      </c>
      <c r="C30" s="56">
        <v>12</v>
      </c>
      <c r="D30" s="56">
        <f>B30*C30</f>
        <v>24</v>
      </c>
      <c r="E30" s="56">
        <v>0</v>
      </c>
      <c r="F30" s="57">
        <f>D30*E30</f>
        <v>0</v>
      </c>
      <c r="G30" s="57">
        <f>F30*0.05</f>
        <v>0</v>
      </c>
      <c r="H30" s="57">
        <f>F30*0.1</f>
        <v>0</v>
      </c>
      <c r="I30" s="77">
        <f t="shared" si="9"/>
        <v>0</v>
      </c>
      <c r="J30" s="68"/>
      <c r="K30" s="68"/>
      <c r="L30" s="68"/>
    </row>
    <row r="31" spans="1:12" ht="15.75" x14ac:dyDescent="0.25">
      <c r="A31" s="6" t="s">
        <v>104</v>
      </c>
      <c r="B31" s="91">
        <v>1</v>
      </c>
      <c r="C31" s="92">
        <v>12</v>
      </c>
      <c r="D31" s="92">
        <f>B31*C31</f>
        <v>12</v>
      </c>
      <c r="E31" s="56">
        <v>0</v>
      </c>
      <c r="F31" s="93">
        <f>D31*E31</f>
        <v>0</v>
      </c>
      <c r="G31" s="92">
        <f>F31*0.05</f>
        <v>0</v>
      </c>
      <c r="H31" s="92">
        <f>F31*0.1</f>
        <v>0</v>
      </c>
      <c r="I31" s="94">
        <f t="shared" si="9"/>
        <v>0</v>
      </c>
      <c r="J31" s="68"/>
      <c r="K31" s="68"/>
      <c r="L31" s="68"/>
    </row>
    <row r="32" spans="1:12" ht="15.75" x14ac:dyDescent="0.25">
      <c r="A32" s="95" t="s">
        <v>134</v>
      </c>
      <c r="B32" s="96">
        <v>8</v>
      </c>
      <c r="C32" s="96">
        <v>1</v>
      </c>
      <c r="D32" s="58">
        <f t="shared" ref="D32:D33" si="10">B32*C32</f>
        <v>8</v>
      </c>
      <c r="E32" s="56">
        <f t="shared" ref="E32:E33" si="11">E$5</f>
        <v>125</v>
      </c>
      <c r="F32" s="93">
        <f t="shared" ref="F32:F33" si="12">D32*E32</f>
        <v>1000</v>
      </c>
      <c r="G32" s="92">
        <f t="shared" ref="G32:G33" si="13">F32*0.05</f>
        <v>50</v>
      </c>
      <c r="H32" s="92">
        <f t="shared" ref="H32:H33" si="14">F32*0.1</f>
        <v>100</v>
      </c>
      <c r="I32" s="97">
        <f t="shared" si="9"/>
        <v>130992</v>
      </c>
      <c r="J32" s="68"/>
      <c r="K32" s="68"/>
      <c r="L32" s="68"/>
    </row>
    <row r="33" spans="1:12" ht="28.5" x14ac:dyDescent="0.25">
      <c r="A33" s="95" t="s">
        <v>135</v>
      </c>
      <c r="B33" s="96">
        <v>8</v>
      </c>
      <c r="C33" s="96">
        <v>1</v>
      </c>
      <c r="D33" s="58">
        <f t="shared" si="10"/>
        <v>8</v>
      </c>
      <c r="E33" s="56">
        <f t="shared" si="11"/>
        <v>125</v>
      </c>
      <c r="F33" s="93">
        <f t="shared" si="12"/>
        <v>1000</v>
      </c>
      <c r="G33" s="92">
        <f t="shared" si="13"/>
        <v>50</v>
      </c>
      <c r="H33" s="92">
        <f t="shared" si="14"/>
        <v>100</v>
      </c>
      <c r="I33" s="97">
        <f t="shared" si="9"/>
        <v>130992</v>
      </c>
      <c r="J33" s="68"/>
      <c r="K33" s="68"/>
      <c r="L33" s="68"/>
    </row>
    <row r="34" spans="1:12" x14ac:dyDescent="0.25">
      <c r="A34" s="98" t="s">
        <v>24</v>
      </c>
      <c r="B34" s="99"/>
      <c r="C34" s="56"/>
      <c r="D34" s="56"/>
      <c r="E34" s="79"/>
      <c r="F34" s="121">
        <f>SUM(F22:H33)</f>
        <v>2300</v>
      </c>
      <c r="G34" s="121"/>
      <c r="H34" s="121"/>
      <c r="I34" s="89">
        <f>SUM(I21:I33)</f>
        <v>261984</v>
      </c>
      <c r="J34" s="68"/>
      <c r="K34" s="100"/>
      <c r="L34" s="68"/>
    </row>
    <row r="35" spans="1:12" ht="15.75" x14ac:dyDescent="0.25">
      <c r="A35" s="101" t="s">
        <v>137</v>
      </c>
      <c r="B35" s="99"/>
      <c r="C35" s="56"/>
      <c r="D35" s="56"/>
      <c r="E35" s="56"/>
      <c r="F35" s="122">
        <f>ROUND(F20+F34,-1)</f>
        <v>2880</v>
      </c>
      <c r="G35" s="122"/>
      <c r="H35" s="122"/>
      <c r="I35" s="102">
        <f>ROUND(I34+I20,-3)</f>
        <v>327000</v>
      </c>
      <c r="J35" s="68"/>
      <c r="K35" s="103"/>
      <c r="L35" s="68"/>
    </row>
    <row r="36" spans="1:12" ht="15.75" x14ac:dyDescent="0.25">
      <c r="A36" s="101" t="s">
        <v>136</v>
      </c>
      <c r="B36" s="73"/>
      <c r="C36" s="75"/>
      <c r="D36" s="75"/>
      <c r="E36" s="75"/>
      <c r="F36" s="75"/>
      <c r="G36" s="75"/>
      <c r="H36" s="75"/>
      <c r="I36" s="104">
        <v>0</v>
      </c>
      <c r="J36" s="68"/>
      <c r="K36" s="68"/>
      <c r="L36" s="68"/>
    </row>
    <row r="37" spans="1:12" ht="15.75" x14ac:dyDescent="0.25">
      <c r="A37" s="101" t="s">
        <v>138</v>
      </c>
      <c r="B37" s="73"/>
      <c r="C37" s="75"/>
      <c r="D37" s="75"/>
      <c r="E37" s="75"/>
      <c r="F37" s="75"/>
      <c r="G37" s="75"/>
      <c r="H37" s="75"/>
      <c r="I37" s="104">
        <f>ROUND(I36+I35,-3)</f>
        <v>327000</v>
      </c>
      <c r="J37" s="68"/>
      <c r="K37" s="68"/>
      <c r="L37" s="68"/>
    </row>
    <row r="38" spans="1:12" x14ac:dyDescent="0.25">
      <c r="A38" s="68"/>
      <c r="B38" s="68"/>
      <c r="C38" s="68"/>
      <c r="D38" s="68"/>
      <c r="E38" s="68"/>
      <c r="F38" s="68"/>
      <c r="G38" s="68"/>
      <c r="H38" s="68"/>
      <c r="I38" s="68"/>
      <c r="J38" s="68"/>
      <c r="K38" s="68"/>
      <c r="L38" s="68"/>
    </row>
    <row r="39" spans="1:12" x14ac:dyDescent="0.25">
      <c r="A39" s="105" t="s">
        <v>23</v>
      </c>
      <c r="B39" s="68"/>
      <c r="C39" s="68"/>
      <c r="D39" s="68"/>
      <c r="E39" s="68"/>
      <c r="F39" s="68"/>
      <c r="G39" s="68"/>
      <c r="H39" s="68"/>
      <c r="I39" s="68"/>
      <c r="J39" s="68"/>
      <c r="K39" s="68"/>
      <c r="L39" s="68"/>
    </row>
    <row r="40" spans="1:12" ht="22.5" customHeight="1" x14ac:dyDescent="0.25">
      <c r="A40" s="127" t="s">
        <v>93</v>
      </c>
      <c r="B40" s="127"/>
      <c r="C40" s="127"/>
      <c r="D40" s="127"/>
      <c r="E40" s="127"/>
      <c r="F40" s="127"/>
      <c r="G40" s="127"/>
      <c r="H40" s="127"/>
      <c r="I40" s="127"/>
      <c r="J40" s="68"/>
      <c r="K40" s="68"/>
      <c r="L40" s="68"/>
    </row>
    <row r="41" spans="1:12" ht="60.75" customHeight="1" x14ac:dyDescent="0.25">
      <c r="A41" s="127" t="s">
        <v>59</v>
      </c>
      <c r="B41" s="127"/>
      <c r="C41" s="127"/>
      <c r="D41" s="127"/>
      <c r="E41" s="127"/>
      <c r="F41" s="127"/>
      <c r="G41" s="127"/>
      <c r="H41" s="127"/>
      <c r="I41" s="127"/>
      <c r="J41" s="68"/>
      <c r="K41" s="68"/>
      <c r="L41" s="68"/>
    </row>
    <row r="42" spans="1:12" ht="45.75" customHeight="1" x14ac:dyDescent="0.25">
      <c r="A42" s="126" t="s">
        <v>143</v>
      </c>
      <c r="B42" s="126"/>
      <c r="C42" s="126"/>
      <c r="D42" s="126"/>
      <c r="E42" s="126"/>
      <c r="F42" s="126"/>
      <c r="G42" s="126"/>
      <c r="H42" s="126"/>
      <c r="I42" s="126"/>
      <c r="J42" s="68"/>
      <c r="K42" s="68"/>
      <c r="L42" s="68"/>
    </row>
    <row r="43" spans="1:12" ht="15.75" x14ac:dyDescent="0.25">
      <c r="A43" s="126" t="s">
        <v>96</v>
      </c>
      <c r="B43" s="126"/>
      <c r="C43" s="126"/>
      <c r="D43" s="126"/>
      <c r="E43" s="126"/>
      <c r="F43" s="126"/>
      <c r="G43" s="126"/>
      <c r="H43" s="126"/>
      <c r="I43" s="126"/>
      <c r="J43" s="68"/>
      <c r="K43" s="68"/>
      <c r="L43" s="68"/>
    </row>
    <row r="44" spans="1:12" ht="15.75" x14ac:dyDescent="0.25">
      <c r="A44" s="127" t="s">
        <v>99</v>
      </c>
      <c r="B44" s="127"/>
      <c r="C44" s="127"/>
      <c r="D44" s="127"/>
      <c r="E44" s="127"/>
      <c r="F44" s="127"/>
      <c r="G44" s="127"/>
      <c r="H44" s="127"/>
      <c r="I44" s="127"/>
      <c r="J44" s="68"/>
      <c r="K44" s="68"/>
      <c r="L44" s="68"/>
    </row>
    <row r="45" spans="1:12" ht="15.75" x14ac:dyDescent="0.25">
      <c r="A45" s="128" t="s">
        <v>100</v>
      </c>
      <c r="B45" s="128"/>
      <c r="C45" s="128"/>
      <c r="D45" s="128"/>
      <c r="E45" s="128"/>
      <c r="F45" s="128"/>
      <c r="G45" s="128"/>
      <c r="H45" s="128"/>
      <c r="I45" s="128"/>
      <c r="J45" s="68"/>
      <c r="K45" s="68"/>
      <c r="L45" s="68"/>
    </row>
    <row r="46" spans="1:12" ht="32.25" customHeight="1" x14ac:dyDescent="0.25">
      <c r="A46" s="128" t="s">
        <v>105</v>
      </c>
      <c r="B46" s="128"/>
      <c r="C46" s="128"/>
      <c r="D46" s="128"/>
      <c r="E46" s="128"/>
      <c r="F46" s="128"/>
      <c r="G46" s="128"/>
      <c r="H46" s="128"/>
      <c r="I46" s="128"/>
      <c r="J46" s="68"/>
      <c r="K46" s="68"/>
      <c r="L46" s="68"/>
    </row>
    <row r="47" spans="1:12" ht="15.75" x14ac:dyDescent="0.25">
      <c r="A47" s="128" t="s">
        <v>106</v>
      </c>
      <c r="B47" s="128"/>
      <c r="C47" s="128"/>
      <c r="D47" s="128"/>
      <c r="E47" s="128"/>
      <c r="F47" s="128"/>
      <c r="G47" s="128"/>
      <c r="H47" s="128"/>
      <c r="I47" s="128"/>
      <c r="J47" s="68"/>
      <c r="K47" s="68"/>
      <c r="L47" s="68"/>
    </row>
    <row r="48" spans="1:12" ht="15.75" x14ac:dyDescent="0.25">
      <c r="A48" s="128" t="s">
        <v>107</v>
      </c>
      <c r="B48" s="128"/>
      <c r="C48" s="128"/>
      <c r="D48" s="128"/>
      <c r="E48" s="128"/>
      <c r="F48" s="128"/>
      <c r="G48" s="128"/>
      <c r="H48" s="128"/>
      <c r="I48" s="128"/>
      <c r="J48" s="68"/>
      <c r="K48" s="68"/>
      <c r="L48" s="68"/>
    </row>
    <row r="49" spans="1:12" ht="15.75" x14ac:dyDescent="0.25">
      <c r="A49" s="128" t="s">
        <v>108</v>
      </c>
      <c r="B49" s="128"/>
      <c r="C49" s="128"/>
      <c r="D49" s="128"/>
      <c r="E49" s="128"/>
      <c r="F49" s="128"/>
      <c r="G49" s="128"/>
      <c r="H49" s="128"/>
      <c r="I49" s="128"/>
      <c r="J49" s="68"/>
      <c r="K49" s="68"/>
      <c r="L49" s="68"/>
    </row>
    <row r="50" spans="1:12" ht="21.75" customHeight="1" x14ac:dyDescent="0.25">
      <c r="A50" s="129" t="s">
        <v>145</v>
      </c>
      <c r="B50" s="129"/>
      <c r="C50" s="129"/>
      <c r="D50" s="129"/>
      <c r="E50" s="129"/>
      <c r="F50" s="129"/>
      <c r="G50" s="129"/>
      <c r="H50" s="129"/>
      <c r="I50" s="129"/>
      <c r="J50" s="68"/>
      <c r="K50" s="68"/>
      <c r="L50" s="68"/>
    </row>
    <row r="51" spans="1:12" x14ac:dyDescent="0.25">
      <c r="A51" s="129" t="s">
        <v>139</v>
      </c>
      <c r="B51" s="129"/>
      <c r="C51" s="129"/>
      <c r="D51" s="129"/>
      <c r="E51" s="129"/>
      <c r="F51" s="129"/>
      <c r="G51" s="129"/>
      <c r="H51" s="129"/>
      <c r="I51" s="129"/>
      <c r="J51" s="68"/>
      <c r="K51" s="68"/>
      <c r="L51" s="68"/>
    </row>
    <row r="52" spans="1:12" x14ac:dyDescent="0.25">
      <c r="A52" s="125" t="s">
        <v>140</v>
      </c>
      <c r="B52" s="125"/>
      <c r="C52" s="125"/>
      <c r="D52" s="125"/>
      <c r="E52" s="125"/>
      <c r="F52" s="125"/>
      <c r="G52" s="125"/>
      <c r="H52" s="125"/>
      <c r="I52" s="125"/>
      <c r="J52" s="68"/>
      <c r="K52" s="68"/>
      <c r="L52" s="68"/>
    </row>
    <row r="53" spans="1:12" x14ac:dyDescent="0.25">
      <c r="A53" s="68"/>
      <c r="B53" s="68"/>
      <c r="C53" s="68"/>
      <c r="D53" s="68"/>
      <c r="E53" s="68"/>
      <c r="F53" s="68"/>
      <c r="G53" s="68"/>
      <c r="H53" s="68"/>
      <c r="I53" s="68"/>
      <c r="J53" s="68"/>
      <c r="K53" s="68"/>
      <c r="L53" s="68"/>
    </row>
    <row r="54" spans="1:12" x14ac:dyDescent="0.25">
      <c r="A54" s="68"/>
      <c r="B54" s="68"/>
      <c r="C54" s="68"/>
      <c r="D54" s="68"/>
      <c r="E54" s="68"/>
      <c r="F54" s="68"/>
      <c r="G54" s="68"/>
      <c r="H54" s="68"/>
      <c r="I54" s="68"/>
      <c r="J54" s="68"/>
      <c r="K54" s="68"/>
      <c r="L54" s="68"/>
    </row>
    <row r="55" spans="1:12" x14ac:dyDescent="0.25">
      <c r="A55" s="68"/>
      <c r="B55" s="68"/>
      <c r="C55" s="68"/>
      <c r="D55" s="68"/>
      <c r="E55" s="68"/>
      <c r="F55" s="68"/>
      <c r="G55" s="68"/>
      <c r="H55" s="68"/>
      <c r="I55" s="68"/>
      <c r="J55" s="68"/>
      <c r="K55" s="68"/>
      <c r="L55" s="68"/>
    </row>
    <row r="56" spans="1:12" x14ac:dyDescent="0.25">
      <c r="A56" s="68"/>
      <c r="B56" s="68"/>
      <c r="C56" s="68"/>
      <c r="D56" s="68"/>
      <c r="E56" s="68"/>
      <c r="F56" s="68"/>
      <c r="G56" s="68"/>
      <c r="H56" s="68"/>
      <c r="I56" s="68"/>
      <c r="J56" s="68"/>
      <c r="K56" s="68"/>
      <c r="L56" s="68"/>
    </row>
    <row r="57" spans="1:12" x14ac:dyDescent="0.25">
      <c r="A57" s="68"/>
      <c r="B57" s="68"/>
      <c r="C57" s="68"/>
      <c r="D57" s="68"/>
      <c r="E57" s="68"/>
      <c r="F57" s="68"/>
      <c r="G57" s="68"/>
      <c r="H57" s="68"/>
      <c r="I57" s="68"/>
      <c r="J57" s="68"/>
      <c r="K57" s="68"/>
      <c r="L57" s="68"/>
    </row>
    <row r="58" spans="1:12" x14ac:dyDescent="0.25">
      <c r="A58" s="68"/>
      <c r="B58" s="68"/>
      <c r="C58" s="68"/>
      <c r="D58" s="68"/>
      <c r="E58" s="68"/>
      <c r="F58" s="68"/>
      <c r="G58" s="68"/>
      <c r="H58" s="68"/>
      <c r="I58" s="68"/>
      <c r="J58" s="68"/>
      <c r="K58" s="68"/>
      <c r="L58" s="68"/>
    </row>
    <row r="59" spans="1:12" x14ac:dyDescent="0.25">
      <c r="A59" s="68"/>
      <c r="B59" s="68"/>
      <c r="C59" s="68"/>
      <c r="D59" s="68"/>
      <c r="E59" s="68"/>
      <c r="F59" s="68"/>
      <c r="G59" s="68"/>
      <c r="H59" s="68"/>
      <c r="I59" s="68"/>
      <c r="J59" s="68"/>
      <c r="K59" s="68"/>
      <c r="L59" s="68"/>
    </row>
    <row r="60" spans="1:12" x14ac:dyDescent="0.25">
      <c r="A60" s="68"/>
      <c r="B60" s="68"/>
      <c r="C60" s="68"/>
      <c r="D60" s="68"/>
      <c r="E60" s="68"/>
      <c r="F60" s="68"/>
      <c r="G60" s="68"/>
      <c r="H60" s="68"/>
      <c r="I60" s="68"/>
      <c r="J60" s="68"/>
      <c r="K60" s="68"/>
      <c r="L60" s="68"/>
    </row>
    <row r="61" spans="1:12" x14ac:dyDescent="0.25">
      <c r="A61" s="68"/>
      <c r="B61" s="68"/>
      <c r="C61" s="68"/>
      <c r="D61" s="68"/>
      <c r="E61" s="68"/>
      <c r="F61" s="68"/>
      <c r="G61" s="68"/>
      <c r="H61" s="68"/>
      <c r="I61" s="68"/>
      <c r="J61" s="68"/>
      <c r="K61" s="68"/>
      <c r="L61" s="68"/>
    </row>
    <row r="62" spans="1:12" x14ac:dyDescent="0.25">
      <c r="A62" s="68"/>
      <c r="B62" s="68"/>
      <c r="C62" s="68"/>
      <c r="D62" s="68"/>
      <c r="E62" s="68"/>
      <c r="F62" s="68"/>
      <c r="G62" s="68"/>
      <c r="H62" s="68"/>
      <c r="I62" s="68"/>
      <c r="J62" s="68"/>
      <c r="K62" s="68"/>
      <c r="L62" s="68"/>
    </row>
    <row r="63" spans="1:12" x14ac:dyDescent="0.25">
      <c r="A63" s="68"/>
      <c r="B63" s="68"/>
      <c r="C63" s="68"/>
      <c r="D63" s="68"/>
      <c r="E63" s="68"/>
      <c r="F63" s="68"/>
      <c r="G63" s="68"/>
      <c r="H63" s="68"/>
      <c r="I63" s="68"/>
      <c r="J63" s="68"/>
      <c r="K63" s="68"/>
      <c r="L63" s="68"/>
    </row>
    <row r="64" spans="1:12" x14ac:dyDescent="0.25">
      <c r="A64" s="68"/>
      <c r="B64" s="68"/>
      <c r="C64" s="68"/>
      <c r="D64" s="68"/>
      <c r="E64" s="68"/>
      <c r="F64" s="68"/>
      <c r="G64" s="68"/>
      <c r="H64" s="68"/>
      <c r="I64" s="68"/>
      <c r="J64" s="68"/>
      <c r="K64" s="68"/>
      <c r="L64" s="68"/>
    </row>
    <row r="65" spans="1:12" x14ac:dyDescent="0.25">
      <c r="A65" s="68"/>
      <c r="B65" s="68"/>
      <c r="C65" s="68"/>
      <c r="D65" s="68"/>
      <c r="E65" s="68"/>
      <c r="F65" s="68"/>
      <c r="G65" s="68"/>
      <c r="H65" s="68"/>
      <c r="I65" s="68"/>
      <c r="J65" s="68"/>
      <c r="K65" s="68"/>
      <c r="L65" s="68"/>
    </row>
    <row r="66" spans="1:12" x14ac:dyDescent="0.25">
      <c r="A66" s="68"/>
      <c r="B66" s="68"/>
      <c r="C66" s="68"/>
      <c r="D66" s="68"/>
      <c r="E66" s="68"/>
      <c r="F66" s="68"/>
      <c r="G66" s="68"/>
      <c r="H66" s="68"/>
      <c r="I66" s="68"/>
      <c r="J66" s="68"/>
      <c r="K66" s="68"/>
      <c r="L66" s="68"/>
    </row>
    <row r="67" spans="1:12" x14ac:dyDescent="0.25">
      <c r="A67" s="68"/>
      <c r="B67" s="68"/>
      <c r="C67" s="68"/>
      <c r="D67" s="68"/>
      <c r="E67" s="68"/>
      <c r="F67" s="68"/>
      <c r="G67" s="68"/>
      <c r="H67" s="68"/>
      <c r="I67" s="68"/>
      <c r="J67" s="68"/>
      <c r="K67" s="68"/>
      <c r="L67" s="68"/>
    </row>
  </sheetData>
  <mergeCells count="18">
    <mergeCell ref="A52:I52"/>
    <mergeCell ref="A42:I42"/>
    <mergeCell ref="A40:I40"/>
    <mergeCell ref="A41:I41"/>
    <mergeCell ref="A44:I44"/>
    <mergeCell ref="A45:I45"/>
    <mergeCell ref="A46:I46"/>
    <mergeCell ref="A43:I43"/>
    <mergeCell ref="A50:I50"/>
    <mergeCell ref="A51:I51"/>
    <mergeCell ref="A47:I47"/>
    <mergeCell ref="A48:I48"/>
    <mergeCell ref="A49:I49"/>
    <mergeCell ref="F20:H20"/>
    <mergeCell ref="F34:H34"/>
    <mergeCell ref="F35:H35"/>
    <mergeCell ref="A1:I1"/>
    <mergeCell ref="K4:L4"/>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7"/>
  <sheetViews>
    <sheetView zoomScaleNormal="100" workbookViewId="0">
      <pane xSplit="1" ySplit="3" topLeftCell="B25" activePane="bottomRight" state="frozen"/>
      <selection pane="topRight" activeCell="B1" sqref="B1"/>
      <selection pane="bottomLeft" activeCell="A4" sqref="A4"/>
      <selection pane="bottomRight" activeCell="A51" sqref="A51:I51"/>
    </sheetView>
  </sheetViews>
  <sheetFormatPr defaultRowHeight="15" x14ac:dyDescent="0.25"/>
  <cols>
    <col min="1" max="1" width="44" style="66" customWidth="1"/>
    <col min="2" max="2" width="9.140625" style="66"/>
    <col min="3" max="3" width="10.28515625" style="66" customWidth="1"/>
    <col min="4" max="4" width="10.140625" style="66" customWidth="1"/>
    <col min="5" max="5" width="11.28515625" style="66" customWidth="1"/>
    <col min="6" max="8" width="9.140625" style="66"/>
    <col min="9" max="9" width="14.5703125" style="66" customWidth="1"/>
    <col min="10" max="10" width="9.140625" style="66"/>
    <col min="11" max="11" width="11" style="66" bestFit="1" customWidth="1"/>
    <col min="12" max="16384" width="9.140625" style="66"/>
  </cols>
  <sheetData>
    <row r="1" spans="1:12" ht="31.5" customHeight="1" x14ac:dyDescent="0.25">
      <c r="A1" s="123" t="s">
        <v>125</v>
      </c>
      <c r="B1" s="123"/>
      <c r="C1" s="123"/>
      <c r="D1" s="123"/>
      <c r="E1" s="123"/>
      <c r="F1" s="123"/>
      <c r="G1" s="123"/>
      <c r="H1" s="123"/>
      <c r="I1" s="123"/>
    </row>
    <row r="2" spans="1:12" ht="15.75" x14ac:dyDescent="0.25">
      <c r="A2" s="67" t="s">
        <v>126</v>
      </c>
      <c r="B2" s="68"/>
      <c r="C2" s="68"/>
      <c r="D2" s="68"/>
      <c r="E2" s="68"/>
      <c r="I2" s="68"/>
      <c r="J2" s="68"/>
      <c r="K2" s="69"/>
      <c r="L2" s="68"/>
    </row>
    <row r="3" spans="1:12" ht="76.5" x14ac:dyDescent="0.25">
      <c r="A3" s="70" t="s">
        <v>0</v>
      </c>
      <c r="B3" s="70" t="s">
        <v>31</v>
      </c>
      <c r="C3" s="70" t="s">
        <v>14</v>
      </c>
      <c r="D3" s="70" t="s">
        <v>32</v>
      </c>
      <c r="E3" s="70" t="s">
        <v>26</v>
      </c>
      <c r="F3" s="70" t="s">
        <v>15</v>
      </c>
      <c r="G3" s="70" t="s">
        <v>16</v>
      </c>
      <c r="H3" s="70" t="s">
        <v>33</v>
      </c>
      <c r="I3" s="70" t="s">
        <v>34</v>
      </c>
      <c r="J3" s="68"/>
      <c r="K3" s="69"/>
      <c r="L3" s="68"/>
    </row>
    <row r="4" spans="1:12" x14ac:dyDescent="0.25">
      <c r="A4" s="71" t="s">
        <v>1</v>
      </c>
      <c r="B4" s="72"/>
      <c r="C4" s="73"/>
      <c r="D4" s="73"/>
      <c r="E4" s="73"/>
      <c r="F4" s="73"/>
      <c r="G4" s="73"/>
      <c r="H4" s="73"/>
      <c r="I4" s="73"/>
      <c r="J4" s="68"/>
      <c r="K4" s="124" t="s">
        <v>27</v>
      </c>
      <c r="L4" s="124"/>
    </row>
    <row r="5" spans="1:12" x14ac:dyDescent="0.25">
      <c r="A5" s="6" t="s">
        <v>25</v>
      </c>
      <c r="B5" s="74">
        <v>4</v>
      </c>
      <c r="C5" s="56">
        <v>1</v>
      </c>
      <c r="D5" s="56">
        <f>B5*C5</f>
        <v>4</v>
      </c>
      <c r="E5" s="56">
        <v>0</v>
      </c>
      <c r="F5" s="57">
        <f>D5*E5</f>
        <v>0</v>
      </c>
      <c r="G5" s="56">
        <f>F5*0.05</f>
        <v>0</v>
      </c>
      <c r="H5" s="56">
        <f>F5*0.1</f>
        <v>0</v>
      </c>
      <c r="I5" s="77">
        <f>F5*L$6+G5*L$5+H5*L$7</f>
        <v>0</v>
      </c>
      <c r="J5" s="68"/>
      <c r="K5" s="75" t="s">
        <v>28</v>
      </c>
      <c r="L5" s="76">
        <v>147.4</v>
      </c>
    </row>
    <row r="6" spans="1:12" x14ac:dyDescent="0.25">
      <c r="A6" s="6" t="s">
        <v>2</v>
      </c>
      <c r="B6" s="74">
        <v>4</v>
      </c>
      <c r="C6" s="56">
        <v>4</v>
      </c>
      <c r="D6" s="56">
        <f>B6*C6</f>
        <v>16</v>
      </c>
      <c r="E6" s="56">
        <v>0</v>
      </c>
      <c r="F6" s="57">
        <f>D6*E6</f>
        <v>0</v>
      </c>
      <c r="G6" s="56">
        <f>F6*0.05</f>
        <v>0</v>
      </c>
      <c r="H6" s="57">
        <f>F6*0.1</f>
        <v>0</v>
      </c>
      <c r="I6" s="77">
        <f>F6*L$6+G6*L$5+H6*L$7</f>
        <v>0</v>
      </c>
      <c r="J6" s="68"/>
      <c r="K6" s="75" t="s">
        <v>29</v>
      </c>
      <c r="L6" s="76">
        <v>117.92</v>
      </c>
    </row>
    <row r="7" spans="1:12" x14ac:dyDescent="0.25">
      <c r="A7" s="6" t="s">
        <v>90</v>
      </c>
      <c r="B7" s="74"/>
      <c r="C7" s="56"/>
      <c r="D7" s="56"/>
      <c r="E7" s="56"/>
      <c r="F7" s="57"/>
      <c r="G7" s="56"/>
      <c r="H7" s="57"/>
      <c r="I7" s="77"/>
      <c r="J7" s="68"/>
      <c r="K7" s="75" t="s">
        <v>30</v>
      </c>
      <c r="L7" s="76">
        <v>57.02</v>
      </c>
    </row>
    <row r="8" spans="1:12" ht="15.75" x14ac:dyDescent="0.25">
      <c r="A8" s="78" t="s">
        <v>91</v>
      </c>
      <c r="B8" s="79">
        <v>30</v>
      </c>
      <c r="C8" s="79">
        <v>1</v>
      </c>
      <c r="D8" s="79">
        <f t="shared" ref="D8:D9" si="0">B8*C8</f>
        <v>30</v>
      </c>
      <c r="E8" s="56">
        <v>0</v>
      </c>
      <c r="F8" s="57">
        <f t="shared" ref="F8:F9" si="1">D8*E8</f>
        <v>0</v>
      </c>
      <c r="G8" s="56">
        <f t="shared" ref="G8:G9" si="2">F8*0.05</f>
        <v>0</v>
      </c>
      <c r="H8" s="57">
        <f t="shared" ref="H8:H9" si="3">F8*0.1</f>
        <v>0</v>
      </c>
      <c r="I8" s="77">
        <f>F8*L$6+G8*L$5+H8*L$7</f>
        <v>0</v>
      </c>
      <c r="J8" s="68"/>
      <c r="K8" s="80"/>
      <c r="L8" s="81"/>
    </row>
    <row r="9" spans="1:12" ht="15.75" x14ac:dyDescent="0.25">
      <c r="A9" s="78" t="s">
        <v>92</v>
      </c>
      <c r="B9" s="79">
        <v>30</v>
      </c>
      <c r="C9" s="79">
        <v>1</v>
      </c>
      <c r="D9" s="79">
        <f t="shared" si="0"/>
        <v>30</v>
      </c>
      <c r="E9" s="56">
        <v>0</v>
      </c>
      <c r="F9" s="57">
        <f t="shared" si="1"/>
        <v>0</v>
      </c>
      <c r="G9" s="56">
        <f t="shared" si="2"/>
        <v>0</v>
      </c>
      <c r="H9" s="57">
        <f t="shared" si="3"/>
        <v>0</v>
      </c>
      <c r="I9" s="77">
        <f>F9*L$6+G9*L$5+H9*L$7</f>
        <v>0</v>
      </c>
      <c r="J9" s="68"/>
      <c r="K9" s="80"/>
      <c r="L9" s="81"/>
    </row>
    <row r="10" spans="1:12" x14ac:dyDescent="0.25">
      <c r="A10" s="6" t="s">
        <v>89</v>
      </c>
      <c r="B10" s="74"/>
      <c r="C10" s="56"/>
      <c r="D10" s="56"/>
      <c r="E10" s="56"/>
      <c r="F10" s="56"/>
      <c r="G10" s="56"/>
      <c r="H10" s="56"/>
      <c r="I10" s="90"/>
      <c r="J10" s="68"/>
    </row>
    <row r="11" spans="1:12" x14ac:dyDescent="0.25">
      <c r="A11" s="82" t="s">
        <v>3</v>
      </c>
      <c r="B11" s="74">
        <v>2</v>
      </c>
      <c r="C11" s="56">
        <v>1</v>
      </c>
      <c r="D11" s="56">
        <f t="shared" ref="D11:D19" si="4">B11*C11</f>
        <v>2</v>
      </c>
      <c r="E11" s="56">
        <v>0</v>
      </c>
      <c r="F11" s="57">
        <f t="shared" ref="F11:F19" si="5">D11*E11</f>
        <v>0</v>
      </c>
      <c r="G11" s="56">
        <f t="shared" ref="G11:G19" si="6">F11*0.05</f>
        <v>0</v>
      </c>
      <c r="H11" s="56">
        <f t="shared" ref="H11:H19" si="7">F11*0.1</f>
        <v>0</v>
      </c>
      <c r="I11" s="77">
        <f t="shared" ref="I11:I19" si="8">F11*L$6+G11*L$5+H11*L$7</f>
        <v>0</v>
      </c>
      <c r="J11" s="68"/>
      <c r="K11" s="68"/>
      <c r="L11" s="68"/>
    </row>
    <row r="12" spans="1:12" x14ac:dyDescent="0.25">
      <c r="A12" s="82" t="s">
        <v>4</v>
      </c>
      <c r="B12" s="74">
        <v>2</v>
      </c>
      <c r="C12" s="56">
        <v>1</v>
      </c>
      <c r="D12" s="56">
        <f t="shared" si="4"/>
        <v>2</v>
      </c>
      <c r="E12" s="56">
        <v>0</v>
      </c>
      <c r="F12" s="57">
        <f t="shared" si="5"/>
        <v>0</v>
      </c>
      <c r="G12" s="56">
        <f t="shared" si="6"/>
        <v>0</v>
      </c>
      <c r="H12" s="56">
        <f t="shared" si="7"/>
        <v>0</v>
      </c>
      <c r="I12" s="77">
        <f t="shared" si="8"/>
        <v>0</v>
      </c>
      <c r="J12" s="68"/>
      <c r="K12" s="68"/>
      <c r="L12" s="68"/>
    </row>
    <row r="13" spans="1:12" x14ac:dyDescent="0.25">
      <c r="A13" s="82" t="s">
        <v>5</v>
      </c>
      <c r="B13" s="74">
        <v>2</v>
      </c>
      <c r="C13" s="56">
        <v>1</v>
      </c>
      <c r="D13" s="56">
        <f t="shared" si="4"/>
        <v>2</v>
      </c>
      <c r="E13" s="56">
        <v>0</v>
      </c>
      <c r="F13" s="57">
        <f t="shared" si="5"/>
        <v>0</v>
      </c>
      <c r="G13" s="56">
        <f t="shared" si="6"/>
        <v>0</v>
      </c>
      <c r="H13" s="56">
        <f t="shared" si="7"/>
        <v>0</v>
      </c>
      <c r="I13" s="77">
        <f t="shared" si="8"/>
        <v>0</v>
      </c>
      <c r="J13" s="68"/>
      <c r="K13" s="68"/>
      <c r="L13" s="68"/>
    </row>
    <row r="14" spans="1:12" x14ac:dyDescent="0.25">
      <c r="A14" s="82" t="s">
        <v>6</v>
      </c>
      <c r="B14" s="74">
        <v>2</v>
      </c>
      <c r="C14" s="56">
        <v>1</v>
      </c>
      <c r="D14" s="56">
        <f t="shared" si="4"/>
        <v>2</v>
      </c>
      <c r="E14" s="56">
        <v>0</v>
      </c>
      <c r="F14" s="57">
        <f t="shared" si="5"/>
        <v>0</v>
      </c>
      <c r="G14" s="56">
        <f t="shared" si="6"/>
        <v>0</v>
      </c>
      <c r="H14" s="56">
        <f t="shared" si="7"/>
        <v>0</v>
      </c>
      <c r="I14" s="77">
        <f t="shared" si="8"/>
        <v>0</v>
      </c>
      <c r="J14" s="68"/>
      <c r="K14" s="68"/>
      <c r="L14" s="68"/>
    </row>
    <row r="15" spans="1:12" ht="28.5" x14ac:dyDescent="0.25">
      <c r="A15" s="83" t="s">
        <v>94</v>
      </c>
      <c r="B15" s="74">
        <v>2</v>
      </c>
      <c r="C15" s="56">
        <v>1</v>
      </c>
      <c r="D15" s="56">
        <f t="shared" si="4"/>
        <v>2</v>
      </c>
      <c r="E15" s="56">
        <v>0</v>
      </c>
      <c r="F15" s="57">
        <f t="shared" si="5"/>
        <v>0</v>
      </c>
      <c r="G15" s="56">
        <f t="shared" si="6"/>
        <v>0</v>
      </c>
      <c r="H15" s="56">
        <f t="shared" si="7"/>
        <v>0</v>
      </c>
      <c r="I15" s="77">
        <f t="shared" si="8"/>
        <v>0</v>
      </c>
      <c r="J15" s="68"/>
      <c r="K15" s="68"/>
      <c r="L15" s="68"/>
    </row>
    <row r="16" spans="1:12" ht="28.5" x14ac:dyDescent="0.25">
      <c r="A16" s="83" t="s">
        <v>95</v>
      </c>
      <c r="B16" s="74">
        <v>10</v>
      </c>
      <c r="C16" s="56">
        <v>1</v>
      </c>
      <c r="D16" s="56">
        <f t="shared" si="4"/>
        <v>10</v>
      </c>
      <c r="E16" s="56">
        <v>0</v>
      </c>
      <c r="F16" s="57">
        <f t="shared" si="5"/>
        <v>0</v>
      </c>
      <c r="G16" s="56">
        <f t="shared" si="6"/>
        <v>0</v>
      </c>
      <c r="H16" s="56">
        <f t="shared" si="7"/>
        <v>0</v>
      </c>
      <c r="I16" s="77">
        <f t="shared" si="8"/>
        <v>0</v>
      </c>
      <c r="J16" s="68"/>
      <c r="K16" s="68"/>
      <c r="L16" s="68"/>
    </row>
    <row r="17" spans="1:12" ht="15.75" x14ac:dyDescent="0.25">
      <c r="A17" s="82" t="s">
        <v>97</v>
      </c>
      <c r="B17" s="74">
        <v>6</v>
      </c>
      <c r="C17" s="56">
        <v>2</v>
      </c>
      <c r="D17" s="56">
        <f t="shared" si="4"/>
        <v>12</v>
      </c>
      <c r="E17" s="56">
        <v>0</v>
      </c>
      <c r="F17" s="57">
        <f t="shared" si="5"/>
        <v>0</v>
      </c>
      <c r="G17" s="56">
        <f t="shared" si="6"/>
        <v>0</v>
      </c>
      <c r="H17" s="56">
        <f t="shared" si="7"/>
        <v>0</v>
      </c>
      <c r="I17" s="77">
        <f t="shared" si="8"/>
        <v>0</v>
      </c>
      <c r="J17" s="68"/>
      <c r="K17" s="68"/>
      <c r="L17" s="68"/>
    </row>
    <row r="18" spans="1:12" x14ac:dyDescent="0.25">
      <c r="A18" s="82" t="s">
        <v>7</v>
      </c>
      <c r="B18" s="74">
        <v>2</v>
      </c>
      <c r="C18" s="56">
        <v>2</v>
      </c>
      <c r="D18" s="56">
        <f t="shared" si="4"/>
        <v>4</v>
      </c>
      <c r="E18" s="56">
        <v>0</v>
      </c>
      <c r="F18" s="57">
        <f t="shared" si="5"/>
        <v>0</v>
      </c>
      <c r="G18" s="56">
        <f t="shared" si="6"/>
        <v>0</v>
      </c>
      <c r="H18" s="56">
        <f t="shared" si="7"/>
        <v>0</v>
      </c>
      <c r="I18" s="77">
        <f t="shared" si="8"/>
        <v>0</v>
      </c>
      <c r="J18" s="68"/>
      <c r="K18" s="84"/>
      <c r="L18" s="68"/>
    </row>
    <row r="19" spans="1:12" ht="15.75" x14ac:dyDescent="0.25">
      <c r="A19" s="82" t="s">
        <v>98</v>
      </c>
      <c r="B19" s="74">
        <v>2</v>
      </c>
      <c r="C19" s="56">
        <v>1</v>
      </c>
      <c r="D19" s="56">
        <f t="shared" si="4"/>
        <v>2</v>
      </c>
      <c r="E19" s="85">
        <v>0</v>
      </c>
      <c r="F19" s="57">
        <f t="shared" si="5"/>
        <v>0</v>
      </c>
      <c r="G19" s="56">
        <f t="shared" si="6"/>
        <v>0</v>
      </c>
      <c r="H19" s="56">
        <f t="shared" si="7"/>
        <v>0</v>
      </c>
      <c r="I19" s="77">
        <f t="shared" si="8"/>
        <v>0</v>
      </c>
      <c r="J19" s="68"/>
      <c r="K19" s="68"/>
      <c r="L19" s="68"/>
    </row>
    <row r="20" spans="1:12" x14ac:dyDescent="0.25">
      <c r="A20" s="86" t="s">
        <v>57</v>
      </c>
      <c r="B20" s="87"/>
      <c r="C20" s="88"/>
      <c r="D20" s="88"/>
      <c r="E20" s="88"/>
      <c r="F20" s="118">
        <f>SUM(F5:H19)</f>
        <v>0</v>
      </c>
      <c r="G20" s="119"/>
      <c r="H20" s="120"/>
      <c r="I20" s="89">
        <f>SUM(I4:I19)</f>
        <v>0</v>
      </c>
      <c r="J20" s="68"/>
      <c r="K20" s="68"/>
      <c r="L20" s="68"/>
    </row>
    <row r="21" spans="1:12" x14ac:dyDescent="0.25">
      <c r="A21" s="71" t="s">
        <v>8</v>
      </c>
      <c r="B21" s="74"/>
      <c r="C21" s="56"/>
      <c r="D21" s="56"/>
      <c r="E21" s="56"/>
      <c r="F21" s="56"/>
      <c r="G21" s="56"/>
      <c r="H21" s="56"/>
      <c r="I21" s="76"/>
      <c r="J21" s="68"/>
      <c r="K21" s="68"/>
      <c r="L21" s="68"/>
    </row>
    <row r="22" spans="1:12" x14ac:dyDescent="0.25">
      <c r="A22" s="6" t="s">
        <v>25</v>
      </c>
      <c r="B22" s="55" t="s">
        <v>60</v>
      </c>
      <c r="C22" s="56"/>
      <c r="D22" s="56"/>
      <c r="E22" s="56"/>
      <c r="F22" s="57"/>
      <c r="G22" s="56"/>
      <c r="H22" s="56"/>
      <c r="I22" s="7"/>
      <c r="J22" s="69"/>
      <c r="K22" s="68"/>
      <c r="L22" s="68"/>
    </row>
    <row r="23" spans="1:12" x14ac:dyDescent="0.25">
      <c r="A23" s="6" t="s">
        <v>9</v>
      </c>
      <c r="B23" s="74">
        <v>12</v>
      </c>
      <c r="C23" s="56">
        <v>1</v>
      </c>
      <c r="D23" s="56">
        <f>B23*C23</f>
        <v>12</v>
      </c>
      <c r="E23" s="56">
        <v>0</v>
      </c>
      <c r="F23" s="57">
        <f>D23*E23</f>
        <v>0</v>
      </c>
      <c r="G23" s="56">
        <f>F23*0.05</f>
        <v>0</v>
      </c>
      <c r="H23" s="56">
        <f>F23*0.1</f>
        <v>0</v>
      </c>
      <c r="I23" s="77">
        <f>F23*L$6+G23*L$5+H23*L$7</f>
        <v>0</v>
      </c>
      <c r="J23" s="68"/>
      <c r="K23" s="68"/>
      <c r="L23" s="68"/>
    </row>
    <row r="24" spans="1:12" x14ac:dyDescent="0.25">
      <c r="A24" s="6" t="s">
        <v>10</v>
      </c>
      <c r="B24" s="74">
        <v>12</v>
      </c>
      <c r="C24" s="56">
        <v>1</v>
      </c>
      <c r="D24" s="56">
        <f>B24*C24</f>
        <v>12</v>
      </c>
      <c r="E24" s="56">
        <v>0</v>
      </c>
      <c r="F24" s="57">
        <f>D24*E24</f>
        <v>0</v>
      </c>
      <c r="G24" s="56">
        <f>F24*0.05</f>
        <v>0</v>
      </c>
      <c r="H24" s="56">
        <f>F24*0.1</f>
        <v>0</v>
      </c>
      <c r="I24" s="77">
        <f>F24*L$6+G24*L$5+H24*L$7</f>
        <v>0</v>
      </c>
      <c r="J24" s="68"/>
      <c r="K24" s="68"/>
      <c r="L24" s="68"/>
    </row>
    <row r="25" spans="1:12" x14ac:dyDescent="0.25">
      <c r="A25" s="6" t="s">
        <v>11</v>
      </c>
      <c r="B25" s="74">
        <v>20</v>
      </c>
      <c r="C25" s="56">
        <v>1</v>
      </c>
      <c r="D25" s="56">
        <f>B25*C25</f>
        <v>20</v>
      </c>
      <c r="E25" s="56">
        <v>0</v>
      </c>
      <c r="F25" s="57">
        <f>D25*E25</f>
        <v>0</v>
      </c>
      <c r="G25" s="56">
        <f>F25*0.05</f>
        <v>0</v>
      </c>
      <c r="H25" s="56">
        <f>F25*0.1</f>
        <v>0</v>
      </c>
      <c r="I25" s="77">
        <f>F25*L$6+G25*L$5+H25*L$7</f>
        <v>0</v>
      </c>
      <c r="J25" s="68"/>
      <c r="K25" s="68"/>
      <c r="L25" s="68"/>
    </row>
    <row r="26" spans="1:12" x14ac:dyDescent="0.25">
      <c r="A26" s="6" t="s">
        <v>12</v>
      </c>
      <c r="B26" s="74"/>
      <c r="C26" s="56"/>
      <c r="D26" s="56"/>
      <c r="E26" s="56"/>
      <c r="F26" s="56"/>
      <c r="G26" s="56"/>
      <c r="H26" s="56"/>
      <c r="I26" s="90"/>
      <c r="J26" s="68"/>
      <c r="K26" s="68"/>
      <c r="L26" s="68"/>
    </row>
    <row r="27" spans="1:12" ht="15.75" x14ac:dyDescent="0.25">
      <c r="A27" s="82" t="s">
        <v>101</v>
      </c>
      <c r="B27" s="74">
        <v>0.5</v>
      </c>
      <c r="C27" s="56">
        <v>365</v>
      </c>
      <c r="D27" s="56">
        <f>B27*C27</f>
        <v>182.5</v>
      </c>
      <c r="E27" s="56">
        <v>0</v>
      </c>
      <c r="F27" s="57">
        <f>D27*E27</f>
        <v>0</v>
      </c>
      <c r="G27" s="57">
        <f>F27*0.05</f>
        <v>0</v>
      </c>
      <c r="H27" s="57">
        <f>F27*0.1</f>
        <v>0</v>
      </c>
      <c r="I27" s="77">
        <f t="shared" ref="I27:I33" si="9">F27*L$6+G27*L$5+H27*L$7</f>
        <v>0</v>
      </c>
      <c r="J27" s="68"/>
      <c r="K27" s="68"/>
      <c r="L27" s="68"/>
    </row>
    <row r="28" spans="1:12" ht="15.75" x14ac:dyDescent="0.25">
      <c r="A28" s="82" t="s">
        <v>102</v>
      </c>
      <c r="B28" s="74">
        <v>2</v>
      </c>
      <c r="C28" s="56">
        <v>12</v>
      </c>
      <c r="D28" s="56">
        <f>B28*C28</f>
        <v>24</v>
      </c>
      <c r="E28" s="56">
        <v>0</v>
      </c>
      <c r="F28" s="57">
        <f>D28*E28</f>
        <v>0</v>
      </c>
      <c r="G28" s="57">
        <f>F28*0.05</f>
        <v>0</v>
      </c>
      <c r="H28" s="57">
        <f>F28*0.1</f>
        <v>0</v>
      </c>
      <c r="I28" s="77">
        <f t="shared" si="9"/>
        <v>0</v>
      </c>
      <c r="J28" s="68"/>
      <c r="K28" s="68"/>
      <c r="L28" s="68"/>
    </row>
    <row r="29" spans="1:12" x14ac:dyDescent="0.25">
      <c r="A29" s="6" t="s">
        <v>13</v>
      </c>
      <c r="B29" s="74">
        <v>10</v>
      </c>
      <c r="C29" s="56">
        <v>1</v>
      </c>
      <c r="D29" s="56">
        <f>B29*C29</f>
        <v>10</v>
      </c>
      <c r="E29" s="56">
        <v>0</v>
      </c>
      <c r="F29" s="57">
        <f>D29*E29</f>
        <v>0</v>
      </c>
      <c r="G29" s="57">
        <f>F29*0.05</f>
        <v>0</v>
      </c>
      <c r="H29" s="57">
        <f>F29*0.1</f>
        <v>0</v>
      </c>
      <c r="I29" s="77">
        <f t="shared" si="9"/>
        <v>0</v>
      </c>
      <c r="J29" s="68"/>
      <c r="K29" s="68"/>
      <c r="L29" s="68"/>
    </row>
    <row r="30" spans="1:12" ht="15.75" x14ac:dyDescent="0.25">
      <c r="A30" s="6" t="s">
        <v>103</v>
      </c>
      <c r="B30" s="74">
        <v>2</v>
      </c>
      <c r="C30" s="56">
        <v>12</v>
      </c>
      <c r="D30" s="56">
        <f>B30*C30</f>
        <v>24</v>
      </c>
      <c r="E30" s="56">
        <v>0</v>
      </c>
      <c r="F30" s="57">
        <f>D30*E30</f>
        <v>0</v>
      </c>
      <c r="G30" s="57">
        <f>F30*0.05</f>
        <v>0</v>
      </c>
      <c r="H30" s="57">
        <f>F30*0.1</f>
        <v>0</v>
      </c>
      <c r="I30" s="77">
        <f t="shared" si="9"/>
        <v>0</v>
      </c>
      <c r="J30" s="68"/>
      <c r="K30" s="68"/>
      <c r="L30" s="68"/>
    </row>
    <row r="31" spans="1:12" ht="15.75" x14ac:dyDescent="0.25">
      <c r="A31" s="6" t="s">
        <v>104</v>
      </c>
      <c r="B31" s="91">
        <v>1</v>
      </c>
      <c r="C31" s="92">
        <v>12</v>
      </c>
      <c r="D31" s="92">
        <f>B31*C31</f>
        <v>12</v>
      </c>
      <c r="E31" s="56">
        <v>0</v>
      </c>
      <c r="F31" s="93">
        <f>D31*E31</f>
        <v>0</v>
      </c>
      <c r="G31" s="92">
        <f>F31*0.05</f>
        <v>0</v>
      </c>
      <c r="H31" s="92">
        <f>F31*0.1</f>
        <v>0</v>
      </c>
      <c r="I31" s="94">
        <f t="shared" si="9"/>
        <v>0</v>
      </c>
      <c r="J31" s="68"/>
      <c r="K31" s="68"/>
      <c r="L31" s="68"/>
    </row>
    <row r="32" spans="1:12" ht="15.75" x14ac:dyDescent="0.25">
      <c r="A32" s="95" t="s">
        <v>134</v>
      </c>
      <c r="B32" s="96">
        <v>8</v>
      </c>
      <c r="C32" s="96">
        <v>1</v>
      </c>
      <c r="D32" s="58">
        <f t="shared" ref="D32:D33" si="10">B32*C32</f>
        <v>8</v>
      </c>
      <c r="E32" s="56">
        <v>0</v>
      </c>
      <c r="F32" s="93">
        <f t="shared" ref="F32:F33" si="11">D32*E32</f>
        <v>0</v>
      </c>
      <c r="G32" s="92">
        <f t="shared" ref="G32:G33" si="12">F32*0.05</f>
        <v>0</v>
      </c>
      <c r="H32" s="92">
        <f t="shared" ref="H32:H33" si="13">F32*0.1</f>
        <v>0</v>
      </c>
      <c r="I32" s="94">
        <f t="shared" si="9"/>
        <v>0</v>
      </c>
      <c r="J32" s="68"/>
      <c r="K32" s="68"/>
      <c r="L32" s="68"/>
    </row>
    <row r="33" spans="1:12" ht="28.5" x14ac:dyDescent="0.25">
      <c r="A33" s="95" t="s">
        <v>135</v>
      </c>
      <c r="B33" s="96">
        <v>8</v>
      </c>
      <c r="C33" s="96">
        <v>1</v>
      </c>
      <c r="D33" s="58">
        <f t="shared" si="10"/>
        <v>8</v>
      </c>
      <c r="E33" s="56">
        <v>0</v>
      </c>
      <c r="F33" s="93">
        <f t="shared" si="11"/>
        <v>0</v>
      </c>
      <c r="G33" s="92">
        <f t="shared" si="12"/>
        <v>0</v>
      </c>
      <c r="H33" s="92">
        <f t="shared" si="13"/>
        <v>0</v>
      </c>
      <c r="I33" s="94">
        <f t="shared" si="9"/>
        <v>0</v>
      </c>
      <c r="J33" s="68"/>
      <c r="K33" s="68"/>
      <c r="L33" s="68"/>
    </row>
    <row r="34" spans="1:12" x14ac:dyDescent="0.25">
      <c r="A34" s="98" t="s">
        <v>24</v>
      </c>
      <c r="B34" s="99"/>
      <c r="C34" s="56"/>
      <c r="D34" s="56"/>
      <c r="E34" s="79"/>
      <c r="F34" s="121">
        <f>SUM(F22:H33)</f>
        <v>0</v>
      </c>
      <c r="G34" s="121"/>
      <c r="H34" s="121"/>
      <c r="I34" s="89">
        <f>SUM(I21:I33)</f>
        <v>0</v>
      </c>
      <c r="J34" s="68"/>
      <c r="K34" s="100"/>
      <c r="L34" s="68"/>
    </row>
    <row r="35" spans="1:12" ht="15.75" x14ac:dyDescent="0.25">
      <c r="A35" s="101" t="s">
        <v>137</v>
      </c>
      <c r="B35" s="99"/>
      <c r="C35" s="56"/>
      <c r="D35" s="56"/>
      <c r="E35" s="56"/>
      <c r="F35" s="122">
        <f>ROUND(F20+F34,0)</f>
        <v>0</v>
      </c>
      <c r="G35" s="122"/>
      <c r="H35" s="122"/>
      <c r="I35" s="102">
        <f>ROUND(I34+I20,-1)</f>
        <v>0</v>
      </c>
      <c r="J35" s="68"/>
      <c r="K35" s="103"/>
      <c r="L35" s="68"/>
    </row>
    <row r="36" spans="1:12" ht="15.75" x14ac:dyDescent="0.25">
      <c r="A36" s="101" t="s">
        <v>136</v>
      </c>
      <c r="B36" s="73"/>
      <c r="C36" s="75"/>
      <c r="D36" s="75"/>
      <c r="E36" s="75"/>
      <c r="F36" s="75"/>
      <c r="G36" s="75"/>
      <c r="H36" s="75"/>
      <c r="I36" s="104">
        <v>0</v>
      </c>
      <c r="J36" s="68"/>
      <c r="K36" s="68"/>
      <c r="L36" s="68"/>
    </row>
    <row r="37" spans="1:12" ht="15.75" x14ac:dyDescent="0.25">
      <c r="A37" s="101" t="s">
        <v>138</v>
      </c>
      <c r="B37" s="73"/>
      <c r="C37" s="75"/>
      <c r="D37" s="75"/>
      <c r="E37" s="75"/>
      <c r="F37" s="75"/>
      <c r="G37" s="75"/>
      <c r="H37" s="75"/>
      <c r="I37" s="104">
        <f>ROUND(I36+I35,-1)</f>
        <v>0</v>
      </c>
      <c r="J37" s="68"/>
      <c r="K37" s="68"/>
      <c r="L37" s="68"/>
    </row>
    <row r="38" spans="1:12" x14ac:dyDescent="0.25">
      <c r="A38" s="68"/>
      <c r="B38" s="68"/>
      <c r="C38" s="68"/>
      <c r="D38" s="68"/>
      <c r="E38" s="68"/>
      <c r="F38" s="68"/>
      <c r="G38" s="68"/>
      <c r="H38" s="68"/>
      <c r="I38" s="68"/>
      <c r="J38" s="68"/>
      <c r="K38" s="68"/>
      <c r="L38" s="68"/>
    </row>
    <row r="39" spans="1:12" x14ac:dyDescent="0.25">
      <c r="A39" s="105" t="s">
        <v>23</v>
      </c>
      <c r="B39" s="68"/>
      <c r="C39" s="68"/>
      <c r="D39" s="68"/>
      <c r="E39" s="68"/>
      <c r="F39" s="68"/>
      <c r="G39" s="68"/>
      <c r="H39" s="68"/>
      <c r="I39" s="68"/>
      <c r="J39" s="68"/>
      <c r="K39" s="68"/>
      <c r="L39" s="68"/>
    </row>
    <row r="40" spans="1:12" ht="22.5" customHeight="1" x14ac:dyDescent="0.25">
      <c r="A40" s="127" t="s">
        <v>93</v>
      </c>
      <c r="B40" s="127"/>
      <c r="C40" s="127"/>
      <c r="D40" s="127"/>
      <c r="E40" s="127"/>
      <c r="F40" s="127"/>
      <c r="G40" s="127"/>
      <c r="H40" s="127"/>
      <c r="I40" s="127"/>
      <c r="J40" s="68"/>
      <c r="K40" s="68"/>
      <c r="L40" s="68"/>
    </row>
    <row r="41" spans="1:12" ht="60.75" customHeight="1" x14ac:dyDescent="0.25">
      <c r="A41" s="127" t="s">
        <v>59</v>
      </c>
      <c r="B41" s="127"/>
      <c r="C41" s="127"/>
      <c r="D41" s="127"/>
      <c r="E41" s="127"/>
      <c r="F41" s="127"/>
      <c r="G41" s="127"/>
      <c r="H41" s="127"/>
      <c r="I41" s="127"/>
      <c r="J41" s="68"/>
      <c r="K41" s="68"/>
      <c r="L41" s="68"/>
    </row>
    <row r="42" spans="1:12" ht="32.25" customHeight="1" x14ac:dyDescent="0.25">
      <c r="A42" s="126" t="s">
        <v>143</v>
      </c>
      <c r="B42" s="126"/>
      <c r="C42" s="126"/>
      <c r="D42" s="126"/>
      <c r="E42" s="126"/>
      <c r="F42" s="126"/>
      <c r="G42" s="126"/>
      <c r="H42" s="126"/>
      <c r="I42" s="126"/>
      <c r="J42" s="68"/>
      <c r="K42" s="68"/>
      <c r="L42" s="68"/>
    </row>
    <row r="43" spans="1:12" ht="15.75" x14ac:dyDescent="0.25">
      <c r="A43" s="126" t="s">
        <v>96</v>
      </c>
      <c r="B43" s="126"/>
      <c r="C43" s="126"/>
      <c r="D43" s="126"/>
      <c r="E43" s="126"/>
      <c r="F43" s="126"/>
      <c r="G43" s="126"/>
      <c r="H43" s="126"/>
      <c r="I43" s="126"/>
      <c r="J43" s="68"/>
      <c r="K43" s="68"/>
      <c r="L43" s="68"/>
    </row>
    <row r="44" spans="1:12" ht="15.75" x14ac:dyDescent="0.25">
      <c r="A44" s="127" t="s">
        <v>99</v>
      </c>
      <c r="B44" s="127"/>
      <c r="C44" s="127"/>
      <c r="D44" s="127"/>
      <c r="E44" s="127"/>
      <c r="F44" s="127"/>
      <c r="G44" s="127"/>
      <c r="H44" s="127"/>
      <c r="I44" s="127"/>
      <c r="J44" s="68"/>
      <c r="K44" s="68"/>
      <c r="L44" s="68"/>
    </row>
    <row r="45" spans="1:12" ht="15.75" x14ac:dyDescent="0.25">
      <c r="A45" s="128" t="s">
        <v>100</v>
      </c>
      <c r="B45" s="128"/>
      <c r="C45" s="128"/>
      <c r="D45" s="128"/>
      <c r="E45" s="128"/>
      <c r="F45" s="128"/>
      <c r="G45" s="128"/>
      <c r="H45" s="128"/>
      <c r="I45" s="128"/>
      <c r="J45" s="68"/>
      <c r="K45" s="68"/>
      <c r="L45" s="68"/>
    </row>
    <row r="46" spans="1:12" ht="32.25" customHeight="1" x14ac:dyDescent="0.25">
      <c r="A46" s="128" t="s">
        <v>105</v>
      </c>
      <c r="B46" s="128"/>
      <c r="C46" s="128"/>
      <c r="D46" s="128"/>
      <c r="E46" s="128"/>
      <c r="F46" s="128"/>
      <c r="G46" s="128"/>
      <c r="H46" s="128"/>
      <c r="I46" s="128"/>
      <c r="J46" s="68"/>
      <c r="K46" s="68"/>
      <c r="L46" s="68"/>
    </row>
    <row r="47" spans="1:12" ht="15.75" x14ac:dyDescent="0.25">
      <c r="A47" s="128" t="s">
        <v>106</v>
      </c>
      <c r="B47" s="128"/>
      <c r="C47" s="128"/>
      <c r="D47" s="128"/>
      <c r="E47" s="128"/>
      <c r="F47" s="128"/>
      <c r="G47" s="128"/>
      <c r="H47" s="128"/>
      <c r="I47" s="128"/>
      <c r="J47" s="68"/>
      <c r="K47" s="68"/>
      <c r="L47" s="68"/>
    </row>
    <row r="48" spans="1:12" ht="15.75" x14ac:dyDescent="0.25">
      <c r="A48" s="128" t="s">
        <v>107</v>
      </c>
      <c r="B48" s="128"/>
      <c r="C48" s="128"/>
      <c r="D48" s="128"/>
      <c r="E48" s="128"/>
      <c r="F48" s="128"/>
      <c r="G48" s="128"/>
      <c r="H48" s="128"/>
      <c r="I48" s="128"/>
      <c r="J48" s="68"/>
      <c r="K48" s="68"/>
      <c r="L48" s="68"/>
    </row>
    <row r="49" spans="1:12" ht="15.75" x14ac:dyDescent="0.25">
      <c r="A49" s="128" t="s">
        <v>108</v>
      </c>
      <c r="B49" s="128"/>
      <c r="C49" s="128"/>
      <c r="D49" s="128"/>
      <c r="E49" s="128"/>
      <c r="F49" s="128"/>
      <c r="G49" s="128"/>
      <c r="H49" s="128"/>
      <c r="I49" s="128"/>
      <c r="J49" s="68"/>
      <c r="K49" s="68"/>
      <c r="L49" s="68"/>
    </row>
    <row r="50" spans="1:12" ht="20.25" customHeight="1" x14ac:dyDescent="0.25">
      <c r="A50" s="129" t="s">
        <v>145</v>
      </c>
      <c r="B50" s="129"/>
      <c r="C50" s="129"/>
      <c r="D50" s="129"/>
      <c r="E50" s="129"/>
      <c r="F50" s="129"/>
      <c r="G50" s="129"/>
      <c r="H50" s="129"/>
      <c r="I50" s="129"/>
      <c r="J50" s="68"/>
      <c r="K50" s="68"/>
      <c r="L50" s="68"/>
    </row>
    <row r="51" spans="1:12" ht="15" customHeight="1" x14ac:dyDescent="0.25">
      <c r="A51" s="129" t="s">
        <v>139</v>
      </c>
      <c r="B51" s="129"/>
      <c r="C51" s="129"/>
      <c r="D51" s="129"/>
      <c r="E51" s="129"/>
      <c r="F51" s="129"/>
      <c r="G51" s="129"/>
      <c r="H51" s="129"/>
      <c r="I51" s="129"/>
      <c r="J51" s="68"/>
      <c r="K51" s="68"/>
      <c r="L51" s="68"/>
    </row>
    <row r="52" spans="1:12" ht="15" customHeight="1" x14ac:dyDescent="0.25">
      <c r="A52" s="125" t="s">
        <v>140</v>
      </c>
      <c r="B52" s="125"/>
      <c r="C52" s="125"/>
      <c r="D52" s="125"/>
      <c r="E52" s="125"/>
      <c r="F52" s="125"/>
      <c r="G52" s="125"/>
      <c r="H52" s="125"/>
      <c r="I52" s="125"/>
      <c r="J52" s="68"/>
      <c r="K52" s="68"/>
      <c r="L52" s="68"/>
    </row>
    <row r="53" spans="1:12" x14ac:dyDescent="0.25">
      <c r="A53" s="68"/>
      <c r="B53" s="68"/>
      <c r="C53" s="68"/>
      <c r="D53" s="68"/>
      <c r="E53" s="68"/>
      <c r="F53" s="68"/>
      <c r="G53" s="68"/>
      <c r="H53" s="68"/>
      <c r="I53" s="68"/>
      <c r="J53" s="68"/>
      <c r="K53" s="68"/>
      <c r="L53" s="68"/>
    </row>
    <row r="54" spans="1:12" x14ac:dyDescent="0.25">
      <c r="A54" s="68"/>
      <c r="B54" s="68"/>
      <c r="C54" s="68"/>
      <c r="D54" s="68"/>
      <c r="E54" s="68"/>
      <c r="F54" s="68"/>
      <c r="G54" s="68"/>
      <c r="H54" s="68"/>
      <c r="I54" s="68"/>
      <c r="J54" s="68"/>
      <c r="K54" s="68"/>
      <c r="L54" s="68"/>
    </row>
    <row r="55" spans="1:12" x14ac:dyDescent="0.25">
      <c r="A55" s="68"/>
      <c r="B55" s="68"/>
      <c r="C55" s="68"/>
      <c r="D55" s="68"/>
      <c r="E55" s="68"/>
      <c r="F55" s="68"/>
      <c r="G55" s="68"/>
      <c r="H55" s="68"/>
      <c r="I55" s="68"/>
      <c r="J55" s="68"/>
      <c r="K55" s="68"/>
      <c r="L55" s="68"/>
    </row>
    <row r="56" spans="1:12" x14ac:dyDescent="0.25">
      <c r="A56" s="68"/>
      <c r="B56" s="68"/>
      <c r="C56" s="68"/>
      <c r="D56" s="68"/>
      <c r="E56" s="68"/>
      <c r="F56" s="68"/>
      <c r="G56" s="68"/>
      <c r="H56" s="68"/>
      <c r="I56" s="68"/>
      <c r="J56" s="68"/>
      <c r="K56" s="68"/>
      <c r="L56" s="68"/>
    </row>
    <row r="57" spans="1:12" x14ac:dyDescent="0.25">
      <c r="A57" s="68"/>
      <c r="B57" s="68"/>
      <c r="C57" s="68"/>
      <c r="D57" s="68"/>
      <c r="E57" s="68"/>
      <c r="F57" s="68"/>
      <c r="G57" s="68"/>
      <c r="H57" s="68"/>
      <c r="I57" s="68"/>
      <c r="J57" s="68"/>
      <c r="K57" s="68"/>
      <c r="L57" s="68"/>
    </row>
    <row r="58" spans="1:12" x14ac:dyDescent="0.25">
      <c r="A58" s="68"/>
      <c r="B58" s="68"/>
      <c r="C58" s="68"/>
      <c r="D58" s="68"/>
      <c r="E58" s="68"/>
      <c r="F58" s="68"/>
      <c r="G58" s="68"/>
      <c r="H58" s="68"/>
      <c r="I58" s="68"/>
      <c r="J58" s="68"/>
      <c r="K58" s="68"/>
      <c r="L58" s="68"/>
    </row>
    <row r="59" spans="1:12" x14ac:dyDescent="0.25">
      <c r="A59" s="68"/>
      <c r="B59" s="68"/>
      <c r="C59" s="68"/>
      <c r="D59" s="68"/>
      <c r="E59" s="68"/>
      <c r="F59" s="68"/>
      <c r="G59" s="68"/>
      <c r="H59" s="68"/>
      <c r="I59" s="68"/>
      <c r="J59" s="68"/>
      <c r="K59" s="68"/>
      <c r="L59" s="68"/>
    </row>
    <row r="60" spans="1:12" x14ac:dyDescent="0.25">
      <c r="A60" s="68"/>
      <c r="B60" s="68"/>
      <c r="C60" s="68"/>
      <c r="D60" s="68"/>
      <c r="E60" s="68"/>
      <c r="F60" s="68"/>
      <c r="G60" s="68"/>
      <c r="H60" s="68"/>
      <c r="I60" s="68"/>
      <c r="J60" s="68"/>
      <c r="K60" s="68"/>
      <c r="L60" s="68"/>
    </row>
    <row r="61" spans="1:12" x14ac:dyDescent="0.25">
      <c r="A61" s="68"/>
      <c r="B61" s="68"/>
      <c r="C61" s="68"/>
      <c r="D61" s="68"/>
      <c r="E61" s="68"/>
      <c r="F61" s="68"/>
      <c r="G61" s="68"/>
      <c r="H61" s="68"/>
      <c r="I61" s="68"/>
      <c r="J61" s="68"/>
      <c r="K61" s="68"/>
      <c r="L61" s="68"/>
    </row>
    <row r="62" spans="1:12" x14ac:dyDescent="0.25">
      <c r="A62" s="68"/>
      <c r="B62" s="68"/>
      <c r="C62" s="68"/>
      <c r="D62" s="68"/>
      <c r="E62" s="68"/>
      <c r="F62" s="68"/>
      <c r="G62" s="68"/>
      <c r="H62" s="68"/>
      <c r="I62" s="68"/>
      <c r="J62" s="68"/>
      <c r="K62" s="68"/>
      <c r="L62" s="68"/>
    </row>
    <row r="63" spans="1:12" x14ac:dyDescent="0.25">
      <c r="A63" s="68"/>
      <c r="B63" s="68"/>
      <c r="C63" s="68"/>
      <c r="D63" s="68"/>
      <c r="E63" s="68"/>
      <c r="F63" s="68"/>
      <c r="G63" s="68"/>
      <c r="H63" s="68"/>
      <c r="I63" s="68"/>
      <c r="J63" s="68"/>
      <c r="K63" s="68"/>
      <c r="L63" s="68"/>
    </row>
    <row r="64" spans="1:12" x14ac:dyDescent="0.25">
      <c r="A64" s="68"/>
      <c r="B64" s="68"/>
      <c r="C64" s="68"/>
      <c r="D64" s="68"/>
      <c r="E64" s="68"/>
      <c r="F64" s="68"/>
      <c r="G64" s="68"/>
      <c r="H64" s="68"/>
      <c r="I64" s="68"/>
      <c r="J64" s="68"/>
      <c r="K64" s="68"/>
      <c r="L64" s="68"/>
    </row>
    <row r="65" spans="1:12" x14ac:dyDescent="0.25">
      <c r="A65" s="68"/>
      <c r="B65" s="68"/>
      <c r="C65" s="68"/>
      <c r="D65" s="68"/>
      <c r="E65" s="68"/>
      <c r="F65" s="68"/>
      <c r="G65" s="68"/>
      <c r="H65" s="68"/>
      <c r="I65" s="68"/>
      <c r="J65" s="68"/>
      <c r="K65" s="68"/>
      <c r="L65" s="68"/>
    </row>
    <row r="66" spans="1:12" x14ac:dyDescent="0.25">
      <c r="A66" s="68"/>
      <c r="B66" s="68"/>
      <c r="C66" s="68"/>
      <c r="D66" s="68"/>
      <c r="E66" s="68"/>
      <c r="F66" s="68"/>
      <c r="G66" s="68"/>
      <c r="H66" s="68"/>
      <c r="I66" s="68"/>
      <c r="J66" s="68"/>
      <c r="K66" s="68"/>
      <c r="L66" s="68"/>
    </row>
    <row r="67" spans="1:12" x14ac:dyDescent="0.25">
      <c r="A67" s="68"/>
      <c r="B67" s="68"/>
      <c r="C67" s="68"/>
      <c r="D67" s="68"/>
      <c r="E67" s="68"/>
      <c r="F67" s="68"/>
      <c r="G67" s="68"/>
      <c r="H67" s="68"/>
      <c r="I67" s="68"/>
      <c r="J67" s="68"/>
      <c r="K67" s="68"/>
      <c r="L67" s="68"/>
    </row>
  </sheetData>
  <mergeCells count="18">
    <mergeCell ref="A52:I52"/>
    <mergeCell ref="A47:I47"/>
    <mergeCell ref="A48:I48"/>
    <mergeCell ref="A49:I49"/>
    <mergeCell ref="A50:I50"/>
    <mergeCell ref="A51:I51"/>
    <mergeCell ref="A46:I46"/>
    <mergeCell ref="A1:I1"/>
    <mergeCell ref="K4:L4"/>
    <mergeCell ref="F20:H20"/>
    <mergeCell ref="F34:H34"/>
    <mergeCell ref="F35:H35"/>
    <mergeCell ref="A40:I40"/>
    <mergeCell ref="A41:I41"/>
    <mergeCell ref="A42:I42"/>
    <mergeCell ref="A43:I43"/>
    <mergeCell ref="A44:I44"/>
    <mergeCell ref="A45:I45"/>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7"/>
  <sheetViews>
    <sheetView zoomScaleNormal="100" workbookViewId="0">
      <pane xSplit="1" ySplit="3" topLeftCell="B4" activePane="bottomRight" state="frozen"/>
      <selection pane="topRight" activeCell="B1" sqref="B1"/>
      <selection pane="bottomLeft" activeCell="A4" sqref="A4"/>
      <selection pane="bottomRight" activeCell="A51" sqref="A51:I51"/>
    </sheetView>
  </sheetViews>
  <sheetFormatPr defaultRowHeight="15" x14ac:dyDescent="0.25"/>
  <cols>
    <col min="1" max="1" width="44" style="66" customWidth="1"/>
    <col min="2" max="2" width="9.140625" style="66"/>
    <col min="3" max="3" width="10.28515625" style="66" customWidth="1"/>
    <col min="4" max="4" width="10.140625" style="66" customWidth="1"/>
    <col min="5" max="5" width="11.28515625" style="66" customWidth="1"/>
    <col min="6" max="8" width="9.140625" style="66"/>
    <col min="9" max="9" width="14.5703125" style="66" customWidth="1"/>
    <col min="10" max="10" width="9.140625" style="66"/>
    <col min="11" max="11" width="11" style="66" bestFit="1" customWidth="1"/>
    <col min="12" max="16384" width="9.140625" style="66"/>
  </cols>
  <sheetData>
    <row r="1" spans="1:12" ht="31.5" customHeight="1" x14ac:dyDescent="0.25">
      <c r="A1" s="123" t="s">
        <v>127</v>
      </c>
      <c r="B1" s="123"/>
      <c r="C1" s="123"/>
      <c r="D1" s="123"/>
      <c r="E1" s="123"/>
      <c r="F1" s="123"/>
      <c r="G1" s="123"/>
      <c r="H1" s="123"/>
      <c r="I1" s="123"/>
    </row>
    <row r="2" spans="1:12" ht="15.75" x14ac:dyDescent="0.25">
      <c r="A2" s="67" t="s">
        <v>128</v>
      </c>
      <c r="B2" s="68"/>
      <c r="C2" s="68"/>
      <c r="D2" s="68"/>
      <c r="E2" s="68"/>
      <c r="I2" s="68"/>
      <c r="J2" s="68"/>
      <c r="K2" s="69"/>
      <c r="L2" s="68"/>
    </row>
    <row r="3" spans="1:12" ht="76.5" x14ac:dyDescent="0.25">
      <c r="A3" s="70" t="s">
        <v>0</v>
      </c>
      <c r="B3" s="70" t="s">
        <v>31</v>
      </c>
      <c r="C3" s="70" t="s">
        <v>14</v>
      </c>
      <c r="D3" s="70" t="s">
        <v>32</v>
      </c>
      <c r="E3" s="70" t="s">
        <v>26</v>
      </c>
      <c r="F3" s="70" t="s">
        <v>15</v>
      </c>
      <c r="G3" s="70" t="s">
        <v>16</v>
      </c>
      <c r="H3" s="70" t="s">
        <v>33</v>
      </c>
      <c r="I3" s="70" t="s">
        <v>34</v>
      </c>
      <c r="J3" s="68"/>
      <c r="K3" s="69"/>
      <c r="L3" s="68"/>
    </row>
    <row r="4" spans="1:12" x14ac:dyDescent="0.25">
      <c r="A4" s="71" t="s">
        <v>1</v>
      </c>
      <c r="B4" s="72"/>
      <c r="C4" s="73"/>
      <c r="D4" s="73"/>
      <c r="E4" s="73"/>
      <c r="F4" s="73"/>
      <c r="G4" s="73"/>
      <c r="H4" s="73"/>
      <c r="I4" s="73"/>
      <c r="J4" s="68"/>
      <c r="K4" s="124" t="s">
        <v>27</v>
      </c>
      <c r="L4" s="124"/>
    </row>
    <row r="5" spans="1:12" x14ac:dyDescent="0.25">
      <c r="A5" s="6" t="s">
        <v>25</v>
      </c>
      <c r="B5" s="74">
        <v>4</v>
      </c>
      <c r="C5" s="56">
        <v>1</v>
      </c>
      <c r="D5" s="56">
        <f>B5*C5</f>
        <v>4</v>
      </c>
      <c r="E5" s="56">
        <v>0</v>
      </c>
      <c r="F5" s="57">
        <f>D5*E5</f>
        <v>0</v>
      </c>
      <c r="G5" s="56">
        <f>F5*0.05</f>
        <v>0</v>
      </c>
      <c r="H5" s="56">
        <f>F5*0.1</f>
        <v>0</v>
      </c>
      <c r="I5" s="77">
        <f>F5*L$6+G5*L$5+H5*L$7</f>
        <v>0</v>
      </c>
      <c r="J5" s="68"/>
      <c r="K5" s="75" t="s">
        <v>28</v>
      </c>
      <c r="L5" s="76">
        <v>147.4</v>
      </c>
    </row>
    <row r="6" spans="1:12" x14ac:dyDescent="0.25">
      <c r="A6" s="6" t="s">
        <v>2</v>
      </c>
      <c r="B6" s="74">
        <v>4</v>
      </c>
      <c r="C6" s="56">
        <v>4</v>
      </c>
      <c r="D6" s="56">
        <f>B6*C6</f>
        <v>16</v>
      </c>
      <c r="E6" s="56">
        <v>0</v>
      </c>
      <c r="F6" s="57">
        <f>D6*E6</f>
        <v>0</v>
      </c>
      <c r="G6" s="56">
        <f>F6*0.05</f>
        <v>0</v>
      </c>
      <c r="H6" s="57">
        <f>F6*0.1</f>
        <v>0</v>
      </c>
      <c r="I6" s="77">
        <f>F6*L$6+G6*L$5+H6*L$7</f>
        <v>0</v>
      </c>
      <c r="J6" s="68"/>
      <c r="K6" s="75" t="s">
        <v>29</v>
      </c>
      <c r="L6" s="76">
        <v>117.92</v>
      </c>
    </row>
    <row r="7" spans="1:12" x14ac:dyDescent="0.25">
      <c r="A7" s="6" t="s">
        <v>90</v>
      </c>
      <c r="B7" s="74"/>
      <c r="C7" s="56"/>
      <c r="D7" s="56"/>
      <c r="E7" s="56"/>
      <c r="F7" s="57"/>
      <c r="G7" s="56"/>
      <c r="H7" s="106"/>
      <c r="I7" s="7"/>
      <c r="J7" s="68"/>
      <c r="K7" s="75" t="s">
        <v>30</v>
      </c>
      <c r="L7" s="76">
        <v>57.02</v>
      </c>
    </row>
    <row r="8" spans="1:12" ht="15.75" x14ac:dyDescent="0.25">
      <c r="A8" s="78" t="s">
        <v>91</v>
      </c>
      <c r="B8" s="79">
        <v>30</v>
      </c>
      <c r="C8" s="79">
        <v>1</v>
      </c>
      <c r="D8" s="79">
        <f t="shared" ref="D8:D9" si="0">B8*C8</f>
        <v>30</v>
      </c>
      <c r="E8" s="56">
        <v>3</v>
      </c>
      <c r="F8" s="57">
        <f t="shared" ref="F8:F9" si="1">D8*E8</f>
        <v>90</v>
      </c>
      <c r="G8" s="56">
        <f t="shared" ref="G8:G9" si="2">F8*0.05</f>
        <v>4.5</v>
      </c>
      <c r="H8" s="106">
        <f t="shared" ref="H8:H9" si="3">F8*0.1</f>
        <v>9</v>
      </c>
      <c r="I8" s="7">
        <f>F8*L$6+G8*L$5+H8*L$7</f>
        <v>11789.279999999999</v>
      </c>
      <c r="J8" s="68"/>
      <c r="K8" s="80"/>
      <c r="L8" s="81"/>
    </row>
    <row r="9" spans="1:12" ht="15.75" x14ac:dyDescent="0.25">
      <c r="A9" s="78" t="s">
        <v>92</v>
      </c>
      <c r="B9" s="79">
        <v>30</v>
      </c>
      <c r="C9" s="79">
        <v>1</v>
      </c>
      <c r="D9" s="79">
        <f t="shared" si="0"/>
        <v>30</v>
      </c>
      <c r="E9" s="56">
        <v>0</v>
      </c>
      <c r="F9" s="57">
        <f t="shared" si="1"/>
        <v>0</v>
      </c>
      <c r="G9" s="85">
        <f t="shared" si="2"/>
        <v>0</v>
      </c>
      <c r="H9" s="85">
        <f t="shared" si="3"/>
        <v>0</v>
      </c>
      <c r="I9" s="77">
        <f>F9*L$6+G9*L$5+H9*L$7</f>
        <v>0</v>
      </c>
      <c r="J9" s="68"/>
      <c r="K9" s="80"/>
      <c r="L9" s="81"/>
    </row>
    <row r="10" spans="1:12" x14ac:dyDescent="0.25">
      <c r="A10" s="6" t="s">
        <v>89</v>
      </c>
      <c r="B10" s="74"/>
      <c r="C10" s="56"/>
      <c r="D10" s="56"/>
      <c r="E10" s="56"/>
      <c r="F10" s="56"/>
      <c r="G10" s="107"/>
      <c r="H10" s="56"/>
      <c r="I10" s="76"/>
      <c r="J10" s="68"/>
    </row>
    <row r="11" spans="1:12" x14ac:dyDescent="0.25">
      <c r="A11" s="82" t="s">
        <v>3</v>
      </c>
      <c r="B11" s="74">
        <v>2</v>
      </c>
      <c r="C11" s="56">
        <v>1</v>
      </c>
      <c r="D11" s="56">
        <f t="shared" ref="D11:D19" si="4">B11*C11</f>
        <v>2</v>
      </c>
      <c r="E11" s="56">
        <v>0</v>
      </c>
      <c r="F11" s="57">
        <f t="shared" ref="F11:F19" si="5">D11*E11</f>
        <v>0</v>
      </c>
      <c r="G11" s="85">
        <f t="shared" ref="G11:G19" si="6">F11*0.05</f>
        <v>0</v>
      </c>
      <c r="H11" s="56">
        <f t="shared" ref="H11:H19" si="7">F11*0.1</f>
        <v>0</v>
      </c>
      <c r="I11" s="77">
        <f t="shared" ref="I11:I19" si="8">F11*L$6+G11*L$5+H11*L$7</f>
        <v>0</v>
      </c>
      <c r="J11" s="68"/>
      <c r="K11" s="68"/>
      <c r="L11" s="68"/>
    </row>
    <row r="12" spans="1:12" x14ac:dyDescent="0.25">
      <c r="A12" s="82" t="s">
        <v>4</v>
      </c>
      <c r="B12" s="74">
        <v>2</v>
      </c>
      <c r="C12" s="56">
        <v>1</v>
      </c>
      <c r="D12" s="56">
        <f t="shared" si="4"/>
        <v>2</v>
      </c>
      <c r="E12" s="56">
        <v>0</v>
      </c>
      <c r="F12" s="57">
        <f t="shared" si="5"/>
        <v>0</v>
      </c>
      <c r="G12" s="85">
        <f t="shared" si="6"/>
        <v>0</v>
      </c>
      <c r="H12" s="56">
        <f t="shared" si="7"/>
        <v>0</v>
      </c>
      <c r="I12" s="77">
        <f t="shared" si="8"/>
        <v>0</v>
      </c>
      <c r="J12" s="68"/>
      <c r="K12" s="68"/>
      <c r="L12" s="68"/>
    </row>
    <row r="13" spans="1:12" x14ac:dyDescent="0.25">
      <c r="A13" s="82" t="s">
        <v>5</v>
      </c>
      <c r="B13" s="74">
        <v>2</v>
      </c>
      <c r="C13" s="56">
        <v>1</v>
      </c>
      <c r="D13" s="56">
        <f t="shared" si="4"/>
        <v>2</v>
      </c>
      <c r="E13" s="56">
        <v>0</v>
      </c>
      <c r="F13" s="57">
        <f t="shared" si="5"/>
        <v>0</v>
      </c>
      <c r="G13" s="85">
        <f t="shared" si="6"/>
        <v>0</v>
      </c>
      <c r="H13" s="56">
        <f t="shared" si="7"/>
        <v>0</v>
      </c>
      <c r="I13" s="77">
        <f t="shared" si="8"/>
        <v>0</v>
      </c>
      <c r="J13" s="68"/>
      <c r="K13" s="68"/>
      <c r="L13" s="68"/>
    </row>
    <row r="14" spans="1:12" x14ac:dyDescent="0.25">
      <c r="A14" s="82" t="s">
        <v>6</v>
      </c>
      <c r="B14" s="74">
        <v>2</v>
      </c>
      <c r="C14" s="56">
        <v>1</v>
      </c>
      <c r="D14" s="56">
        <f t="shared" si="4"/>
        <v>2</v>
      </c>
      <c r="E14" s="56">
        <v>0</v>
      </c>
      <c r="F14" s="57">
        <f t="shared" si="5"/>
        <v>0</v>
      </c>
      <c r="G14" s="85">
        <f t="shared" si="6"/>
        <v>0</v>
      </c>
      <c r="H14" s="56">
        <f t="shared" si="7"/>
        <v>0</v>
      </c>
      <c r="I14" s="77">
        <f t="shared" si="8"/>
        <v>0</v>
      </c>
      <c r="J14" s="68"/>
      <c r="K14" s="68"/>
      <c r="L14" s="68"/>
    </row>
    <row r="15" spans="1:12" ht="28.5" x14ac:dyDescent="0.25">
      <c r="A15" s="83" t="s">
        <v>94</v>
      </c>
      <c r="B15" s="74">
        <v>2</v>
      </c>
      <c r="C15" s="56">
        <v>1</v>
      </c>
      <c r="D15" s="56">
        <f t="shared" si="4"/>
        <v>2</v>
      </c>
      <c r="E15" s="56">
        <f>E8</f>
        <v>3</v>
      </c>
      <c r="F15" s="57">
        <f t="shared" si="5"/>
        <v>6</v>
      </c>
      <c r="G15" s="107">
        <f t="shared" si="6"/>
        <v>0.30000000000000004</v>
      </c>
      <c r="H15" s="107">
        <f t="shared" si="7"/>
        <v>0.60000000000000009</v>
      </c>
      <c r="I15" s="7">
        <f t="shared" si="8"/>
        <v>785.952</v>
      </c>
      <c r="J15" s="68"/>
      <c r="K15" s="68"/>
      <c r="L15" s="68"/>
    </row>
    <row r="16" spans="1:12" ht="28.5" x14ac:dyDescent="0.25">
      <c r="A16" s="83" t="s">
        <v>95</v>
      </c>
      <c r="B16" s="74">
        <v>10</v>
      </c>
      <c r="C16" s="56">
        <v>1</v>
      </c>
      <c r="D16" s="56">
        <f t="shared" si="4"/>
        <v>10</v>
      </c>
      <c r="E16" s="56">
        <f>E8</f>
        <v>3</v>
      </c>
      <c r="F16" s="57">
        <f t="shared" si="5"/>
        <v>30</v>
      </c>
      <c r="G16" s="107">
        <f t="shared" si="6"/>
        <v>1.5</v>
      </c>
      <c r="H16" s="107">
        <f t="shared" si="7"/>
        <v>3</v>
      </c>
      <c r="I16" s="7">
        <f t="shared" si="8"/>
        <v>3929.7599999999998</v>
      </c>
      <c r="J16" s="68"/>
      <c r="K16" s="68"/>
      <c r="L16" s="68"/>
    </row>
    <row r="17" spans="1:12" ht="15.75" x14ac:dyDescent="0.25">
      <c r="A17" s="82" t="s">
        <v>97</v>
      </c>
      <c r="B17" s="74">
        <v>6</v>
      </c>
      <c r="C17" s="56">
        <v>2</v>
      </c>
      <c r="D17" s="56">
        <f t="shared" si="4"/>
        <v>12</v>
      </c>
      <c r="E17" s="56">
        <v>0</v>
      </c>
      <c r="F17" s="57">
        <f t="shared" si="5"/>
        <v>0</v>
      </c>
      <c r="G17" s="56">
        <f t="shared" si="6"/>
        <v>0</v>
      </c>
      <c r="H17" s="56">
        <f t="shared" si="7"/>
        <v>0</v>
      </c>
      <c r="I17" s="77">
        <f t="shared" si="8"/>
        <v>0</v>
      </c>
      <c r="J17" s="68"/>
      <c r="K17" s="68"/>
      <c r="L17" s="68"/>
    </row>
    <row r="18" spans="1:12" x14ac:dyDescent="0.25">
      <c r="A18" s="82" t="s">
        <v>7</v>
      </c>
      <c r="B18" s="74">
        <v>2</v>
      </c>
      <c r="C18" s="56">
        <v>2</v>
      </c>
      <c r="D18" s="56">
        <f t="shared" si="4"/>
        <v>4</v>
      </c>
      <c r="E18" s="56">
        <v>0</v>
      </c>
      <c r="F18" s="57">
        <f t="shared" si="5"/>
        <v>0</v>
      </c>
      <c r="G18" s="56">
        <f t="shared" si="6"/>
        <v>0</v>
      </c>
      <c r="H18" s="56">
        <f t="shared" si="7"/>
        <v>0</v>
      </c>
      <c r="I18" s="77">
        <f t="shared" si="8"/>
        <v>0</v>
      </c>
      <c r="J18" s="68"/>
      <c r="K18" s="84"/>
      <c r="L18" s="68"/>
    </row>
    <row r="19" spans="1:12" ht="15.75" x14ac:dyDescent="0.25">
      <c r="A19" s="82" t="s">
        <v>98</v>
      </c>
      <c r="B19" s="74">
        <v>2</v>
      </c>
      <c r="C19" s="56">
        <v>1</v>
      </c>
      <c r="D19" s="56">
        <f t="shared" si="4"/>
        <v>2</v>
      </c>
      <c r="E19" s="85">
        <v>0</v>
      </c>
      <c r="F19" s="106">
        <f t="shared" si="5"/>
        <v>0</v>
      </c>
      <c r="G19" s="56">
        <f t="shared" si="6"/>
        <v>0</v>
      </c>
      <c r="H19" s="56">
        <f t="shared" si="7"/>
        <v>0</v>
      </c>
      <c r="I19" s="77">
        <f t="shared" si="8"/>
        <v>0</v>
      </c>
      <c r="J19" s="68"/>
      <c r="K19" s="68"/>
      <c r="L19" s="68"/>
    </row>
    <row r="20" spans="1:12" x14ac:dyDescent="0.25">
      <c r="A20" s="86" t="s">
        <v>57</v>
      </c>
      <c r="B20" s="87"/>
      <c r="C20" s="88"/>
      <c r="D20" s="88"/>
      <c r="E20" s="88"/>
      <c r="F20" s="118">
        <f>SUM(F5:H19)</f>
        <v>144.89999999999998</v>
      </c>
      <c r="G20" s="119"/>
      <c r="H20" s="120"/>
      <c r="I20" s="89">
        <f>SUM(I4:I19)</f>
        <v>16504.991999999998</v>
      </c>
      <c r="J20" s="68"/>
      <c r="K20" s="68"/>
      <c r="L20" s="68"/>
    </row>
    <row r="21" spans="1:12" x14ac:dyDescent="0.25">
      <c r="A21" s="71" t="s">
        <v>8</v>
      </c>
      <c r="B21" s="74"/>
      <c r="C21" s="56"/>
      <c r="D21" s="56"/>
      <c r="E21" s="56"/>
      <c r="F21" s="56"/>
      <c r="G21" s="56"/>
      <c r="H21" s="56"/>
      <c r="I21" s="76"/>
      <c r="J21" s="68"/>
      <c r="K21" s="68"/>
      <c r="L21" s="68"/>
    </row>
    <row r="22" spans="1:12" x14ac:dyDescent="0.25">
      <c r="A22" s="6" t="s">
        <v>25</v>
      </c>
      <c r="B22" s="55" t="s">
        <v>60</v>
      </c>
      <c r="C22" s="56"/>
      <c r="D22" s="56"/>
      <c r="E22" s="56"/>
      <c r="F22" s="57"/>
      <c r="G22" s="56"/>
      <c r="H22" s="56"/>
      <c r="I22" s="7"/>
      <c r="J22" s="69"/>
      <c r="K22" s="68"/>
      <c r="L22" s="68"/>
    </row>
    <row r="23" spans="1:12" x14ac:dyDescent="0.25">
      <c r="A23" s="6" t="s">
        <v>9</v>
      </c>
      <c r="B23" s="74">
        <v>12</v>
      </c>
      <c r="C23" s="56">
        <v>1</v>
      </c>
      <c r="D23" s="56">
        <f>B23*C23</f>
        <v>12</v>
      </c>
      <c r="E23" s="56">
        <v>0</v>
      </c>
      <c r="F23" s="57">
        <f>D23*E23</f>
        <v>0</v>
      </c>
      <c r="G23" s="56">
        <f>F23*0.05</f>
        <v>0</v>
      </c>
      <c r="H23" s="56">
        <f>F23*0.1</f>
        <v>0</v>
      </c>
      <c r="I23" s="77">
        <f>F23*L$6+G23*L$5+H23*L$7</f>
        <v>0</v>
      </c>
      <c r="J23" s="68"/>
      <c r="K23" s="68"/>
      <c r="L23" s="68"/>
    </row>
    <row r="24" spans="1:12" x14ac:dyDescent="0.25">
      <c r="A24" s="6" t="s">
        <v>10</v>
      </c>
      <c r="B24" s="74">
        <v>12</v>
      </c>
      <c r="C24" s="56">
        <v>1</v>
      </c>
      <c r="D24" s="56">
        <f>B24*C24</f>
        <v>12</v>
      </c>
      <c r="E24" s="56">
        <v>0</v>
      </c>
      <c r="F24" s="57">
        <f>D24*E24</f>
        <v>0</v>
      </c>
      <c r="G24" s="56">
        <f>F24*0.05</f>
        <v>0</v>
      </c>
      <c r="H24" s="56">
        <f>F24*0.1</f>
        <v>0</v>
      </c>
      <c r="I24" s="77">
        <f>F24*L$6+G24*L$5+H24*L$7</f>
        <v>0</v>
      </c>
      <c r="J24" s="68"/>
      <c r="K24" s="68"/>
      <c r="L24" s="68"/>
    </row>
    <row r="25" spans="1:12" x14ac:dyDescent="0.25">
      <c r="A25" s="6" t="s">
        <v>11</v>
      </c>
      <c r="B25" s="74">
        <v>20</v>
      </c>
      <c r="C25" s="56">
        <v>1</v>
      </c>
      <c r="D25" s="56">
        <f>B25*C25</f>
        <v>20</v>
      </c>
      <c r="E25" s="56">
        <v>0</v>
      </c>
      <c r="F25" s="57">
        <f>D25*E25</f>
        <v>0</v>
      </c>
      <c r="G25" s="56">
        <f>F25*0.05</f>
        <v>0</v>
      </c>
      <c r="H25" s="56">
        <f>F25*0.1</f>
        <v>0</v>
      </c>
      <c r="I25" s="77">
        <f>F25*L$6+G25*L$5+H25*L$7</f>
        <v>0</v>
      </c>
      <c r="J25" s="68"/>
      <c r="K25" s="68"/>
      <c r="L25" s="68"/>
    </row>
    <row r="26" spans="1:12" x14ac:dyDescent="0.25">
      <c r="A26" s="6" t="s">
        <v>12</v>
      </c>
      <c r="B26" s="74"/>
      <c r="C26" s="56"/>
      <c r="D26" s="56"/>
      <c r="E26" s="56"/>
      <c r="F26" s="56"/>
      <c r="G26" s="56"/>
      <c r="H26" s="56"/>
      <c r="I26" s="90"/>
      <c r="J26" s="68"/>
      <c r="K26" s="68"/>
      <c r="L26" s="68"/>
    </row>
    <row r="27" spans="1:12" ht="15.75" x14ac:dyDescent="0.25">
      <c r="A27" s="82" t="s">
        <v>101</v>
      </c>
      <c r="B27" s="74">
        <v>0.5</v>
      </c>
      <c r="C27" s="56">
        <v>365</v>
      </c>
      <c r="D27" s="56">
        <f>B27*C27</f>
        <v>182.5</v>
      </c>
      <c r="E27" s="56">
        <v>0</v>
      </c>
      <c r="F27" s="57">
        <f>D27*E27</f>
        <v>0</v>
      </c>
      <c r="G27" s="57">
        <f>F27*0.05</f>
        <v>0</v>
      </c>
      <c r="H27" s="57">
        <f>F27*0.1</f>
        <v>0</v>
      </c>
      <c r="I27" s="77">
        <f t="shared" ref="I27:I33" si="9">F27*L$6+G27*L$5+H27*L$7</f>
        <v>0</v>
      </c>
      <c r="J27" s="68"/>
      <c r="K27" s="68"/>
      <c r="L27" s="68"/>
    </row>
    <row r="28" spans="1:12" ht="15.75" x14ac:dyDescent="0.25">
      <c r="A28" s="82" t="s">
        <v>102</v>
      </c>
      <c r="B28" s="74">
        <v>2</v>
      </c>
      <c r="C28" s="56">
        <v>12</v>
      </c>
      <c r="D28" s="56">
        <f>B28*C28</f>
        <v>24</v>
      </c>
      <c r="E28" s="56">
        <v>0</v>
      </c>
      <c r="F28" s="57">
        <f>D28*E28</f>
        <v>0</v>
      </c>
      <c r="G28" s="57">
        <f>F28*0.05</f>
        <v>0</v>
      </c>
      <c r="H28" s="57">
        <f>F28*0.1</f>
        <v>0</v>
      </c>
      <c r="I28" s="77">
        <f t="shared" si="9"/>
        <v>0</v>
      </c>
      <c r="J28" s="68"/>
      <c r="K28" s="68"/>
      <c r="L28" s="68"/>
    </row>
    <row r="29" spans="1:12" x14ac:dyDescent="0.25">
      <c r="A29" s="6" t="s">
        <v>13</v>
      </c>
      <c r="B29" s="74">
        <v>10</v>
      </c>
      <c r="C29" s="56">
        <v>1</v>
      </c>
      <c r="D29" s="56">
        <f>B29*C29</f>
        <v>10</v>
      </c>
      <c r="E29" s="56">
        <v>0</v>
      </c>
      <c r="F29" s="57">
        <f>D29*E29</f>
        <v>0</v>
      </c>
      <c r="G29" s="57">
        <f>F29*0.05</f>
        <v>0</v>
      </c>
      <c r="H29" s="57">
        <f>F29*0.1</f>
        <v>0</v>
      </c>
      <c r="I29" s="77">
        <f t="shared" si="9"/>
        <v>0</v>
      </c>
      <c r="J29" s="68"/>
      <c r="K29" s="68"/>
      <c r="L29" s="68"/>
    </row>
    <row r="30" spans="1:12" ht="15.75" x14ac:dyDescent="0.25">
      <c r="A30" s="6" t="s">
        <v>103</v>
      </c>
      <c r="B30" s="74">
        <v>2</v>
      </c>
      <c r="C30" s="56">
        <v>12</v>
      </c>
      <c r="D30" s="56">
        <f>B30*C30</f>
        <v>24</v>
      </c>
      <c r="E30" s="56">
        <v>0</v>
      </c>
      <c r="F30" s="57">
        <f>D30*E30</f>
        <v>0</v>
      </c>
      <c r="G30" s="57">
        <f>F30*0.05</f>
        <v>0</v>
      </c>
      <c r="H30" s="57">
        <f>F30*0.1</f>
        <v>0</v>
      </c>
      <c r="I30" s="77">
        <f t="shared" si="9"/>
        <v>0</v>
      </c>
      <c r="J30" s="68"/>
      <c r="K30" s="68"/>
      <c r="L30" s="68"/>
    </row>
    <row r="31" spans="1:12" ht="15.75" x14ac:dyDescent="0.25">
      <c r="A31" s="6" t="s">
        <v>104</v>
      </c>
      <c r="B31" s="91">
        <v>1</v>
      </c>
      <c r="C31" s="92">
        <v>12</v>
      </c>
      <c r="D31" s="92">
        <f>B31*C31</f>
        <v>12</v>
      </c>
      <c r="E31" s="56">
        <v>0</v>
      </c>
      <c r="F31" s="93">
        <f>D31*E31</f>
        <v>0</v>
      </c>
      <c r="G31" s="92">
        <f>F31*0.05</f>
        <v>0</v>
      </c>
      <c r="H31" s="92">
        <f>F31*0.1</f>
        <v>0</v>
      </c>
      <c r="I31" s="94">
        <f t="shared" si="9"/>
        <v>0</v>
      </c>
      <c r="J31" s="68"/>
      <c r="K31" s="68"/>
      <c r="L31" s="68"/>
    </row>
    <row r="32" spans="1:12" ht="15.75" x14ac:dyDescent="0.25">
      <c r="A32" s="95" t="s">
        <v>134</v>
      </c>
      <c r="B32" s="96">
        <v>8</v>
      </c>
      <c r="C32" s="96">
        <v>1</v>
      </c>
      <c r="D32" s="58">
        <f t="shared" ref="D32:D33" si="10">B32*C32</f>
        <v>8</v>
      </c>
      <c r="E32" s="56">
        <v>0</v>
      </c>
      <c r="F32" s="93">
        <f t="shared" ref="F32:F33" si="11">D32*E32</f>
        <v>0</v>
      </c>
      <c r="G32" s="92">
        <f t="shared" ref="G32:G33" si="12">F32*0.05</f>
        <v>0</v>
      </c>
      <c r="H32" s="92">
        <f t="shared" ref="H32:H33" si="13">F32*0.1</f>
        <v>0</v>
      </c>
      <c r="I32" s="94">
        <f t="shared" si="9"/>
        <v>0</v>
      </c>
      <c r="J32" s="68"/>
      <c r="K32" s="68"/>
      <c r="L32" s="68"/>
    </row>
    <row r="33" spans="1:12" ht="28.5" x14ac:dyDescent="0.25">
      <c r="A33" s="95" t="s">
        <v>135</v>
      </c>
      <c r="B33" s="96">
        <v>8</v>
      </c>
      <c r="C33" s="96">
        <v>1</v>
      </c>
      <c r="D33" s="58">
        <f t="shared" si="10"/>
        <v>8</v>
      </c>
      <c r="E33" s="56">
        <v>0</v>
      </c>
      <c r="F33" s="93">
        <f t="shared" si="11"/>
        <v>0</v>
      </c>
      <c r="G33" s="92">
        <f t="shared" si="12"/>
        <v>0</v>
      </c>
      <c r="H33" s="92">
        <f t="shared" si="13"/>
        <v>0</v>
      </c>
      <c r="I33" s="94">
        <f t="shared" si="9"/>
        <v>0</v>
      </c>
      <c r="J33" s="68"/>
      <c r="K33" s="68"/>
      <c r="L33" s="68"/>
    </row>
    <row r="34" spans="1:12" x14ac:dyDescent="0.25">
      <c r="A34" s="98" t="s">
        <v>24</v>
      </c>
      <c r="B34" s="99"/>
      <c r="C34" s="56"/>
      <c r="D34" s="56"/>
      <c r="E34" s="79"/>
      <c r="F34" s="121">
        <f>SUM(F22:H33)</f>
        <v>0</v>
      </c>
      <c r="G34" s="121"/>
      <c r="H34" s="121"/>
      <c r="I34" s="89">
        <f>SUM(I21:I33)</f>
        <v>0</v>
      </c>
      <c r="J34" s="68"/>
      <c r="K34" s="100"/>
      <c r="L34" s="68"/>
    </row>
    <row r="35" spans="1:12" ht="15.75" x14ac:dyDescent="0.25">
      <c r="A35" s="101" t="s">
        <v>137</v>
      </c>
      <c r="B35" s="99"/>
      <c r="C35" s="56"/>
      <c r="D35" s="56"/>
      <c r="E35" s="56"/>
      <c r="F35" s="122">
        <f>ROUND(F20+F34,0)</f>
        <v>145</v>
      </c>
      <c r="G35" s="122"/>
      <c r="H35" s="122"/>
      <c r="I35" s="102">
        <f>ROUND(I34+I20,-2)</f>
        <v>16500</v>
      </c>
      <c r="J35" s="68"/>
      <c r="K35" s="103"/>
      <c r="L35" s="68"/>
    </row>
    <row r="36" spans="1:12" ht="15.75" x14ac:dyDescent="0.25">
      <c r="A36" s="101" t="s">
        <v>136</v>
      </c>
      <c r="B36" s="73"/>
      <c r="C36" s="75"/>
      <c r="D36" s="75"/>
      <c r="E36" s="75"/>
      <c r="F36" s="75"/>
      <c r="G36" s="75"/>
      <c r="H36" s="75"/>
      <c r="I36" s="104">
        <f>'Capital and O&amp;M'!D7</f>
        <v>57000</v>
      </c>
      <c r="J36" s="68"/>
      <c r="K36" s="68"/>
      <c r="L36" s="68"/>
    </row>
    <row r="37" spans="1:12" ht="15.75" x14ac:dyDescent="0.25">
      <c r="A37" s="101" t="s">
        <v>138</v>
      </c>
      <c r="B37" s="73"/>
      <c r="C37" s="75"/>
      <c r="D37" s="75"/>
      <c r="E37" s="75"/>
      <c r="F37" s="75"/>
      <c r="G37" s="75"/>
      <c r="H37" s="75"/>
      <c r="I37" s="104">
        <f>ROUND(I36+I35,-2)</f>
        <v>73500</v>
      </c>
      <c r="J37" s="68"/>
      <c r="K37" s="68"/>
      <c r="L37" s="68"/>
    </row>
    <row r="38" spans="1:12" x14ac:dyDescent="0.25">
      <c r="A38" s="68"/>
      <c r="B38" s="68"/>
      <c r="C38" s="68"/>
      <c r="D38" s="68"/>
      <c r="E38" s="68"/>
      <c r="F38" s="68"/>
      <c r="G38" s="68"/>
      <c r="H38" s="68"/>
      <c r="I38" s="68"/>
      <c r="J38" s="68"/>
      <c r="K38" s="68"/>
      <c r="L38" s="68"/>
    </row>
    <row r="39" spans="1:12" x14ac:dyDescent="0.25">
      <c r="A39" s="105" t="s">
        <v>23</v>
      </c>
      <c r="B39" s="68"/>
      <c r="C39" s="68"/>
      <c r="D39" s="68"/>
      <c r="E39" s="68"/>
      <c r="F39" s="68"/>
      <c r="G39" s="68"/>
      <c r="H39" s="68"/>
      <c r="I39" s="68"/>
      <c r="J39" s="68"/>
      <c r="K39" s="68"/>
      <c r="L39" s="68"/>
    </row>
    <row r="40" spans="1:12" ht="20.25" customHeight="1" x14ac:dyDescent="0.25">
      <c r="A40" s="127" t="s">
        <v>93</v>
      </c>
      <c r="B40" s="127"/>
      <c r="C40" s="127"/>
      <c r="D40" s="127"/>
      <c r="E40" s="127"/>
      <c r="F40" s="127"/>
      <c r="G40" s="127"/>
      <c r="H40" s="127"/>
      <c r="I40" s="127"/>
      <c r="J40" s="68"/>
      <c r="K40" s="68"/>
      <c r="L40" s="68"/>
    </row>
    <row r="41" spans="1:12" ht="60.75" customHeight="1" x14ac:dyDescent="0.25">
      <c r="A41" s="127" t="s">
        <v>59</v>
      </c>
      <c r="B41" s="127"/>
      <c r="C41" s="127"/>
      <c r="D41" s="127"/>
      <c r="E41" s="127"/>
      <c r="F41" s="127"/>
      <c r="G41" s="127"/>
      <c r="H41" s="127"/>
      <c r="I41" s="127"/>
      <c r="J41" s="68"/>
      <c r="K41" s="68"/>
      <c r="L41" s="68"/>
    </row>
    <row r="42" spans="1:12" ht="32.25" customHeight="1" x14ac:dyDescent="0.25">
      <c r="A42" s="126" t="s">
        <v>143</v>
      </c>
      <c r="B42" s="126"/>
      <c r="C42" s="126"/>
      <c r="D42" s="126"/>
      <c r="E42" s="126"/>
      <c r="F42" s="126"/>
      <c r="G42" s="126"/>
      <c r="H42" s="126"/>
      <c r="I42" s="126"/>
      <c r="J42" s="68"/>
      <c r="K42" s="68"/>
      <c r="L42" s="68"/>
    </row>
    <row r="43" spans="1:12" ht="15.75" x14ac:dyDescent="0.25">
      <c r="A43" s="126" t="s">
        <v>96</v>
      </c>
      <c r="B43" s="126"/>
      <c r="C43" s="126"/>
      <c r="D43" s="126"/>
      <c r="E43" s="126"/>
      <c r="F43" s="126"/>
      <c r="G43" s="126"/>
      <c r="H43" s="126"/>
      <c r="I43" s="126"/>
      <c r="J43" s="68"/>
      <c r="K43" s="68"/>
      <c r="L43" s="68"/>
    </row>
    <row r="44" spans="1:12" ht="15.75" x14ac:dyDescent="0.25">
      <c r="A44" s="127" t="s">
        <v>99</v>
      </c>
      <c r="B44" s="127"/>
      <c r="C44" s="127"/>
      <c r="D44" s="127"/>
      <c r="E44" s="127"/>
      <c r="F44" s="127"/>
      <c r="G44" s="127"/>
      <c r="H44" s="127"/>
      <c r="I44" s="127"/>
      <c r="J44" s="68"/>
      <c r="K44" s="68"/>
      <c r="L44" s="68"/>
    </row>
    <row r="45" spans="1:12" ht="15.75" x14ac:dyDescent="0.25">
      <c r="A45" s="128" t="s">
        <v>100</v>
      </c>
      <c r="B45" s="128"/>
      <c r="C45" s="128"/>
      <c r="D45" s="128"/>
      <c r="E45" s="128"/>
      <c r="F45" s="128"/>
      <c r="G45" s="128"/>
      <c r="H45" s="128"/>
      <c r="I45" s="128"/>
      <c r="J45" s="68"/>
      <c r="K45" s="68"/>
      <c r="L45" s="68"/>
    </row>
    <row r="46" spans="1:12" ht="32.25" customHeight="1" x14ac:dyDescent="0.25">
      <c r="A46" s="128" t="s">
        <v>105</v>
      </c>
      <c r="B46" s="128"/>
      <c r="C46" s="128"/>
      <c r="D46" s="128"/>
      <c r="E46" s="128"/>
      <c r="F46" s="128"/>
      <c r="G46" s="128"/>
      <c r="H46" s="128"/>
      <c r="I46" s="128"/>
      <c r="J46" s="68"/>
      <c r="K46" s="68"/>
      <c r="L46" s="68"/>
    </row>
    <row r="47" spans="1:12" ht="15.75" x14ac:dyDescent="0.25">
      <c r="A47" s="128" t="s">
        <v>106</v>
      </c>
      <c r="B47" s="128"/>
      <c r="C47" s="128"/>
      <c r="D47" s="128"/>
      <c r="E47" s="128"/>
      <c r="F47" s="128"/>
      <c r="G47" s="128"/>
      <c r="H47" s="128"/>
      <c r="I47" s="128"/>
      <c r="J47" s="68"/>
      <c r="K47" s="68"/>
      <c r="L47" s="68"/>
    </row>
    <row r="48" spans="1:12" ht="15.75" x14ac:dyDescent="0.25">
      <c r="A48" s="128" t="s">
        <v>107</v>
      </c>
      <c r="B48" s="128"/>
      <c r="C48" s="128"/>
      <c r="D48" s="128"/>
      <c r="E48" s="128"/>
      <c r="F48" s="128"/>
      <c r="G48" s="128"/>
      <c r="H48" s="128"/>
      <c r="I48" s="128"/>
      <c r="J48" s="68"/>
      <c r="K48" s="68"/>
      <c r="L48" s="68"/>
    </row>
    <row r="49" spans="1:12" ht="15.75" x14ac:dyDescent="0.25">
      <c r="A49" s="128" t="s">
        <v>108</v>
      </c>
      <c r="B49" s="128"/>
      <c r="C49" s="128"/>
      <c r="D49" s="128"/>
      <c r="E49" s="128"/>
      <c r="F49" s="128"/>
      <c r="G49" s="128"/>
      <c r="H49" s="128"/>
      <c r="I49" s="128"/>
      <c r="J49" s="68"/>
      <c r="K49" s="68"/>
      <c r="L49" s="68"/>
    </row>
    <row r="50" spans="1:12" ht="18.75" customHeight="1" x14ac:dyDescent="0.25">
      <c r="A50" s="129" t="s">
        <v>145</v>
      </c>
      <c r="B50" s="129"/>
      <c r="C50" s="129"/>
      <c r="D50" s="129"/>
      <c r="E50" s="129"/>
      <c r="F50" s="129"/>
      <c r="G50" s="129"/>
      <c r="H50" s="129"/>
      <c r="I50" s="129"/>
      <c r="J50" s="68"/>
      <c r="K50" s="68"/>
      <c r="L50" s="68"/>
    </row>
    <row r="51" spans="1:12" ht="15" customHeight="1" x14ac:dyDescent="0.25">
      <c r="A51" s="129" t="s">
        <v>139</v>
      </c>
      <c r="B51" s="129"/>
      <c r="C51" s="129"/>
      <c r="D51" s="129"/>
      <c r="E51" s="129"/>
      <c r="F51" s="129"/>
      <c r="G51" s="129"/>
      <c r="H51" s="129"/>
      <c r="I51" s="129"/>
      <c r="J51" s="68"/>
      <c r="K51" s="68"/>
      <c r="L51" s="68"/>
    </row>
    <row r="52" spans="1:12" ht="15" customHeight="1" x14ac:dyDescent="0.25">
      <c r="A52" s="125" t="s">
        <v>140</v>
      </c>
      <c r="B52" s="125"/>
      <c r="C52" s="125"/>
      <c r="D52" s="125"/>
      <c r="E52" s="125"/>
      <c r="F52" s="125"/>
      <c r="G52" s="125"/>
      <c r="H52" s="125"/>
      <c r="I52" s="125"/>
      <c r="J52" s="68"/>
      <c r="K52" s="68"/>
      <c r="L52" s="68"/>
    </row>
    <row r="53" spans="1:12" x14ac:dyDescent="0.25">
      <c r="A53" s="68"/>
      <c r="B53" s="68"/>
      <c r="C53" s="68"/>
      <c r="D53" s="68"/>
      <c r="E53" s="68"/>
      <c r="F53" s="68"/>
      <c r="G53" s="68"/>
      <c r="H53" s="68"/>
      <c r="I53" s="68"/>
      <c r="J53" s="68"/>
      <c r="K53" s="68"/>
      <c r="L53" s="68"/>
    </row>
    <row r="54" spans="1:12" x14ac:dyDescent="0.25">
      <c r="A54" s="68"/>
      <c r="B54" s="68"/>
      <c r="C54" s="68"/>
      <c r="D54" s="68"/>
      <c r="E54" s="68"/>
      <c r="F54" s="68"/>
      <c r="G54" s="68"/>
      <c r="H54" s="68"/>
      <c r="I54" s="68"/>
      <c r="J54" s="68"/>
      <c r="K54" s="68"/>
      <c r="L54" s="68"/>
    </row>
    <row r="55" spans="1:12" x14ac:dyDescent="0.25">
      <c r="A55" s="68"/>
      <c r="B55" s="68"/>
      <c r="C55" s="68"/>
      <c r="D55" s="68"/>
      <c r="E55" s="68"/>
      <c r="F55" s="68"/>
      <c r="G55" s="68"/>
      <c r="H55" s="68"/>
      <c r="I55" s="68"/>
      <c r="J55" s="68"/>
      <c r="K55" s="68"/>
      <c r="L55" s="68"/>
    </row>
    <row r="56" spans="1:12" x14ac:dyDescent="0.25">
      <c r="A56" s="68"/>
      <c r="B56" s="68"/>
      <c r="C56" s="68"/>
      <c r="D56" s="68"/>
      <c r="E56" s="68"/>
      <c r="F56" s="68"/>
      <c r="G56" s="68"/>
      <c r="H56" s="68"/>
      <c r="I56" s="68"/>
      <c r="J56" s="68"/>
      <c r="K56" s="68"/>
      <c r="L56" s="68"/>
    </row>
    <row r="57" spans="1:12" x14ac:dyDescent="0.25">
      <c r="A57" s="68"/>
      <c r="B57" s="68"/>
      <c r="C57" s="68"/>
      <c r="D57" s="68"/>
      <c r="E57" s="68"/>
      <c r="F57" s="68"/>
      <c r="G57" s="68"/>
      <c r="H57" s="68"/>
      <c r="I57" s="68"/>
      <c r="J57" s="68"/>
      <c r="K57" s="68"/>
      <c r="L57" s="68"/>
    </row>
    <row r="58" spans="1:12" x14ac:dyDescent="0.25">
      <c r="A58" s="68"/>
      <c r="B58" s="68"/>
      <c r="C58" s="68"/>
      <c r="D58" s="68"/>
      <c r="E58" s="68"/>
      <c r="F58" s="68"/>
      <c r="G58" s="68"/>
      <c r="H58" s="68"/>
      <c r="I58" s="68"/>
      <c r="J58" s="68"/>
      <c r="K58" s="68"/>
      <c r="L58" s="68"/>
    </row>
    <row r="59" spans="1:12" x14ac:dyDescent="0.25">
      <c r="A59" s="68"/>
      <c r="B59" s="68"/>
      <c r="C59" s="68"/>
      <c r="D59" s="68"/>
      <c r="E59" s="68"/>
      <c r="F59" s="68"/>
      <c r="G59" s="68"/>
      <c r="H59" s="68"/>
      <c r="I59" s="68"/>
      <c r="J59" s="68"/>
      <c r="K59" s="68"/>
      <c r="L59" s="68"/>
    </row>
    <row r="60" spans="1:12" x14ac:dyDescent="0.25">
      <c r="A60" s="68"/>
      <c r="B60" s="68"/>
      <c r="C60" s="68"/>
      <c r="D60" s="68"/>
      <c r="E60" s="68"/>
      <c r="F60" s="68"/>
      <c r="G60" s="68"/>
      <c r="H60" s="68"/>
      <c r="I60" s="68"/>
      <c r="J60" s="68"/>
      <c r="K60" s="68"/>
      <c r="L60" s="68"/>
    </row>
    <row r="61" spans="1:12" x14ac:dyDescent="0.25">
      <c r="A61" s="68"/>
      <c r="B61" s="68"/>
      <c r="C61" s="68"/>
      <c r="D61" s="68"/>
      <c r="E61" s="68"/>
      <c r="F61" s="68"/>
      <c r="G61" s="68"/>
      <c r="H61" s="68"/>
      <c r="I61" s="68"/>
      <c r="J61" s="68"/>
      <c r="K61" s="68"/>
      <c r="L61" s="68"/>
    </row>
    <row r="62" spans="1:12" x14ac:dyDescent="0.25">
      <c r="A62" s="68"/>
      <c r="B62" s="68"/>
      <c r="C62" s="68"/>
      <c r="D62" s="68"/>
      <c r="E62" s="68"/>
      <c r="F62" s="68"/>
      <c r="G62" s="68"/>
      <c r="H62" s="68"/>
      <c r="I62" s="68"/>
      <c r="J62" s="68"/>
      <c r="K62" s="68"/>
      <c r="L62" s="68"/>
    </row>
    <row r="63" spans="1:12" x14ac:dyDescent="0.25">
      <c r="A63" s="68"/>
      <c r="B63" s="68"/>
      <c r="C63" s="68"/>
      <c r="D63" s="68"/>
      <c r="E63" s="68"/>
      <c r="F63" s="68"/>
      <c r="G63" s="68"/>
      <c r="H63" s="68"/>
      <c r="I63" s="68"/>
      <c r="J63" s="68"/>
      <c r="K63" s="68"/>
      <c r="L63" s="68"/>
    </row>
    <row r="64" spans="1:12" x14ac:dyDescent="0.25">
      <c r="A64" s="68"/>
      <c r="B64" s="68"/>
      <c r="C64" s="68"/>
      <c r="D64" s="68"/>
      <c r="E64" s="68"/>
      <c r="F64" s="68"/>
      <c r="G64" s="68"/>
      <c r="H64" s="68"/>
      <c r="I64" s="68"/>
      <c r="J64" s="68"/>
      <c r="K64" s="68"/>
      <c r="L64" s="68"/>
    </row>
    <row r="65" spans="1:12" x14ac:dyDescent="0.25">
      <c r="A65" s="68"/>
      <c r="B65" s="68"/>
      <c r="C65" s="68"/>
      <c r="D65" s="68"/>
      <c r="E65" s="68"/>
      <c r="F65" s="68"/>
      <c r="G65" s="68"/>
      <c r="H65" s="68"/>
      <c r="I65" s="68"/>
      <c r="J65" s="68"/>
      <c r="K65" s="68"/>
      <c r="L65" s="68"/>
    </row>
    <row r="66" spans="1:12" x14ac:dyDescent="0.25">
      <c r="A66" s="68"/>
      <c r="B66" s="68"/>
      <c r="C66" s="68"/>
      <c r="D66" s="68"/>
      <c r="E66" s="68"/>
      <c r="F66" s="68"/>
      <c r="G66" s="68"/>
      <c r="H66" s="68"/>
      <c r="I66" s="68"/>
      <c r="J66" s="68"/>
      <c r="K66" s="68"/>
      <c r="L66" s="68"/>
    </row>
    <row r="67" spans="1:12" x14ac:dyDescent="0.25">
      <c r="A67" s="68"/>
      <c r="B67" s="68"/>
      <c r="C67" s="68"/>
      <c r="D67" s="68"/>
      <c r="E67" s="68"/>
      <c r="F67" s="68"/>
      <c r="G67" s="68"/>
      <c r="H67" s="68"/>
      <c r="I67" s="68"/>
      <c r="J67" s="68"/>
      <c r="K67" s="68"/>
      <c r="L67" s="68"/>
    </row>
  </sheetData>
  <mergeCells count="18">
    <mergeCell ref="A52:I52"/>
    <mergeCell ref="A47:I47"/>
    <mergeCell ref="A48:I48"/>
    <mergeCell ref="A49:I49"/>
    <mergeCell ref="A50:I50"/>
    <mergeCell ref="A51:I51"/>
    <mergeCell ref="A46:I46"/>
    <mergeCell ref="A1:I1"/>
    <mergeCell ref="K4:L4"/>
    <mergeCell ref="F20:H20"/>
    <mergeCell ref="F34:H34"/>
    <mergeCell ref="F35:H35"/>
    <mergeCell ref="A40:I40"/>
    <mergeCell ref="A41:I41"/>
    <mergeCell ref="A42:I42"/>
    <mergeCell ref="A43:I43"/>
    <mergeCell ref="A44:I44"/>
    <mergeCell ref="A45:I45"/>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7"/>
  <sheetViews>
    <sheetView workbookViewId="0">
      <selection sqref="A1:H1"/>
    </sheetView>
  </sheetViews>
  <sheetFormatPr defaultRowHeight="15" x14ac:dyDescent="0.25"/>
  <cols>
    <col min="1" max="8" width="13.85546875" customWidth="1"/>
  </cols>
  <sheetData>
    <row r="1" spans="1:8" ht="34.5" customHeight="1" thickBot="1" x14ac:dyDescent="0.3">
      <c r="A1" s="130" t="s">
        <v>84</v>
      </c>
      <c r="B1" s="130"/>
      <c r="C1" s="130"/>
      <c r="D1" s="130"/>
      <c r="E1" s="130"/>
      <c r="F1" s="130"/>
      <c r="G1" s="130"/>
      <c r="H1" s="130"/>
    </row>
    <row r="2" spans="1:8" ht="77.25" thickBot="1" x14ac:dyDescent="0.3">
      <c r="A2" s="15" t="s">
        <v>48</v>
      </c>
      <c r="B2" s="16" t="s">
        <v>68</v>
      </c>
      <c r="C2" s="16" t="s">
        <v>69</v>
      </c>
      <c r="D2" s="16" t="s">
        <v>70</v>
      </c>
      <c r="E2" s="16" t="s">
        <v>71</v>
      </c>
      <c r="F2" s="16" t="s">
        <v>72</v>
      </c>
      <c r="G2" s="16" t="s">
        <v>73</v>
      </c>
      <c r="H2" s="17" t="s">
        <v>74</v>
      </c>
    </row>
    <row r="3" spans="1:8" ht="15.75" thickTop="1" x14ac:dyDescent="0.25">
      <c r="A3" s="18">
        <v>1</v>
      </c>
      <c r="B3" s="19">
        <f>SUM('TBL1-YR1'!F5:F19)+SUM('TBL1-YR1'!F23:F33)</f>
        <v>2500</v>
      </c>
      <c r="C3" s="19">
        <f>SUM('TBL1-YR1'!G5:G19)+SUM('TBL1-YR1'!G23:G33)</f>
        <v>125</v>
      </c>
      <c r="D3" s="19">
        <f>SUM('TBL1-YR1'!H5:H19)+SUM('TBL1-YR1'!H23:H33)</f>
        <v>250</v>
      </c>
      <c r="E3" s="20">
        <f>SUM(B3:D3)</f>
        <v>2875</v>
      </c>
      <c r="F3" s="21">
        <f>'TBL1-YR1'!I35</f>
        <v>327000</v>
      </c>
      <c r="G3" s="22">
        <v>0</v>
      </c>
      <c r="H3" s="23">
        <f>F3+G3</f>
        <v>327000</v>
      </c>
    </row>
    <row r="4" spans="1:8" x14ac:dyDescent="0.25">
      <c r="A4" s="24">
        <v>2</v>
      </c>
      <c r="B4" s="20">
        <f>SUM('TBL2-YR2'!F5:F19)+SUM('TBL2-YR2'!F23:F33)</f>
        <v>0</v>
      </c>
      <c r="C4" s="20">
        <f>SUM('TBL2-YR2'!G5:G19)+SUM('TBL2-YR2'!G23:G33)</f>
        <v>0</v>
      </c>
      <c r="D4" s="20">
        <f>SUM('TBL2-YR2'!H5:H19)+SUM('TBL2-YR2'!H23:H33)</f>
        <v>0</v>
      </c>
      <c r="E4" s="20">
        <f>SUM(B4:D4)</f>
        <v>0</v>
      </c>
      <c r="F4" s="22">
        <f>'TBL2-YR2'!I35</f>
        <v>0</v>
      </c>
      <c r="G4" s="22">
        <v>0</v>
      </c>
      <c r="H4" s="23">
        <f>F4+G4</f>
        <v>0</v>
      </c>
    </row>
    <row r="5" spans="1:8" ht="15.75" thickBot="1" x14ac:dyDescent="0.3">
      <c r="A5" s="25">
        <v>3</v>
      </c>
      <c r="B5" s="26">
        <f>SUM('TBL3-YR3'!F5:F19)+SUM('TBL3-YR3'!F23:F33)</f>
        <v>126</v>
      </c>
      <c r="C5" s="26">
        <f>SUM('TBL3-YR3'!G5:G19)+SUM('TBL3-YR3'!G23:G33)</f>
        <v>6.3</v>
      </c>
      <c r="D5" s="26">
        <f>SUM('TBL3-YR3'!H5:H19)+SUM('TBL3-YR3'!H23:H33)</f>
        <v>12.6</v>
      </c>
      <c r="E5" s="26">
        <f>SUM(B5:D5)</f>
        <v>144.9</v>
      </c>
      <c r="F5" s="27">
        <f>'TBL3-YR3'!I35</f>
        <v>16500</v>
      </c>
      <c r="G5" s="27">
        <f>'TBL3-YR3'!I36</f>
        <v>57000</v>
      </c>
      <c r="H5" s="28">
        <f>F5+G5</f>
        <v>73500</v>
      </c>
    </row>
    <row r="6" spans="1:8" ht="15.75" thickTop="1" x14ac:dyDescent="0.25">
      <c r="A6" s="18" t="s">
        <v>56</v>
      </c>
      <c r="B6" s="19">
        <f>SUM(B3:B5)</f>
        <v>2626</v>
      </c>
      <c r="C6" s="19">
        <f>SUM(C3:C5)</f>
        <v>131.30000000000001</v>
      </c>
      <c r="D6" s="19">
        <f>SUM(D3:D5)</f>
        <v>262.60000000000002</v>
      </c>
      <c r="E6" s="19">
        <f t="shared" ref="E6" si="0">SUM(E3:E5)</f>
        <v>3019.9</v>
      </c>
      <c r="F6" s="21">
        <f>ROUND(SUM(F3:F5),-3)</f>
        <v>344000</v>
      </c>
      <c r="G6" s="21">
        <f>ROUND(SUM(G3:G5),-2)</f>
        <v>57000</v>
      </c>
      <c r="H6" s="23">
        <f>ROUND(SUM(H3:H5),-3)</f>
        <v>401000</v>
      </c>
    </row>
    <row r="7" spans="1:8" ht="15.75" thickBot="1" x14ac:dyDescent="0.3">
      <c r="A7" s="29" t="s">
        <v>53</v>
      </c>
      <c r="B7" s="30">
        <f>AVERAGE(B3:B5)</f>
        <v>875.33333333333337</v>
      </c>
      <c r="C7" s="30">
        <f>AVERAGE(C3:C5)</f>
        <v>43.766666666666673</v>
      </c>
      <c r="D7" s="31">
        <f>AVERAGE(D3:D5)</f>
        <v>87.533333333333346</v>
      </c>
      <c r="E7" s="30">
        <f t="shared" ref="E7" si="1">AVERAGE(E3:E5)</f>
        <v>1006.6333333333333</v>
      </c>
      <c r="F7" s="32">
        <f>ROUND(AVERAGE(F3:F5),-3)</f>
        <v>115000</v>
      </c>
      <c r="G7" s="32">
        <f>ROUND(AVERAGE(G3:G5),-2)</f>
        <v>19000</v>
      </c>
      <c r="H7" s="33">
        <f>ROUND(AVERAGE(H3:H5),-3)</f>
        <v>134000</v>
      </c>
    </row>
    <row r="8" spans="1:8" ht="15.75" thickBot="1" x14ac:dyDescent="0.3">
      <c r="A8" s="34"/>
      <c r="B8" s="35"/>
      <c r="C8" s="35"/>
      <c r="D8" s="35"/>
      <c r="E8" s="35"/>
      <c r="F8" s="35"/>
      <c r="G8" s="35"/>
      <c r="H8" s="36"/>
    </row>
    <row r="9" spans="1:8" ht="52.5" thickBot="1" x14ac:dyDescent="0.3">
      <c r="A9" s="37" t="s">
        <v>48</v>
      </c>
      <c r="B9" s="38" t="s">
        <v>45</v>
      </c>
      <c r="C9" s="38" t="s">
        <v>55</v>
      </c>
      <c r="D9" s="38" t="s">
        <v>75</v>
      </c>
      <c r="E9" s="38" t="s">
        <v>76</v>
      </c>
      <c r="F9" s="38" t="s">
        <v>77</v>
      </c>
      <c r="G9" s="38" t="s">
        <v>78</v>
      </c>
      <c r="H9" s="39" t="s">
        <v>79</v>
      </c>
    </row>
    <row r="10" spans="1:8" ht="15.75" thickTop="1" x14ac:dyDescent="0.25">
      <c r="A10" s="18">
        <v>1</v>
      </c>
      <c r="B10" s="19">
        <v>125</v>
      </c>
      <c r="C10" s="40">
        <f>'TBL1-YR1'!C5*'TBL1-YR1'!E5+'TBL1-YR1'!C32*'TBL1-YR1'!E32+'TBL1-YR1'!C33*'TBL1-YR1'!E33</f>
        <v>375</v>
      </c>
      <c r="D10" s="19">
        <f>'TBL1-YR1'!F20</f>
        <v>575</v>
      </c>
      <c r="E10" s="19">
        <f>'TBL1-YR1'!F34</f>
        <v>2300</v>
      </c>
      <c r="F10" s="41">
        <f>D10+E10</f>
        <v>2875</v>
      </c>
      <c r="G10" s="42">
        <f>ROUND(F10/C10,0)</f>
        <v>8</v>
      </c>
      <c r="H10" s="43">
        <f>F10/B10</f>
        <v>23</v>
      </c>
    </row>
    <row r="11" spans="1:8" x14ac:dyDescent="0.25">
      <c r="A11" s="24">
        <v>2</v>
      </c>
      <c r="B11" s="20">
        <v>125</v>
      </c>
      <c r="C11" s="40">
        <v>0</v>
      </c>
      <c r="D11" s="20">
        <f>'TBL2-YR2'!F20</f>
        <v>0</v>
      </c>
      <c r="E11" s="20">
        <f>'TBL2-YR2'!F34</f>
        <v>0</v>
      </c>
      <c r="F11" s="20">
        <f>D11+E11</f>
        <v>0</v>
      </c>
      <c r="G11" s="20" t="s">
        <v>80</v>
      </c>
      <c r="H11" s="43">
        <f>F11/B11</f>
        <v>0</v>
      </c>
    </row>
    <row r="12" spans="1:8" ht="15.75" thickBot="1" x14ac:dyDescent="0.3">
      <c r="A12" s="25">
        <v>3</v>
      </c>
      <c r="B12" s="26">
        <v>125</v>
      </c>
      <c r="C12" s="26">
        <f>'TBL3-YR3'!C8*'TBL3-YR3'!E8+'TBL3-YR3'!C9*'TBL3-YR3'!E9+'TBL3-YR3'!C15*'TBL3-YR3'!E15+'TBL3-YR3'!C16*'TBL3-YR3'!E16</f>
        <v>9</v>
      </c>
      <c r="D12" s="26">
        <f>'TBL3-YR3'!F20</f>
        <v>144.89999999999998</v>
      </c>
      <c r="E12" s="26">
        <f>'TBL3-YR3'!F34</f>
        <v>0</v>
      </c>
      <c r="F12" s="26">
        <f>D12+E12</f>
        <v>144.89999999999998</v>
      </c>
      <c r="G12" s="26">
        <f>ROUND(F12/C12,0)</f>
        <v>16</v>
      </c>
      <c r="H12" s="44">
        <f>F12/B12</f>
        <v>1.1591999999999998</v>
      </c>
    </row>
    <row r="13" spans="1:8" ht="15.75" thickTop="1" x14ac:dyDescent="0.25">
      <c r="A13" s="18" t="s">
        <v>56</v>
      </c>
      <c r="B13" s="19" t="s">
        <v>80</v>
      </c>
      <c r="C13" s="19">
        <f>SUM(C10:C12)</f>
        <v>384</v>
      </c>
      <c r="D13" s="19">
        <f t="shared" ref="D13:F13" si="2">SUM(D10:D12)</f>
        <v>719.9</v>
      </c>
      <c r="E13" s="19">
        <f t="shared" si="2"/>
        <v>2300</v>
      </c>
      <c r="F13" s="19">
        <f t="shared" si="2"/>
        <v>3019.9</v>
      </c>
      <c r="G13" s="45" t="s">
        <v>80</v>
      </c>
      <c r="H13" s="46">
        <f>SUM(H10:H12)</f>
        <v>24.159199999999998</v>
      </c>
    </row>
    <row r="14" spans="1:8" ht="15.75" thickBot="1" x14ac:dyDescent="0.3">
      <c r="A14" s="29" t="s">
        <v>53</v>
      </c>
      <c r="B14" s="30">
        <f t="shared" ref="B14:F14" si="3">AVERAGE(B10:B12)</f>
        <v>125</v>
      </c>
      <c r="C14" s="30">
        <f t="shared" si="3"/>
        <v>128</v>
      </c>
      <c r="D14" s="30">
        <f t="shared" si="3"/>
        <v>239.96666666666667</v>
      </c>
      <c r="E14" s="30">
        <f t="shared" si="3"/>
        <v>766.66666666666663</v>
      </c>
      <c r="F14" s="30">
        <f t="shared" si="3"/>
        <v>1006.6333333333333</v>
      </c>
      <c r="G14" s="31">
        <f>F14/C14</f>
        <v>7.8643229166666666</v>
      </c>
      <c r="H14" s="47">
        <f>F14/B14</f>
        <v>8.0530666666666662</v>
      </c>
    </row>
    <row r="15" spans="1:8" x14ac:dyDescent="0.25">
      <c r="A15" s="35" t="s">
        <v>81</v>
      </c>
      <c r="B15" s="35"/>
      <c r="C15" s="35"/>
      <c r="D15" s="35"/>
      <c r="E15" s="48">
        <f>ROUND(H7/B14,-1)</f>
        <v>1070</v>
      </c>
      <c r="F15" s="35"/>
      <c r="G15" s="35"/>
      <c r="H15" s="35"/>
    </row>
    <row r="16" spans="1:8" x14ac:dyDescent="0.25">
      <c r="A16" s="35" t="s">
        <v>82</v>
      </c>
      <c r="B16" s="49"/>
      <c r="C16" s="49"/>
      <c r="D16" s="49"/>
      <c r="E16" s="65">
        <f>F14/B14</f>
        <v>8.0530666666666662</v>
      </c>
      <c r="F16" s="49"/>
      <c r="G16" s="49"/>
      <c r="H16" s="49"/>
    </row>
    <row r="17" spans="1:8" x14ac:dyDescent="0.25">
      <c r="A17" s="35" t="s">
        <v>83</v>
      </c>
      <c r="B17" s="49"/>
      <c r="C17" s="49"/>
      <c r="D17" s="49"/>
      <c r="E17" s="65">
        <f>F14/C14</f>
        <v>7.8643229166666666</v>
      </c>
      <c r="F17" s="49"/>
      <c r="G17" s="49"/>
      <c r="H17" s="49"/>
    </row>
  </sheetData>
  <mergeCells count="1">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5"/>
  <sheetViews>
    <sheetView workbookViewId="0">
      <selection activeCell="J20" sqref="J20"/>
    </sheetView>
  </sheetViews>
  <sheetFormatPr defaultRowHeight="15" x14ac:dyDescent="0.25"/>
  <cols>
    <col min="1" max="1" width="36.7109375" style="66" customWidth="1"/>
    <col min="2" max="6" width="9.140625" style="66"/>
    <col min="7" max="7" width="11.7109375" style="66" customWidth="1"/>
    <col min="8" max="8" width="9.140625" style="66"/>
    <col min="9" max="9" width="11.5703125" style="66" customWidth="1"/>
    <col min="10" max="10" width="9.140625" style="66"/>
    <col min="11" max="11" width="11" style="66" bestFit="1" customWidth="1"/>
    <col min="12" max="16384" width="9.140625" style="66"/>
  </cols>
  <sheetData>
    <row r="1" spans="1:12" ht="32.25" customHeight="1" x14ac:dyDescent="0.25">
      <c r="A1" s="123" t="s">
        <v>129</v>
      </c>
      <c r="B1" s="123"/>
      <c r="C1" s="123"/>
      <c r="D1" s="123"/>
      <c r="E1" s="123"/>
      <c r="F1" s="123"/>
      <c r="G1" s="123"/>
      <c r="H1" s="123"/>
      <c r="I1" s="123"/>
    </row>
    <row r="2" spans="1:12" ht="15.75" x14ac:dyDescent="0.25">
      <c r="A2" s="67" t="s">
        <v>88</v>
      </c>
      <c r="B2" s="68"/>
      <c r="C2" s="68"/>
      <c r="D2" s="68"/>
      <c r="E2" s="68"/>
      <c r="I2" s="68"/>
      <c r="K2" s="108"/>
    </row>
    <row r="3" spans="1:12" ht="89.25" x14ac:dyDescent="0.25">
      <c r="A3" s="79" t="s">
        <v>0</v>
      </c>
      <c r="B3" s="79" t="s">
        <v>116</v>
      </c>
      <c r="C3" s="79" t="s">
        <v>119</v>
      </c>
      <c r="D3" s="79" t="s">
        <v>117</v>
      </c>
      <c r="E3" s="79" t="s">
        <v>118</v>
      </c>
      <c r="F3" s="79" t="s">
        <v>15</v>
      </c>
      <c r="G3" s="79" t="s">
        <v>120</v>
      </c>
      <c r="H3" s="79" t="s">
        <v>33</v>
      </c>
      <c r="I3" s="79" t="s">
        <v>121</v>
      </c>
      <c r="K3" s="69"/>
    </row>
    <row r="4" spans="1:12" ht="16.5" x14ac:dyDescent="0.25">
      <c r="A4" s="75" t="s">
        <v>109</v>
      </c>
      <c r="B4" s="56">
        <v>24</v>
      </c>
      <c r="C4" s="56">
        <v>1</v>
      </c>
      <c r="D4" s="56">
        <f>B4*C4</f>
        <v>24</v>
      </c>
      <c r="E4" s="56">
        <v>0</v>
      </c>
      <c r="F4" s="56">
        <f>D4*E4</f>
        <v>0</v>
      </c>
      <c r="G4" s="56">
        <f>F4*0.05</f>
        <v>0</v>
      </c>
      <c r="H4" s="56">
        <f>F4*0.1</f>
        <v>0</v>
      </c>
      <c r="I4" s="109">
        <f>F4*L$6+G4*L$5+H4*L$7</f>
        <v>0</v>
      </c>
      <c r="K4" s="124" t="s">
        <v>27</v>
      </c>
      <c r="L4" s="124"/>
    </row>
    <row r="5" spans="1:12" ht="16.5" x14ac:dyDescent="0.25">
      <c r="A5" s="75" t="s">
        <v>111</v>
      </c>
      <c r="B5" s="56">
        <v>24</v>
      </c>
      <c r="C5" s="56">
        <f>C4*0.05</f>
        <v>0.05</v>
      </c>
      <c r="D5" s="56">
        <f>B5*C5</f>
        <v>1.2000000000000002</v>
      </c>
      <c r="E5" s="56">
        <v>0</v>
      </c>
      <c r="F5" s="56">
        <f>D5*E5</f>
        <v>0</v>
      </c>
      <c r="G5" s="56">
        <f>F5*0.05</f>
        <v>0</v>
      </c>
      <c r="H5" s="56">
        <f>F5*0.1</f>
        <v>0</v>
      </c>
      <c r="I5" s="109">
        <f>F5*L$6+G5*L$5+H5*L$7</f>
        <v>0</v>
      </c>
      <c r="K5" s="75" t="s">
        <v>28</v>
      </c>
      <c r="L5" s="76">
        <v>65.709999999999994</v>
      </c>
    </row>
    <row r="6" spans="1:12" x14ac:dyDescent="0.25">
      <c r="A6" s="75" t="s">
        <v>17</v>
      </c>
      <c r="B6" s="56"/>
      <c r="C6" s="56"/>
      <c r="D6" s="56"/>
      <c r="E6" s="56"/>
      <c r="F6" s="56"/>
      <c r="G6" s="56"/>
      <c r="H6" s="56"/>
      <c r="I6" s="110"/>
      <c r="K6" s="75" t="s">
        <v>29</v>
      </c>
      <c r="L6" s="76">
        <v>48.75</v>
      </c>
    </row>
    <row r="7" spans="1:12" x14ac:dyDescent="0.25">
      <c r="A7" s="111" t="s">
        <v>18</v>
      </c>
      <c r="B7" s="56">
        <v>8</v>
      </c>
      <c r="C7" s="56">
        <v>1</v>
      </c>
      <c r="D7" s="56">
        <f t="shared" ref="D7:D15" si="0">B7*C7</f>
        <v>8</v>
      </c>
      <c r="E7" s="56">
        <v>0</v>
      </c>
      <c r="F7" s="56">
        <f t="shared" ref="F7:F15" si="1">D7*E7</f>
        <v>0</v>
      </c>
      <c r="G7" s="56">
        <f t="shared" ref="G7:G15" si="2">F7*0.05</f>
        <v>0</v>
      </c>
      <c r="H7" s="56">
        <f t="shared" ref="H7:H15" si="3">F7*0.1</f>
        <v>0</v>
      </c>
      <c r="I7" s="109">
        <f t="shared" ref="I7:I15" si="4">F7*L$6+G7*L$5+H7*L$7</f>
        <v>0</v>
      </c>
      <c r="K7" s="75" t="s">
        <v>30</v>
      </c>
      <c r="L7" s="76">
        <v>26.38</v>
      </c>
    </row>
    <row r="8" spans="1:12" x14ac:dyDescent="0.25">
      <c r="A8" s="111" t="s">
        <v>19</v>
      </c>
      <c r="B8" s="56">
        <v>8</v>
      </c>
      <c r="C8" s="56">
        <v>1</v>
      </c>
      <c r="D8" s="56">
        <f t="shared" si="0"/>
        <v>8</v>
      </c>
      <c r="E8" s="56">
        <v>0</v>
      </c>
      <c r="F8" s="56">
        <f t="shared" si="1"/>
        <v>0</v>
      </c>
      <c r="G8" s="56">
        <f t="shared" si="2"/>
        <v>0</v>
      </c>
      <c r="H8" s="56">
        <f t="shared" si="3"/>
        <v>0</v>
      </c>
      <c r="I8" s="109">
        <f t="shared" si="4"/>
        <v>0</v>
      </c>
    </row>
    <row r="9" spans="1:12" x14ac:dyDescent="0.25">
      <c r="A9" s="111" t="s">
        <v>20</v>
      </c>
      <c r="B9" s="56">
        <v>8</v>
      </c>
      <c r="C9" s="56">
        <v>1</v>
      </c>
      <c r="D9" s="56">
        <f t="shared" si="0"/>
        <v>8</v>
      </c>
      <c r="E9" s="56">
        <v>0</v>
      </c>
      <c r="F9" s="56">
        <f t="shared" si="1"/>
        <v>0</v>
      </c>
      <c r="G9" s="56">
        <f t="shared" si="2"/>
        <v>0</v>
      </c>
      <c r="H9" s="56">
        <f t="shared" si="3"/>
        <v>0</v>
      </c>
      <c r="I9" s="109">
        <f t="shared" si="4"/>
        <v>0</v>
      </c>
    </row>
    <row r="10" spans="1:12" x14ac:dyDescent="0.25">
      <c r="A10" s="111" t="s">
        <v>21</v>
      </c>
      <c r="B10" s="56">
        <v>8</v>
      </c>
      <c r="C10" s="56">
        <v>1</v>
      </c>
      <c r="D10" s="56">
        <f t="shared" si="0"/>
        <v>8</v>
      </c>
      <c r="E10" s="56">
        <v>0</v>
      </c>
      <c r="F10" s="56">
        <f t="shared" si="1"/>
        <v>0</v>
      </c>
      <c r="G10" s="56">
        <f t="shared" si="2"/>
        <v>0</v>
      </c>
      <c r="H10" s="56">
        <f t="shared" si="3"/>
        <v>0</v>
      </c>
      <c r="I10" s="109">
        <f t="shared" si="4"/>
        <v>0</v>
      </c>
    </row>
    <row r="11" spans="1:12" ht="29.25" x14ac:dyDescent="0.25">
      <c r="A11" s="112" t="s">
        <v>113</v>
      </c>
      <c r="B11" s="56">
        <v>8</v>
      </c>
      <c r="C11" s="56">
        <f>'TBL1-YR1'!C15</f>
        <v>1</v>
      </c>
      <c r="D11" s="56">
        <f t="shared" si="0"/>
        <v>8</v>
      </c>
      <c r="E11" s="56">
        <v>0</v>
      </c>
      <c r="F11" s="56">
        <f t="shared" si="1"/>
        <v>0</v>
      </c>
      <c r="G11" s="56">
        <f t="shared" si="2"/>
        <v>0</v>
      </c>
      <c r="H11" s="56">
        <f t="shared" si="3"/>
        <v>0</v>
      </c>
      <c r="I11" s="109">
        <f t="shared" si="4"/>
        <v>0</v>
      </c>
    </row>
    <row r="12" spans="1:12" ht="29.25" x14ac:dyDescent="0.25">
      <c r="A12" s="112" t="s">
        <v>112</v>
      </c>
      <c r="B12" s="56">
        <v>8</v>
      </c>
      <c r="C12" s="56">
        <f>'TBL1-YR1'!C16</f>
        <v>1</v>
      </c>
      <c r="D12" s="56">
        <f t="shared" si="0"/>
        <v>8</v>
      </c>
      <c r="E12" s="56">
        <v>0</v>
      </c>
      <c r="F12" s="56">
        <f t="shared" si="1"/>
        <v>0</v>
      </c>
      <c r="G12" s="56">
        <f t="shared" si="2"/>
        <v>0</v>
      </c>
      <c r="H12" s="56">
        <f t="shared" si="3"/>
        <v>0</v>
      </c>
      <c r="I12" s="109">
        <f t="shared" si="4"/>
        <v>0</v>
      </c>
    </row>
    <row r="13" spans="1:12" ht="16.5" x14ac:dyDescent="0.25">
      <c r="A13" s="111" t="s">
        <v>122</v>
      </c>
      <c r="B13" s="56">
        <v>12</v>
      </c>
      <c r="C13" s="56">
        <v>2</v>
      </c>
      <c r="D13" s="56">
        <f t="shared" si="0"/>
        <v>24</v>
      </c>
      <c r="E13" s="56">
        <v>0</v>
      </c>
      <c r="F13" s="57">
        <f t="shared" si="1"/>
        <v>0</v>
      </c>
      <c r="G13" s="56">
        <f t="shared" si="2"/>
        <v>0</v>
      </c>
      <c r="H13" s="57">
        <f t="shared" si="3"/>
        <v>0</v>
      </c>
      <c r="I13" s="109">
        <f t="shared" si="4"/>
        <v>0</v>
      </c>
    </row>
    <row r="14" spans="1:12" ht="16.5" x14ac:dyDescent="0.25">
      <c r="A14" s="111" t="s">
        <v>123</v>
      </c>
      <c r="B14" s="56">
        <v>4</v>
      </c>
      <c r="C14" s="56">
        <v>2</v>
      </c>
      <c r="D14" s="56">
        <f t="shared" si="0"/>
        <v>8</v>
      </c>
      <c r="E14" s="56">
        <v>0</v>
      </c>
      <c r="F14" s="57">
        <f t="shared" si="1"/>
        <v>0</v>
      </c>
      <c r="G14" s="56">
        <f t="shared" si="2"/>
        <v>0</v>
      </c>
      <c r="H14" s="57">
        <f t="shared" si="3"/>
        <v>0</v>
      </c>
      <c r="I14" s="109">
        <f t="shared" si="4"/>
        <v>0</v>
      </c>
    </row>
    <row r="15" spans="1:12" x14ac:dyDescent="0.25">
      <c r="A15" s="111" t="s">
        <v>22</v>
      </c>
      <c r="B15" s="56">
        <v>8</v>
      </c>
      <c r="C15" s="56">
        <v>1</v>
      </c>
      <c r="D15" s="56">
        <f t="shared" si="0"/>
        <v>8</v>
      </c>
      <c r="E15" s="85">
        <v>0</v>
      </c>
      <c r="F15" s="57">
        <f t="shared" si="1"/>
        <v>0</v>
      </c>
      <c r="G15" s="56">
        <f t="shared" si="2"/>
        <v>0</v>
      </c>
      <c r="H15" s="57">
        <f t="shared" si="3"/>
        <v>0</v>
      </c>
      <c r="I15" s="109">
        <f t="shared" si="4"/>
        <v>0</v>
      </c>
    </row>
    <row r="16" spans="1:12" ht="16.5" x14ac:dyDescent="0.25">
      <c r="A16" s="114" t="s">
        <v>142</v>
      </c>
      <c r="B16" s="114"/>
      <c r="C16" s="114"/>
      <c r="D16" s="114"/>
      <c r="E16" s="114"/>
      <c r="F16" s="132">
        <f>ROUND(SUM(F4:H15),0)</f>
        <v>0</v>
      </c>
      <c r="G16" s="133"/>
      <c r="H16" s="134"/>
      <c r="I16" s="115">
        <f>ROUND(SUM(I4:I15),-2)</f>
        <v>0</v>
      </c>
    </row>
    <row r="17" spans="1:9" x14ac:dyDescent="0.25">
      <c r="A17" s="116"/>
      <c r="B17" s="116"/>
      <c r="C17" s="116"/>
      <c r="D17" s="116"/>
      <c r="E17" s="116"/>
      <c r="F17" s="116"/>
      <c r="G17" s="116"/>
      <c r="H17" s="116"/>
      <c r="I17" s="116"/>
    </row>
    <row r="18" spans="1:9" x14ac:dyDescent="0.25">
      <c r="A18" s="117" t="s">
        <v>23</v>
      </c>
      <c r="B18" s="116"/>
      <c r="C18" s="116"/>
      <c r="D18" s="116"/>
      <c r="E18" s="116"/>
      <c r="F18" s="116"/>
      <c r="G18" s="116"/>
      <c r="H18" s="116"/>
      <c r="I18" s="116"/>
    </row>
    <row r="19" spans="1:9" ht="20.25" customHeight="1" x14ac:dyDescent="0.25">
      <c r="A19" s="126" t="s">
        <v>110</v>
      </c>
      <c r="B19" s="126"/>
      <c r="C19" s="126"/>
      <c r="D19" s="126"/>
      <c r="E19" s="126"/>
      <c r="F19" s="126"/>
      <c r="G19" s="126"/>
      <c r="H19" s="126"/>
      <c r="I19" s="126"/>
    </row>
    <row r="20" spans="1:9" ht="48.75" customHeight="1" x14ac:dyDescent="0.25">
      <c r="A20" s="126" t="s">
        <v>58</v>
      </c>
      <c r="B20" s="126"/>
      <c r="C20" s="126"/>
      <c r="D20" s="126"/>
      <c r="E20" s="126"/>
      <c r="F20" s="126"/>
      <c r="G20" s="126"/>
      <c r="H20" s="126"/>
      <c r="I20" s="126"/>
    </row>
    <row r="21" spans="1:9" ht="22.5" customHeight="1" x14ac:dyDescent="0.25">
      <c r="A21" s="126" t="s">
        <v>124</v>
      </c>
      <c r="B21" s="126"/>
      <c r="C21" s="126"/>
      <c r="D21" s="126"/>
      <c r="E21" s="126"/>
      <c r="F21" s="126"/>
      <c r="G21" s="126"/>
      <c r="H21" s="126"/>
      <c r="I21" s="126"/>
    </row>
    <row r="22" spans="1:9" ht="49.5" customHeight="1" x14ac:dyDescent="0.25">
      <c r="A22" s="126" t="s">
        <v>144</v>
      </c>
      <c r="B22" s="126"/>
      <c r="C22" s="126"/>
      <c r="D22" s="126"/>
      <c r="E22" s="126"/>
      <c r="F22" s="126"/>
      <c r="G22" s="126"/>
      <c r="H22" s="126"/>
      <c r="I22" s="126"/>
    </row>
    <row r="23" spans="1:9" ht="15.75" x14ac:dyDescent="0.25">
      <c r="A23" s="126" t="s">
        <v>114</v>
      </c>
      <c r="B23" s="126"/>
      <c r="C23" s="126"/>
      <c r="D23" s="126"/>
      <c r="E23" s="126"/>
      <c r="F23" s="126"/>
      <c r="G23" s="126"/>
      <c r="H23" s="126"/>
      <c r="I23" s="126"/>
    </row>
    <row r="24" spans="1:9" ht="15.75" x14ac:dyDescent="0.25">
      <c r="A24" s="126" t="s">
        <v>115</v>
      </c>
      <c r="B24" s="126"/>
      <c r="C24" s="126"/>
      <c r="D24" s="126"/>
      <c r="E24" s="126"/>
      <c r="F24" s="126"/>
      <c r="G24" s="126"/>
      <c r="H24" s="126"/>
      <c r="I24" s="126"/>
    </row>
    <row r="25" spans="1:9" ht="20.25" customHeight="1" x14ac:dyDescent="0.25">
      <c r="A25" s="131" t="s">
        <v>141</v>
      </c>
      <c r="B25" s="131"/>
      <c r="C25" s="131"/>
      <c r="D25" s="131"/>
      <c r="E25" s="131"/>
      <c r="F25" s="131"/>
      <c r="G25" s="131"/>
      <c r="H25" s="131"/>
      <c r="I25" s="131"/>
    </row>
  </sheetData>
  <mergeCells count="10">
    <mergeCell ref="A25:I25"/>
    <mergeCell ref="F16:H16"/>
    <mergeCell ref="A1:I1"/>
    <mergeCell ref="K4:L4"/>
    <mergeCell ref="A19:I19"/>
    <mergeCell ref="A20:I20"/>
    <mergeCell ref="A23:I23"/>
    <mergeCell ref="A24:I24"/>
    <mergeCell ref="A21:I21"/>
    <mergeCell ref="A22:I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5"/>
  <sheetViews>
    <sheetView topLeftCell="A4" workbookViewId="0">
      <selection activeCell="F28" sqref="F28"/>
    </sheetView>
  </sheetViews>
  <sheetFormatPr defaultRowHeight="15" x14ac:dyDescent="0.25"/>
  <cols>
    <col min="1" max="1" width="36.7109375" style="66" customWidth="1"/>
    <col min="2" max="6" width="9.140625" style="66"/>
    <col min="7" max="7" width="11.7109375" style="66" customWidth="1"/>
    <col min="8" max="8" width="9.140625" style="66"/>
    <col min="9" max="9" width="11.5703125" style="66" customWidth="1"/>
    <col min="10" max="10" width="9.140625" style="66"/>
    <col min="11" max="11" width="11" style="66" bestFit="1" customWidth="1"/>
    <col min="12" max="16384" width="9.140625" style="66"/>
  </cols>
  <sheetData>
    <row r="1" spans="1:12" ht="32.25" customHeight="1" x14ac:dyDescent="0.25">
      <c r="A1" s="123" t="s">
        <v>130</v>
      </c>
      <c r="B1" s="123"/>
      <c r="C1" s="123"/>
      <c r="D1" s="123"/>
      <c r="E1" s="123"/>
      <c r="F1" s="123"/>
      <c r="G1" s="123"/>
      <c r="H1" s="123"/>
      <c r="I1" s="123"/>
    </row>
    <row r="2" spans="1:12" ht="15.75" x14ac:dyDescent="0.25">
      <c r="A2" s="67" t="s">
        <v>126</v>
      </c>
      <c r="B2" s="68"/>
      <c r="C2" s="68"/>
      <c r="D2" s="68"/>
      <c r="E2" s="68"/>
      <c r="I2" s="68"/>
      <c r="K2" s="108"/>
    </row>
    <row r="3" spans="1:12" ht="89.25" x14ac:dyDescent="0.25">
      <c r="A3" s="79" t="s">
        <v>0</v>
      </c>
      <c r="B3" s="79" t="s">
        <v>116</v>
      </c>
      <c r="C3" s="79" t="s">
        <v>119</v>
      </c>
      <c r="D3" s="79" t="s">
        <v>117</v>
      </c>
      <c r="E3" s="79" t="s">
        <v>118</v>
      </c>
      <c r="F3" s="79" t="s">
        <v>15</v>
      </c>
      <c r="G3" s="79" t="s">
        <v>120</v>
      </c>
      <c r="H3" s="79" t="s">
        <v>33</v>
      </c>
      <c r="I3" s="79" t="s">
        <v>121</v>
      </c>
      <c r="K3" s="69"/>
    </row>
    <row r="4" spans="1:12" ht="16.5" x14ac:dyDescent="0.25">
      <c r="A4" s="75" t="s">
        <v>109</v>
      </c>
      <c r="B4" s="56">
        <v>24</v>
      </c>
      <c r="C4" s="56">
        <v>1</v>
      </c>
      <c r="D4" s="56">
        <f>B4*C4</f>
        <v>24</v>
      </c>
      <c r="E4" s="56">
        <v>0</v>
      </c>
      <c r="F4" s="56">
        <f>D4*E4</f>
        <v>0</v>
      </c>
      <c r="G4" s="56">
        <f>F4*0.05</f>
        <v>0</v>
      </c>
      <c r="H4" s="56">
        <f>F4*0.1</f>
        <v>0</v>
      </c>
      <c r="I4" s="109">
        <f>F4*L$6+G4*L$5+H4*L$7</f>
        <v>0</v>
      </c>
      <c r="K4" s="124" t="s">
        <v>27</v>
      </c>
      <c r="L4" s="124"/>
    </row>
    <row r="5" spans="1:12" ht="16.5" x14ac:dyDescent="0.25">
      <c r="A5" s="75" t="s">
        <v>111</v>
      </c>
      <c r="B5" s="56">
        <v>24</v>
      </c>
      <c r="C5" s="56">
        <f>C4*0.05</f>
        <v>0.05</v>
      </c>
      <c r="D5" s="56">
        <f>B5*C5</f>
        <v>1.2000000000000002</v>
      </c>
      <c r="E5" s="56">
        <v>0</v>
      </c>
      <c r="F5" s="56">
        <f>D5*E5</f>
        <v>0</v>
      </c>
      <c r="G5" s="56">
        <f>F5*0.05</f>
        <v>0</v>
      </c>
      <c r="H5" s="56">
        <f>F5*0.1</f>
        <v>0</v>
      </c>
      <c r="I5" s="109">
        <f>F5*L$6+G5*L$5+H5*L$7</f>
        <v>0</v>
      </c>
      <c r="K5" s="75" t="s">
        <v>28</v>
      </c>
      <c r="L5" s="76">
        <v>65.709999999999994</v>
      </c>
    </row>
    <row r="6" spans="1:12" x14ac:dyDescent="0.25">
      <c r="A6" s="75" t="s">
        <v>17</v>
      </c>
      <c r="B6" s="56"/>
      <c r="C6" s="56"/>
      <c r="D6" s="56"/>
      <c r="E6" s="56"/>
      <c r="F6" s="56"/>
      <c r="G6" s="56"/>
      <c r="H6" s="56"/>
      <c r="I6" s="110"/>
      <c r="K6" s="75" t="s">
        <v>29</v>
      </c>
      <c r="L6" s="76">
        <v>48.75</v>
      </c>
    </row>
    <row r="7" spans="1:12" x14ac:dyDescent="0.25">
      <c r="A7" s="111" t="s">
        <v>18</v>
      </c>
      <c r="B7" s="56">
        <v>8</v>
      </c>
      <c r="C7" s="56">
        <v>1</v>
      </c>
      <c r="D7" s="56">
        <f t="shared" ref="D7:D15" si="0">B7*C7</f>
        <v>8</v>
      </c>
      <c r="E7" s="56">
        <v>0</v>
      </c>
      <c r="F7" s="56">
        <f t="shared" ref="F7:F15" si="1">D7*E7</f>
        <v>0</v>
      </c>
      <c r="G7" s="56">
        <f t="shared" ref="G7:G15" si="2">F7*0.05</f>
        <v>0</v>
      </c>
      <c r="H7" s="56">
        <f t="shared" ref="H7:H15" si="3">F7*0.1</f>
        <v>0</v>
      </c>
      <c r="I7" s="109">
        <f t="shared" ref="I7:I15" si="4">F7*L$6+G7*L$5+H7*L$7</f>
        <v>0</v>
      </c>
      <c r="K7" s="75" t="s">
        <v>30</v>
      </c>
      <c r="L7" s="76">
        <v>26.38</v>
      </c>
    </row>
    <row r="8" spans="1:12" x14ac:dyDescent="0.25">
      <c r="A8" s="111" t="s">
        <v>19</v>
      </c>
      <c r="B8" s="56">
        <v>8</v>
      </c>
      <c r="C8" s="56">
        <v>1</v>
      </c>
      <c r="D8" s="56">
        <f t="shared" si="0"/>
        <v>8</v>
      </c>
      <c r="E8" s="56">
        <v>0</v>
      </c>
      <c r="F8" s="56">
        <f t="shared" si="1"/>
        <v>0</v>
      </c>
      <c r="G8" s="56">
        <f t="shared" si="2"/>
        <v>0</v>
      </c>
      <c r="H8" s="56">
        <f t="shared" si="3"/>
        <v>0</v>
      </c>
      <c r="I8" s="109">
        <f t="shared" si="4"/>
        <v>0</v>
      </c>
    </row>
    <row r="9" spans="1:12" x14ac:dyDescent="0.25">
      <c r="A9" s="111" t="s">
        <v>20</v>
      </c>
      <c r="B9" s="56">
        <v>8</v>
      </c>
      <c r="C9" s="56">
        <v>1</v>
      </c>
      <c r="D9" s="56">
        <f t="shared" si="0"/>
        <v>8</v>
      </c>
      <c r="E9" s="56">
        <v>0</v>
      </c>
      <c r="F9" s="56">
        <f t="shared" si="1"/>
        <v>0</v>
      </c>
      <c r="G9" s="56">
        <f t="shared" si="2"/>
        <v>0</v>
      </c>
      <c r="H9" s="56">
        <f t="shared" si="3"/>
        <v>0</v>
      </c>
      <c r="I9" s="109">
        <f t="shared" si="4"/>
        <v>0</v>
      </c>
    </row>
    <row r="10" spans="1:12" x14ac:dyDescent="0.25">
      <c r="A10" s="111" t="s">
        <v>21</v>
      </c>
      <c r="B10" s="56">
        <v>8</v>
      </c>
      <c r="C10" s="56">
        <v>1</v>
      </c>
      <c r="D10" s="56">
        <f t="shared" si="0"/>
        <v>8</v>
      </c>
      <c r="E10" s="56">
        <v>0</v>
      </c>
      <c r="F10" s="56">
        <f t="shared" si="1"/>
        <v>0</v>
      </c>
      <c r="G10" s="56">
        <f t="shared" si="2"/>
        <v>0</v>
      </c>
      <c r="H10" s="56">
        <f t="shared" si="3"/>
        <v>0</v>
      </c>
      <c r="I10" s="109">
        <f t="shared" si="4"/>
        <v>0</v>
      </c>
    </row>
    <row r="11" spans="1:12" ht="29.25" x14ac:dyDescent="0.25">
      <c r="A11" s="112" t="s">
        <v>113</v>
      </c>
      <c r="B11" s="56">
        <v>8</v>
      </c>
      <c r="C11" s="56">
        <f>'TBL1-YR1'!C15</f>
        <v>1</v>
      </c>
      <c r="D11" s="56">
        <f t="shared" si="0"/>
        <v>8</v>
      </c>
      <c r="E11" s="56">
        <v>0</v>
      </c>
      <c r="F11" s="56">
        <f t="shared" si="1"/>
        <v>0</v>
      </c>
      <c r="G11" s="56">
        <f t="shared" si="2"/>
        <v>0</v>
      </c>
      <c r="H11" s="56">
        <f t="shared" si="3"/>
        <v>0</v>
      </c>
      <c r="I11" s="109">
        <f t="shared" si="4"/>
        <v>0</v>
      </c>
    </row>
    <row r="12" spans="1:12" ht="29.25" x14ac:dyDescent="0.25">
      <c r="A12" s="112" t="s">
        <v>112</v>
      </c>
      <c r="B12" s="56">
        <v>8</v>
      </c>
      <c r="C12" s="56">
        <f>'TBL1-YR1'!C16</f>
        <v>1</v>
      </c>
      <c r="D12" s="56">
        <f t="shared" si="0"/>
        <v>8</v>
      </c>
      <c r="E12" s="56">
        <v>0</v>
      </c>
      <c r="F12" s="56">
        <f t="shared" si="1"/>
        <v>0</v>
      </c>
      <c r="G12" s="56">
        <f t="shared" si="2"/>
        <v>0</v>
      </c>
      <c r="H12" s="56">
        <f t="shared" si="3"/>
        <v>0</v>
      </c>
      <c r="I12" s="109">
        <f t="shared" si="4"/>
        <v>0</v>
      </c>
    </row>
    <row r="13" spans="1:12" ht="16.5" x14ac:dyDescent="0.25">
      <c r="A13" s="111" t="s">
        <v>122</v>
      </c>
      <c r="B13" s="56">
        <v>12</v>
      </c>
      <c r="C13" s="56">
        <v>2</v>
      </c>
      <c r="D13" s="56">
        <f t="shared" si="0"/>
        <v>24</v>
      </c>
      <c r="E13" s="56">
        <v>0</v>
      </c>
      <c r="F13" s="57">
        <f t="shared" si="1"/>
        <v>0</v>
      </c>
      <c r="G13" s="56">
        <f t="shared" si="2"/>
        <v>0</v>
      </c>
      <c r="H13" s="57">
        <f t="shared" si="3"/>
        <v>0</v>
      </c>
      <c r="I13" s="109">
        <f t="shared" si="4"/>
        <v>0</v>
      </c>
    </row>
    <row r="14" spans="1:12" ht="16.5" x14ac:dyDescent="0.25">
      <c r="A14" s="111" t="s">
        <v>123</v>
      </c>
      <c r="B14" s="56">
        <v>4</v>
      </c>
      <c r="C14" s="56">
        <v>2</v>
      </c>
      <c r="D14" s="56">
        <f t="shared" si="0"/>
        <v>8</v>
      </c>
      <c r="E14" s="56">
        <v>0</v>
      </c>
      <c r="F14" s="57">
        <f t="shared" si="1"/>
        <v>0</v>
      </c>
      <c r="G14" s="56">
        <f t="shared" si="2"/>
        <v>0</v>
      </c>
      <c r="H14" s="57">
        <f t="shared" si="3"/>
        <v>0</v>
      </c>
      <c r="I14" s="109">
        <f t="shared" si="4"/>
        <v>0</v>
      </c>
    </row>
    <row r="15" spans="1:12" x14ac:dyDescent="0.25">
      <c r="A15" s="111" t="s">
        <v>22</v>
      </c>
      <c r="B15" s="56">
        <v>8</v>
      </c>
      <c r="C15" s="56">
        <v>1</v>
      </c>
      <c r="D15" s="56">
        <f t="shared" si="0"/>
        <v>8</v>
      </c>
      <c r="E15" s="85">
        <v>0</v>
      </c>
      <c r="F15" s="57">
        <f t="shared" si="1"/>
        <v>0</v>
      </c>
      <c r="G15" s="56">
        <f t="shared" si="2"/>
        <v>0</v>
      </c>
      <c r="H15" s="57">
        <f t="shared" si="3"/>
        <v>0</v>
      </c>
      <c r="I15" s="109">
        <f t="shared" si="4"/>
        <v>0</v>
      </c>
    </row>
    <row r="16" spans="1:12" ht="16.5" x14ac:dyDescent="0.25">
      <c r="A16" s="114" t="s">
        <v>142</v>
      </c>
      <c r="B16" s="114"/>
      <c r="C16" s="114"/>
      <c r="D16" s="114"/>
      <c r="E16" s="114"/>
      <c r="F16" s="132">
        <f>ROUND(SUM(F4:H15),0)</f>
        <v>0</v>
      </c>
      <c r="G16" s="133"/>
      <c r="H16" s="134"/>
      <c r="I16" s="115">
        <f>ROUND(SUM(I4:I15),-2)</f>
        <v>0</v>
      </c>
    </row>
    <row r="17" spans="1:9" x14ac:dyDescent="0.25">
      <c r="A17" s="116"/>
      <c r="B17" s="116"/>
      <c r="C17" s="116"/>
      <c r="D17" s="116"/>
      <c r="E17" s="116"/>
      <c r="F17" s="116"/>
      <c r="G17" s="116"/>
      <c r="H17" s="116"/>
      <c r="I17" s="116"/>
    </row>
    <row r="18" spans="1:9" x14ac:dyDescent="0.25">
      <c r="A18" s="117" t="s">
        <v>23</v>
      </c>
      <c r="B18" s="116"/>
      <c r="C18" s="116"/>
      <c r="D18" s="116"/>
      <c r="E18" s="116"/>
      <c r="F18" s="116"/>
      <c r="G18" s="116"/>
      <c r="H18" s="116"/>
      <c r="I18" s="116"/>
    </row>
    <row r="19" spans="1:9" ht="20.25" customHeight="1" x14ac:dyDescent="0.25">
      <c r="A19" s="126" t="s">
        <v>110</v>
      </c>
      <c r="B19" s="126"/>
      <c r="C19" s="126"/>
      <c r="D19" s="126"/>
      <c r="E19" s="126"/>
      <c r="F19" s="126"/>
      <c r="G19" s="126"/>
      <c r="H19" s="126"/>
      <c r="I19" s="126"/>
    </row>
    <row r="20" spans="1:9" ht="58.5" customHeight="1" x14ac:dyDescent="0.25">
      <c r="A20" s="126" t="s">
        <v>58</v>
      </c>
      <c r="B20" s="126"/>
      <c r="C20" s="126"/>
      <c r="D20" s="126"/>
      <c r="E20" s="126"/>
      <c r="F20" s="126"/>
      <c r="G20" s="126"/>
      <c r="H20" s="126"/>
      <c r="I20" s="126"/>
    </row>
    <row r="21" spans="1:9" ht="22.5" customHeight="1" x14ac:dyDescent="0.25">
      <c r="A21" s="126" t="s">
        <v>124</v>
      </c>
      <c r="B21" s="126"/>
      <c r="C21" s="126"/>
      <c r="D21" s="126"/>
      <c r="E21" s="126"/>
      <c r="F21" s="126"/>
      <c r="G21" s="126"/>
      <c r="H21" s="126"/>
      <c r="I21" s="126"/>
    </row>
    <row r="22" spans="1:9" ht="48" customHeight="1" x14ac:dyDescent="0.25">
      <c r="A22" s="126" t="s">
        <v>144</v>
      </c>
      <c r="B22" s="126"/>
      <c r="C22" s="126"/>
      <c r="D22" s="126"/>
      <c r="E22" s="126"/>
      <c r="F22" s="126"/>
      <c r="G22" s="126"/>
      <c r="H22" s="126"/>
      <c r="I22" s="126"/>
    </row>
    <row r="23" spans="1:9" ht="15.75" x14ac:dyDescent="0.25">
      <c r="A23" s="126" t="s">
        <v>114</v>
      </c>
      <c r="B23" s="126"/>
      <c r="C23" s="126"/>
      <c r="D23" s="126"/>
      <c r="E23" s="126"/>
      <c r="F23" s="126"/>
      <c r="G23" s="126"/>
      <c r="H23" s="126"/>
      <c r="I23" s="126"/>
    </row>
    <row r="24" spans="1:9" ht="15.75" x14ac:dyDescent="0.25">
      <c r="A24" s="126" t="s">
        <v>115</v>
      </c>
      <c r="B24" s="126"/>
      <c r="C24" s="126"/>
      <c r="D24" s="126"/>
      <c r="E24" s="126"/>
      <c r="F24" s="126"/>
      <c r="G24" s="126"/>
      <c r="H24" s="126"/>
      <c r="I24" s="126"/>
    </row>
    <row r="25" spans="1:9" x14ac:dyDescent="0.25">
      <c r="A25" s="131" t="s">
        <v>141</v>
      </c>
      <c r="B25" s="131"/>
      <c r="C25" s="131"/>
      <c r="D25" s="131"/>
      <c r="E25" s="131"/>
      <c r="F25" s="131"/>
      <c r="G25" s="131"/>
      <c r="H25" s="131"/>
      <c r="I25" s="131"/>
    </row>
  </sheetData>
  <mergeCells count="10">
    <mergeCell ref="A22:I22"/>
    <mergeCell ref="A23:I23"/>
    <mergeCell ref="A24:I24"/>
    <mergeCell ref="A25:I25"/>
    <mergeCell ref="A21:I21"/>
    <mergeCell ref="A1:I1"/>
    <mergeCell ref="K4:L4"/>
    <mergeCell ref="F16:H16"/>
    <mergeCell ref="A19:I19"/>
    <mergeCell ref="A20:I2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5"/>
  <sheetViews>
    <sheetView workbookViewId="0">
      <selection activeCell="A26" sqref="A26"/>
    </sheetView>
  </sheetViews>
  <sheetFormatPr defaultRowHeight="15" x14ac:dyDescent="0.25"/>
  <cols>
    <col min="1" max="1" width="37.5703125" style="66" customWidth="1"/>
    <col min="2" max="6" width="9.140625" style="66"/>
    <col min="7" max="7" width="11.7109375" style="66" customWidth="1"/>
    <col min="8" max="8" width="9.140625" style="66"/>
    <col min="9" max="9" width="11.5703125" style="66" customWidth="1"/>
    <col min="10" max="10" width="9.140625" style="66"/>
    <col min="11" max="11" width="11" style="66" bestFit="1" customWidth="1"/>
    <col min="12" max="16384" width="9.140625" style="66"/>
  </cols>
  <sheetData>
    <row r="1" spans="1:12" ht="32.25" customHeight="1" x14ac:dyDescent="0.25">
      <c r="A1" s="123" t="s">
        <v>131</v>
      </c>
      <c r="B1" s="123"/>
      <c r="C1" s="123"/>
      <c r="D1" s="123"/>
      <c r="E1" s="123"/>
      <c r="F1" s="123"/>
      <c r="G1" s="123"/>
      <c r="H1" s="123"/>
      <c r="I1" s="123"/>
    </row>
    <row r="2" spans="1:12" ht="15.75" x14ac:dyDescent="0.25">
      <c r="A2" s="67" t="s">
        <v>128</v>
      </c>
      <c r="B2" s="68"/>
      <c r="C2" s="68"/>
      <c r="D2" s="68"/>
      <c r="E2" s="68"/>
      <c r="I2" s="68"/>
      <c r="K2" s="108"/>
    </row>
    <row r="3" spans="1:12" ht="89.25" x14ac:dyDescent="0.25">
      <c r="A3" s="79" t="s">
        <v>0</v>
      </c>
      <c r="B3" s="79" t="s">
        <v>116</v>
      </c>
      <c r="C3" s="79" t="s">
        <v>119</v>
      </c>
      <c r="D3" s="79" t="s">
        <v>117</v>
      </c>
      <c r="E3" s="79" t="s">
        <v>118</v>
      </c>
      <c r="F3" s="79" t="s">
        <v>15</v>
      </c>
      <c r="G3" s="79" t="s">
        <v>120</v>
      </c>
      <c r="H3" s="79" t="s">
        <v>33</v>
      </c>
      <c r="I3" s="79" t="s">
        <v>121</v>
      </c>
      <c r="K3" s="69"/>
    </row>
    <row r="4" spans="1:12" ht="16.5" x14ac:dyDescent="0.25">
      <c r="A4" s="75" t="s">
        <v>109</v>
      </c>
      <c r="B4" s="56">
        <v>24</v>
      </c>
      <c r="C4" s="56">
        <v>1</v>
      </c>
      <c r="D4" s="56">
        <f>B4*C4</f>
        <v>24</v>
      </c>
      <c r="E4" s="56">
        <v>0</v>
      </c>
      <c r="F4" s="56">
        <f>D4*E4</f>
        <v>0</v>
      </c>
      <c r="G4" s="56">
        <f>F4*0.05</f>
        <v>0</v>
      </c>
      <c r="H4" s="56">
        <f>F4*0.1</f>
        <v>0</v>
      </c>
      <c r="I4" s="109">
        <f>F4*L$6+G4*L$5+H4*L$7</f>
        <v>0</v>
      </c>
      <c r="K4" s="124" t="s">
        <v>27</v>
      </c>
      <c r="L4" s="124"/>
    </row>
    <row r="5" spans="1:12" ht="16.5" x14ac:dyDescent="0.25">
      <c r="A5" s="75" t="s">
        <v>111</v>
      </c>
      <c r="B5" s="56">
        <v>24</v>
      </c>
      <c r="C5" s="56">
        <f>C4*0.05</f>
        <v>0.05</v>
      </c>
      <c r="D5" s="56">
        <f>B5*C5</f>
        <v>1.2000000000000002</v>
      </c>
      <c r="E5" s="56">
        <v>0</v>
      </c>
      <c r="F5" s="56">
        <f>D5*E5</f>
        <v>0</v>
      </c>
      <c r="G5" s="56">
        <f>F5*0.05</f>
        <v>0</v>
      </c>
      <c r="H5" s="56">
        <f>F5*0.1</f>
        <v>0</v>
      </c>
      <c r="I5" s="109">
        <f>F5*L$6+G5*L$5+H5*L$7</f>
        <v>0</v>
      </c>
      <c r="K5" s="75" t="s">
        <v>28</v>
      </c>
      <c r="L5" s="76">
        <v>65.709999999999994</v>
      </c>
    </row>
    <row r="6" spans="1:12" x14ac:dyDescent="0.25">
      <c r="A6" s="75" t="s">
        <v>17</v>
      </c>
      <c r="B6" s="56"/>
      <c r="C6" s="56"/>
      <c r="D6" s="56"/>
      <c r="E6" s="56"/>
      <c r="F6" s="56"/>
      <c r="G6" s="56"/>
      <c r="H6" s="56"/>
      <c r="I6" s="110"/>
      <c r="K6" s="75" t="s">
        <v>29</v>
      </c>
      <c r="L6" s="76">
        <v>48.75</v>
      </c>
    </row>
    <row r="7" spans="1:12" x14ac:dyDescent="0.25">
      <c r="A7" s="111" t="s">
        <v>18</v>
      </c>
      <c r="B7" s="56">
        <v>8</v>
      </c>
      <c r="C7" s="56">
        <v>1</v>
      </c>
      <c r="D7" s="56">
        <f t="shared" ref="D7:D15" si="0">B7*C7</f>
        <v>8</v>
      </c>
      <c r="E7" s="56">
        <v>0</v>
      </c>
      <c r="F7" s="56">
        <f t="shared" ref="F7:F15" si="1">D7*E7</f>
        <v>0</v>
      </c>
      <c r="G7" s="56">
        <f t="shared" ref="G7:G15" si="2">F7*0.05</f>
        <v>0</v>
      </c>
      <c r="H7" s="56">
        <f t="shared" ref="H7:H15" si="3">F7*0.1</f>
        <v>0</v>
      </c>
      <c r="I7" s="109">
        <f t="shared" ref="I7:I15" si="4">F7*L$6+G7*L$5+H7*L$7</f>
        <v>0</v>
      </c>
      <c r="K7" s="75" t="s">
        <v>30</v>
      </c>
      <c r="L7" s="76">
        <v>26.38</v>
      </c>
    </row>
    <row r="8" spans="1:12" x14ac:dyDescent="0.25">
      <c r="A8" s="111" t="s">
        <v>19</v>
      </c>
      <c r="B8" s="56">
        <v>8</v>
      </c>
      <c r="C8" s="56">
        <v>1</v>
      </c>
      <c r="D8" s="56">
        <f t="shared" si="0"/>
        <v>8</v>
      </c>
      <c r="E8" s="56">
        <v>0</v>
      </c>
      <c r="F8" s="56">
        <f t="shared" si="1"/>
        <v>0</v>
      </c>
      <c r="G8" s="56">
        <f t="shared" si="2"/>
        <v>0</v>
      </c>
      <c r="H8" s="56">
        <f t="shared" si="3"/>
        <v>0</v>
      </c>
      <c r="I8" s="109">
        <f t="shared" si="4"/>
        <v>0</v>
      </c>
    </row>
    <row r="9" spans="1:12" x14ac:dyDescent="0.25">
      <c r="A9" s="111" t="s">
        <v>20</v>
      </c>
      <c r="B9" s="56">
        <v>8</v>
      </c>
      <c r="C9" s="56">
        <v>1</v>
      </c>
      <c r="D9" s="56">
        <f t="shared" si="0"/>
        <v>8</v>
      </c>
      <c r="E9" s="56">
        <v>0</v>
      </c>
      <c r="F9" s="56">
        <f t="shared" si="1"/>
        <v>0</v>
      </c>
      <c r="G9" s="56">
        <f t="shared" si="2"/>
        <v>0</v>
      </c>
      <c r="H9" s="56">
        <f t="shared" si="3"/>
        <v>0</v>
      </c>
      <c r="I9" s="109">
        <f t="shared" si="4"/>
        <v>0</v>
      </c>
    </row>
    <row r="10" spans="1:12" x14ac:dyDescent="0.25">
      <c r="A10" s="111" t="s">
        <v>21</v>
      </c>
      <c r="B10" s="56">
        <v>8</v>
      </c>
      <c r="C10" s="56">
        <v>1</v>
      </c>
      <c r="D10" s="56">
        <f t="shared" si="0"/>
        <v>8</v>
      </c>
      <c r="E10" s="56">
        <v>0</v>
      </c>
      <c r="F10" s="56">
        <f t="shared" si="1"/>
        <v>0</v>
      </c>
      <c r="G10" s="56">
        <f t="shared" si="2"/>
        <v>0</v>
      </c>
      <c r="H10" s="56">
        <f t="shared" si="3"/>
        <v>0</v>
      </c>
      <c r="I10" s="109">
        <f t="shared" si="4"/>
        <v>0</v>
      </c>
    </row>
    <row r="11" spans="1:12" ht="29.25" x14ac:dyDescent="0.25">
      <c r="A11" s="112" t="s">
        <v>113</v>
      </c>
      <c r="B11" s="56">
        <v>8</v>
      </c>
      <c r="C11" s="56">
        <f>'TBL1-YR1'!C15</f>
        <v>1</v>
      </c>
      <c r="D11" s="56">
        <f t="shared" si="0"/>
        <v>8</v>
      </c>
      <c r="E11" s="56">
        <f>'TBL3-YR3'!E15</f>
        <v>3</v>
      </c>
      <c r="F11" s="56">
        <f t="shared" si="1"/>
        <v>24</v>
      </c>
      <c r="G11" s="56">
        <f t="shared" si="2"/>
        <v>1.2000000000000002</v>
      </c>
      <c r="H11" s="56">
        <f t="shared" si="3"/>
        <v>2.4000000000000004</v>
      </c>
      <c r="I11" s="113">
        <f>F11*L$6+G11*L$5+H11*L$7</f>
        <v>1312.164</v>
      </c>
    </row>
    <row r="12" spans="1:12" ht="29.25" x14ac:dyDescent="0.25">
      <c r="A12" s="112" t="s">
        <v>112</v>
      </c>
      <c r="B12" s="56">
        <v>8</v>
      </c>
      <c r="C12" s="56">
        <f>'TBL1-YR1'!C16</f>
        <v>1</v>
      </c>
      <c r="D12" s="56">
        <f t="shared" si="0"/>
        <v>8</v>
      </c>
      <c r="E12" s="56">
        <f>'TBL3-YR3'!E16</f>
        <v>3</v>
      </c>
      <c r="F12" s="56">
        <f t="shared" si="1"/>
        <v>24</v>
      </c>
      <c r="G12" s="56">
        <f t="shared" si="2"/>
        <v>1.2000000000000002</v>
      </c>
      <c r="H12" s="56">
        <f t="shared" si="3"/>
        <v>2.4000000000000004</v>
      </c>
      <c r="I12" s="113">
        <f t="shared" si="4"/>
        <v>1312.164</v>
      </c>
    </row>
    <row r="13" spans="1:12" ht="16.5" x14ac:dyDescent="0.25">
      <c r="A13" s="111" t="s">
        <v>122</v>
      </c>
      <c r="B13" s="56">
        <v>12</v>
      </c>
      <c r="C13" s="56">
        <v>2</v>
      </c>
      <c r="D13" s="56">
        <f t="shared" si="0"/>
        <v>24</v>
      </c>
      <c r="E13" s="56">
        <f>'TBL1-YR1'!E17</f>
        <v>0</v>
      </c>
      <c r="F13" s="57">
        <f t="shared" si="1"/>
        <v>0</v>
      </c>
      <c r="G13" s="56">
        <f t="shared" si="2"/>
        <v>0</v>
      </c>
      <c r="H13" s="57">
        <f t="shared" si="3"/>
        <v>0</v>
      </c>
      <c r="I13" s="109">
        <f t="shared" si="4"/>
        <v>0</v>
      </c>
    </row>
    <row r="14" spans="1:12" ht="16.5" x14ac:dyDescent="0.25">
      <c r="A14" s="111" t="s">
        <v>123</v>
      </c>
      <c r="B14" s="56">
        <v>4</v>
      </c>
      <c r="C14" s="56">
        <v>2</v>
      </c>
      <c r="D14" s="56">
        <f t="shared" si="0"/>
        <v>8</v>
      </c>
      <c r="E14" s="56">
        <f>'TBL1-YR1'!E18</f>
        <v>0</v>
      </c>
      <c r="F14" s="57">
        <f t="shared" si="1"/>
        <v>0</v>
      </c>
      <c r="G14" s="56">
        <f t="shared" si="2"/>
        <v>0</v>
      </c>
      <c r="H14" s="57">
        <f t="shared" si="3"/>
        <v>0</v>
      </c>
      <c r="I14" s="109">
        <f t="shared" si="4"/>
        <v>0</v>
      </c>
    </row>
    <row r="15" spans="1:12" x14ac:dyDescent="0.25">
      <c r="A15" s="111" t="s">
        <v>22</v>
      </c>
      <c r="B15" s="56">
        <v>8</v>
      </c>
      <c r="C15" s="56">
        <v>1</v>
      </c>
      <c r="D15" s="56">
        <f t="shared" si="0"/>
        <v>8</v>
      </c>
      <c r="E15" s="85">
        <f>'TBL1-YR1'!E19</f>
        <v>0</v>
      </c>
      <c r="F15" s="57">
        <f t="shared" si="1"/>
        <v>0</v>
      </c>
      <c r="G15" s="56">
        <f t="shared" si="2"/>
        <v>0</v>
      </c>
      <c r="H15" s="57">
        <f t="shared" si="3"/>
        <v>0</v>
      </c>
      <c r="I15" s="109">
        <f t="shared" si="4"/>
        <v>0</v>
      </c>
    </row>
    <row r="16" spans="1:12" ht="16.5" x14ac:dyDescent="0.25">
      <c r="A16" s="114" t="s">
        <v>142</v>
      </c>
      <c r="B16" s="114"/>
      <c r="C16" s="114"/>
      <c r="D16" s="114"/>
      <c r="E16" s="114"/>
      <c r="F16" s="132">
        <f>ROUND(SUM(F4:H15),0)</f>
        <v>55</v>
      </c>
      <c r="G16" s="133"/>
      <c r="H16" s="134"/>
      <c r="I16" s="115">
        <f>ROUND(SUM(I4:I15),-1)</f>
        <v>2620</v>
      </c>
    </row>
    <row r="17" spans="1:9" x14ac:dyDescent="0.25">
      <c r="A17" s="116"/>
      <c r="B17" s="116"/>
      <c r="C17" s="116"/>
      <c r="D17" s="116"/>
      <c r="E17" s="116"/>
      <c r="F17" s="116"/>
      <c r="G17" s="116"/>
      <c r="H17" s="116"/>
      <c r="I17" s="116"/>
    </row>
    <row r="18" spans="1:9" x14ac:dyDescent="0.25">
      <c r="A18" s="117" t="s">
        <v>23</v>
      </c>
      <c r="B18" s="116"/>
      <c r="C18" s="116"/>
      <c r="D18" s="116"/>
      <c r="E18" s="116"/>
      <c r="F18" s="116"/>
      <c r="G18" s="116"/>
      <c r="H18" s="116"/>
      <c r="I18" s="116"/>
    </row>
    <row r="19" spans="1:9" ht="20.25" customHeight="1" x14ac:dyDescent="0.25">
      <c r="A19" s="126" t="s">
        <v>110</v>
      </c>
      <c r="B19" s="126"/>
      <c r="C19" s="126"/>
      <c r="D19" s="126"/>
      <c r="E19" s="126"/>
      <c r="F19" s="126"/>
      <c r="G19" s="126"/>
      <c r="H19" s="126"/>
      <c r="I19" s="126"/>
    </row>
    <row r="20" spans="1:9" ht="47.25" customHeight="1" x14ac:dyDescent="0.25">
      <c r="A20" s="126" t="s">
        <v>58</v>
      </c>
      <c r="B20" s="126"/>
      <c r="C20" s="126"/>
      <c r="D20" s="126"/>
      <c r="E20" s="126"/>
      <c r="F20" s="126"/>
      <c r="G20" s="126"/>
      <c r="H20" s="126"/>
      <c r="I20" s="126"/>
    </row>
    <row r="21" spans="1:9" ht="22.5" customHeight="1" x14ac:dyDescent="0.25">
      <c r="A21" s="126" t="s">
        <v>124</v>
      </c>
      <c r="B21" s="126"/>
      <c r="C21" s="126"/>
      <c r="D21" s="126"/>
      <c r="E21" s="126"/>
      <c r="F21" s="126"/>
      <c r="G21" s="126"/>
      <c r="H21" s="126"/>
      <c r="I21" s="126"/>
    </row>
    <row r="22" spans="1:9" ht="47.25" customHeight="1" x14ac:dyDescent="0.25">
      <c r="A22" s="126" t="s">
        <v>144</v>
      </c>
      <c r="B22" s="126"/>
      <c r="C22" s="126"/>
      <c r="D22" s="126"/>
      <c r="E22" s="126"/>
      <c r="F22" s="126"/>
      <c r="G22" s="126"/>
      <c r="H22" s="126"/>
      <c r="I22" s="126"/>
    </row>
    <row r="23" spans="1:9" ht="15.75" x14ac:dyDescent="0.25">
      <c r="A23" s="126" t="s">
        <v>114</v>
      </c>
      <c r="B23" s="126"/>
      <c r="C23" s="126"/>
      <c r="D23" s="126"/>
      <c r="E23" s="126"/>
      <c r="F23" s="126"/>
      <c r="G23" s="126"/>
      <c r="H23" s="126"/>
      <c r="I23" s="126"/>
    </row>
    <row r="24" spans="1:9" ht="15.75" x14ac:dyDescent="0.25">
      <c r="A24" s="126" t="s">
        <v>115</v>
      </c>
      <c r="B24" s="126"/>
      <c r="C24" s="126"/>
      <c r="D24" s="126"/>
      <c r="E24" s="126"/>
      <c r="F24" s="126"/>
      <c r="G24" s="126"/>
      <c r="H24" s="126"/>
      <c r="I24" s="126"/>
    </row>
    <row r="25" spans="1:9" x14ac:dyDescent="0.25">
      <c r="A25" s="131" t="s">
        <v>141</v>
      </c>
      <c r="B25" s="131"/>
      <c r="C25" s="131"/>
      <c r="D25" s="131"/>
      <c r="E25" s="131"/>
      <c r="F25" s="131"/>
      <c r="G25" s="131"/>
      <c r="H25" s="131"/>
      <c r="I25" s="131"/>
    </row>
  </sheetData>
  <mergeCells count="10">
    <mergeCell ref="A22:I22"/>
    <mergeCell ref="A23:I23"/>
    <mergeCell ref="A24:I24"/>
    <mergeCell ref="A25:I25"/>
    <mergeCell ref="A21:I21"/>
    <mergeCell ref="A1:I1"/>
    <mergeCell ref="K4:L4"/>
    <mergeCell ref="F16:H16"/>
    <mergeCell ref="A19:I19"/>
    <mergeCell ref="A20:I2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6"/>
  <sheetViews>
    <sheetView workbookViewId="0">
      <selection activeCell="B12" sqref="B12"/>
    </sheetView>
  </sheetViews>
  <sheetFormatPr defaultRowHeight="15" x14ac:dyDescent="0.25"/>
  <cols>
    <col min="1" max="8" width="13.85546875" customWidth="1"/>
  </cols>
  <sheetData>
    <row r="1" spans="1:8" ht="33" customHeight="1" thickBot="1" x14ac:dyDescent="0.3">
      <c r="A1" s="135" t="s">
        <v>87</v>
      </c>
      <c r="B1" s="135"/>
      <c r="C1" s="135"/>
      <c r="D1" s="135"/>
      <c r="E1" s="135"/>
      <c r="F1" s="135"/>
      <c r="G1" s="135"/>
      <c r="H1" s="135"/>
    </row>
    <row r="2" spans="1:8" ht="39" thickBot="1" x14ac:dyDescent="0.3">
      <c r="A2" s="15" t="s">
        <v>48</v>
      </c>
      <c r="B2" s="16" t="s">
        <v>68</v>
      </c>
      <c r="C2" s="16" t="s">
        <v>69</v>
      </c>
      <c r="D2" s="16" t="s">
        <v>70</v>
      </c>
      <c r="E2" s="16" t="s">
        <v>77</v>
      </c>
      <c r="F2" s="16" t="s">
        <v>72</v>
      </c>
      <c r="G2" s="16" t="s">
        <v>85</v>
      </c>
      <c r="H2" s="17" t="s">
        <v>74</v>
      </c>
    </row>
    <row r="3" spans="1:8" ht="15.75" thickTop="1" x14ac:dyDescent="0.25">
      <c r="A3" s="18">
        <v>1</v>
      </c>
      <c r="B3" s="19">
        <f>SUM('TBL5-YR1'!F4:F15)</f>
        <v>0</v>
      </c>
      <c r="C3" s="19">
        <f>SUM('TBL5-YR1'!G4:G15)</f>
        <v>0</v>
      </c>
      <c r="D3" s="19">
        <f>SUM('TBL5-YR1'!H4:H15)</f>
        <v>0</v>
      </c>
      <c r="E3" s="19">
        <f>SUM(B3:D3)</f>
        <v>0</v>
      </c>
      <c r="F3" s="21">
        <f>'TBL5-YR1'!I16</f>
        <v>0</v>
      </c>
      <c r="G3" s="21">
        <v>0</v>
      </c>
      <c r="H3" s="23">
        <f>+F3+G3</f>
        <v>0</v>
      </c>
    </row>
    <row r="4" spans="1:8" x14ac:dyDescent="0.25">
      <c r="A4" s="24">
        <v>2</v>
      </c>
      <c r="B4" s="20">
        <f>SUM('TBL6-YR2'!F4:F15)</f>
        <v>0</v>
      </c>
      <c r="C4" s="20">
        <f>SUM('TBL6-YR2'!G4:G15)</f>
        <v>0</v>
      </c>
      <c r="D4" s="20">
        <f>SUM('TBL6-YR2'!H4:H15)</f>
        <v>0</v>
      </c>
      <c r="E4" s="19">
        <f t="shared" ref="E4:E5" si="0">SUM(B4:D4)</f>
        <v>0</v>
      </c>
      <c r="F4" s="22">
        <f>'TBL6-YR2'!I16</f>
        <v>0</v>
      </c>
      <c r="G4" s="22">
        <v>0</v>
      </c>
      <c r="H4" s="23">
        <f>+F4+G4</f>
        <v>0</v>
      </c>
    </row>
    <row r="5" spans="1:8" ht="15.75" thickBot="1" x14ac:dyDescent="0.3">
      <c r="A5" s="25">
        <v>3</v>
      </c>
      <c r="B5" s="26">
        <f>SUM('TBL7-YR3'!F4:F15)</f>
        <v>48</v>
      </c>
      <c r="C5" s="26">
        <f>SUM('TBL7-YR3'!G4:G15)</f>
        <v>2.4000000000000004</v>
      </c>
      <c r="D5" s="26">
        <f>SUM('TBL7-YR3'!H4:H15)</f>
        <v>4.8000000000000007</v>
      </c>
      <c r="E5" s="26">
        <f t="shared" si="0"/>
        <v>55.2</v>
      </c>
      <c r="F5" s="27">
        <f>'TBL7-YR3'!I16</f>
        <v>2620</v>
      </c>
      <c r="G5" s="27">
        <v>0</v>
      </c>
      <c r="H5" s="28">
        <f>F5+G5</f>
        <v>2620</v>
      </c>
    </row>
    <row r="6" spans="1:8" ht="15.75" thickTop="1" x14ac:dyDescent="0.25">
      <c r="A6" s="18" t="s">
        <v>56</v>
      </c>
      <c r="B6" s="19">
        <f t="shared" ref="B6:G6" si="1">SUM(B3:B5)</f>
        <v>48</v>
      </c>
      <c r="C6" s="45">
        <f t="shared" si="1"/>
        <v>2.4000000000000004</v>
      </c>
      <c r="D6" s="45">
        <f t="shared" si="1"/>
        <v>4.8000000000000007</v>
      </c>
      <c r="E6" s="19">
        <f>SUM(E3:E5)</f>
        <v>55.2</v>
      </c>
      <c r="F6" s="21">
        <f>ROUND(SUM(F3:F5),-1)</f>
        <v>2620</v>
      </c>
      <c r="G6" s="21">
        <f t="shared" si="1"/>
        <v>0</v>
      </c>
      <c r="H6" s="23">
        <f>ROUND(SUM(H3:H5),-1)</f>
        <v>2620</v>
      </c>
    </row>
    <row r="7" spans="1:8" ht="15.75" thickBot="1" x14ac:dyDescent="0.3">
      <c r="A7" s="29" t="s">
        <v>53</v>
      </c>
      <c r="B7" s="31">
        <f>AVERAGE(B3:B5)</f>
        <v>16</v>
      </c>
      <c r="C7" s="31">
        <f>AVERAGE(C3:C5)</f>
        <v>0.80000000000000016</v>
      </c>
      <c r="D7" s="31">
        <f>AVERAGE(D3:D5)</f>
        <v>1.6000000000000003</v>
      </c>
      <c r="E7" s="30">
        <f>AVERAGE(E3:E5)</f>
        <v>18.400000000000002</v>
      </c>
      <c r="F7" s="32">
        <f>ROUND(AVERAGE(F3:F5),-1)</f>
        <v>870</v>
      </c>
      <c r="G7" s="32">
        <f>AVERAGE(G3:G5)</f>
        <v>0</v>
      </c>
      <c r="H7" s="33">
        <f>ROUND(AVERAGE(H3:H5),-1)</f>
        <v>870</v>
      </c>
    </row>
    <row r="8" spans="1:8" ht="15.75" thickBot="1" x14ac:dyDescent="0.3">
      <c r="A8" s="35"/>
      <c r="B8" s="35"/>
      <c r="C8" s="35"/>
      <c r="D8" s="35"/>
      <c r="E8" s="35"/>
      <c r="F8" s="35"/>
      <c r="G8" s="35"/>
      <c r="H8" s="35"/>
    </row>
    <row r="9" spans="1:8" ht="51.75" thickBot="1" x14ac:dyDescent="0.3">
      <c r="A9" s="15" t="s">
        <v>48</v>
      </c>
      <c r="B9" s="16" t="s">
        <v>55</v>
      </c>
      <c r="C9" s="17" t="str">
        <f>E2</f>
        <v>Total Hours</v>
      </c>
      <c r="D9" s="35"/>
      <c r="E9" s="35"/>
      <c r="F9" s="35"/>
      <c r="G9" s="35"/>
      <c r="H9" s="35"/>
    </row>
    <row r="10" spans="1:8" ht="15.75" thickTop="1" x14ac:dyDescent="0.25">
      <c r="A10" s="18">
        <v>1</v>
      </c>
      <c r="B10" s="19">
        <v>0</v>
      </c>
      <c r="C10" s="50">
        <f>E3</f>
        <v>0</v>
      </c>
      <c r="D10" s="35"/>
      <c r="E10" s="35"/>
      <c r="F10" s="35"/>
      <c r="G10" s="35"/>
      <c r="H10" s="35"/>
    </row>
    <row r="11" spans="1:8" x14ac:dyDescent="0.25">
      <c r="A11" s="24">
        <v>2</v>
      </c>
      <c r="B11" s="20">
        <v>0</v>
      </c>
      <c r="C11" s="50">
        <f>E4</f>
        <v>0</v>
      </c>
      <c r="D11" s="35"/>
      <c r="E11" s="35"/>
      <c r="F11" s="35"/>
      <c r="G11" s="35"/>
      <c r="H11" s="35"/>
    </row>
    <row r="12" spans="1:8" ht="15.75" thickBot="1" x14ac:dyDescent="0.3">
      <c r="A12" s="25">
        <v>3</v>
      </c>
      <c r="B12" s="26">
        <f>'TBL7-YR3'!C11*'TBL7-YR3'!E11+'TBL7-YR3'!C12*'TBL7-YR3'!E12</f>
        <v>6</v>
      </c>
      <c r="C12" s="51">
        <f>E5</f>
        <v>55.2</v>
      </c>
      <c r="D12" s="35"/>
      <c r="E12" s="35"/>
      <c r="F12" s="35"/>
      <c r="G12" s="35"/>
      <c r="H12" s="35"/>
    </row>
    <row r="13" spans="1:8" ht="15.75" thickTop="1" x14ac:dyDescent="0.25">
      <c r="A13" s="18" t="s">
        <v>56</v>
      </c>
      <c r="B13" s="52">
        <f t="shared" ref="B13" si="2">SUM(B10:B12)</f>
        <v>6</v>
      </c>
      <c r="C13" s="53">
        <f>SUM(C10:C12)</f>
        <v>55.2</v>
      </c>
      <c r="D13" s="35"/>
      <c r="E13" s="35"/>
      <c r="F13" s="35"/>
      <c r="G13" s="35"/>
      <c r="H13" s="35"/>
    </row>
    <row r="14" spans="1:8" ht="15.75" thickBot="1" x14ac:dyDescent="0.3">
      <c r="A14" s="29" t="s">
        <v>53</v>
      </c>
      <c r="B14" s="30">
        <f>AVERAGE(B10:B12)</f>
        <v>2</v>
      </c>
      <c r="C14" s="54">
        <f>AVERAGE(C10:C12)</f>
        <v>18.400000000000002</v>
      </c>
      <c r="D14" s="35"/>
      <c r="E14" s="35"/>
      <c r="F14" s="35"/>
      <c r="G14" s="35"/>
      <c r="H14" s="35"/>
    </row>
    <row r="15" spans="1:8" x14ac:dyDescent="0.25">
      <c r="A15" s="35"/>
      <c r="B15" s="35"/>
      <c r="C15" s="35"/>
      <c r="D15" s="35"/>
      <c r="E15" s="35"/>
      <c r="F15" s="35"/>
      <c r="G15" s="35"/>
      <c r="H15" s="35"/>
    </row>
    <row r="16" spans="1:8" x14ac:dyDescent="0.25">
      <c r="A16" s="35" t="s">
        <v>86</v>
      </c>
      <c r="B16" s="35"/>
      <c r="C16" s="35">
        <f>ROUND(C13/B13,1)</f>
        <v>9.1999999999999993</v>
      </c>
      <c r="D16" s="49"/>
      <c r="E16" s="35"/>
      <c r="F16" s="35"/>
      <c r="G16" s="35"/>
      <c r="H16" s="35"/>
    </row>
  </sheetData>
  <mergeCells count="1">
    <mergeCell ref="A1:H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I23"/>
  <sheetViews>
    <sheetView workbookViewId="0">
      <selection activeCell="A2" sqref="A2:G2"/>
    </sheetView>
  </sheetViews>
  <sheetFormatPr defaultRowHeight="12.75" x14ac:dyDescent="0.2"/>
  <cols>
    <col min="1" max="1" width="23.5703125" style="1" customWidth="1"/>
    <col min="2" max="7" width="15" style="1" customWidth="1"/>
    <col min="8" max="16384" width="9.140625" style="1"/>
  </cols>
  <sheetData>
    <row r="2" spans="1:9" x14ac:dyDescent="0.2">
      <c r="A2" s="136" t="s">
        <v>35</v>
      </c>
      <c r="B2" s="136"/>
      <c r="C2" s="136"/>
      <c r="D2" s="136"/>
      <c r="E2" s="136"/>
      <c r="F2" s="136"/>
      <c r="G2" s="136"/>
      <c r="H2" s="59"/>
      <c r="I2" s="59"/>
    </row>
    <row r="3" spans="1:9" ht="15.75" customHeight="1" x14ac:dyDescent="0.2">
      <c r="A3" s="8" t="s">
        <v>36</v>
      </c>
      <c r="B3" s="8" t="s">
        <v>37</v>
      </c>
      <c r="C3" s="8" t="s">
        <v>38</v>
      </c>
      <c r="D3" s="8" t="s">
        <v>39</v>
      </c>
      <c r="E3" s="8" t="s">
        <v>40</v>
      </c>
      <c r="F3" s="8" t="s">
        <v>42</v>
      </c>
      <c r="G3" s="8" t="s">
        <v>44</v>
      </c>
      <c r="H3" s="59"/>
      <c r="I3" s="59"/>
    </row>
    <row r="4" spans="1:9" ht="38.25" x14ac:dyDescent="0.2">
      <c r="A4" s="8" t="s">
        <v>62</v>
      </c>
      <c r="B4" s="8" t="s">
        <v>63</v>
      </c>
      <c r="C4" s="8" t="s">
        <v>64</v>
      </c>
      <c r="D4" s="8" t="s">
        <v>65</v>
      </c>
      <c r="E4" s="8" t="s">
        <v>41</v>
      </c>
      <c r="F4" s="8" t="s">
        <v>43</v>
      </c>
      <c r="G4" s="8" t="s">
        <v>66</v>
      </c>
      <c r="H4" s="59"/>
      <c r="I4" s="59"/>
    </row>
    <row r="5" spans="1:9" x14ac:dyDescent="0.2">
      <c r="A5" s="60"/>
      <c r="B5" s="9"/>
      <c r="C5" s="60"/>
      <c r="D5" s="9"/>
      <c r="E5" s="60"/>
      <c r="F5" s="60"/>
      <c r="G5" s="9"/>
      <c r="H5" s="59"/>
      <c r="I5" s="59"/>
    </row>
    <row r="6" spans="1:9" x14ac:dyDescent="0.2">
      <c r="A6" s="10" t="s">
        <v>62</v>
      </c>
      <c r="B6" s="11">
        <f>ROUND(18750,-3)</f>
        <v>19000</v>
      </c>
      <c r="C6" s="10">
        <v>3</v>
      </c>
      <c r="D6" s="11">
        <f>B6*C6</f>
        <v>57000</v>
      </c>
      <c r="E6" s="11">
        <v>0</v>
      </c>
      <c r="F6" s="10">
        <v>0</v>
      </c>
      <c r="G6" s="11">
        <f>E6*F6</f>
        <v>0</v>
      </c>
      <c r="H6" s="59"/>
      <c r="I6" s="59"/>
    </row>
    <row r="7" spans="1:9" x14ac:dyDescent="0.2">
      <c r="A7" s="12" t="s">
        <v>67</v>
      </c>
      <c r="B7" s="12"/>
      <c r="C7" s="13"/>
      <c r="D7" s="14">
        <f>ROUND(D6,-3)</f>
        <v>57000</v>
      </c>
      <c r="E7" s="13"/>
      <c r="F7" s="13"/>
      <c r="G7" s="14">
        <f>ROUND(SUM(G6:G6),-3)</f>
        <v>0</v>
      </c>
      <c r="H7" s="59" t="s">
        <v>56</v>
      </c>
      <c r="I7" s="61">
        <f>D7+G7</f>
        <v>57000</v>
      </c>
    </row>
    <row r="8" spans="1:9" ht="31.5" customHeight="1" x14ac:dyDescent="0.2">
      <c r="A8" s="139" t="s">
        <v>133</v>
      </c>
      <c r="B8" s="139"/>
      <c r="C8" s="139"/>
      <c r="D8" s="139"/>
      <c r="E8" s="139"/>
      <c r="F8" s="139"/>
      <c r="G8" s="139"/>
      <c r="H8" s="59"/>
      <c r="I8" s="59"/>
    </row>
    <row r="9" spans="1:9" ht="15.75" x14ac:dyDescent="0.2">
      <c r="A9" s="5"/>
    </row>
    <row r="10" spans="1:9" x14ac:dyDescent="0.2">
      <c r="A10" s="2"/>
    </row>
    <row r="14" spans="1:9" x14ac:dyDescent="0.2">
      <c r="A14" s="137" t="s">
        <v>45</v>
      </c>
      <c r="B14" s="137"/>
      <c r="C14" s="137"/>
      <c r="D14" s="137"/>
      <c r="E14" s="137"/>
      <c r="F14" s="137"/>
    </row>
    <row r="15" spans="1:9" ht="51" x14ac:dyDescent="0.2">
      <c r="A15" s="62"/>
      <c r="B15" s="138" t="s">
        <v>46</v>
      </c>
      <c r="C15" s="138"/>
      <c r="D15" s="3" t="s">
        <v>47</v>
      </c>
      <c r="E15" s="3"/>
      <c r="F15" s="3"/>
    </row>
    <row r="16" spans="1:9" x14ac:dyDescent="0.2">
      <c r="A16" s="3"/>
      <c r="B16" s="4" t="s">
        <v>36</v>
      </c>
      <c r="C16" s="4" t="s">
        <v>37</v>
      </c>
      <c r="D16" s="4" t="s">
        <v>38</v>
      </c>
      <c r="E16" s="4" t="s">
        <v>39</v>
      </c>
      <c r="F16" s="4" t="s">
        <v>40</v>
      </c>
    </row>
    <row r="17" spans="1:6" ht="76.5" x14ac:dyDescent="0.2">
      <c r="A17" s="4" t="s">
        <v>48</v>
      </c>
      <c r="B17" s="4" t="s">
        <v>49</v>
      </c>
      <c r="C17" s="4" t="s">
        <v>50</v>
      </c>
      <c r="D17" s="4" t="s">
        <v>51</v>
      </c>
      <c r="E17" s="4" t="s">
        <v>52</v>
      </c>
      <c r="F17" s="4" t="s">
        <v>54</v>
      </c>
    </row>
    <row r="18" spans="1:6" x14ac:dyDescent="0.2">
      <c r="A18" s="63"/>
      <c r="B18" s="63"/>
      <c r="C18" s="63"/>
      <c r="D18" s="63"/>
      <c r="E18" s="63"/>
      <c r="F18" s="3"/>
    </row>
    <row r="19" spans="1:6" x14ac:dyDescent="0.2">
      <c r="A19" s="4">
        <v>1</v>
      </c>
      <c r="B19" s="4">
        <v>0</v>
      </c>
      <c r="C19" s="4">
        <v>125</v>
      </c>
      <c r="D19" s="4">
        <v>0</v>
      </c>
      <c r="E19" s="4">
        <v>0</v>
      </c>
      <c r="F19" s="4">
        <f>B19+C19+D19-E19</f>
        <v>125</v>
      </c>
    </row>
    <row r="20" spans="1:6" x14ac:dyDescent="0.2">
      <c r="A20" s="4">
        <v>2</v>
      </c>
      <c r="B20" s="4">
        <v>0</v>
      </c>
      <c r="C20" s="4">
        <v>125</v>
      </c>
      <c r="D20" s="4">
        <v>0</v>
      </c>
      <c r="E20" s="4">
        <v>0</v>
      </c>
      <c r="F20" s="4">
        <f t="shared" ref="F20:F21" si="0">B20+C20+D20-E20</f>
        <v>125</v>
      </c>
    </row>
    <row r="21" spans="1:6" x14ac:dyDescent="0.2">
      <c r="A21" s="4">
        <v>3</v>
      </c>
      <c r="B21" s="4">
        <v>0</v>
      </c>
      <c r="C21" s="4">
        <v>125</v>
      </c>
      <c r="D21" s="4">
        <v>0</v>
      </c>
      <c r="E21" s="4">
        <v>0</v>
      </c>
      <c r="F21" s="4">
        <f t="shared" si="0"/>
        <v>125</v>
      </c>
    </row>
    <row r="22" spans="1:6" x14ac:dyDescent="0.2">
      <c r="A22" s="4" t="s">
        <v>53</v>
      </c>
      <c r="B22" s="4">
        <f>AVERAGE(B19:B21)</f>
        <v>0</v>
      </c>
      <c r="C22" s="4">
        <f>AVERAGE(C19:C21)</f>
        <v>125</v>
      </c>
      <c r="D22" s="4">
        <v>0</v>
      </c>
      <c r="E22" s="4">
        <v>0</v>
      </c>
      <c r="F22" s="4">
        <f>AVERAGE(F19:F21)</f>
        <v>125</v>
      </c>
    </row>
    <row r="23" spans="1:6" ht="15.75" x14ac:dyDescent="0.2">
      <c r="A23" s="64" t="s">
        <v>132</v>
      </c>
    </row>
  </sheetData>
  <mergeCells count="4">
    <mergeCell ref="A2:G2"/>
    <mergeCell ref="A14:F14"/>
    <mergeCell ref="B15:C15"/>
    <mergeCell ref="A8:G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TBL1-YR1</vt:lpstr>
      <vt:lpstr>TBL2-YR2</vt:lpstr>
      <vt:lpstr>TBL3-YR3</vt:lpstr>
      <vt:lpstr>TBL4-SUMMARY</vt:lpstr>
      <vt:lpstr>TBL5-YR1</vt:lpstr>
      <vt:lpstr>TBL6-YR2</vt:lpstr>
      <vt:lpstr>TBL7-YR3</vt:lpstr>
      <vt:lpstr>TBL8-SUMMARY</vt:lpstr>
      <vt:lpstr>Capital and O&amp;M</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dc:creator>
  <cp:lastModifiedBy>Courtney Kerwin</cp:lastModifiedBy>
  <dcterms:created xsi:type="dcterms:W3CDTF">2013-01-16T01:14:04Z</dcterms:created>
  <dcterms:modified xsi:type="dcterms:W3CDTF">2020-03-06T13:56:48Z</dcterms:modified>
</cp:coreProperties>
</file>