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https://usepa-my.sharepoint.com/personal/purdy_mark_epa_gov/Documents/ICRs/2060/2060-0731/Job Aid Forms/"/>
    </mc:Choice>
  </mc:AlternateContent>
  <xr:revisionPtr revIDLastSave="0" documentId="8_{4594FDE2-67DB-41B7-BEDB-4492882F045B}" xr6:coauthVersionLast="46" xr6:coauthVersionMax="46" xr10:uidLastSave="{00000000-0000-0000-0000-000000000000}"/>
  <workbookProtection workbookAlgorithmName="SHA-512" workbookHashValue="I3aCjvpLXE+92Ka+8TsBhlm3Q7eRIYTNWLkjmR9Otung8YmmK/NWL6W0w13tEh4LdAR+5WUma7px8ZxNwNMnew==" workbookSaltValue="0sQnqq9aJwpRN99hclPHug==" workbookSpinCount="100000" lockStructure="1"/>
  <bookViews>
    <workbookView xWindow="-19310" yWindow="1360" windowWidth="19420" windowHeight="10420" xr2:uid="{00000000-000D-0000-FFFF-FFFF00000000}"/>
  </bookViews>
  <sheets>
    <sheet name="15 ppm S Precision" sheetId="1" r:id="rId1"/>
    <sheet name="15 ppm S Accuracy" sheetId="2" r:id="rId2"/>
    <sheet name="500 ppm S Precision" sheetId="3" r:id="rId3"/>
    <sheet name="500 ppm S Accuracy" sheetId="8" r:id="rId4"/>
    <sheet name="EX - 15 ppm S Precision" sheetId="7" r:id="rId5"/>
    <sheet name="EX - 15 ppm S Accuracy" sheetId="6" r:id="rId6"/>
    <sheet name="EX - 500 ppm S Precision" sheetId="5" r:id="rId7"/>
    <sheet name="EX - 500 ppm S Accuracy" sheetId="4" r:id="rId8"/>
    <sheet name="Sheet1"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5" l="1"/>
  <c r="B17" i="3"/>
  <c r="B19" i="4"/>
  <c r="B17" i="5"/>
  <c r="B19" i="8"/>
  <c r="E23" i="2" l="1"/>
  <c r="E35" i="2"/>
  <c r="E34" i="2"/>
  <c r="E33" i="2"/>
  <c r="E32" i="2"/>
  <c r="E31" i="2"/>
  <c r="E30" i="2"/>
  <c r="E29" i="2"/>
  <c r="E28" i="2"/>
  <c r="E27" i="2"/>
  <c r="E26" i="2"/>
  <c r="B20" i="2"/>
  <c r="B24" i="2" s="1"/>
  <c r="B14" i="2"/>
  <c r="B13" i="2"/>
  <c r="B12" i="2"/>
  <c r="B11" i="2"/>
  <c r="B10" i="2"/>
  <c r="B9" i="2"/>
  <c r="B8" i="2"/>
  <c r="B7" i="2"/>
  <c r="B6" i="2"/>
  <c r="B4" i="2"/>
  <c r="B3" i="2"/>
  <c r="B19" i="2"/>
  <c r="E39" i="1"/>
  <c r="E38" i="1"/>
  <c r="E37" i="1"/>
  <c r="E36" i="1"/>
  <c r="E35" i="1"/>
  <c r="E34" i="1"/>
  <c r="E33" i="1"/>
  <c r="E32" i="1"/>
  <c r="E31" i="1"/>
  <c r="E30" i="1"/>
  <c r="E29" i="1"/>
  <c r="E28" i="1"/>
  <c r="E27" i="1"/>
  <c r="E26" i="1"/>
  <c r="E25" i="1"/>
  <c r="E24" i="1"/>
  <c r="E23" i="1"/>
  <c r="E22" i="1"/>
  <c r="E21" i="1"/>
  <c r="E20" i="1"/>
  <c r="B18" i="1"/>
  <c r="B17" i="1"/>
  <c r="E23" i="8"/>
  <c r="E35" i="8"/>
  <c r="E34" i="8"/>
  <c r="E33" i="8"/>
  <c r="E32" i="8"/>
  <c r="E31" i="8"/>
  <c r="E30" i="8"/>
  <c r="E29" i="8"/>
  <c r="E28" i="8"/>
  <c r="E27" i="8"/>
  <c r="E26" i="8"/>
  <c r="B20" i="8"/>
  <c r="B24" i="8" s="1"/>
  <c r="B14" i="8"/>
  <c r="B13" i="8"/>
  <c r="B12" i="8"/>
  <c r="B11" i="8"/>
  <c r="B10" i="8"/>
  <c r="B9" i="8"/>
  <c r="B8" i="8"/>
  <c r="B7" i="8"/>
  <c r="B6" i="8"/>
  <c r="B4" i="8"/>
  <c r="B3" i="8"/>
  <c r="E39" i="3"/>
  <c r="E38" i="3"/>
  <c r="E37" i="3"/>
  <c r="E36" i="3"/>
  <c r="E35" i="3"/>
  <c r="E34" i="3"/>
  <c r="E33" i="3"/>
  <c r="E32" i="3"/>
  <c r="E31" i="3"/>
  <c r="E30" i="3"/>
  <c r="E29" i="3"/>
  <c r="E28" i="3"/>
  <c r="E27" i="3"/>
  <c r="E26" i="3"/>
  <c r="E25" i="3"/>
  <c r="E24" i="3"/>
  <c r="E23" i="3"/>
  <c r="E22" i="3"/>
  <c r="E21" i="3"/>
  <c r="E20" i="3"/>
  <c r="B18" i="3"/>
  <c r="E23" i="6"/>
  <c r="E35" i="6"/>
  <c r="E34" i="6"/>
  <c r="E33" i="6"/>
  <c r="E32" i="6"/>
  <c r="E31" i="6"/>
  <c r="E30" i="6"/>
  <c r="E29" i="6"/>
  <c r="E28" i="6"/>
  <c r="E27" i="6"/>
  <c r="E26" i="6"/>
  <c r="B6" i="6"/>
  <c r="B14" i="6"/>
  <c r="B11" i="6"/>
  <c r="B10" i="6"/>
  <c r="B9" i="6"/>
  <c r="B8" i="6"/>
  <c r="B7" i="6"/>
  <c r="B4" i="6"/>
  <c r="B3" i="6"/>
  <c r="B20" i="6"/>
  <c r="B24" i="6" s="1"/>
  <c r="B19" i="6" s="1"/>
  <c r="E39" i="7"/>
  <c r="E38" i="7"/>
  <c r="E37" i="7"/>
  <c r="E36" i="7"/>
  <c r="E35" i="7"/>
  <c r="E34" i="7"/>
  <c r="E33" i="7"/>
  <c r="E32" i="7"/>
  <c r="E31" i="7"/>
  <c r="E30" i="7"/>
  <c r="E29" i="7"/>
  <c r="E28" i="7"/>
  <c r="E27" i="7"/>
  <c r="E26" i="7"/>
  <c r="E25" i="7"/>
  <c r="E24" i="7"/>
  <c r="E23" i="7"/>
  <c r="E22" i="7"/>
  <c r="E21" i="7"/>
  <c r="E20" i="7"/>
  <c r="B18" i="7"/>
  <c r="B17" i="7" s="1"/>
  <c r="E23" i="4"/>
  <c r="E35" i="4"/>
  <c r="E34" i="4"/>
  <c r="E33" i="4"/>
  <c r="E32" i="4"/>
  <c r="E31" i="4"/>
  <c r="E30" i="4"/>
  <c r="E29" i="4"/>
  <c r="E28" i="4"/>
  <c r="E27" i="4"/>
  <c r="E26" i="4"/>
  <c r="B14" i="4"/>
  <c r="B13" i="4"/>
  <c r="B12" i="4"/>
  <c r="B11" i="4"/>
  <c r="B10" i="4"/>
  <c r="B9" i="4"/>
  <c r="B8" i="4"/>
  <c r="B7" i="4"/>
  <c r="B6" i="4"/>
  <c r="B4" i="4"/>
  <c r="B3" i="4"/>
  <c r="B20" i="4"/>
  <c r="B24" i="4" s="1"/>
  <c r="E39" i="5"/>
  <c r="E38" i="5"/>
  <c r="E37" i="5"/>
  <c r="E36" i="5"/>
  <c r="E35" i="5"/>
  <c r="E34" i="5"/>
  <c r="E33" i="5"/>
  <c r="E32" i="5"/>
  <c r="E31" i="5"/>
  <c r="E30" i="5"/>
  <c r="E29" i="5"/>
  <c r="E28" i="5"/>
  <c r="E27" i="5"/>
  <c r="E26" i="5"/>
  <c r="E25" i="5"/>
  <c r="E24" i="5"/>
  <c r="E23" i="5"/>
  <c r="E22" i="5"/>
  <c r="E21" i="5"/>
  <c r="E20" i="5"/>
  <c r="B18" i="5"/>
</calcChain>
</file>

<file path=xl/sharedStrings.xml><?xml version="1.0" encoding="utf-8"?>
<sst xmlns="http://schemas.openxmlformats.org/spreadsheetml/2006/main" count="303" uniqueCount="70">
  <si>
    <t>Date</t>
  </si>
  <si>
    <t>Time</t>
  </si>
  <si>
    <t>Test Result (ppm)</t>
  </si>
  <si>
    <t>standard deviation</t>
  </si>
  <si>
    <t>gravimetric sulfur standard</t>
  </si>
  <si>
    <t>Arithmetic Average (ppm)</t>
  </si>
  <si>
    <t>#########</t>
  </si>
  <si>
    <t>Vendor Name of Gravimetric Standard</t>
  </si>
  <si>
    <t>Lot Identification Number of Gravimetric Standard</t>
  </si>
  <si>
    <t>Difference between Arithmetic Average and ARV of Gravimetric Standard</t>
  </si>
  <si>
    <t>Accepted Reference Value (ARV) of Gravimetric Standard (ppm)</t>
  </si>
  <si>
    <t>Laboratory Identification</t>
  </si>
  <si>
    <t>Laboratory Name:</t>
  </si>
  <si>
    <t>Is 15 ppm Sulfur Precision Criterion Met?</t>
  </si>
  <si>
    <t>Is 500 ppm Sulfur Precision Criterion Met?</t>
  </si>
  <si>
    <t>Accuracy Criterion for 10-20 ppm</t>
  </si>
  <si>
    <t>Test Method</t>
  </si>
  <si>
    <t>Name of Method:</t>
  </si>
  <si>
    <t>Arithmetic Average (ppm):</t>
  </si>
  <si>
    <t>Vendor Name of Gravimetric Standard:</t>
  </si>
  <si>
    <t>Lot Identification Number of Gravimetric Standard:</t>
  </si>
  <si>
    <t>Accepted Reference Value (ARV) of Gravimetric Standard (ppm):</t>
  </si>
  <si>
    <t>Difference between Arithmetic Average and ARV of Gravimetric Standard:</t>
  </si>
  <si>
    <t>Total Sulfur in Liquid Aromatic Hydrocarbons and Their Derivatives by Oxidative and Electrochemical Detection</t>
  </si>
  <si>
    <t>ASTM D 6428-99</t>
  </si>
  <si>
    <t>USEPA National and Vehicle Fuels Emissions Laboratory/OAR</t>
  </si>
  <si>
    <t>2565 Plymouth Road, Mailcode AATSG</t>
  </si>
  <si>
    <t>Ann Arbor</t>
  </si>
  <si>
    <t>Michigan</t>
  </si>
  <si>
    <t>Standard Test Method for Sulfur in Petroleum Products by Wavelength Dispersive X-ray Fluorescence Spectrometry</t>
  </si>
  <si>
    <t>ASTM D 2622-03</t>
  </si>
  <si>
    <t>Laboratory Contact Person:</t>
  </si>
  <si>
    <t>Laboratory Contact Phone Number</t>
  </si>
  <si>
    <t>Laboratory Contact Facsimile Number</t>
  </si>
  <si>
    <t>Laboratory Contact E-mail Address</t>
  </si>
  <si>
    <t>Laboratory Street Address:</t>
  </si>
  <si>
    <t>Laboratory City:</t>
  </si>
  <si>
    <t>Laboratory State:</t>
  </si>
  <si>
    <t>Laboratory Zip code:</t>
  </si>
  <si>
    <t>Data Entry QC Check on Test Result</t>
  </si>
  <si>
    <t>Confidential Business Information Claim.  A company may assert a business confidentiality claim covering the information contained in this submission.  If no such claim is made the information may be made available to the public by EPA without further notice.  All questions of confidentiality will be handled pursuant to 40 CFR Part 2.  Is confidentiality claimed for the information in this submission?  (Note: Please answer by typing "Yes" or "No" in the adjacent cell.)</t>
  </si>
  <si>
    <t>No</t>
  </si>
  <si>
    <t>Is 10-20 ppm Sulfur Accuracy Criterion Met?</t>
  </si>
  <si>
    <t>Laboratory Test Identification Number</t>
  </si>
  <si>
    <t>Concentration QC Check on ARV</t>
  </si>
  <si>
    <t>NIST</t>
  </si>
  <si>
    <t>ALDS45678</t>
  </si>
  <si>
    <t>AMD4567</t>
  </si>
  <si>
    <t>Organization ID No. (as in ASTM D XXXX-XX):</t>
  </si>
  <si>
    <t>15 ppm Diesel Sulfur Accuracy Demonstration  [DLQ001:OMB # 2060-0731 EPA ICR number 2607.02: Expires 1/31/2024]</t>
  </si>
  <si>
    <t>500 ppm Diesel Sulfur Precision Demonstration  [DLQ001:OMB # 2060-0731, EPA ICR number 2607.02: Expires 1/31/2024]</t>
  </si>
  <si>
    <t>500 ppm Diesel Sulfur Accuracy Demonstration [DLQ001:OMB # 2060-0731, EPA ICR number 2607.02: Expires 1/31/2024]</t>
  </si>
  <si>
    <t>15 ppm Diesel Sulfur Precision Demonstration  [DLQ001:OMB # 2060-0731, EPA ICR number 2607.02: Expires 1/31/2024]</t>
  </si>
  <si>
    <t>15 ppm Diesel Sulfur Accuracy Demonstration  [DLQ001:OMB # 2060-0731, EPA ICR number 2607.02: Expires 1/31/2024]</t>
  </si>
  <si>
    <t>500 ppm Diesel Sulfur Accuracy Demonstration  [DLQ001:OMB # 2060-0731, EPA ICR number 2607.02: Expires 1/31/2024]</t>
  </si>
  <si>
    <t>Accuracy Criterion for 450-500 ppm</t>
  </si>
  <si>
    <t>Is 450-500 ppm Sulfur Accuracy Criterion Met?</t>
  </si>
  <si>
    <t>8:45am</t>
  </si>
  <si>
    <r>
      <t>15 ppm Sulfur Precision Criterion</t>
    </r>
    <r>
      <rPr>
        <sz val="10"/>
        <rFont val="Arial"/>
        <family val="2"/>
      </rPr>
      <t xml:space="preserve"> (</t>
    </r>
    <r>
      <rPr>
        <sz val="10"/>
        <rFont val="Calibri"/>
        <family val="2"/>
      </rPr>
      <t>§</t>
    </r>
    <r>
      <rPr>
        <sz val="10"/>
        <rFont val="Arial"/>
        <family val="2"/>
      </rPr>
      <t>1090.1365(b)) - a standard deviation less than 0.72 ppm, computed from the results of a minimum of 20 repeat tests made over 20 days on samples taken from a single homogenous commerically available diesel fuel with a sulfur range of 5 to 15 ppm.  A lab facility may exclude a given sample or test result only if the exclusion is for a valid reason under good laboratory practices and it maintains records regarding the sample and test results and the reason for excluding them.</t>
    </r>
  </si>
  <si>
    <t>15 ppm Sulfur Precision Criterion (§1090.1365(b) - a standard deviation less than 0.72 ppm, computed from the results of a minimum of 20 repeat tests made over 20 days on samples taken from a single homogenous commerically available diesel fuel with a sulfur range of 5 to 15 ppm.  A lab facility may exclude a given sample or test result only if the exclusion is for a valid reason under good laboratory practices and it maintains records regarding the sample and test results and the reason for excluding them.</t>
  </si>
  <si>
    <r>
      <t>500 ppm Sulfur Precision Criterion</t>
    </r>
    <r>
      <rPr>
        <sz val="10"/>
        <rFont val="Arial"/>
        <family val="2"/>
      </rPr>
      <t xml:space="preserve"> (§1090.1365(b) - a standard deviation less than 11.5 ppm, computed from the results of a minimum of 20 repeat tests made over 20 days on samples taken from a single homogenous commerically available diesel fuel with a sulfur range of 350 to 500 ppm.  A lab facility may exclude a given sample or test result only if the exclusion is for a valid reason under good laboratory practices and it maintains records regarding the sample and test results and the reason for excluding them.</t>
    </r>
  </si>
  <si>
    <t>500 ppm Sulfur Precision Criterion (§1090.1365(b) - a standard deviation less than 11.5 ppm, computed from the results of a minimum of 20 repeat tests made over 20 days on samples taken from a single homogenous commerically available diesel fuel with a sulfur range of 350 to 500 ppm.  A lab facility may exclude a given sample or test result only if the exclusion is for a valid reason under good laboratory practices and it maintains records regarding the sample and test results and the reason for excluding them.</t>
  </si>
  <si>
    <r>
      <t>10 to 20 ppm Accuracy Criterion §1090.1365(c)(3)(ii)</t>
    </r>
    <r>
      <rPr>
        <sz val="10"/>
        <rFont val="Arial"/>
        <family val="2"/>
      </rPr>
      <t xml:space="preserve"> - the arithmetic average of a continuous series of at least 10 tests performed on a commercially available gravimetric sulfur standard in the range of 10 to 20 ppm sulfur shall not differ from the accepted reference value (ARV) of that standard by more than 0.54 ppm.  Individual test results shall be compensated for any known chemical interferences.</t>
    </r>
  </si>
  <si>
    <t>10 to 20 ppm Accuracy Criterion §1090.1365(c)(3)(ii) - the arithmetic average of a continuous series of at least 10 tests performed on a commercially available gravimetric sulfur standard in the range of 10 to 20 ppm sulfur shall not differ from the accepted reference value (ARV) of that standard by more than 0.54 ppm.  Individual test results shall be compensated for any known chemical interferences.</t>
  </si>
  <si>
    <r>
      <t>450 to 500 ppm Accuracy Criterion</t>
    </r>
    <r>
      <rPr>
        <sz val="10"/>
        <rFont val="Arial"/>
        <family val="2"/>
      </rPr>
      <t xml:space="preserve"> §1090.1365(c)(3)(ii) - the arithmetic average of a continuous series of at least 10 tests performed on a commercially available gravimetric sulfur standard in the range of 450 to 500 ppm sulfur shall not differ from the accepted reference value (ARV) of that standard by more than 8.65 ppm.  Individual test results shall be compensated for any known chemical interferences.</t>
    </r>
  </si>
  <si>
    <t>450 to 500 ppm Accuracy Criterion §1090.1365(c)(3)(ii) - the arithmetic average of a continuous series of at least 10 tests performed on a commercially available gravimetric sulfur standard in the range of 450 to 500 ppm sulfur shall not differ from the accepted reference value (ARV) of that standard by more than 8.65 ppm.  Individual test results shall be compensated for any known chemical interferences.</t>
  </si>
  <si>
    <t>John Doe</t>
  </si>
  <si>
    <t>xxx-xxx-xxxx</t>
  </si>
  <si>
    <t>FuelsProgramSupport@epa.gov</t>
  </si>
  <si>
    <r>
      <t xml:space="preserve">15 ppm Diesel Sulfur Precision Demonstration </t>
    </r>
    <r>
      <rPr>
        <b/>
        <sz val="10"/>
        <rFont val="Arial"/>
        <family val="2"/>
      </rPr>
      <t>[DLQ001:OMB # 2060-0731, Expires 1/31/2024]. This collection of information is approved by OMB under the Paperwork Reduction Act, 44 U.S.C. 3501 et seq. OMB Control No 2060-0731. Responses to this collection of information are voluntary 1090 CFR 1360 through 1090 1365. An agency may not conduct or sponsor, and a person is not required to respond to, a collection of information unless it displays a currently valid OMB control number. The public reporting and recordkeeping burden for this collection of information is estimated to average 180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</si>
</sst>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0.000"/>
    <numFmt numFmtId="165" formatCode="[$-F400]h:mm:ss\ AM/PM"/>
  </numFmts>
  <fonts count="12" x14ac:knownFonts="1">
    <font>
      <sz val="10"/>
      <name val="Arial"/>
    </font>
    <font>
      <b/>
      <sz val="18"/>
      <name val="Arial"/>
      <family val="2"/>
    </font>
    <font>
      <b/>
      <sz val="12"/>
      <name val="Arial"/>
      <family val="2"/>
    </font>
    <font>
      <u/>
      <sz val="10"/>
      <color indexed="12"/>
      <name val="Arial"/>
      <family val="2"/>
    </font>
    <font>
      <u/>
      <sz val="10"/>
      <name val="Arial"/>
      <family val="2"/>
    </font>
    <font>
      <b/>
      <u/>
      <sz val="10"/>
      <name val="Arial"/>
      <family val="2"/>
    </font>
    <font>
      <b/>
      <u/>
      <sz val="12"/>
      <name val="Arial"/>
      <family val="2"/>
    </font>
    <font>
      <b/>
      <sz val="10"/>
      <name val="Arial"/>
      <family val="2"/>
    </font>
    <font>
      <sz val="10"/>
      <name val="Arial"/>
      <family val="2"/>
    </font>
    <font>
      <u/>
      <sz val="10"/>
      <name val="Arial"/>
      <family val="2"/>
    </font>
    <font>
      <sz val="10"/>
      <name val="Arial"/>
      <family val="2"/>
    </font>
    <font>
      <sz val="10"/>
      <name val="Calibri"/>
      <family val="2"/>
    </font>
  </fonts>
  <fills count="5">
    <fill>
      <patternFill patternType="none"/>
    </fill>
    <fill>
      <patternFill patternType="gray125"/>
    </fill>
    <fill>
      <patternFill patternType="solid">
        <fgColor indexed="42"/>
        <bgColor indexed="9"/>
      </patternFill>
    </fill>
    <fill>
      <patternFill patternType="solid">
        <fgColor indexed="41"/>
        <bgColor indexed="64"/>
      </patternFill>
    </fill>
    <fill>
      <patternFill patternType="solid">
        <fgColor indexed="41"/>
        <bgColor indexed="9"/>
      </patternFill>
    </fill>
  </fills>
  <borders count="7">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top"/>
    </xf>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3" fillId="0" borderId="0" applyNumberFormat="0" applyFill="0" applyBorder="0" applyAlignment="0" applyProtection="0">
      <alignment vertical="top"/>
      <protection locked="0"/>
    </xf>
    <xf numFmtId="0" fontId="10" fillId="0" borderId="1" applyNumberFormat="0" applyFont="0" applyBorder="0" applyAlignment="0" applyProtection="0"/>
  </cellStyleXfs>
  <cellXfs count="149">
    <xf numFmtId="0" fontId="0" fillId="0" borderId="0" xfId="0" applyAlignment="1"/>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2" fontId="0" fillId="0" borderId="0" xfId="0" applyNumberFormat="1" applyFont="1" applyAlignment="1">
      <alignment horizontal="center" vertical="center"/>
    </xf>
    <xf numFmtId="18" fontId="0" fillId="0" borderId="0" xfId="0" applyNumberFormat="1" applyFont="1" applyAlignment="1">
      <alignment horizontal="center" vertical="center"/>
    </xf>
    <xf numFmtId="2" fontId="0" fillId="0" borderId="0" xfId="0" applyNumberFormat="1" applyFont="1" applyAlignment="1">
      <alignment horizontal="center" vertical="center" wrapText="1"/>
    </xf>
    <xf numFmtId="14" fontId="0" fillId="0" borderId="0" xfId="0" applyNumberFormat="1" applyAlignment="1"/>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18" fontId="0" fillId="0" borderId="0" xfId="0" applyNumberFormat="1" applyAlignment="1">
      <alignment horizontal="center" vertical="center"/>
    </xf>
    <xf numFmtId="0" fontId="0" fillId="0" borderId="0" xfId="0" applyAlignment="1">
      <alignment horizontal="centerContinuous"/>
    </xf>
    <xf numFmtId="0" fontId="0" fillId="0" borderId="0" xfId="0" applyAlignment="1" applyProtection="1">
      <alignment horizontal="center" vertical="center"/>
      <protection locked="0"/>
    </xf>
    <xf numFmtId="2" fontId="0"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wrapText="1"/>
      <protection locked="0"/>
    </xf>
    <xf numFmtId="0" fontId="0" fillId="0" borderId="0" xfId="0" applyAlignment="1" applyProtection="1">
      <protection locked="0"/>
    </xf>
    <xf numFmtId="0" fontId="8" fillId="0" borderId="2" xfId="0" applyFont="1" applyBorder="1" applyAlignment="1">
      <alignment horizontal="right"/>
    </xf>
    <xf numFmtId="0" fontId="0" fillId="0" borderId="2" xfId="0" applyBorder="1" applyAlignment="1">
      <alignment horizontal="right"/>
    </xf>
    <xf numFmtId="0" fontId="4" fillId="0" borderId="2" xfId="0" applyFont="1" applyBorder="1" applyAlignment="1">
      <alignment horizontal="left" vertical="center" wrapText="1"/>
    </xf>
    <xf numFmtId="0" fontId="0" fillId="0" borderId="2" xfId="0" applyBorder="1" applyAlignment="1">
      <alignment horizontal="center" vertical="center" wrapText="1"/>
    </xf>
    <xf numFmtId="14" fontId="0" fillId="2" borderId="2" xfId="0" applyNumberFormat="1" applyFill="1" applyBorder="1" applyAlignment="1" applyProtection="1">
      <alignment horizontal="center" vertical="center"/>
      <protection locked="0"/>
    </xf>
    <xf numFmtId="18" fontId="0" fillId="2" borderId="2" xfId="0" applyNumberFormat="1" applyFont="1" applyFill="1" applyBorder="1" applyAlignment="1" applyProtection="1">
      <alignment horizontal="center" vertical="center"/>
      <protection locked="0"/>
    </xf>
    <xf numFmtId="0" fontId="0" fillId="0" borderId="2" xfId="0" applyFont="1" applyBorder="1" applyAlignment="1">
      <alignment horizontal="center" vertical="center" wrapText="1"/>
    </xf>
    <xf numFmtId="0" fontId="0" fillId="2" borderId="2" xfId="0" applyFill="1" applyBorder="1" applyAlignment="1" applyProtection="1">
      <alignment horizontal="center" vertical="center"/>
      <protection locked="0"/>
    </xf>
    <xf numFmtId="164" fontId="0" fillId="2" borderId="2" xfId="0" applyNumberFormat="1" applyFont="1" applyFill="1" applyBorder="1" applyAlignment="1" applyProtection="1">
      <alignment horizontal="center" vertical="center"/>
      <protection locked="0"/>
    </xf>
    <xf numFmtId="0" fontId="8" fillId="0" borderId="2" xfId="0" applyFont="1" applyBorder="1" applyAlignment="1">
      <alignment horizontal="center" vertical="center" wrapText="1"/>
    </xf>
    <xf numFmtId="0" fontId="8" fillId="2" borderId="2" xfId="0" applyFont="1" applyFill="1" applyBorder="1" applyAlignment="1" applyProtection="1">
      <alignment horizontal="center" vertical="center"/>
      <protection locked="0"/>
    </xf>
    <xf numFmtId="14" fontId="8" fillId="2" borderId="2" xfId="0" applyNumberFormat="1" applyFont="1" applyFill="1" applyBorder="1" applyAlignment="1" applyProtection="1">
      <alignment horizontal="center" vertical="center"/>
      <protection locked="0"/>
    </xf>
    <xf numFmtId="164" fontId="8" fillId="2" borderId="2"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14" fontId="8" fillId="0" borderId="0" xfId="0" applyNumberFormat="1" applyFont="1" applyAlignment="1">
      <alignment horizontal="center" vertical="center"/>
    </xf>
    <xf numFmtId="0" fontId="5" fillId="0" borderId="0" xfId="0" applyFont="1" applyAlignment="1">
      <alignment horizontal="centerContinuous"/>
    </xf>
    <xf numFmtId="0" fontId="0" fillId="0" borderId="2" xfId="0" applyBorder="1" applyAlignment="1">
      <alignment horizontal="center" vertical="center"/>
    </xf>
    <xf numFmtId="18" fontId="0" fillId="2" borderId="2" xfId="0" applyNumberFormat="1" applyFill="1" applyBorder="1" applyAlignment="1" applyProtection="1">
      <alignment horizontal="center" vertical="center"/>
      <protection locked="0"/>
    </xf>
    <xf numFmtId="0" fontId="0"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0" xfId="0" applyBorder="1" applyAlignment="1"/>
    <xf numFmtId="0" fontId="8" fillId="0" borderId="2" xfId="0" applyFont="1" applyBorder="1" applyAlignment="1">
      <alignment horizontal="right" wrapText="1"/>
    </xf>
    <xf numFmtId="0" fontId="8" fillId="0" borderId="2" xfId="0" applyFont="1" applyBorder="1" applyAlignment="1">
      <alignment horizontal="right" vertical="center" wrapText="1"/>
    </xf>
    <xf numFmtId="0" fontId="8" fillId="3" borderId="2" xfId="0" applyFont="1" applyFill="1" applyBorder="1" applyAlignment="1">
      <alignment horizontal="center" vertical="center" wrapText="1"/>
    </xf>
    <xf numFmtId="0" fontId="0" fillId="4" borderId="2" xfId="0" applyFill="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8" fillId="0" borderId="2" xfId="0" applyFont="1" applyBorder="1" applyAlignment="1" applyProtection="1">
      <alignment horizontal="right"/>
    </xf>
    <xf numFmtId="0" fontId="8" fillId="0" borderId="2" xfId="0" applyFont="1" applyBorder="1" applyAlignment="1" applyProtection="1">
      <alignment horizontal="right" wrapText="1"/>
    </xf>
    <xf numFmtId="0" fontId="0" fillId="0" borderId="0" xfId="0" applyAlignment="1" applyProtection="1"/>
    <xf numFmtId="0" fontId="8" fillId="0" borderId="2" xfId="0" applyFont="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164" fontId="8" fillId="2" borderId="2" xfId="0" applyNumberFormat="1" applyFont="1" applyFill="1" applyBorder="1" applyAlignment="1" applyProtection="1">
      <alignment horizontal="center" vertical="center"/>
    </xf>
    <xf numFmtId="0" fontId="0" fillId="4" borderId="2" xfId="0" applyFill="1" applyBorder="1" applyAlignment="1" applyProtection="1">
      <alignment horizontal="center" vertical="center"/>
    </xf>
    <xf numFmtId="0" fontId="5" fillId="0" borderId="0" xfId="0" applyFont="1" applyAlignment="1" applyProtection="1">
      <alignment horizontal="centerContinuous"/>
    </xf>
    <xf numFmtId="0" fontId="0" fillId="0" borderId="0" xfId="0" applyAlignment="1" applyProtection="1">
      <alignment horizontal="centerContinuous"/>
    </xf>
    <xf numFmtId="0" fontId="0" fillId="0" borderId="2" xfId="0" applyBorder="1" applyAlignment="1" applyProtection="1">
      <alignment horizontal="right"/>
    </xf>
    <xf numFmtId="0" fontId="8" fillId="0" borderId="2" xfId="0" applyFont="1" applyBorder="1" applyAlignment="1" applyProtection="1">
      <alignment horizontal="right" vertical="center" wrapText="1"/>
    </xf>
    <xf numFmtId="165" fontId="8" fillId="2" borderId="2" xfId="0" applyNumberFormat="1"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4" fillId="0" borderId="3" xfId="0" applyFont="1" applyBorder="1" applyAlignment="1">
      <alignment horizontal="left" vertical="center" wrapText="1"/>
    </xf>
    <xf numFmtId="0" fontId="9" fillId="0" borderId="3" xfId="0" applyFont="1" applyBorder="1" applyAlignment="1" applyProtection="1">
      <alignment horizontal="left" vertical="center" wrapText="1"/>
    </xf>
    <xf numFmtId="0" fontId="9" fillId="0" borderId="3" xfId="0" applyFont="1" applyBorder="1" applyAlignment="1">
      <alignment horizontal="left" vertical="center" wrapText="1"/>
    </xf>
    <xf numFmtId="0" fontId="0" fillId="0" borderId="0" xfId="0" applyBorder="1" applyAlignment="1">
      <alignment horizontal="left" vertical="center" wrapText="1"/>
    </xf>
    <xf numFmtId="0" fontId="0" fillId="4" borderId="2" xfId="0" applyFill="1" applyBorder="1" applyAlignment="1">
      <alignment horizontal="center" vertical="center" wrapText="1"/>
    </xf>
    <xf numFmtId="0" fontId="0" fillId="0" borderId="0" xfId="0" applyAlignment="1"/>
    <xf numFmtId="0" fontId="5" fillId="0" borderId="0" xfId="0" applyFont="1" applyAlignment="1" applyProtection="1">
      <alignment horizontal="left"/>
    </xf>
    <xf numFmtId="18" fontId="8" fillId="2" borderId="2" xfId="0" applyNumberFormat="1" applyFont="1" applyFill="1" applyBorder="1" applyAlignment="1" applyProtection="1">
      <alignment horizontal="center" vertical="center"/>
      <protection locked="0"/>
    </xf>
    <xf numFmtId="2" fontId="5" fillId="4" borderId="2" xfId="0" applyNumberFormat="1" applyFont="1" applyFill="1" applyBorder="1" applyAlignment="1">
      <alignment horizontal="center" vertical="center"/>
    </xf>
    <xf numFmtId="0" fontId="5" fillId="0" borderId="2" xfId="0" applyFont="1" applyBorder="1" applyAlignment="1"/>
    <xf numFmtId="0" fontId="8" fillId="2" borderId="2" xfId="0" applyFont="1" applyFill="1" applyBorder="1" applyAlignment="1" applyProtection="1">
      <alignment horizontal="left"/>
      <protection locked="0"/>
    </xf>
    <xf numFmtId="0" fontId="8" fillId="2" borderId="2" xfId="0" applyFont="1" applyFill="1" applyBorder="1" applyAlignment="1" applyProtection="1">
      <protection locked="0"/>
    </xf>
    <xf numFmtId="0" fontId="0" fillId="0" borderId="2" xfId="0" applyBorder="1" applyAlignment="1" applyProtection="1">
      <protection locked="0"/>
    </xf>
    <xf numFmtId="0" fontId="0" fillId="0" borderId="2" xfId="0" applyBorder="1" applyAlignment="1">
      <alignment horizontal="left" vertical="center" wrapText="1"/>
    </xf>
    <xf numFmtId="0" fontId="7" fillId="0" borderId="4" xfId="0"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wrapText="1"/>
    </xf>
    <xf numFmtId="0" fontId="5" fillId="0" borderId="0" xfId="0" applyFont="1" applyAlignment="1">
      <alignment horizontal="left" wrapText="1"/>
    </xf>
    <xf numFmtId="0" fontId="0" fillId="0" borderId="0" xfId="0" applyAlignment="1">
      <alignment horizontal="left" wrapText="1"/>
    </xf>
    <xf numFmtId="0" fontId="5" fillId="4" borderId="3" xfId="0" applyFont="1" applyFill="1" applyBorder="1" applyAlignment="1">
      <alignment horizontal="center" vertical="center"/>
    </xf>
    <xf numFmtId="0" fontId="8" fillId="4" borderId="3" xfId="0" applyFont="1" applyFill="1" applyBorder="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left" vertical="center"/>
    </xf>
    <xf numFmtId="0" fontId="0" fillId="0" borderId="2" xfId="0" applyBorder="1" applyAlignment="1"/>
    <xf numFmtId="0" fontId="8" fillId="2" borderId="2" xfId="0" applyFont="1" applyFill="1" applyBorder="1" applyAlignment="1" applyProtection="1">
      <alignment horizontal="left" wrapText="1"/>
      <protection locked="0"/>
    </xf>
    <xf numFmtId="0" fontId="8" fillId="2" borderId="2" xfId="0" applyFont="1" applyFill="1" applyBorder="1" applyAlignment="1" applyProtection="1">
      <alignment wrapText="1"/>
      <protection locked="0"/>
    </xf>
    <xf numFmtId="0" fontId="0" fillId="0" borderId="2" xfId="0" applyBorder="1" applyAlignment="1" applyProtection="1">
      <alignment wrapText="1"/>
      <protection locked="0"/>
    </xf>
    <xf numFmtId="0" fontId="3" fillId="2" borderId="2" xfId="7" applyFill="1" applyBorder="1" applyAlignment="1" applyProtection="1">
      <alignment horizontal="left"/>
      <protection locked="0"/>
    </xf>
    <xf numFmtId="2" fontId="0" fillId="2" borderId="4" xfId="0" applyNumberFormat="1"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2" fontId="0" fillId="2" borderId="4"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xf>
    <xf numFmtId="0" fontId="0" fillId="0" borderId="6" xfId="0" applyBorder="1" applyAlignment="1">
      <alignment horizontal="left" vertical="center" wrapText="1"/>
    </xf>
    <xf numFmtId="0" fontId="5" fillId="4"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2" fontId="5" fillId="4"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2" xfId="0" applyFont="1" applyBorder="1" applyAlignment="1" applyProtection="1">
      <alignment horizontal="left" vertical="center"/>
    </xf>
    <xf numFmtId="0" fontId="0" fillId="0" borderId="2" xfId="0" applyBorder="1" applyAlignment="1" applyProtection="1">
      <alignment horizontal="left" vertical="center"/>
    </xf>
    <xf numFmtId="0" fontId="0" fillId="2" borderId="4" xfId="0" applyFill="1" applyBorder="1" applyAlignment="1" applyProtection="1">
      <alignment horizontal="left" wrapText="1"/>
    </xf>
    <xf numFmtId="0" fontId="0" fillId="2" borderId="5" xfId="0" applyFill="1" applyBorder="1" applyAlignment="1" applyProtection="1">
      <alignment wrapText="1"/>
    </xf>
    <xf numFmtId="0" fontId="0" fillId="2" borderId="6" xfId="0" applyFill="1" applyBorder="1" applyAlignment="1" applyProtection="1">
      <alignment wrapText="1"/>
    </xf>
    <xf numFmtId="0" fontId="7" fillId="0" borderId="2" xfId="0" applyFont="1" applyBorder="1" applyAlignment="1" applyProtection="1"/>
    <xf numFmtId="0" fontId="0" fillId="0" borderId="2" xfId="0" applyBorder="1" applyAlignment="1" applyProtection="1"/>
    <xf numFmtId="0" fontId="0" fillId="0" borderId="4"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2" fontId="5" fillId="4" borderId="2" xfId="0" applyNumberFormat="1" applyFont="1" applyFill="1" applyBorder="1" applyAlignment="1">
      <alignment horizontal="center" vertical="center" wrapText="1"/>
    </xf>
    <xf numFmtId="0" fontId="7" fillId="0" borderId="0" xfId="0" applyFont="1" applyAlignment="1">
      <alignment horizontal="center"/>
    </xf>
    <xf numFmtId="0" fontId="0" fillId="0" borderId="0" xfId="0" applyAlignment="1"/>
    <xf numFmtId="0" fontId="8" fillId="2" borderId="4" xfId="0" applyFont="1" applyFill="1" applyBorder="1" applyAlignment="1" applyProtection="1">
      <alignment horizontal="left" wrapText="1"/>
      <protection locked="0"/>
    </xf>
    <xf numFmtId="0" fontId="8" fillId="2" borderId="5" xfId="0" applyFont="1" applyFill="1" applyBorder="1" applyAlignment="1" applyProtection="1">
      <alignment wrapText="1"/>
      <protection locked="0"/>
    </xf>
    <xf numFmtId="0" fontId="0" fillId="0" borderId="6" xfId="0" applyBorder="1" applyAlignment="1" applyProtection="1">
      <alignment wrapText="1"/>
      <protection locked="0"/>
    </xf>
    <xf numFmtId="0" fontId="8" fillId="2" borderId="2" xfId="0" applyFont="1" applyFill="1" applyBorder="1" applyAlignment="1" applyProtection="1">
      <alignment horizontal="left" wrapText="1"/>
    </xf>
    <xf numFmtId="0" fontId="8" fillId="2" borderId="2" xfId="0" applyFont="1" applyFill="1" applyBorder="1" applyAlignment="1" applyProtection="1">
      <alignment wrapText="1"/>
    </xf>
    <xf numFmtId="0" fontId="0" fillId="0" borderId="2" xfId="0" applyBorder="1" applyAlignment="1" applyProtection="1">
      <alignment wrapText="1"/>
    </xf>
    <xf numFmtId="0" fontId="0" fillId="0" borderId="5" xfId="0" applyBorder="1" applyAlignment="1"/>
    <xf numFmtId="0" fontId="0" fillId="0" borderId="6" xfId="0" applyBorder="1" applyAlignment="1"/>
    <xf numFmtId="0" fontId="8" fillId="0" borderId="2" xfId="0" applyFont="1" applyBorder="1" applyAlignment="1" applyProtection="1">
      <alignment horizontal="left" vertical="center"/>
    </xf>
    <xf numFmtId="0" fontId="8" fillId="2" borderId="2" xfId="0" applyFont="1" applyFill="1" applyBorder="1" applyAlignment="1" applyProtection="1">
      <alignment horizontal="left"/>
    </xf>
    <xf numFmtId="0" fontId="3" fillId="2" borderId="2" xfId="7" applyFill="1" applyBorder="1" applyAlignment="1" applyProtection="1">
      <alignment horizontal="left"/>
    </xf>
    <xf numFmtId="2" fontId="8" fillId="4" borderId="2" xfId="0" applyNumberFormat="1" applyFont="1" applyFill="1" applyBorder="1" applyAlignment="1" applyProtection="1">
      <alignment horizontal="center" vertical="center"/>
    </xf>
    <xf numFmtId="0" fontId="8" fillId="0" borderId="4" xfId="0" applyFont="1" applyFill="1" applyBorder="1" applyAlignment="1">
      <alignment horizontal="left" vertical="center" wrapText="1"/>
    </xf>
    <xf numFmtId="0" fontId="5" fillId="0" borderId="0" xfId="0" applyFont="1" applyAlignment="1" applyProtection="1">
      <alignment horizontal="center"/>
    </xf>
    <xf numFmtId="0" fontId="0" fillId="0" borderId="0" xfId="0" applyAlignment="1" applyProtection="1"/>
    <xf numFmtId="0" fontId="8" fillId="2" borderId="2" xfId="0" applyFont="1" applyFill="1" applyBorder="1" applyAlignment="1" applyProtection="1"/>
    <xf numFmtId="2" fontId="0" fillId="2" borderId="4" xfId="0" applyNumberFormat="1" applyFill="1" applyBorder="1" applyAlignment="1" applyProtection="1">
      <alignment horizontal="center" vertical="center"/>
      <protection locked="0"/>
    </xf>
    <xf numFmtId="0" fontId="0" fillId="4" borderId="4"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2" fontId="0" fillId="4" borderId="4" xfId="0" applyNumberFormat="1" applyFont="1" applyFill="1" applyBorder="1" applyAlignment="1">
      <alignment horizontal="center" vertical="center"/>
    </xf>
    <xf numFmtId="0" fontId="0" fillId="2" borderId="4" xfId="0" applyFill="1" applyBorder="1" applyAlignment="1" applyProtection="1">
      <alignment horizontal="left" wrapText="1"/>
      <protection locked="0"/>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8" fillId="0" borderId="4" xfId="0" applyFont="1" applyFill="1" applyBorder="1" applyAlignment="1" applyProtection="1">
      <alignment horizontal="left" vertical="center" wrapText="1"/>
    </xf>
    <xf numFmtId="0" fontId="0" fillId="0" borderId="2" xfId="0" applyBorder="1" applyAlignment="1">
      <alignment horizontal="left" vertical="center"/>
    </xf>
    <xf numFmtId="0" fontId="7" fillId="0" borderId="2" xfId="0" applyFont="1" applyBorder="1" applyAlignment="1"/>
    <xf numFmtId="0" fontId="8" fillId="2" borderId="2" xfId="0"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2" fontId="0" fillId="4"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8" fillId="2" borderId="2" xfId="0"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cellXfs>
  <cellStyles count="9">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Total" xfId="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FuelsProgramSupport@epa.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4"/>
  <sheetViews>
    <sheetView tabSelected="1" workbookViewId="0">
      <selection sqref="A1:E1"/>
    </sheetView>
  </sheetViews>
  <sheetFormatPr defaultRowHeight="12.75" x14ac:dyDescent="0.2"/>
  <cols>
    <col min="1" max="1" width="39.5703125" customWidth="1"/>
    <col min="2" max="2" width="18.140625" customWidth="1"/>
    <col min="3" max="3" width="15.5703125" customWidth="1"/>
    <col min="4" max="4" width="13.28515625" customWidth="1"/>
    <col min="5" max="5" width="27.85546875" bestFit="1" customWidth="1"/>
    <col min="6" max="6" width="9.5703125" customWidth="1"/>
    <col min="7" max="7" width="8.5703125" customWidth="1"/>
    <col min="11" max="11" width="2" customWidth="1"/>
    <col min="12" max="12" width="10.140625" customWidth="1"/>
  </cols>
  <sheetData>
    <row r="1" spans="1:5" ht="123" customHeight="1" x14ac:dyDescent="0.2">
      <c r="A1" s="77" t="s">
        <v>69</v>
      </c>
      <c r="B1" s="78"/>
      <c r="C1" s="78"/>
      <c r="D1" s="78"/>
      <c r="E1" s="78"/>
    </row>
    <row r="2" spans="1:5" x14ac:dyDescent="0.2">
      <c r="A2" s="81" t="s">
        <v>16</v>
      </c>
      <c r="B2" s="82"/>
      <c r="C2" s="82"/>
      <c r="D2" s="82"/>
      <c r="E2" s="83"/>
    </row>
    <row r="3" spans="1:5" ht="24.75" customHeight="1" x14ac:dyDescent="0.2">
      <c r="A3" s="18" t="s">
        <v>17</v>
      </c>
      <c r="B3" s="84"/>
      <c r="C3" s="85"/>
      <c r="D3" s="85"/>
      <c r="E3" s="86"/>
    </row>
    <row r="4" spans="1:5" x14ac:dyDescent="0.2">
      <c r="A4" s="18" t="s">
        <v>48</v>
      </c>
      <c r="B4" s="70"/>
      <c r="C4" s="71"/>
      <c r="D4" s="71"/>
      <c r="E4" s="72"/>
    </row>
    <row r="5" spans="1:5" x14ac:dyDescent="0.2">
      <c r="A5" s="81" t="s">
        <v>11</v>
      </c>
      <c r="B5" s="82"/>
      <c r="C5" s="82"/>
      <c r="D5" s="82"/>
      <c r="E5" s="83"/>
    </row>
    <row r="6" spans="1:5" x14ac:dyDescent="0.2">
      <c r="A6" s="18" t="s">
        <v>12</v>
      </c>
      <c r="B6" s="70"/>
      <c r="C6" s="71"/>
      <c r="D6" s="71"/>
      <c r="E6" s="72"/>
    </row>
    <row r="7" spans="1:5" x14ac:dyDescent="0.2">
      <c r="A7" s="18" t="s">
        <v>35</v>
      </c>
      <c r="B7" s="70"/>
      <c r="C7" s="71"/>
      <c r="D7" s="71"/>
      <c r="E7" s="72"/>
    </row>
    <row r="8" spans="1:5" x14ac:dyDescent="0.2">
      <c r="A8" s="18" t="s">
        <v>36</v>
      </c>
      <c r="B8" s="70"/>
      <c r="C8" s="71"/>
      <c r="D8" s="71"/>
      <c r="E8" s="72"/>
    </row>
    <row r="9" spans="1:5" x14ac:dyDescent="0.2">
      <c r="A9" s="18" t="s">
        <v>37</v>
      </c>
      <c r="B9" s="70"/>
      <c r="C9" s="71"/>
      <c r="D9" s="71"/>
      <c r="E9" s="72"/>
    </row>
    <row r="10" spans="1:5" x14ac:dyDescent="0.2">
      <c r="A10" s="18" t="s">
        <v>38</v>
      </c>
      <c r="B10" s="70"/>
      <c r="C10" s="71"/>
      <c r="D10" s="71"/>
      <c r="E10" s="72"/>
    </row>
    <row r="11" spans="1:5" ht="15" customHeight="1" x14ac:dyDescent="0.2">
      <c r="A11" s="18" t="s">
        <v>31</v>
      </c>
      <c r="B11" s="70"/>
      <c r="C11" s="72"/>
      <c r="D11" s="72"/>
      <c r="E11" s="72"/>
    </row>
    <row r="12" spans="1:5" ht="28.5" customHeight="1" x14ac:dyDescent="0.2">
      <c r="A12" s="39" t="s">
        <v>32</v>
      </c>
      <c r="B12" s="70"/>
      <c r="C12" s="72"/>
      <c r="D12" s="72"/>
      <c r="E12" s="72"/>
    </row>
    <row r="13" spans="1:5" ht="28.5" customHeight="1" x14ac:dyDescent="0.2">
      <c r="A13" s="39" t="s">
        <v>33</v>
      </c>
      <c r="B13" s="70"/>
      <c r="C13" s="72"/>
      <c r="D13" s="72"/>
      <c r="E13" s="72"/>
    </row>
    <row r="14" spans="1:5" ht="15" customHeight="1" x14ac:dyDescent="0.2">
      <c r="A14" s="39" t="s">
        <v>34</v>
      </c>
      <c r="B14" s="87"/>
      <c r="C14" s="72"/>
      <c r="D14" s="72"/>
      <c r="E14" s="72"/>
    </row>
    <row r="15" spans="1:5" ht="77.25" customHeight="1" x14ac:dyDescent="0.2">
      <c r="A15" s="73" t="s">
        <v>40</v>
      </c>
      <c r="B15" s="73"/>
      <c r="C15" s="73"/>
      <c r="D15" s="73"/>
      <c r="E15" s="25"/>
    </row>
    <row r="16" spans="1:5" ht="79.5" customHeight="1" x14ac:dyDescent="0.2">
      <c r="A16" s="74" t="s">
        <v>58</v>
      </c>
      <c r="B16" s="75"/>
      <c r="C16" s="75"/>
      <c r="D16" s="75"/>
      <c r="E16" s="76"/>
    </row>
    <row r="17" spans="1:5" x14ac:dyDescent="0.2">
      <c r="A17" s="62" t="s">
        <v>13</v>
      </c>
      <c r="B17" s="79" t="str">
        <f>IF(COUNTA(D20:D39)&lt;20,"REQUIRED DATA MISSING",IF(COUNTA(C20:C39)&lt;20,"REQUIRED DATA MISSING",IF(COUNTA(B20:B39)&lt;20,"REQUIRED DATA MISSING",IF(B18&lt;0.72,"PASSED","FAILED"))))</f>
        <v>REQUIRED DATA MISSING</v>
      </c>
      <c r="C17" s="80"/>
      <c r="D17" s="80"/>
    </row>
    <row r="18" spans="1:5" ht="15.75" customHeight="1" x14ac:dyDescent="0.2">
      <c r="A18" s="27" t="s">
        <v>3</v>
      </c>
      <c r="B18" s="68" t="str">
        <f>IF(SUM(D20:D39)&lt;=0,"REQUIRED DATA MISSING",STDEVA(D20:D39))</f>
        <v>REQUIRED DATA MISSING</v>
      </c>
      <c r="C18" s="69"/>
      <c r="D18" s="69"/>
    </row>
    <row r="19" spans="1:5" ht="25.5" x14ac:dyDescent="0.2">
      <c r="A19" s="27" t="s">
        <v>43</v>
      </c>
      <c r="B19" s="27" t="s">
        <v>0</v>
      </c>
      <c r="C19" s="27" t="s">
        <v>1</v>
      </c>
      <c r="D19" s="27" t="s">
        <v>2</v>
      </c>
      <c r="E19" s="41" t="s">
        <v>39</v>
      </c>
    </row>
    <row r="20" spans="1:5" x14ac:dyDescent="0.2">
      <c r="A20" s="28"/>
      <c r="B20" s="29"/>
      <c r="C20" s="58"/>
      <c r="D20" s="30"/>
      <c r="E20" s="42" t="str">
        <f>IF(D20="", "DATA REQUIRED IN CELL D20", "OK")</f>
        <v>DATA REQUIRED IN CELL D20</v>
      </c>
    </row>
    <row r="21" spans="1:5" x14ac:dyDescent="0.2">
      <c r="A21" s="28"/>
      <c r="B21" s="29"/>
      <c r="C21" s="58"/>
      <c r="D21" s="30"/>
      <c r="E21" s="42" t="str">
        <f>IF(D21="", "DATA REQUIRED IN CELL D21", "OK")</f>
        <v>DATA REQUIRED IN CELL D21</v>
      </c>
    </row>
    <row r="22" spans="1:5" x14ac:dyDescent="0.2">
      <c r="A22" s="28"/>
      <c r="B22" s="29"/>
      <c r="C22" s="58"/>
      <c r="D22" s="30"/>
      <c r="E22" s="42" t="str">
        <f>IF(D22="", "DATA REQUIRED IN CELL D22", "OK")</f>
        <v>DATA REQUIRED IN CELL D22</v>
      </c>
    </row>
    <row r="23" spans="1:5" x14ac:dyDescent="0.2">
      <c r="A23" s="28"/>
      <c r="B23" s="29"/>
      <c r="C23" s="58"/>
      <c r="D23" s="30"/>
      <c r="E23" s="42" t="str">
        <f>IF(D23="", "DATA REQUIRED IN CELL D23", "OK")</f>
        <v>DATA REQUIRED IN CELL D23</v>
      </c>
    </row>
    <row r="24" spans="1:5" x14ac:dyDescent="0.2">
      <c r="A24" s="28"/>
      <c r="B24" s="29"/>
      <c r="C24" s="58"/>
      <c r="D24" s="30"/>
      <c r="E24" s="42" t="str">
        <f>IF(D24="", "DATA REQUIRED IN CELL D24", "OK")</f>
        <v>DATA REQUIRED IN CELL D24</v>
      </c>
    </row>
    <row r="25" spans="1:5" x14ac:dyDescent="0.2">
      <c r="A25" s="28"/>
      <c r="B25" s="29"/>
      <c r="C25" s="58"/>
      <c r="D25" s="30"/>
      <c r="E25" s="42" t="str">
        <f>IF(D25="", "DATA REQUIRED IN CELL D25", "OK")</f>
        <v>DATA REQUIRED IN CELL D25</v>
      </c>
    </row>
    <row r="26" spans="1:5" x14ac:dyDescent="0.2">
      <c r="A26" s="28"/>
      <c r="B26" s="29"/>
      <c r="C26" s="58"/>
      <c r="D26" s="30"/>
      <c r="E26" s="42" t="str">
        <f>IF(D26="", "DATA REQUIRED IN CELL D26", "OK")</f>
        <v>DATA REQUIRED IN CELL D26</v>
      </c>
    </row>
    <row r="27" spans="1:5" x14ac:dyDescent="0.2">
      <c r="A27" s="28"/>
      <c r="B27" s="29"/>
      <c r="C27" s="58"/>
      <c r="D27" s="30"/>
      <c r="E27" s="42" t="str">
        <f>IF(D27="", "DATA REQUIRED IN CELL D27", "OK")</f>
        <v>DATA REQUIRED IN CELL D27</v>
      </c>
    </row>
    <row r="28" spans="1:5" x14ac:dyDescent="0.2">
      <c r="A28" s="28"/>
      <c r="B28" s="29"/>
      <c r="C28" s="58"/>
      <c r="D28" s="30"/>
      <c r="E28" s="42" t="str">
        <f>IF(D28="", "DATA REQUIRED IN CELL D28", "OK")</f>
        <v>DATA REQUIRED IN CELL D28</v>
      </c>
    </row>
    <row r="29" spans="1:5" x14ac:dyDescent="0.2">
      <c r="A29" s="28"/>
      <c r="B29" s="29"/>
      <c r="C29" s="58"/>
      <c r="D29" s="30"/>
      <c r="E29" s="42" t="str">
        <f>IF(D29="", "DATA REQUIRED IN CELL D29", "OK")</f>
        <v>DATA REQUIRED IN CELL D29</v>
      </c>
    </row>
    <row r="30" spans="1:5" x14ac:dyDescent="0.2">
      <c r="A30" s="28"/>
      <c r="B30" s="29"/>
      <c r="C30" s="58"/>
      <c r="D30" s="30"/>
      <c r="E30" s="42" t="str">
        <f>IF(D30="", "DATA REQUIRED IN CELL D30", "OK")</f>
        <v>DATA REQUIRED IN CELL D30</v>
      </c>
    </row>
    <row r="31" spans="1:5" x14ac:dyDescent="0.2">
      <c r="A31" s="28"/>
      <c r="B31" s="29"/>
      <c r="C31" s="58"/>
      <c r="D31" s="30"/>
      <c r="E31" s="42" t="str">
        <f>IF(D31="", "DATA REQUIRED IN CELL D31", "OK")</f>
        <v>DATA REQUIRED IN CELL D31</v>
      </c>
    </row>
    <row r="32" spans="1:5" x14ac:dyDescent="0.2">
      <c r="A32" s="28"/>
      <c r="B32" s="29"/>
      <c r="C32" s="58"/>
      <c r="D32" s="30"/>
      <c r="E32" s="42" t="str">
        <f>IF(D32="", "DATA REQUIRED IN CELL D32", "OK")</f>
        <v>DATA REQUIRED IN CELL D32</v>
      </c>
    </row>
    <row r="33" spans="1:5" x14ac:dyDescent="0.2">
      <c r="A33" s="28"/>
      <c r="B33" s="29"/>
      <c r="C33" s="58"/>
      <c r="D33" s="30"/>
      <c r="E33" s="42" t="str">
        <f>IF(D33="", "DATA REQUIRED IN CELL D33", "OK")</f>
        <v>DATA REQUIRED IN CELL D33</v>
      </c>
    </row>
    <row r="34" spans="1:5" x14ac:dyDescent="0.2">
      <c r="A34" s="28"/>
      <c r="B34" s="29"/>
      <c r="C34" s="58"/>
      <c r="D34" s="30"/>
      <c r="E34" s="42" t="str">
        <f>IF(D34="", "DATA REQUIRED IN CELL D34", "OK")</f>
        <v>DATA REQUIRED IN CELL D34</v>
      </c>
    </row>
    <row r="35" spans="1:5" x14ac:dyDescent="0.2">
      <c r="A35" s="28"/>
      <c r="B35" s="29"/>
      <c r="C35" s="58"/>
      <c r="D35" s="30"/>
      <c r="E35" s="42" t="str">
        <f>IF(D35="", "DATA REQUIRED IN CELL D35", "OK")</f>
        <v>DATA REQUIRED IN CELL D35</v>
      </c>
    </row>
    <row r="36" spans="1:5" x14ac:dyDescent="0.2">
      <c r="A36" s="28"/>
      <c r="B36" s="29"/>
      <c r="C36" s="58"/>
      <c r="D36" s="30"/>
      <c r="E36" s="42" t="str">
        <f>IF(D36="", "DATA REQUIRED IN CELL D36", "OK")</f>
        <v>DATA REQUIRED IN CELL D36</v>
      </c>
    </row>
    <row r="37" spans="1:5" x14ac:dyDescent="0.2">
      <c r="A37" s="28"/>
      <c r="B37" s="29"/>
      <c r="C37" s="58"/>
      <c r="D37" s="30"/>
      <c r="E37" s="42" t="str">
        <f>IF(D37="", "DATA REQUIRED IN CELL D37", "OK")</f>
        <v>DATA REQUIRED IN CELL D37</v>
      </c>
    </row>
    <row r="38" spans="1:5" x14ac:dyDescent="0.2">
      <c r="A38" s="28"/>
      <c r="B38" s="29"/>
      <c r="C38" s="58"/>
      <c r="D38" s="30"/>
      <c r="E38" s="42" t="str">
        <f>IF(D38="", "DATA REQUIRED IN CELL D38", "OK")</f>
        <v>DATA REQUIRED IN CELL D38</v>
      </c>
    </row>
    <row r="39" spans="1:5" x14ac:dyDescent="0.2">
      <c r="A39" s="28"/>
      <c r="B39" s="29"/>
      <c r="C39" s="58"/>
      <c r="D39" s="30"/>
      <c r="E39" s="42" t="str">
        <f>IF(D39="", "DATA REQUIRED IN CELL D39", "OK")</f>
        <v>DATA REQUIRED IN CELL D39</v>
      </c>
    </row>
    <row r="40" spans="1:5" ht="30.75" customHeight="1" x14ac:dyDescent="0.2">
      <c r="A40" s="31"/>
      <c r="B40" s="32"/>
      <c r="E40" s="4"/>
    </row>
    <row r="41" spans="1:5" x14ac:dyDescent="0.2">
      <c r="B41" s="8"/>
      <c r="C41" s="6"/>
      <c r="D41" s="5"/>
      <c r="E41" s="4"/>
    </row>
    <row r="42" spans="1:5" x14ac:dyDescent="0.2">
      <c r="C42" s="3"/>
      <c r="D42" s="5"/>
    </row>
    <row r="43" spans="1:5" x14ac:dyDescent="0.2">
      <c r="C43" s="3"/>
      <c r="D43" s="5"/>
    </row>
    <row r="44" spans="1:5" x14ac:dyDescent="0.2">
      <c r="C44" s="3"/>
    </row>
  </sheetData>
  <sheetProtection formatCells="0" formatColumns="0" formatRows="0" insertRows="0"/>
  <protectedRanges>
    <protectedRange sqref="D20:D39" name="standard deviation"/>
  </protectedRanges>
  <mergeCells count="18">
    <mergeCell ref="A1:E1"/>
    <mergeCell ref="B17:D17"/>
    <mergeCell ref="A2:E2"/>
    <mergeCell ref="B3:E3"/>
    <mergeCell ref="B4:E4"/>
    <mergeCell ref="A5:E5"/>
    <mergeCell ref="B6:E6"/>
    <mergeCell ref="B7:E7"/>
    <mergeCell ref="B8:E8"/>
    <mergeCell ref="B14:E14"/>
    <mergeCell ref="B18:D18"/>
    <mergeCell ref="B9:E9"/>
    <mergeCell ref="B11:E11"/>
    <mergeCell ref="B12:E12"/>
    <mergeCell ref="B13:E13"/>
    <mergeCell ref="B10:E10"/>
    <mergeCell ref="A15:D15"/>
    <mergeCell ref="A16:E16"/>
  </mergeCells>
  <phoneticPr fontId="0" type="noConversion"/>
  <pageMargins left="0.75" right="0.75" top="1" bottom="1" header="0.5" footer="0.5"/>
  <pageSetup fitToHeight="0" orientation="landscape" horizontalDpi="300" verticalDpi="300" r:id="rId1"/>
  <headerFooter alignWithMargins="0">
    <oddHeader>&amp;L&amp;G&amp;R&amp;9Office of Transportation and Air Quality
March 2016</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9"/>
  <sheetViews>
    <sheetView workbookViewId="0"/>
  </sheetViews>
  <sheetFormatPr defaultRowHeight="12.75" x14ac:dyDescent="0.2"/>
  <cols>
    <col min="1" max="1" width="37.85546875" customWidth="1"/>
    <col min="2" max="3" width="11.5703125" customWidth="1"/>
    <col min="5" max="5" width="33" customWidth="1"/>
    <col min="6" max="6" width="3.85546875" customWidth="1"/>
    <col min="7" max="7" width="4.85546875" customWidth="1"/>
    <col min="8" max="8" width="22.28515625" customWidth="1"/>
    <col min="9" max="9" width="11" customWidth="1"/>
    <col min="10" max="10" width="12.140625" customWidth="1"/>
    <col min="12" max="12" width="29.42578125" customWidth="1"/>
    <col min="13" max="13" width="8.140625" customWidth="1"/>
  </cols>
  <sheetData>
    <row r="1" spans="1:11" x14ac:dyDescent="0.2">
      <c r="A1" s="54" t="s">
        <v>49</v>
      </c>
      <c r="B1" s="55"/>
      <c r="C1" s="55"/>
      <c r="D1" s="55"/>
      <c r="E1" s="55"/>
      <c r="F1" s="55"/>
      <c r="G1" s="55"/>
      <c r="H1" s="55"/>
      <c r="I1" s="55"/>
      <c r="J1" s="13"/>
      <c r="K1" s="13"/>
    </row>
    <row r="2" spans="1:11" x14ac:dyDescent="0.2">
      <c r="A2" s="103" t="s">
        <v>16</v>
      </c>
      <c r="B2" s="104"/>
      <c r="C2" s="104"/>
      <c r="D2" s="104"/>
      <c r="E2" s="104"/>
      <c r="F2" s="104"/>
      <c r="G2" s="104"/>
      <c r="H2" s="104"/>
      <c r="I2" s="104"/>
      <c r="J2" s="13"/>
      <c r="K2" s="13"/>
    </row>
    <row r="3" spans="1:11" ht="26.25" customHeight="1" x14ac:dyDescent="0.2">
      <c r="A3" s="46" t="s">
        <v>17</v>
      </c>
      <c r="B3" s="105">
        <f>('15 ppm S Precision'!$B$3)</f>
        <v>0</v>
      </c>
      <c r="C3" s="106"/>
      <c r="D3" s="106"/>
      <c r="E3" s="106"/>
      <c r="F3" s="106"/>
      <c r="G3" s="106"/>
      <c r="H3" s="106"/>
      <c r="I3" s="107"/>
      <c r="J3" s="13"/>
      <c r="K3" s="13"/>
    </row>
    <row r="4" spans="1:11" x14ac:dyDescent="0.2">
      <c r="A4" s="46" t="s">
        <v>48</v>
      </c>
      <c r="B4" s="105">
        <f>('15 ppm S Precision'!$B$4)</f>
        <v>0</v>
      </c>
      <c r="C4" s="106"/>
      <c r="D4" s="106"/>
      <c r="E4" s="106"/>
      <c r="F4" s="106"/>
      <c r="G4" s="106"/>
      <c r="H4" s="106"/>
      <c r="I4" s="107"/>
      <c r="J4" s="13"/>
      <c r="K4" s="13"/>
    </row>
    <row r="5" spans="1:11" x14ac:dyDescent="0.2">
      <c r="A5" s="108" t="s">
        <v>11</v>
      </c>
      <c r="B5" s="109"/>
      <c r="C5" s="109"/>
      <c r="D5" s="109"/>
      <c r="E5" s="109"/>
      <c r="F5" s="109"/>
      <c r="G5" s="109"/>
      <c r="H5" s="109"/>
      <c r="I5" s="109"/>
    </row>
    <row r="6" spans="1:11" x14ac:dyDescent="0.2">
      <c r="A6" s="56" t="s">
        <v>12</v>
      </c>
      <c r="B6" s="105">
        <f>('15 ppm S Precision'!$B$6)</f>
        <v>0</v>
      </c>
      <c r="C6" s="106"/>
      <c r="D6" s="106"/>
      <c r="E6" s="106"/>
      <c r="F6" s="106"/>
      <c r="G6" s="106"/>
      <c r="H6" s="106"/>
      <c r="I6" s="107"/>
    </row>
    <row r="7" spans="1:11" x14ac:dyDescent="0.2">
      <c r="A7" s="56" t="s">
        <v>35</v>
      </c>
      <c r="B7" s="105">
        <f>('15 ppm S Precision'!$B$7)</f>
        <v>0</v>
      </c>
      <c r="C7" s="106"/>
      <c r="D7" s="106"/>
      <c r="E7" s="106"/>
      <c r="F7" s="106"/>
      <c r="G7" s="106"/>
      <c r="H7" s="106"/>
      <c r="I7" s="107"/>
    </row>
    <row r="8" spans="1:11" x14ac:dyDescent="0.2">
      <c r="A8" s="56" t="s">
        <v>36</v>
      </c>
      <c r="B8" s="105">
        <f>('15 ppm S Precision'!$B$8)</f>
        <v>0</v>
      </c>
      <c r="C8" s="106"/>
      <c r="D8" s="106"/>
      <c r="E8" s="106"/>
      <c r="F8" s="106"/>
      <c r="G8" s="106"/>
      <c r="H8" s="106"/>
      <c r="I8" s="107"/>
    </row>
    <row r="9" spans="1:11" x14ac:dyDescent="0.2">
      <c r="A9" s="56" t="s">
        <v>37</v>
      </c>
      <c r="B9" s="105">
        <f>('15 ppm S Precision'!$B$9)</f>
        <v>0</v>
      </c>
      <c r="C9" s="106"/>
      <c r="D9" s="106"/>
      <c r="E9" s="106"/>
      <c r="F9" s="106"/>
      <c r="G9" s="106"/>
      <c r="H9" s="106"/>
      <c r="I9" s="107"/>
    </row>
    <row r="10" spans="1:11" x14ac:dyDescent="0.2">
      <c r="A10" s="56" t="s">
        <v>38</v>
      </c>
      <c r="B10" s="105">
        <f>('15 ppm S Precision'!$B$10)</f>
        <v>0</v>
      </c>
      <c r="C10" s="106"/>
      <c r="D10" s="106"/>
      <c r="E10" s="106"/>
      <c r="F10" s="106"/>
      <c r="G10" s="106"/>
      <c r="H10" s="106"/>
      <c r="I10" s="107"/>
    </row>
    <row r="11" spans="1:11" ht="25.5" customHeight="1" x14ac:dyDescent="0.2">
      <c r="A11" s="47" t="s">
        <v>31</v>
      </c>
      <c r="B11" s="105">
        <f>('15 ppm S Precision'!$B$11)</f>
        <v>0</v>
      </c>
      <c r="C11" s="106"/>
      <c r="D11" s="106"/>
      <c r="E11" s="106"/>
      <c r="F11" s="106"/>
      <c r="G11" s="106"/>
      <c r="H11" s="106"/>
      <c r="I11" s="107"/>
    </row>
    <row r="12" spans="1:11" x14ac:dyDescent="0.2">
      <c r="A12" s="47" t="s">
        <v>32</v>
      </c>
      <c r="B12" s="105">
        <f>('15 ppm S Precision'!$B$12)</f>
        <v>0</v>
      </c>
      <c r="C12" s="106"/>
      <c r="D12" s="106"/>
      <c r="E12" s="106"/>
      <c r="F12" s="106"/>
      <c r="G12" s="106"/>
      <c r="H12" s="106"/>
      <c r="I12" s="107"/>
    </row>
    <row r="13" spans="1:11" x14ac:dyDescent="0.2">
      <c r="A13" s="47" t="s">
        <v>33</v>
      </c>
      <c r="B13" s="105">
        <f>('15 ppm S Precision'!$B$13)</f>
        <v>0</v>
      </c>
      <c r="C13" s="106"/>
      <c r="D13" s="106"/>
      <c r="E13" s="106"/>
      <c r="F13" s="106"/>
      <c r="G13" s="106"/>
      <c r="H13" s="106"/>
      <c r="I13" s="107"/>
    </row>
    <row r="14" spans="1:11" x14ac:dyDescent="0.2">
      <c r="A14" s="47" t="s">
        <v>34</v>
      </c>
      <c r="B14" s="105">
        <f>('15 ppm S Precision'!$B$14)</f>
        <v>0</v>
      </c>
      <c r="C14" s="106"/>
      <c r="D14" s="106"/>
      <c r="E14" s="106"/>
      <c r="F14" s="106"/>
      <c r="G14" s="106"/>
      <c r="H14" s="106"/>
      <c r="I14" s="107"/>
    </row>
    <row r="15" spans="1:11" ht="66.75" customHeight="1" x14ac:dyDescent="0.2">
      <c r="A15" s="110" t="s">
        <v>40</v>
      </c>
      <c r="B15" s="75"/>
      <c r="C15" s="75"/>
      <c r="D15" s="75"/>
      <c r="E15" s="111"/>
      <c r="F15" s="111"/>
      <c r="G15" s="111"/>
      <c r="H15" s="112"/>
      <c r="I15" s="25"/>
    </row>
    <row r="16" spans="1:11" ht="78" customHeight="1" x14ac:dyDescent="0.2">
      <c r="A16" s="92" t="s">
        <v>62</v>
      </c>
      <c r="B16" s="75"/>
      <c r="C16" s="75"/>
      <c r="D16" s="75"/>
      <c r="E16" s="93"/>
      <c r="F16" s="63"/>
    </row>
    <row r="17" spans="1:7" x14ac:dyDescent="0.2">
      <c r="A17" s="102" t="s">
        <v>15</v>
      </c>
      <c r="B17" s="102"/>
      <c r="C17" s="102"/>
      <c r="D17" s="102"/>
      <c r="E17" s="43"/>
      <c r="F17" s="43"/>
    </row>
    <row r="18" spans="1:7" x14ac:dyDescent="0.2">
      <c r="A18" s="101" t="s">
        <v>4</v>
      </c>
      <c r="B18" s="101"/>
      <c r="C18" s="101"/>
      <c r="D18" s="101"/>
      <c r="E18" s="43"/>
      <c r="F18" s="43"/>
    </row>
    <row r="19" spans="1:7" ht="25.5" x14ac:dyDescent="0.2">
      <c r="A19" s="20" t="s">
        <v>42</v>
      </c>
      <c r="B19" s="98" t="str">
        <f>IF(COUNTA(D26:D35)&lt;10,"REQUIRED DATA MISSING",IF(COUNTA(B23)&lt;1,"REQUIRED DATA MISSING",IF(B24&lt;0.54,"PASSED","FAILED")))</f>
        <v>REQUIRED DATA MISSING</v>
      </c>
      <c r="C19" s="99"/>
      <c r="D19" s="100"/>
    </row>
    <row r="20" spans="1:7" x14ac:dyDescent="0.2">
      <c r="A20" s="36" t="s">
        <v>5</v>
      </c>
      <c r="B20" s="97" t="str">
        <f>IF(SUM(D26:D35)&lt;=0,"REQUIRED DATA MISSING",AVERAGE(D26:D35))</f>
        <v>REQUIRED DATA MISSING</v>
      </c>
      <c r="C20" s="95"/>
      <c r="D20" s="96"/>
      <c r="E20" s="44"/>
      <c r="F20" s="44"/>
    </row>
    <row r="21" spans="1:7" x14ac:dyDescent="0.2">
      <c r="A21" s="37" t="s">
        <v>7</v>
      </c>
      <c r="B21" s="88"/>
      <c r="C21" s="89"/>
      <c r="D21" s="90"/>
      <c r="E21" s="45"/>
      <c r="F21" s="45"/>
    </row>
    <row r="22" spans="1:7" ht="25.5" x14ac:dyDescent="0.2">
      <c r="A22" s="37" t="s">
        <v>8</v>
      </c>
      <c r="B22" s="88"/>
      <c r="C22" s="89"/>
      <c r="D22" s="90"/>
      <c r="E22" s="41" t="s">
        <v>44</v>
      </c>
      <c r="F22" s="45"/>
    </row>
    <row r="23" spans="1:7" ht="25.5" x14ac:dyDescent="0.2">
      <c r="A23" s="37" t="s">
        <v>10</v>
      </c>
      <c r="B23" s="91"/>
      <c r="C23" s="89"/>
      <c r="D23" s="90"/>
      <c r="E23" s="64" t="str">
        <f>IF(B23&lt;1, "ARV TOO LOW IN CONCENTRATION", IF(B23&gt;10, "ARV TOO HIGH IN CONCENTRATION","OK"))</f>
        <v>ARV TOO LOW IN CONCENTRATION</v>
      </c>
      <c r="F23" s="45"/>
    </row>
    <row r="24" spans="1:7" ht="25.5" x14ac:dyDescent="0.2">
      <c r="A24" s="36" t="s">
        <v>9</v>
      </c>
      <c r="B24" s="94" t="str">
        <f>IF(B20="REQUIRED DATA MISSING","REQUIRED DATA MISSING",ABS(B23-B20))</f>
        <v>REQUIRED DATA MISSING</v>
      </c>
      <c r="C24" s="95"/>
      <c r="D24" s="96"/>
      <c r="E24" s="44"/>
      <c r="F24" s="44"/>
    </row>
    <row r="25" spans="1:7" ht="38.25" x14ac:dyDescent="0.2">
      <c r="A25" s="21" t="s">
        <v>43</v>
      </c>
      <c r="B25" s="34" t="s">
        <v>0</v>
      </c>
      <c r="C25" s="34" t="s">
        <v>1</v>
      </c>
      <c r="D25" s="24" t="s">
        <v>2</v>
      </c>
      <c r="E25" s="41" t="s">
        <v>39</v>
      </c>
      <c r="G25" s="2"/>
    </row>
    <row r="26" spans="1:7" x14ac:dyDescent="0.2">
      <c r="A26" s="25"/>
      <c r="B26" s="22"/>
      <c r="C26" s="35"/>
      <c r="D26" s="26"/>
      <c r="E26" s="42" t="str">
        <f>IF(D26="", "DATA REQUIRED IN CELL D26", "OK")</f>
        <v>DATA REQUIRED IN CELL D26</v>
      </c>
      <c r="G26" s="15"/>
    </row>
    <row r="27" spans="1:7" x14ac:dyDescent="0.2">
      <c r="A27" s="25"/>
      <c r="B27" s="22"/>
      <c r="C27" s="35"/>
      <c r="D27" s="26"/>
      <c r="E27" s="42" t="str">
        <f>IF(D27="", "DATA REQUIRED IN CELL D27", "OK")</f>
        <v>DATA REQUIRED IN CELL D27</v>
      </c>
      <c r="G27" s="15"/>
    </row>
    <row r="28" spans="1:7" x14ac:dyDescent="0.2">
      <c r="A28" s="25"/>
      <c r="B28" s="22"/>
      <c r="C28" s="35"/>
      <c r="D28" s="26"/>
      <c r="E28" s="42" t="str">
        <f>IF(D28="", "DATA REQUIRED IN CELL D28", "OK")</f>
        <v>DATA REQUIRED IN CELL D28</v>
      </c>
      <c r="G28" s="15"/>
    </row>
    <row r="29" spans="1:7" x14ac:dyDescent="0.2">
      <c r="A29" s="25"/>
      <c r="B29" s="22"/>
      <c r="C29" s="35"/>
      <c r="D29" s="26"/>
      <c r="E29" s="42" t="str">
        <f>IF(D29="", "DATA REQUIRED IN CELL D29", "OK")</f>
        <v>DATA REQUIRED IN CELL D29</v>
      </c>
      <c r="G29" s="15"/>
    </row>
    <row r="30" spans="1:7" x14ac:dyDescent="0.2">
      <c r="A30" s="25"/>
      <c r="B30" s="22"/>
      <c r="C30" s="35"/>
      <c r="D30" s="26"/>
      <c r="E30" s="42" t="str">
        <f>IF(D30="", "DATA REQUIRED IN CELL D30", "OK")</f>
        <v>DATA REQUIRED IN CELL D30</v>
      </c>
      <c r="G30" s="15"/>
    </row>
    <row r="31" spans="1:7" x14ac:dyDescent="0.2">
      <c r="A31" s="25"/>
      <c r="B31" s="22"/>
      <c r="C31" s="35"/>
      <c r="D31" s="26"/>
      <c r="E31" s="42" t="str">
        <f>IF(D31="", "DATA REQUIRED IN CELL D31", "OK")</f>
        <v>DATA REQUIRED IN CELL D31</v>
      </c>
      <c r="G31" s="15"/>
    </row>
    <row r="32" spans="1:7" x14ac:dyDescent="0.2">
      <c r="A32" s="25"/>
      <c r="B32" s="22"/>
      <c r="C32" s="35"/>
      <c r="D32" s="26"/>
      <c r="E32" s="42" t="str">
        <f>IF(D32="", "DATA REQUIRED IN CELL D32", "OK")</f>
        <v>DATA REQUIRED IN CELL D32</v>
      </c>
      <c r="G32" s="15"/>
    </row>
    <row r="33" spans="1:9" x14ac:dyDescent="0.2">
      <c r="A33" s="25"/>
      <c r="B33" s="22"/>
      <c r="C33" s="35"/>
      <c r="D33" s="26"/>
      <c r="E33" s="42" t="str">
        <f>IF(D33="", "DATA REQUIRED IN CELL D33", "OK")</f>
        <v>DATA REQUIRED IN CELL D33</v>
      </c>
      <c r="G33" s="15"/>
    </row>
    <row r="34" spans="1:9" x14ac:dyDescent="0.2">
      <c r="A34" s="25"/>
      <c r="B34" s="22"/>
      <c r="C34" s="35"/>
      <c r="D34" s="26"/>
      <c r="E34" s="42" t="str">
        <f>IF(D34="", "DATA REQUIRED IN CELL D34", "OK")</f>
        <v>DATA REQUIRED IN CELL D34</v>
      </c>
      <c r="G34" s="15"/>
    </row>
    <row r="35" spans="1:9" x14ac:dyDescent="0.2">
      <c r="A35" s="25"/>
      <c r="B35" s="22"/>
      <c r="C35" s="35"/>
      <c r="D35" s="26"/>
      <c r="E35" s="42" t="str">
        <f>IF(D35="", "DATA REQUIRED IN CELL D35", "OK")</f>
        <v>DATA REQUIRED IN CELL D35</v>
      </c>
      <c r="G35" s="15"/>
    </row>
    <row r="36" spans="1:9" x14ac:dyDescent="0.2">
      <c r="G36" s="5"/>
      <c r="H36" s="9"/>
      <c r="I36" s="9"/>
    </row>
    <row r="37" spans="1:9" x14ac:dyDescent="0.2">
      <c r="G37" s="5"/>
      <c r="H37" s="9"/>
      <c r="I37" s="9"/>
    </row>
    <row r="38" spans="1:9" x14ac:dyDescent="0.2">
      <c r="G38" s="5"/>
      <c r="H38" s="9"/>
      <c r="I38" s="9"/>
    </row>
    <row r="39" spans="1:9" x14ac:dyDescent="0.2">
      <c r="G39" s="7"/>
      <c r="H39" s="2"/>
      <c r="I39" s="2"/>
    </row>
  </sheetData>
  <sheetProtection formatCells="0" formatColumns="0" formatRows="0" insertRows="0"/>
  <protectedRanges>
    <protectedRange sqref="D26:D35" name="Arithmetic Average"/>
  </protectedRanges>
  <mergeCells count="23">
    <mergeCell ref="B12:I12"/>
    <mergeCell ref="B13:I13"/>
    <mergeCell ref="B14:I14"/>
    <mergeCell ref="A15:H15"/>
    <mergeCell ref="B10:I10"/>
    <mergeCell ref="A2:I2"/>
    <mergeCell ref="B3:I3"/>
    <mergeCell ref="B4:I4"/>
    <mergeCell ref="A5:I5"/>
    <mergeCell ref="B11:I11"/>
    <mergeCell ref="B6:I6"/>
    <mergeCell ref="B7:I7"/>
    <mergeCell ref="B8:I8"/>
    <mergeCell ref="B9:I9"/>
    <mergeCell ref="B22:D22"/>
    <mergeCell ref="B23:D23"/>
    <mergeCell ref="A16:E16"/>
    <mergeCell ref="B24:D24"/>
    <mergeCell ref="B20:D20"/>
    <mergeCell ref="B21:D21"/>
    <mergeCell ref="B19:D19"/>
    <mergeCell ref="A18:D18"/>
    <mergeCell ref="A17:D17"/>
  </mergeCells>
  <phoneticPr fontId="0" type="noConversion"/>
  <pageMargins left="0.75" right="0.75" top="1" bottom="1" header="0.5" footer="0.5"/>
  <pageSetup scale="6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41"/>
  <sheetViews>
    <sheetView workbookViewId="0">
      <selection activeCell="A15" sqref="A15:D15"/>
    </sheetView>
  </sheetViews>
  <sheetFormatPr defaultRowHeight="12.75" x14ac:dyDescent="0.2"/>
  <cols>
    <col min="1" max="1" width="37.85546875" customWidth="1"/>
    <col min="2" max="2" width="14.5703125" customWidth="1"/>
    <col min="3" max="3" width="14.7109375" customWidth="1"/>
    <col min="4" max="4" width="18.140625" customWidth="1"/>
    <col min="5" max="5" width="27.85546875" bestFit="1" customWidth="1"/>
    <col min="6" max="6" width="7.42578125" customWidth="1"/>
    <col min="7" max="7" width="7" customWidth="1"/>
    <col min="8" max="8" width="10.42578125" customWidth="1"/>
    <col min="11" max="11" width="1.5703125" customWidth="1"/>
    <col min="12" max="12" width="11" customWidth="1"/>
  </cols>
  <sheetData>
    <row r="1" spans="1:5" x14ac:dyDescent="0.2">
      <c r="A1" s="114" t="s">
        <v>50</v>
      </c>
      <c r="B1" s="115"/>
      <c r="C1" s="115"/>
      <c r="D1" s="115"/>
      <c r="E1" s="115"/>
    </row>
    <row r="2" spans="1:5" x14ac:dyDescent="0.2">
      <c r="A2" s="81" t="s">
        <v>16</v>
      </c>
      <c r="B2" s="82"/>
      <c r="C2" s="82"/>
      <c r="D2" s="82"/>
      <c r="E2" s="83"/>
    </row>
    <row r="3" spans="1:5" ht="24.75" customHeight="1" x14ac:dyDescent="0.2">
      <c r="A3" s="18" t="s">
        <v>17</v>
      </c>
      <c r="B3" s="116"/>
      <c r="C3" s="117"/>
      <c r="D3" s="117"/>
      <c r="E3" s="118"/>
    </row>
    <row r="4" spans="1:5" x14ac:dyDescent="0.2">
      <c r="A4" s="18" t="s">
        <v>48</v>
      </c>
      <c r="B4" s="70"/>
      <c r="C4" s="71"/>
      <c r="D4" s="71"/>
      <c r="E4" s="72"/>
    </row>
    <row r="5" spans="1:5" x14ac:dyDescent="0.2">
      <c r="A5" s="81" t="s">
        <v>11</v>
      </c>
      <c r="B5" s="82"/>
      <c r="C5" s="82"/>
      <c r="D5" s="82"/>
      <c r="E5" s="83"/>
    </row>
    <row r="6" spans="1:5" x14ac:dyDescent="0.2">
      <c r="A6" s="18" t="s">
        <v>12</v>
      </c>
      <c r="B6" s="70"/>
      <c r="C6" s="71"/>
      <c r="D6" s="71"/>
      <c r="E6" s="72"/>
    </row>
    <row r="7" spans="1:5" x14ac:dyDescent="0.2">
      <c r="A7" s="18" t="s">
        <v>35</v>
      </c>
      <c r="B7" s="70"/>
      <c r="C7" s="71"/>
      <c r="D7" s="71"/>
      <c r="E7" s="72"/>
    </row>
    <row r="8" spans="1:5" x14ac:dyDescent="0.2">
      <c r="A8" s="18" t="s">
        <v>36</v>
      </c>
      <c r="B8" s="70"/>
      <c r="C8" s="71"/>
      <c r="D8" s="71"/>
      <c r="E8" s="72"/>
    </row>
    <row r="9" spans="1:5" x14ac:dyDescent="0.2">
      <c r="A9" s="18" t="s">
        <v>37</v>
      </c>
      <c r="B9" s="70"/>
      <c r="C9" s="71"/>
      <c r="D9" s="71"/>
      <c r="E9" s="72"/>
    </row>
    <row r="10" spans="1:5" x14ac:dyDescent="0.2">
      <c r="A10" s="18" t="s">
        <v>38</v>
      </c>
      <c r="B10" s="70"/>
      <c r="C10" s="71"/>
      <c r="D10" s="71"/>
      <c r="E10" s="72"/>
    </row>
    <row r="11" spans="1:5" ht="25.5" customHeight="1" x14ac:dyDescent="0.2">
      <c r="A11" s="40" t="s">
        <v>31</v>
      </c>
      <c r="B11" s="70"/>
      <c r="C11" s="72"/>
      <c r="D11" s="72"/>
      <c r="E11" s="72"/>
    </row>
    <row r="12" spans="1:5" x14ac:dyDescent="0.2">
      <c r="A12" s="40" t="s">
        <v>32</v>
      </c>
      <c r="B12" s="70"/>
      <c r="C12" s="72"/>
      <c r="D12" s="72"/>
      <c r="E12" s="72"/>
    </row>
    <row r="13" spans="1:5" x14ac:dyDescent="0.2">
      <c r="A13" s="40" t="s">
        <v>33</v>
      </c>
      <c r="B13" s="70"/>
      <c r="C13" s="72"/>
      <c r="D13" s="72"/>
      <c r="E13" s="72"/>
    </row>
    <row r="14" spans="1:5" x14ac:dyDescent="0.2">
      <c r="A14" s="40" t="s">
        <v>34</v>
      </c>
      <c r="B14" s="87"/>
      <c r="C14" s="72"/>
      <c r="D14" s="72"/>
      <c r="E14" s="72"/>
    </row>
    <row r="15" spans="1:5" ht="80.25" customHeight="1" x14ac:dyDescent="0.2">
      <c r="A15" s="73" t="s">
        <v>40</v>
      </c>
      <c r="B15" s="73"/>
      <c r="C15" s="73"/>
      <c r="D15" s="73"/>
      <c r="E15" s="25"/>
    </row>
    <row r="16" spans="1:5" ht="105" customHeight="1" x14ac:dyDescent="0.2">
      <c r="A16" s="74" t="s">
        <v>60</v>
      </c>
      <c r="B16" s="75"/>
      <c r="C16" s="75"/>
      <c r="D16" s="75"/>
      <c r="E16" s="76"/>
    </row>
    <row r="17" spans="1:7" x14ac:dyDescent="0.2">
      <c r="A17" s="60" t="s">
        <v>14</v>
      </c>
      <c r="B17" s="79" t="str">
        <f>IF(COUNTA(D20:D39)&lt;20,"REQUIRED DATA MISSING",IF(COUNTA(C20:C39)&lt;20,"REQUIRED DATA MISSING",IF(COUNTA(B20:B39)&lt;20,"REQUIRED DATA MISSING",IF(B18&lt;11.5,"PASSED","FAILED"))))</f>
        <v>REQUIRED DATA MISSING</v>
      </c>
      <c r="C17" s="80"/>
      <c r="D17" s="80"/>
    </row>
    <row r="18" spans="1:7" x14ac:dyDescent="0.2">
      <c r="A18" s="24" t="s">
        <v>3</v>
      </c>
      <c r="B18" s="113" t="str">
        <f>IF(SUM(D20:D39)&lt;=0,"REQUIRED DATA MISSING",STDEVA(D20:D39))</f>
        <v>REQUIRED DATA MISSING</v>
      </c>
      <c r="C18" s="101"/>
      <c r="D18" s="101"/>
    </row>
    <row r="19" spans="1:7" ht="25.5" x14ac:dyDescent="0.2">
      <c r="A19" s="21" t="s">
        <v>43</v>
      </c>
      <c r="B19" s="24" t="s">
        <v>0</v>
      </c>
      <c r="C19" s="24" t="s">
        <v>1</v>
      </c>
      <c r="D19" s="24" t="s">
        <v>2</v>
      </c>
      <c r="E19" s="41" t="s">
        <v>39</v>
      </c>
      <c r="G19" s="2"/>
    </row>
    <row r="20" spans="1:7" x14ac:dyDescent="0.2">
      <c r="A20" s="25"/>
      <c r="B20" s="22"/>
      <c r="C20" s="23"/>
      <c r="D20" s="26"/>
      <c r="E20" s="42" t="str">
        <f>IF(D20="", "DATA REQUIRED IN CELL D20", "OK")</f>
        <v>DATA REQUIRED IN CELL D20</v>
      </c>
    </row>
    <row r="21" spans="1:7" x14ac:dyDescent="0.2">
      <c r="A21" s="25"/>
      <c r="B21" s="22"/>
      <c r="C21" s="23"/>
      <c r="D21" s="26"/>
      <c r="E21" s="42" t="str">
        <f>IF(D21="", "DATA REQUIRED IN CELL D21", "OK")</f>
        <v>DATA REQUIRED IN CELL D21</v>
      </c>
    </row>
    <row r="22" spans="1:7" x14ac:dyDescent="0.2">
      <c r="A22" s="25"/>
      <c r="B22" s="22"/>
      <c r="C22" s="23"/>
      <c r="D22" s="26"/>
      <c r="E22" s="42" t="str">
        <f>IF(D22="", "DATA REQUIRED IN CELL D22", "OK")</f>
        <v>DATA REQUIRED IN CELL D22</v>
      </c>
    </row>
    <row r="23" spans="1:7" x14ac:dyDescent="0.2">
      <c r="A23" s="25"/>
      <c r="B23" s="22"/>
      <c r="C23" s="23"/>
      <c r="D23" s="26"/>
      <c r="E23" s="42" t="str">
        <f>IF(D23="", "DATA REQUIRED IN CELL D23", "OK")</f>
        <v>DATA REQUIRED IN CELL D23</v>
      </c>
    </row>
    <row r="24" spans="1:7" x14ac:dyDescent="0.2">
      <c r="A24" s="25"/>
      <c r="B24" s="22"/>
      <c r="C24" s="23"/>
      <c r="D24" s="26"/>
      <c r="E24" s="42" t="str">
        <f>IF(D24="", "DATA REQUIRED IN CELL D24", "OK")</f>
        <v>DATA REQUIRED IN CELL D24</v>
      </c>
    </row>
    <row r="25" spans="1:7" x14ac:dyDescent="0.2">
      <c r="A25" s="25"/>
      <c r="B25" s="22"/>
      <c r="C25" s="23"/>
      <c r="D25" s="26"/>
      <c r="E25" s="42" t="str">
        <f>IF(D25="", "DATA REQUIRED IN CELL D25", "OK")</f>
        <v>DATA REQUIRED IN CELL D25</v>
      </c>
    </row>
    <row r="26" spans="1:7" x14ac:dyDescent="0.2">
      <c r="A26" s="25"/>
      <c r="B26" s="22"/>
      <c r="C26" s="23"/>
      <c r="D26" s="26"/>
      <c r="E26" s="42" t="str">
        <f>IF(D26="", "DATA REQUIRED IN CELL D26", "OK")</f>
        <v>DATA REQUIRED IN CELL D26</v>
      </c>
    </row>
    <row r="27" spans="1:7" x14ac:dyDescent="0.2">
      <c r="A27" s="25"/>
      <c r="B27" s="22"/>
      <c r="C27" s="23"/>
      <c r="D27" s="26"/>
      <c r="E27" s="42" t="str">
        <f>IF(D27="", "DATA REQUIRED IN CELL D27", "OK")</f>
        <v>DATA REQUIRED IN CELL D27</v>
      </c>
    </row>
    <row r="28" spans="1:7" x14ac:dyDescent="0.2">
      <c r="A28" s="25"/>
      <c r="B28" s="22"/>
      <c r="C28" s="23"/>
      <c r="D28" s="26"/>
      <c r="E28" s="42" t="str">
        <f>IF(D28="", "DATA REQUIRED IN CELL D28", "OK")</f>
        <v>DATA REQUIRED IN CELL D28</v>
      </c>
    </row>
    <row r="29" spans="1:7" x14ac:dyDescent="0.2">
      <c r="A29" s="25"/>
      <c r="B29" s="22"/>
      <c r="C29" s="23"/>
      <c r="D29" s="26"/>
      <c r="E29" s="42" t="str">
        <f>IF(D29="", "DATA REQUIRED IN CELL D29", "OK")</f>
        <v>DATA REQUIRED IN CELL D29</v>
      </c>
    </row>
    <row r="30" spans="1:7" x14ac:dyDescent="0.2">
      <c r="A30" s="25"/>
      <c r="B30" s="22"/>
      <c r="C30" s="23"/>
      <c r="D30" s="26"/>
      <c r="E30" s="42" t="str">
        <f>IF(D30="", "DATA REQUIRED IN CELL D30", "OK")</f>
        <v>DATA REQUIRED IN CELL D30</v>
      </c>
    </row>
    <row r="31" spans="1:7" x14ac:dyDescent="0.2">
      <c r="A31" s="25"/>
      <c r="B31" s="22"/>
      <c r="C31" s="23"/>
      <c r="D31" s="26"/>
      <c r="E31" s="42" t="str">
        <f>IF(D31="", "DATA REQUIRED IN CELL D31", "OK")</f>
        <v>DATA REQUIRED IN CELL D31</v>
      </c>
    </row>
    <row r="32" spans="1:7" x14ac:dyDescent="0.2">
      <c r="A32" s="25"/>
      <c r="B32" s="22"/>
      <c r="C32" s="23"/>
      <c r="D32" s="26"/>
      <c r="E32" s="42" t="str">
        <f>IF(D32="", "DATA REQUIRED IN CELL D32", "OK")</f>
        <v>DATA REQUIRED IN CELL D32</v>
      </c>
    </row>
    <row r="33" spans="1:6" x14ac:dyDescent="0.2">
      <c r="A33" s="25"/>
      <c r="B33" s="22"/>
      <c r="C33" s="23"/>
      <c r="D33" s="26"/>
      <c r="E33" s="42" t="str">
        <f>IF(D33="", "DATA REQUIRED IN CELL D33", "OK")</f>
        <v>DATA REQUIRED IN CELL D33</v>
      </c>
    </row>
    <row r="34" spans="1:6" x14ac:dyDescent="0.2">
      <c r="A34" s="25"/>
      <c r="B34" s="22"/>
      <c r="C34" s="23"/>
      <c r="D34" s="26"/>
      <c r="E34" s="42" t="str">
        <f>IF(D34="", "DATA REQUIRED IN CELL D34", "OK")</f>
        <v>DATA REQUIRED IN CELL D34</v>
      </c>
    </row>
    <row r="35" spans="1:6" x14ac:dyDescent="0.2">
      <c r="A35" s="25"/>
      <c r="B35" s="22"/>
      <c r="C35" s="23"/>
      <c r="D35" s="26"/>
      <c r="E35" s="42" t="str">
        <f>IF(D35="", "DATA REQUIRED IN CELL D35", "OK")</f>
        <v>DATA REQUIRED IN CELL D35</v>
      </c>
    </row>
    <row r="36" spans="1:6" x14ac:dyDescent="0.2">
      <c r="A36" s="25"/>
      <c r="B36" s="22"/>
      <c r="C36" s="23"/>
      <c r="D36" s="26"/>
      <c r="E36" s="42" t="str">
        <f>IF(D36="", "DATA REQUIRED IN CELL D36", "OK")</f>
        <v>DATA REQUIRED IN CELL D36</v>
      </c>
    </row>
    <row r="37" spans="1:6" x14ac:dyDescent="0.2">
      <c r="A37" s="25"/>
      <c r="B37" s="22"/>
      <c r="C37" s="23"/>
      <c r="D37" s="26"/>
      <c r="E37" s="42" t="str">
        <f>IF(D37="", "DATA REQUIRED IN CELL D37", "OK")</f>
        <v>DATA REQUIRED IN CELL D37</v>
      </c>
    </row>
    <row r="38" spans="1:6" x14ac:dyDescent="0.2">
      <c r="A38" s="25"/>
      <c r="B38" s="22"/>
      <c r="C38" s="23"/>
      <c r="D38" s="26"/>
      <c r="E38" s="42" t="str">
        <f>IF(D38="", "DATA REQUIRED IN CELL D38", "OK")</f>
        <v>DATA REQUIRED IN CELL D38</v>
      </c>
    </row>
    <row r="39" spans="1:6" x14ac:dyDescent="0.2">
      <c r="A39" s="25"/>
      <c r="B39" s="22"/>
      <c r="C39" s="23"/>
      <c r="D39" s="26"/>
      <c r="E39" s="42" t="str">
        <f>IF(D39="", "DATA REQUIRED IN CELL D39", "OK")</f>
        <v>DATA REQUIRED IN CELL D39</v>
      </c>
    </row>
    <row r="40" spans="1:6" x14ac:dyDescent="0.2">
      <c r="A40" s="9"/>
      <c r="B40" s="9"/>
      <c r="E40" s="1"/>
      <c r="F40" s="7"/>
    </row>
    <row r="41" spans="1:6" x14ac:dyDescent="0.2">
      <c r="C41" s="2"/>
      <c r="D41" s="7"/>
      <c r="F41" s="7"/>
    </row>
  </sheetData>
  <sheetProtection formatCells="0" formatColumns="0" formatRows="0" insertRows="0"/>
  <protectedRanges>
    <protectedRange sqref="D20:D39" name="standard deviation"/>
  </protectedRanges>
  <mergeCells count="18">
    <mergeCell ref="A1:E1"/>
    <mergeCell ref="B6:E6"/>
    <mergeCell ref="B7:E7"/>
    <mergeCell ref="B8:E8"/>
    <mergeCell ref="A2:E2"/>
    <mergeCell ref="B3:E3"/>
    <mergeCell ref="B4:E4"/>
    <mergeCell ref="A16:E16"/>
    <mergeCell ref="B14:E14"/>
    <mergeCell ref="B18:D18"/>
    <mergeCell ref="A5:E5"/>
    <mergeCell ref="B11:E11"/>
    <mergeCell ref="B12:E12"/>
    <mergeCell ref="B13:E13"/>
    <mergeCell ref="B10:E10"/>
    <mergeCell ref="B17:D17"/>
    <mergeCell ref="B9:E9"/>
    <mergeCell ref="A15:D15"/>
  </mergeCells>
  <phoneticPr fontId="0" type="noConversion"/>
  <pageMargins left="0.75" right="0.75" top="1" bottom="1" header="0.5" footer="0.5"/>
  <pageSetup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6"/>
  <sheetViews>
    <sheetView topLeftCell="A4" workbookViewId="0"/>
  </sheetViews>
  <sheetFormatPr defaultRowHeight="12.75" x14ac:dyDescent="0.2"/>
  <cols>
    <col min="1" max="1" width="37.85546875" customWidth="1"/>
    <col min="4" max="4" width="16" customWidth="1"/>
    <col min="5" max="5" width="27.85546875" bestFit="1" customWidth="1"/>
    <col min="6" max="7" width="2.28515625" customWidth="1"/>
    <col min="8" max="8" width="21.140625" customWidth="1"/>
    <col min="9" max="9" width="11.5703125" customWidth="1"/>
    <col min="10" max="10" width="10.85546875" customWidth="1"/>
    <col min="11" max="11" width="11.140625" customWidth="1"/>
    <col min="12" max="12" width="27.42578125" bestFit="1" customWidth="1"/>
    <col min="13" max="13" width="7" customWidth="1"/>
  </cols>
  <sheetData>
    <row r="1" spans="1:11" s="65" customFormat="1" ht="12.75" customHeight="1" x14ac:dyDescent="0.2">
      <c r="A1" s="66" t="s">
        <v>51</v>
      </c>
      <c r="B1" s="55"/>
      <c r="C1" s="55"/>
      <c r="D1" s="55"/>
      <c r="E1" s="55"/>
      <c r="F1" s="55"/>
      <c r="G1" s="55"/>
      <c r="H1" s="55"/>
      <c r="I1" s="55"/>
      <c r="J1" s="13"/>
      <c r="K1" s="13"/>
    </row>
    <row r="2" spans="1:11" x14ac:dyDescent="0.2">
      <c r="A2" s="103" t="s">
        <v>16</v>
      </c>
      <c r="B2" s="124"/>
      <c r="C2" s="124"/>
      <c r="D2" s="124"/>
      <c r="E2" s="124"/>
      <c r="F2" s="124"/>
      <c r="G2" s="109"/>
      <c r="H2" s="109"/>
      <c r="I2" s="109"/>
    </row>
    <row r="3" spans="1:11" x14ac:dyDescent="0.2">
      <c r="A3" s="46" t="s">
        <v>17</v>
      </c>
      <c r="B3" s="119">
        <f>('500 ppm S Precision'!$B$3)</f>
        <v>0</v>
      </c>
      <c r="C3" s="120"/>
      <c r="D3" s="120"/>
      <c r="E3" s="120"/>
      <c r="F3" s="120"/>
      <c r="G3" s="121"/>
      <c r="H3" s="109"/>
      <c r="I3" s="109"/>
    </row>
    <row r="4" spans="1:11" x14ac:dyDescent="0.2">
      <c r="A4" s="46" t="s">
        <v>48</v>
      </c>
      <c r="B4" s="119">
        <f>('500 ppm S Precision'!$B$4)</f>
        <v>0</v>
      </c>
      <c r="C4" s="120"/>
      <c r="D4" s="120"/>
      <c r="E4" s="120"/>
      <c r="F4" s="120"/>
      <c r="G4" s="121"/>
      <c r="H4" s="109"/>
      <c r="I4" s="109"/>
    </row>
    <row r="5" spans="1:11" x14ac:dyDescent="0.2">
      <c r="A5" s="103" t="s">
        <v>11</v>
      </c>
      <c r="B5" s="124"/>
      <c r="C5" s="124"/>
      <c r="D5" s="124"/>
      <c r="E5" s="124"/>
      <c r="F5" s="124"/>
      <c r="G5" s="109"/>
      <c r="H5" s="109"/>
      <c r="I5" s="109"/>
    </row>
    <row r="6" spans="1:11" x14ac:dyDescent="0.2">
      <c r="A6" s="46" t="s">
        <v>12</v>
      </c>
      <c r="B6" s="119">
        <f>('500 ppm S Precision'!$B$6)</f>
        <v>0</v>
      </c>
      <c r="C6" s="120"/>
      <c r="D6" s="120"/>
      <c r="E6" s="120"/>
      <c r="F6" s="120"/>
      <c r="G6" s="121"/>
      <c r="H6" s="109"/>
      <c r="I6" s="109"/>
    </row>
    <row r="7" spans="1:11" x14ac:dyDescent="0.2">
      <c r="A7" s="46" t="s">
        <v>35</v>
      </c>
      <c r="B7" s="119">
        <f>('500 ppm S Precision'!$B$7)</f>
        <v>0</v>
      </c>
      <c r="C7" s="120"/>
      <c r="D7" s="120"/>
      <c r="E7" s="120"/>
      <c r="F7" s="120"/>
      <c r="G7" s="121"/>
      <c r="H7" s="109"/>
      <c r="I7" s="109"/>
    </row>
    <row r="8" spans="1:11" x14ac:dyDescent="0.2">
      <c r="A8" s="46" t="s">
        <v>36</v>
      </c>
      <c r="B8" s="119">
        <f>('500 ppm S Precision'!$B$8)</f>
        <v>0</v>
      </c>
      <c r="C8" s="120"/>
      <c r="D8" s="120"/>
      <c r="E8" s="120"/>
      <c r="F8" s="120"/>
      <c r="G8" s="121"/>
      <c r="H8" s="109"/>
      <c r="I8" s="109"/>
    </row>
    <row r="9" spans="1:11" x14ac:dyDescent="0.2">
      <c r="A9" s="46" t="s">
        <v>37</v>
      </c>
      <c r="B9" s="119">
        <f>('500 ppm S Precision'!$B$9)</f>
        <v>0</v>
      </c>
      <c r="C9" s="120"/>
      <c r="D9" s="120"/>
      <c r="E9" s="120"/>
      <c r="F9" s="120"/>
      <c r="G9" s="121"/>
      <c r="H9" s="109"/>
      <c r="I9" s="109"/>
    </row>
    <row r="10" spans="1:11" x14ac:dyDescent="0.2">
      <c r="A10" s="46" t="s">
        <v>38</v>
      </c>
      <c r="B10" s="119">
        <f>('500 ppm S Precision'!$B$10)</f>
        <v>0</v>
      </c>
      <c r="C10" s="120"/>
      <c r="D10" s="120"/>
      <c r="E10" s="120"/>
      <c r="F10" s="120"/>
      <c r="G10" s="121"/>
      <c r="H10" s="109"/>
      <c r="I10" s="109"/>
    </row>
    <row r="11" spans="1:11" x14ac:dyDescent="0.2">
      <c r="A11" s="57" t="s">
        <v>31</v>
      </c>
      <c r="B11" s="119">
        <f>('500 ppm S Precision'!$B$11)</f>
        <v>0</v>
      </c>
      <c r="C11" s="120"/>
      <c r="D11" s="120"/>
      <c r="E11" s="120"/>
      <c r="F11" s="120"/>
      <c r="G11" s="121"/>
      <c r="H11" s="109"/>
      <c r="I11" s="109"/>
    </row>
    <row r="12" spans="1:11" x14ac:dyDescent="0.2">
      <c r="A12" s="57" t="s">
        <v>32</v>
      </c>
      <c r="B12" s="119">
        <f>('500 ppm S Precision'!$B$12)</f>
        <v>0</v>
      </c>
      <c r="C12" s="120"/>
      <c r="D12" s="120"/>
      <c r="E12" s="120"/>
      <c r="F12" s="120"/>
      <c r="G12" s="121"/>
      <c r="H12" s="109"/>
      <c r="I12" s="109"/>
    </row>
    <row r="13" spans="1:11" x14ac:dyDescent="0.2">
      <c r="A13" s="57" t="s">
        <v>33</v>
      </c>
      <c r="B13" s="119">
        <f>('500 ppm S Precision'!$B$13)</f>
        <v>0</v>
      </c>
      <c r="C13" s="120"/>
      <c r="D13" s="120"/>
      <c r="E13" s="120"/>
      <c r="F13" s="120"/>
      <c r="G13" s="121"/>
      <c r="H13" s="109"/>
      <c r="I13" s="109"/>
    </row>
    <row r="14" spans="1:11" x14ac:dyDescent="0.2">
      <c r="A14" s="57" t="s">
        <v>34</v>
      </c>
      <c r="B14" s="119">
        <f>('500 ppm S Precision'!$B$14)</f>
        <v>0</v>
      </c>
      <c r="C14" s="120"/>
      <c r="D14" s="120"/>
      <c r="E14" s="120"/>
      <c r="F14" s="120"/>
      <c r="G14" s="121"/>
      <c r="H14" s="109"/>
      <c r="I14" s="109"/>
    </row>
    <row r="15" spans="1:11" ht="63" customHeight="1" x14ac:dyDescent="0.2">
      <c r="A15" s="110" t="s">
        <v>40</v>
      </c>
      <c r="B15" s="75"/>
      <c r="C15" s="75"/>
      <c r="D15" s="75"/>
      <c r="E15" s="122"/>
      <c r="F15" s="122"/>
      <c r="G15" s="122"/>
      <c r="H15" s="123"/>
      <c r="I15" s="25"/>
    </row>
    <row r="16" spans="1:11" ht="79.5" customHeight="1" x14ac:dyDescent="0.2">
      <c r="A16" s="92" t="s">
        <v>64</v>
      </c>
      <c r="B16" s="75"/>
      <c r="C16" s="75"/>
      <c r="D16" s="75"/>
      <c r="E16" s="93"/>
      <c r="F16" s="63"/>
    </row>
    <row r="17" spans="1:7" x14ac:dyDescent="0.2">
      <c r="A17" s="101" t="s">
        <v>55</v>
      </c>
      <c r="B17" s="101"/>
      <c r="C17" s="101"/>
      <c r="D17" s="101"/>
      <c r="E17" s="43"/>
      <c r="F17" s="43"/>
    </row>
    <row r="18" spans="1:7" x14ac:dyDescent="0.2">
      <c r="A18" s="101" t="s">
        <v>4</v>
      </c>
      <c r="B18" s="101"/>
      <c r="C18" s="101"/>
      <c r="D18" s="101"/>
      <c r="E18" s="43"/>
      <c r="F18" s="43"/>
    </row>
    <row r="19" spans="1:7" ht="25.5" x14ac:dyDescent="0.2">
      <c r="A19" s="20" t="s">
        <v>56</v>
      </c>
      <c r="B19" s="98" t="str">
        <f>IF(COUNTA(D26:D35)&lt;10,"REQUIRED DATA MISSING",IF(COUNTA(B23)&lt;1,"REQUIRED DATA MISSING",IF(B24&lt;8.65, "PASSED", "FAILED")))</f>
        <v>REQUIRED DATA MISSING</v>
      </c>
      <c r="C19" s="99"/>
      <c r="D19" s="100"/>
    </row>
    <row r="20" spans="1:7" x14ac:dyDescent="0.2">
      <c r="A20" s="21" t="s">
        <v>18</v>
      </c>
      <c r="B20" s="97" t="str">
        <f>IF(SUM(D26:D35)&lt;=0,"REQUIRED DATA MISSING",AVERAGE(D26:D35))</f>
        <v>REQUIRED DATA MISSING</v>
      </c>
      <c r="C20" s="95"/>
      <c r="D20" s="96"/>
      <c r="E20" s="44"/>
      <c r="F20" s="44"/>
    </row>
    <row r="21" spans="1:7" x14ac:dyDescent="0.2">
      <c r="A21" s="21" t="s">
        <v>19</v>
      </c>
      <c r="B21" s="88"/>
      <c r="C21" s="89"/>
      <c r="D21" s="90"/>
      <c r="E21" s="45"/>
      <c r="F21" s="45"/>
    </row>
    <row r="22" spans="1:7" ht="25.5" x14ac:dyDescent="0.2">
      <c r="A22" s="21" t="s">
        <v>20</v>
      </c>
      <c r="B22" s="88"/>
      <c r="C22" s="89"/>
      <c r="D22" s="90"/>
      <c r="E22" s="41" t="s">
        <v>44</v>
      </c>
      <c r="F22" s="45"/>
    </row>
    <row r="23" spans="1:7" ht="25.5" x14ac:dyDescent="0.2">
      <c r="A23" s="21" t="s">
        <v>21</v>
      </c>
      <c r="B23" s="91"/>
      <c r="C23" s="89"/>
      <c r="D23" s="90"/>
      <c r="E23" s="64" t="str">
        <f>IF(B23&lt;100, "ARV TOO LOW IN CONCENTRATION", IF(B23&gt;200, "ARV TOO HIGH IN CONCENTRATION","OK"))</f>
        <v>ARV TOO LOW IN CONCENTRATION</v>
      </c>
      <c r="F23" s="45"/>
    </row>
    <row r="24" spans="1:7" ht="25.5" x14ac:dyDescent="0.2">
      <c r="A24" s="21" t="s">
        <v>22</v>
      </c>
      <c r="B24" s="94" t="str">
        <f>IF(B20="REQUIRED DATA MISSING","REQUIRED DATA MISSING",ABS(B23-B20))</f>
        <v>REQUIRED DATA MISSING</v>
      </c>
      <c r="C24" s="95"/>
      <c r="D24" s="96"/>
      <c r="E24" s="44"/>
      <c r="F24" s="44"/>
    </row>
    <row r="25" spans="1:7" ht="25.5" x14ac:dyDescent="0.2">
      <c r="A25" s="21" t="s">
        <v>43</v>
      </c>
      <c r="B25" s="34" t="s">
        <v>0</v>
      </c>
      <c r="C25" s="34" t="s">
        <v>1</v>
      </c>
      <c r="D25" s="24" t="s">
        <v>2</v>
      </c>
      <c r="E25" s="41" t="s">
        <v>39</v>
      </c>
      <c r="G25" s="2"/>
    </row>
    <row r="26" spans="1:7" x14ac:dyDescent="0.2">
      <c r="A26" s="25"/>
      <c r="B26" s="22"/>
      <c r="C26" s="35"/>
      <c r="D26" s="26"/>
      <c r="E26" s="42" t="str">
        <f>IF(D26="", "DATA REQUIRED IN CELL D26", "OK")</f>
        <v>DATA REQUIRED IN CELL D26</v>
      </c>
      <c r="G26" s="14"/>
    </row>
    <row r="27" spans="1:7" x14ac:dyDescent="0.2">
      <c r="A27" s="25"/>
      <c r="B27" s="22"/>
      <c r="C27" s="35"/>
      <c r="D27" s="26"/>
      <c r="E27" s="42" t="str">
        <f>IF(D27="", "DATA REQUIRED IN CELL D27", "OK")</f>
        <v>DATA REQUIRED IN CELL D27</v>
      </c>
      <c r="G27" s="14"/>
    </row>
    <row r="28" spans="1:7" x14ac:dyDescent="0.2">
      <c r="A28" s="25"/>
      <c r="B28" s="22"/>
      <c r="C28" s="35"/>
      <c r="D28" s="26"/>
      <c r="E28" s="42" t="str">
        <f>IF(D28="", "DATA REQUIRED IN CELL D28", "OK")</f>
        <v>DATA REQUIRED IN CELL D28</v>
      </c>
      <c r="G28" s="14"/>
    </row>
    <row r="29" spans="1:7" x14ac:dyDescent="0.2">
      <c r="A29" s="25"/>
      <c r="B29" s="22"/>
      <c r="C29" s="35"/>
      <c r="D29" s="26"/>
      <c r="E29" s="42" t="str">
        <f>IF(D29="", "DATA REQUIRED IN CELL D29", "OK")</f>
        <v>DATA REQUIRED IN CELL D29</v>
      </c>
      <c r="G29" s="14"/>
    </row>
    <row r="30" spans="1:7" x14ac:dyDescent="0.2">
      <c r="A30" s="25"/>
      <c r="B30" s="22"/>
      <c r="C30" s="35"/>
      <c r="D30" s="26"/>
      <c r="E30" s="42" t="str">
        <f>IF(D30="", "DATA REQUIRED IN CELL D30", "OK")</f>
        <v>DATA REQUIRED IN CELL D30</v>
      </c>
      <c r="G30" s="14"/>
    </row>
    <row r="31" spans="1:7" x14ac:dyDescent="0.2">
      <c r="A31" s="25"/>
      <c r="B31" s="22"/>
      <c r="C31" s="35"/>
      <c r="D31" s="26"/>
      <c r="E31" s="42" t="str">
        <f>IF(D31="", "DATA REQUIRED IN CELL D31", "OK")</f>
        <v>DATA REQUIRED IN CELL D31</v>
      </c>
      <c r="G31" s="14"/>
    </row>
    <row r="32" spans="1:7" x14ac:dyDescent="0.2">
      <c r="A32" s="25"/>
      <c r="B32" s="22"/>
      <c r="C32" s="35"/>
      <c r="D32" s="26"/>
      <c r="E32" s="42" t="str">
        <f>IF(D32="", "DATA REQUIRED IN CELL D32", "OK")</f>
        <v>DATA REQUIRED IN CELL D32</v>
      </c>
      <c r="G32" s="14"/>
    </row>
    <row r="33" spans="1:9" x14ac:dyDescent="0.2">
      <c r="A33" s="25"/>
      <c r="B33" s="22"/>
      <c r="C33" s="35"/>
      <c r="D33" s="26"/>
      <c r="E33" s="42" t="str">
        <f>IF(D33="", "DATA REQUIRED IN CELL D33", "OK")</f>
        <v>DATA REQUIRED IN CELL D33</v>
      </c>
      <c r="G33" s="14"/>
    </row>
    <row r="34" spans="1:9" x14ac:dyDescent="0.2">
      <c r="A34" s="25"/>
      <c r="B34" s="22"/>
      <c r="C34" s="35"/>
      <c r="D34" s="26"/>
      <c r="E34" s="42" t="str">
        <f>IF(D34="", "DATA REQUIRED IN CELL D34", "OK")</f>
        <v>DATA REQUIRED IN CELL D34</v>
      </c>
      <c r="G34" s="14"/>
    </row>
    <row r="35" spans="1:9" x14ac:dyDescent="0.2">
      <c r="A35" s="25"/>
      <c r="B35" s="22"/>
      <c r="C35" s="35"/>
      <c r="D35" s="26"/>
      <c r="E35" s="42" t="str">
        <f>IF(D35="", "DATA REQUIRED IN CELL D35", "OK")</f>
        <v>DATA REQUIRED IN CELL D35</v>
      </c>
      <c r="G35" s="14"/>
    </row>
    <row r="36" spans="1:9" x14ac:dyDescent="0.2">
      <c r="A36" s="9"/>
      <c r="B36" s="9"/>
      <c r="G36" s="9"/>
      <c r="H36" s="9"/>
      <c r="I36" s="9"/>
    </row>
  </sheetData>
  <sheetProtection formatCells="0" formatColumns="0" formatRows="0" insertRows="0"/>
  <protectedRanges>
    <protectedRange sqref="D26:D35" name="arithemetic average"/>
  </protectedRanges>
  <mergeCells count="23">
    <mergeCell ref="B13:I13"/>
    <mergeCell ref="A2:I2"/>
    <mergeCell ref="B3:I3"/>
    <mergeCell ref="B4:I4"/>
    <mergeCell ref="A5:I5"/>
    <mergeCell ref="B6:I6"/>
    <mergeCell ref="B7:I7"/>
    <mergeCell ref="B8:I8"/>
    <mergeCell ref="B9:I9"/>
    <mergeCell ref="B10:I10"/>
    <mergeCell ref="B11:I11"/>
    <mergeCell ref="B12:I12"/>
    <mergeCell ref="B14:I14"/>
    <mergeCell ref="A17:D17"/>
    <mergeCell ref="A18:D18"/>
    <mergeCell ref="A15:H15"/>
    <mergeCell ref="A16:E16"/>
    <mergeCell ref="B22:D22"/>
    <mergeCell ref="B23:D23"/>
    <mergeCell ref="B24:D24"/>
    <mergeCell ref="B19:D19"/>
    <mergeCell ref="B20:D20"/>
    <mergeCell ref="B21:D21"/>
  </mergeCells>
  <phoneticPr fontId="0" type="noConversion"/>
  <pageMargins left="0.75" right="0.75" top="1" bottom="1" header="0.5" footer="0.5"/>
  <pageSetup scale="6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9"/>
  <sheetViews>
    <sheetView workbookViewId="0">
      <selection activeCell="B12" sqref="B12:E12"/>
    </sheetView>
  </sheetViews>
  <sheetFormatPr defaultRowHeight="12.75" x14ac:dyDescent="0.2"/>
  <cols>
    <col min="1" max="1" width="38.140625" customWidth="1"/>
    <col min="2" max="2" width="12.85546875" customWidth="1"/>
    <col min="3" max="3" width="10.28515625" customWidth="1"/>
    <col min="4" max="4" width="11.140625" customWidth="1"/>
    <col min="5" max="5" width="45.5703125" customWidth="1"/>
    <col min="6" max="6" width="8.85546875" customWidth="1"/>
  </cols>
  <sheetData>
    <row r="1" spans="1:5" ht="13.5" customHeight="1" x14ac:dyDescent="0.2">
      <c r="A1" s="129" t="s">
        <v>52</v>
      </c>
      <c r="B1" s="130"/>
      <c r="C1" s="130"/>
      <c r="D1" s="130"/>
      <c r="E1" s="130"/>
    </row>
    <row r="2" spans="1:5" x14ac:dyDescent="0.2">
      <c r="A2" s="103" t="s">
        <v>16</v>
      </c>
      <c r="B2" s="124"/>
      <c r="C2" s="124"/>
      <c r="D2" s="124"/>
      <c r="E2" s="109"/>
    </row>
    <row r="3" spans="1:5" x14ac:dyDescent="0.2">
      <c r="A3" s="46" t="s">
        <v>17</v>
      </c>
      <c r="B3" s="119" t="s">
        <v>23</v>
      </c>
      <c r="C3" s="120"/>
      <c r="D3" s="120"/>
      <c r="E3" s="121"/>
    </row>
    <row r="4" spans="1:5" x14ac:dyDescent="0.2">
      <c r="A4" s="46" t="s">
        <v>48</v>
      </c>
      <c r="B4" s="125" t="s">
        <v>24</v>
      </c>
      <c r="C4" s="131"/>
      <c r="D4" s="131"/>
      <c r="E4" s="109"/>
    </row>
    <row r="5" spans="1:5" x14ac:dyDescent="0.2">
      <c r="A5" s="103" t="s">
        <v>11</v>
      </c>
      <c r="B5" s="124"/>
      <c r="C5" s="124"/>
      <c r="D5" s="124"/>
      <c r="E5" s="109"/>
    </row>
    <row r="6" spans="1:5" x14ac:dyDescent="0.2">
      <c r="A6" s="46" t="s">
        <v>12</v>
      </c>
      <c r="B6" s="125" t="s">
        <v>25</v>
      </c>
      <c r="C6" s="131"/>
      <c r="D6" s="131"/>
      <c r="E6" s="109"/>
    </row>
    <row r="7" spans="1:5" x14ac:dyDescent="0.2">
      <c r="A7" s="46" t="s">
        <v>35</v>
      </c>
      <c r="B7" s="125" t="s">
        <v>26</v>
      </c>
      <c r="C7" s="131"/>
      <c r="D7" s="131"/>
      <c r="E7" s="109"/>
    </row>
    <row r="8" spans="1:5" x14ac:dyDescent="0.2">
      <c r="A8" s="46" t="s">
        <v>36</v>
      </c>
      <c r="B8" s="125" t="s">
        <v>27</v>
      </c>
      <c r="C8" s="131"/>
      <c r="D8" s="131"/>
      <c r="E8" s="109"/>
    </row>
    <row r="9" spans="1:5" x14ac:dyDescent="0.2">
      <c r="A9" s="46" t="s">
        <v>37</v>
      </c>
      <c r="B9" s="125" t="s">
        <v>28</v>
      </c>
      <c r="C9" s="131"/>
      <c r="D9" s="131"/>
      <c r="E9" s="109"/>
    </row>
    <row r="10" spans="1:5" x14ac:dyDescent="0.2">
      <c r="A10" s="46" t="s">
        <v>38</v>
      </c>
      <c r="B10" s="125">
        <v>48105</v>
      </c>
      <c r="C10" s="131"/>
      <c r="D10" s="131"/>
      <c r="E10" s="109"/>
    </row>
    <row r="11" spans="1:5" x14ac:dyDescent="0.2">
      <c r="A11" s="46" t="s">
        <v>31</v>
      </c>
      <c r="B11" s="125" t="s">
        <v>66</v>
      </c>
      <c r="C11" s="109"/>
      <c r="D11" s="109"/>
      <c r="E11" s="109"/>
    </row>
    <row r="12" spans="1:5" x14ac:dyDescent="0.2">
      <c r="A12" s="47" t="s">
        <v>32</v>
      </c>
      <c r="B12" s="125" t="s">
        <v>67</v>
      </c>
      <c r="C12" s="109"/>
      <c r="D12" s="109"/>
      <c r="E12" s="109"/>
    </row>
    <row r="13" spans="1:5" x14ac:dyDescent="0.2">
      <c r="A13" s="47" t="s">
        <v>33</v>
      </c>
      <c r="B13" s="125" t="s">
        <v>67</v>
      </c>
      <c r="C13" s="109"/>
      <c r="D13" s="109"/>
      <c r="E13" s="109"/>
    </row>
    <row r="14" spans="1:5" x14ac:dyDescent="0.2">
      <c r="A14" s="47" t="s">
        <v>34</v>
      </c>
      <c r="B14" s="126" t="s">
        <v>68</v>
      </c>
      <c r="C14" s="109"/>
      <c r="D14" s="109"/>
      <c r="E14" s="109"/>
    </row>
    <row r="15" spans="1:5" ht="93.75" customHeight="1" x14ac:dyDescent="0.2">
      <c r="A15" s="73" t="s">
        <v>40</v>
      </c>
      <c r="B15" s="73"/>
      <c r="C15" s="73"/>
      <c r="D15" s="73"/>
      <c r="E15" s="59" t="s">
        <v>41</v>
      </c>
    </row>
    <row r="16" spans="1:5" ht="88.5" customHeight="1" x14ac:dyDescent="0.2">
      <c r="A16" s="128" t="s">
        <v>59</v>
      </c>
      <c r="B16" s="75"/>
      <c r="C16" s="75"/>
      <c r="D16" s="75"/>
      <c r="E16" s="76"/>
    </row>
    <row r="17" spans="1:5" x14ac:dyDescent="0.2">
      <c r="A17" s="61" t="s">
        <v>13</v>
      </c>
      <c r="B17" s="79" t="str">
        <f>IF(COUNTA(D20:D39)&lt;20,"REQUIRED DATA MISSING",IF(COUNTA(C20:C39)&lt;20,"REQUIRED DATA MISSING",IF(COUNTA(B20:B39)&lt;20,"REQUIRED DATA MISSING",IF(B18&lt;0.72,"PASSED","FAILED"))))</f>
        <v>PASSED</v>
      </c>
      <c r="C17" s="80"/>
      <c r="D17" s="80"/>
      <c r="E17" s="48"/>
    </row>
    <row r="18" spans="1:5" x14ac:dyDescent="0.2">
      <c r="A18" s="49" t="s">
        <v>3</v>
      </c>
      <c r="B18" s="127">
        <f>STDEVA(D20:D39)</f>
        <v>3.9203383312641421E-2</v>
      </c>
      <c r="C18" s="109"/>
      <c r="D18" s="109"/>
      <c r="E18" s="48"/>
    </row>
    <row r="19" spans="1:5" ht="25.5" x14ac:dyDescent="0.2">
      <c r="A19" s="49" t="s">
        <v>43</v>
      </c>
      <c r="B19" s="49" t="s">
        <v>0</v>
      </c>
      <c r="C19" s="49" t="s">
        <v>1</v>
      </c>
      <c r="D19" s="49" t="s">
        <v>2</v>
      </c>
      <c r="E19" s="50" t="s">
        <v>39</v>
      </c>
    </row>
    <row r="20" spans="1:5" x14ac:dyDescent="0.2">
      <c r="A20" s="51" t="s">
        <v>6</v>
      </c>
      <c r="B20" s="22">
        <v>38286</v>
      </c>
      <c r="C20" s="35">
        <v>0.33333333333333331</v>
      </c>
      <c r="D20" s="52">
        <v>6.0030000000000001</v>
      </c>
      <c r="E20" s="53" t="str">
        <f>IF(D20="", "DATA REQUIRED IN CELL D20", "OK")</f>
        <v>OK</v>
      </c>
    </row>
    <row r="21" spans="1:5" x14ac:dyDescent="0.2">
      <c r="A21" s="51" t="s">
        <v>6</v>
      </c>
      <c r="B21" s="22">
        <v>38287</v>
      </c>
      <c r="C21" s="35">
        <v>0.33680555555555558</v>
      </c>
      <c r="D21" s="52">
        <v>6.0209999999999999</v>
      </c>
      <c r="E21" s="53" t="str">
        <f>IF(D21="", "DATA REQUIRED IN CELL D21", "OK")</f>
        <v>OK</v>
      </c>
    </row>
    <row r="22" spans="1:5" x14ac:dyDescent="0.2">
      <c r="A22" s="51" t="s">
        <v>6</v>
      </c>
      <c r="B22" s="22">
        <v>38288</v>
      </c>
      <c r="C22" s="35">
        <v>0.3354166666666667</v>
      </c>
      <c r="D22" s="52">
        <v>6.0430000000000001</v>
      </c>
      <c r="E22" s="53" t="str">
        <f>IF(D22="", "DATA REQUIRED IN CELL D22", "OK")</f>
        <v>OK</v>
      </c>
    </row>
    <row r="23" spans="1:5" x14ac:dyDescent="0.2">
      <c r="A23" s="51" t="s">
        <v>6</v>
      </c>
      <c r="B23" s="22">
        <v>38289</v>
      </c>
      <c r="C23" s="35">
        <v>0.33680555555555558</v>
      </c>
      <c r="D23" s="52">
        <v>5.9930000000000003</v>
      </c>
      <c r="E23" s="53" t="str">
        <f>IF(D23="", "DATA REQUIRED IN CELL D23", "OK")</f>
        <v>OK</v>
      </c>
    </row>
    <row r="24" spans="1:5" x14ac:dyDescent="0.2">
      <c r="A24" s="51" t="s">
        <v>6</v>
      </c>
      <c r="B24" s="22">
        <v>38290</v>
      </c>
      <c r="C24" s="35">
        <v>0.33680555555555558</v>
      </c>
      <c r="D24" s="52">
        <v>6.0030000000000001</v>
      </c>
      <c r="E24" s="53" t="str">
        <f>IF(D24="", "DATA REQUIRED IN CELL D24", "OK")</f>
        <v>OK</v>
      </c>
    </row>
    <row r="25" spans="1:5" x14ac:dyDescent="0.2">
      <c r="A25" s="51" t="s">
        <v>6</v>
      </c>
      <c r="B25" s="22">
        <v>38292</v>
      </c>
      <c r="C25" s="35">
        <v>0.3354166666666667</v>
      </c>
      <c r="D25" s="52">
        <v>6.0919999999999996</v>
      </c>
      <c r="E25" s="53" t="str">
        <f>IF(D25="", "DATA REQUIRED IN CELL D25", "OK")</f>
        <v>OK</v>
      </c>
    </row>
    <row r="26" spans="1:5" x14ac:dyDescent="0.2">
      <c r="A26" s="51" t="s">
        <v>6</v>
      </c>
      <c r="B26" s="22">
        <v>38293</v>
      </c>
      <c r="C26" s="35">
        <v>0.3354166666666667</v>
      </c>
      <c r="D26" s="52">
        <v>6.101</v>
      </c>
      <c r="E26" s="53" t="str">
        <f>IF(D26="", "DATA REQUIRED IN CELL D26", "OK")</f>
        <v>OK</v>
      </c>
    </row>
    <row r="27" spans="1:5" x14ac:dyDescent="0.2">
      <c r="A27" s="51" t="s">
        <v>6</v>
      </c>
      <c r="B27" s="22">
        <v>38294</v>
      </c>
      <c r="C27" s="35">
        <v>0.3354166666666667</v>
      </c>
      <c r="D27" s="52">
        <v>6.0449999999999999</v>
      </c>
      <c r="E27" s="53" t="str">
        <f>IF(D27="", "DATA REQUIRED IN CELL D27", "OK")</f>
        <v>OK</v>
      </c>
    </row>
    <row r="28" spans="1:5" x14ac:dyDescent="0.2">
      <c r="A28" s="51" t="s">
        <v>6</v>
      </c>
      <c r="B28" s="22">
        <v>38296</v>
      </c>
      <c r="C28" s="35">
        <v>0.33333333333333331</v>
      </c>
      <c r="D28" s="52">
        <v>6.0030000000000001</v>
      </c>
      <c r="E28" s="53" t="str">
        <f>IF(D28="", "DATA REQUIRED IN CELL D28", "OK")</f>
        <v>OK</v>
      </c>
    </row>
    <row r="29" spans="1:5" x14ac:dyDescent="0.2">
      <c r="A29" s="51" t="s">
        <v>6</v>
      </c>
      <c r="B29" s="22">
        <v>38297</v>
      </c>
      <c r="C29" s="35">
        <v>0.33333333333333331</v>
      </c>
      <c r="D29" s="52">
        <v>6.0209999999999999</v>
      </c>
      <c r="E29" s="53" t="str">
        <f>IF(D29="", "DATA REQUIRED IN CELL D29", "OK")</f>
        <v>OK</v>
      </c>
    </row>
    <row r="30" spans="1:5" x14ac:dyDescent="0.2">
      <c r="A30" s="51" t="s">
        <v>6</v>
      </c>
      <c r="B30" s="22">
        <v>38298</v>
      </c>
      <c r="C30" s="35">
        <v>0.3347222222222222</v>
      </c>
      <c r="D30" s="52">
        <v>5.9889999999999999</v>
      </c>
      <c r="E30" s="53" t="str">
        <f>IF(D30="", "DATA REQUIRED IN CELL D30", "OK")</f>
        <v>OK</v>
      </c>
    </row>
    <row r="31" spans="1:5" x14ac:dyDescent="0.2">
      <c r="A31" s="51" t="s">
        <v>6</v>
      </c>
      <c r="B31" s="22">
        <v>38299</v>
      </c>
      <c r="C31" s="35">
        <v>0.33333333333333331</v>
      </c>
      <c r="D31" s="52">
        <v>5.9619999999999997</v>
      </c>
      <c r="E31" s="53" t="str">
        <f>IF(D31="", "DATA REQUIRED IN CELL D31", "OK")</f>
        <v>OK</v>
      </c>
    </row>
    <row r="32" spans="1:5" x14ac:dyDescent="0.2">
      <c r="A32" s="51" t="s">
        <v>6</v>
      </c>
      <c r="B32" s="22">
        <v>38300</v>
      </c>
      <c r="C32" s="35">
        <v>0.33333333333333331</v>
      </c>
      <c r="D32" s="52">
        <v>6.01</v>
      </c>
      <c r="E32" s="53" t="str">
        <f>IF(D32="", "DATA REQUIRED IN CELL D32", "OK")</f>
        <v>OK</v>
      </c>
    </row>
    <row r="33" spans="1:5" x14ac:dyDescent="0.2">
      <c r="A33" s="51" t="s">
        <v>6</v>
      </c>
      <c r="B33" s="22">
        <v>38301</v>
      </c>
      <c r="C33" s="35">
        <v>0.33333333333333331</v>
      </c>
      <c r="D33" s="52">
        <v>6.032</v>
      </c>
      <c r="E33" s="53" t="str">
        <f>IF(D33="", "DATA REQUIRED IN CELL D33", "OK")</f>
        <v>OK</v>
      </c>
    </row>
    <row r="34" spans="1:5" x14ac:dyDescent="0.2">
      <c r="A34" s="51" t="s">
        <v>6</v>
      </c>
      <c r="B34" s="22">
        <v>38302</v>
      </c>
      <c r="C34" s="35">
        <v>0.34375</v>
      </c>
      <c r="D34" s="52">
        <v>6.0529999999999999</v>
      </c>
      <c r="E34" s="53" t="str">
        <f>IF(D34="", "DATA REQUIRED IN CELL D34", "OK")</f>
        <v>OK</v>
      </c>
    </row>
    <row r="35" spans="1:5" x14ac:dyDescent="0.2">
      <c r="A35" s="51" t="s">
        <v>6</v>
      </c>
      <c r="B35" s="22">
        <v>38303</v>
      </c>
      <c r="C35" s="35">
        <v>0.33333333333333331</v>
      </c>
      <c r="D35" s="52">
        <v>6.05</v>
      </c>
      <c r="E35" s="53" t="str">
        <f>IF(D35="", "DATA REQUIRED IN CELL D35", "OK")</f>
        <v>OK</v>
      </c>
    </row>
    <row r="36" spans="1:5" x14ac:dyDescent="0.2">
      <c r="A36" s="51" t="s">
        <v>6</v>
      </c>
      <c r="B36" s="22">
        <v>38304</v>
      </c>
      <c r="C36" s="35">
        <v>0.33819444444444446</v>
      </c>
      <c r="D36" s="52">
        <v>5.9889999999999999</v>
      </c>
      <c r="E36" s="53" t="str">
        <f>IF(D36="", "DATA REQUIRED IN CELL D36", "OK")</f>
        <v>OK</v>
      </c>
    </row>
    <row r="37" spans="1:5" x14ac:dyDescent="0.2">
      <c r="A37" s="51" t="s">
        <v>6</v>
      </c>
      <c r="B37" s="22">
        <v>38305</v>
      </c>
      <c r="C37" s="35">
        <v>0.33333333333333331</v>
      </c>
      <c r="D37" s="52">
        <v>6.0330000000000004</v>
      </c>
      <c r="E37" s="53" t="str">
        <f>IF(D37="", "DATA REQUIRED IN CELL D37", "OK")</f>
        <v>OK</v>
      </c>
    </row>
    <row r="38" spans="1:5" x14ac:dyDescent="0.2">
      <c r="A38" s="51" t="s">
        <v>6</v>
      </c>
      <c r="B38" s="22">
        <v>38306</v>
      </c>
      <c r="C38" s="35">
        <v>0.33333333333333331</v>
      </c>
      <c r="D38" s="52">
        <v>5.9390000000000001</v>
      </c>
      <c r="E38" s="53" t="str">
        <f>IF(D38="", "DATA REQUIRED IN CELL D38", "OK")</f>
        <v>OK</v>
      </c>
    </row>
    <row r="39" spans="1:5" x14ac:dyDescent="0.2">
      <c r="A39" s="51" t="s">
        <v>6</v>
      </c>
      <c r="B39" s="22">
        <v>38307</v>
      </c>
      <c r="C39" s="35">
        <v>0.34722222222222227</v>
      </c>
      <c r="D39" s="52">
        <v>6.0419999999999998</v>
      </c>
      <c r="E39" s="53" t="str">
        <f>IF(D39="", "DATA REQUIRED IN CELL D39", "OK")</f>
        <v>OK</v>
      </c>
    </row>
  </sheetData>
  <mergeCells count="18">
    <mergeCell ref="B12:E12"/>
    <mergeCell ref="A1:E1"/>
    <mergeCell ref="A2:E2"/>
    <mergeCell ref="B3:E3"/>
    <mergeCell ref="B4:E4"/>
    <mergeCell ref="A5:E5"/>
    <mergeCell ref="B6:E6"/>
    <mergeCell ref="B7:E7"/>
    <mergeCell ref="B8:E8"/>
    <mergeCell ref="B9:E9"/>
    <mergeCell ref="B10:E10"/>
    <mergeCell ref="B11:E11"/>
    <mergeCell ref="B13:E13"/>
    <mergeCell ref="B14:E14"/>
    <mergeCell ref="B17:D17"/>
    <mergeCell ref="B18:D18"/>
    <mergeCell ref="A15:D15"/>
    <mergeCell ref="A16:E16"/>
  </mergeCells>
  <phoneticPr fontId="0" type="noConversion"/>
  <hyperlinks>
    <hyperlink ref="B14" r:id="rId1" xr:uid="{00000000-0004-0000-0400-000000000000}"/>
  </hyperlinks>
  <pageMargins left="0.75" right="0.75" top="1" bottom="1" header="0.5" footer="0.5"/>
  <pageSetup fitToHeight="0"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
  <sheetViews>
    <sheetView workbookViewId="0">
      <selection activeCell="B13" sqref="B13:I13"/>
    </sheetView>
  </sheetViews>
  <sheetFormatPr defaultRowHeight="12.75" x14ac:dyDescent="0.2"/>
  <cols>
    <col min="1" max="1" width="37.7109375" customWidth="1"/>
    <col min="3" max="3" width="9" bestFit="1" customWidth="1"/>
    <col min="4" max="4" width="10" customWidth="1"/>
    <col min="5" max="5" width="27.85546875" bestFit="1" customWidth="1"/>
    <col min="6" max="6" width="2.28515625" customWidth="1"/>
    <col min="7" max="7" width="2.140625" customWidth="1"/>
    <col min="8" max="8" width="22.42578125" customWidth="1"/>
    <col min="12" max="12" width="27.42578125" bestFit="1" customWidth="1"/>
    <col min="13" max="13" width="37.140625" customWidth="1"/>
  </cols>
  <sheetData>
    <row r="1" spans="1:11" x14ac:dyDescent="0.2">
      <c r="A1" s="33" t="s">
        <v>53</v>
      </c>
      <c r="B1" s="13"/>
      <c r="C1" s="13"/>
      <c r="D1" s="13"/>
      <c r="E1" s="13"/>
      <c r="F1" s="13"/>
      <c r="G1" s="13"/>
      <c r="H1" s="13"/>
      <c r="I1" s="13"/>
      <c r="J1" s="13"/>
      <c r="K1" s="13"/>
    </row>
    <row r="2" spans="1:11" x14ac:dyDescent="0.2">
      <c r="A2" s="81" t="s">
        <v>16</v>
      </c>
      <c r="B2" s="141"/>
      <c r="C2" s="141"/>
      <c r="D2" s="141"/>
      <c r="E2" s="141"/>
      <c r="F2" s="141"/>
      <c r="G2" s="141"/>
      <c r="H2" s="141"/>
      <c r="I2" s="141"/>
      <c r="J2" s="13"/>
      <c r="K2" s="13"/>
    </row>
    <row r="3" spans="1:11" x14ac:dyDescent="0.2">
      <c r="A3" s="18" t="s">
        <v>17</v>
      </c>
      <c r="B3" s="137" t="str">
        <f>('EX - 15 ppm S Precision'!$B$3)</f>
        <v>Total Sulfur in Liquid Aromatic Hydrocarbons and Their Derivatives by Oxidative and Electrochemical Detection</v>
      </c>
      <c r="C3" s="138"/>
      <c r="D3" s="138"/>
      <c r="E3" s="138"/>
      <c r="F3" s="138"/>
      <c r="G3" s="138"/>
      <c r="H3" s="138"/>
      <c r="I3" s="139"/>
      <c r="J3" s="13"/>
      <c r="K3" s="13"/>
    </row>
    <row r="4" spans="1:11" x14ac:dyDescent="0.2">
      <c r="A4" s="18" t="s">
        <v>48</v>
      </c>
      <c r="B4" s="137" t="str">
        <f>('EX - 15 ppm S Precision'!$B$4)</f>
        <v>ASTM D 6428-99</v>
      </c>
      <c r="C4" s="138"/>
      <c r="D4" s="138"/>
      <c r="E4" s="138"/>
      <c r="F4" s="138"/>
      <c r="G4" s="138"/>
      <c r="H4" s="138"/>
      <c r="I4" s="139"/>
      <c r="J4" s="13"/>
      <c r="K4" s="13"/>
    </row>
    <row r="5" spans="1:11" x14ac:dyDescent="0.2">
      <c r="A5" s="142" t="s">
        <v>11</v>
      </c>
      <c r="B5" s="83"/>
      <c r="C5" s="83"/>
      <c r="D5" s="83"/>
      <c r="E5" s="83"/>
      <c r="F5" s="83"/>
      <c r="G5" s="83"/>
      <c r="H5" s="83"/>
      <c r="I5" s="83"/>
    </row>
    <row r="6" spans="1:11" x14ac:dyDescent="0.2">
      <c r="A6" s="19" t="s">
        <v>12</v>
      </c>
      <c r="B6" s="137" t="str">
        <f>('EX - 15 ppm S Precision'!$B$6)</f>
        <v>USEPA National and Vehicle Fuels Emissions Laboratory/OAR</v>
      </c>
      <c r="C6" s="138"/>
      <c r="D6" s="138"/>
      <c r="E6" s="138"/>
      <c r="F6" s="138"/>
      <c r="G6" s="138"/>
      <c r="H6" s="138"/>
      <c r="I6" s="139"/>
    </row>
    <row r="7" spans="1:11" x14ac:dyDescent="0.2">
      <c r="A7" s="19" t="s">
        <v>35</v>
      </c>
      <c r="B7" s="137" t="str">
        <f>('EX - 15 ppm S Precision'!$B$7)</f>
        <v>2565 Plymouth Road, Mailcode AATSG</v>
      </c>
      <c r="C7" s="138"/>
      <c r="D7" s="138"/>
      <c r="E7" s="138"/>
      <c r="F7" s="138"/>
      <c r="G7" s="138"/>
      <c r="H7" s="138"/>
      <c r="I7" s="139"/>
    </row>
    <row r="8" spans="1:11" x14ac:dyDescent="0.2">
      <c r="A8" s="19" t="s">
        <v>36</v>
      </c>
      <c r="B8" s="137" t="str">
        <f>('EX - 15 ppm S Precision'!$B$8)</f>
        <v>Ann Arbor</v>
      </c>
      <c r="C8" s="138"/>
      <c r="D8" s="138"/>
      <c r="E8" s="138"/>
      <c r="F8" s="138"/>
      <c r="G8" s="138"/>
      <c r="H8" s="138"/>
      <c r="I8" s="139"/>
    </row>
    <row r="9" spans="1:11" x14ac:dyDescent="0.2">
      <c r="A9" s="19" t="s">
        <v>37</v>
      </c>
      <c r="B9" s="137" t="str">
        <f>('EX - 15 ppm S Precision'!$B$9)</f>
        <v>Michigan</v>
      </c>
      <c r="C9" s="138"/>
      <c r="D9" s="138"/>
      <c r="E9" s="138"/>
      <c r="F9" s="138"/>
      <c r="G9" s="138"/>
      <c r="H9" s="138"/>
      <c r="I9" s="139"/>
    </row>
    <row r="10" spans="1:11" x14ac:dyDescent="0.2">
      <c r="A10" s="19" t="s">
        <v>38</v>
      </c>
      <c r="B10" s="137">
        <f>('EX - 15 ppm S Precision'!$B$10)</f>
        <v>48105</v>
      </c>
      <c r="C10" s="138"/>
      <c r="D10" s="138"/>
      <c r="E10" s="138"/>
      <c r="F10" s="138"/>
      <c r="G10" s="138"/>
      <c r="H10" s="138"/>
      <c r="I10" s="139"/>
    </row>
    <row r="11" spans="1:11" ht="13.5" customHeight="1" x14ac:dyDescent="0.2">
      <c r="A11" s="39" t="s">
        <v>31</v>
      </c>
      <c r="B11" s="137" t="str">
        <f>('EX - 15 ppm S Precision'!$B$11)</f>
        <v>John Doe</v>
      </c>
      <c r="C11" s="138"/>
      <c r="D11" s="138"/>
      <c r="E11" s="138"/>
      <c r="F11" s="138"/>
      <c r="G11" s="138"/>
      <c r="H11" s="138"/>
      <c r="I11" s="139"/>
    </row>
    <row r="12" spans="1:11" ht="27" customHeight="1" x14ac:dyDescent="0.2">
      <c r="A12" s="39" t="s">
        <v>32</v>
      </c>
      <c r="B12" s="116" t="s">
        <v>67</v>
      </c>
      <c r="C12" s="138"/>
      <c r="D12" s="138"/>
      <c r="E12" s="138"/>
      <c r="F12" s="138"/>
      <c r="G12" s="138"/>
      <c r="H12" s="138"/>
      <c r="I12" s="139"/>
    </row>
    <row r="13" spans="1:11" ht="27.75" customHeight="1" x14ac:dyDescent="0.2">
      <c r="A13" s="39" t="s">
        <v>33</v>
      </c>
      <c r="B13" s="116" t="s">
        <v>67</v>
      </c>
      <c r="C13" s="138"/>
      <c r="D13" s="138"/>
      <c r="E13" s="138"/>
      <c r="F13" s="138"/>
      <c r="G13" s="138"/>
      <c r="H13" s="138"/>
      <c r="I13" s="139"/>
    </row>
    <row r="14" spans="1:11" ht="29.25" customHeight="1" x14ac:dyDescent="0.2">
      <c r="A14" s="39" t="s">
        <v>34</v>
      </c>
      <c r="B14" s="137" t="str">
        <f>('EX - 15 ppm S Precision'!$B$14)</f>
        <v>FuelsProgramSupport@epa.gov</v>
      </c>
      <c r="C14" s="138"/>
      <c r="D14" s="138"/>
      <c r="E14" s="138"/>
      <c r="F14" s="138"/>
      <c r="G14" s="138"/>
      <c r="H14" s="138"/>
      <c r="I14" s="139"/>
    </row>
    <row r="15" spans="1:11" ht="51" customHeight="1" x14ac:dyDescent="0.2">
      <c r="A15" s="110" t="s">
        <v>40</v>
      </c>
      <c r="B15" s="75"/>
      <c r="C15" s="75"/>
      <c r="D15" s="75"/>
      <c r="E15" s="122"/>
      <c r="F15" s="122"/>
      <c r="G15" s="122"/>
      <c r="H15" s="123"/>
      <c r="I15" s="59" t="s">
        <v>41</v>
      </c>
    </row>
    <row r="16" spans="1:11" ht="88.5" customHeight="1" x14ac:dyDescent="0.2">
      <c r="A16" s="140" t="s">
        <v>63</v>
      </c>
      <c r="B16" s="75"/>
      <c r="C16" s="75"/>
      <c r="D16" s="75"/>
      <c r="E16" s="93"/>
      <c r="F16" s="63"/>
    </row>
    <row r="17" spans="1:7" x14ac:dyDescent="0.2">
      <c r="A17" s="101" t="s">
        <v>15</v>
      </c>
      <c r="B17" s="101"/>
      <c r="C17" s="101"/>
      <c r="D17" s="101"/>
      <c r="E17" s="43"/>
      <c r="F17" s="43"/>
    </row>
    <row r="18" spans="1:7" x14ac:dyDescent="0.2">
      <c r="A18" s="101" t="s">
        <v>4</v>
      </c>
      <c r="B18" s="101"/>
      <c r="C18" s="101"/>
      <c r="D18" s="101"/>
      <c r="E18" s="43"/>
      <c r="F18" s="43"/>
    </row>
    <row r="19" spans="1:7" ht="25.5" x14ac:dyDescent="0.2">
      <c r="A19" s="20" t="s">
        <v>42</v>
      </c>
      <c r="B19" s="98" t="str">
        <f>IF(COUNTA(D26:D35)&lt;10,"REQUIRED DATA MISSING",IF(COUNTA(B23)&lt;1,"REQUIRED DATA MISSING",IF(B24&lt;0.54,"PASSED","FAILED")))</f>
        <v>PASSED</v>
      </c>
      <c r="C19" s="99"/>
      <c r="D19" s="100"/>
    </row>
    <row r="20" spans="1:7" x14ac:dyDescent="0.2">
      <c r="A20" s="36" t="s">
        <v>5</v>
      </c>
      <c r="B20" s="136">
        <f>AVERAGE(D26:D35)</f>
        <v>7.9485000000000001</v>
      </c>
      <c r="C20" s="134"/>
      <c r="D20" s="135"/>
      <c r="E20" s="44"/>
      <c r="F20" s="44"/>
    </row>
    <row r="21" spans="1:7" x14ac:dyDescent="0.2">
      <c r="A21" s="37" t="s">
        <v>7</v>
      </c>
      <c r="B21" s="132" t="s">
        <v>45</v>
      </c>
      <c r="C21" s="89"/>
      <c r="D21" s="90"/>
      <c r="E21" s="45"/>
      <c r="F21" s="45"/>
    </row>
    <row r="22" spans="1:7" ht="25.5" x14ac:dyDescent="0.2">
      <c r="A22" s="37" t="s">
        <v>8</v>
      </c>
      <c r="B22" s="132" t="s">
        <v>46</v>
      </c>
      <c r="C22" s="89"/>
      <c r="D22" s="90"/>
      <c r="E22" s="41" t="s">
        <v>44</v>
      </c>
      <c r="F22" s="45"/>
    </row>
    <row r="23" spans="1:7" ht="25.5" x14ac:dyDescent="0.2">
      <c r="A23" s="37" t="s">
        <v>10</v>
      </c>
      <c r="B23" s="91">
        <v>8</v>
      </c>
      <c r="C23" s="89"/>
      <c r="D23" s="90"/>
      <c r="E23" s="64" t="str">
        <f>IF(B23&lt;1, "ARV TOO LOW IN CONCENTRATION", IF(B23&gt;10, "ARV TOO HIGH IN CONCENTRATION","OK"))</f>
        <v>OK</v>
      </c>
      <c r="F23" s="45"/>
    </row>
    <row r="24" spans="1:7" ht="25.5" x14ac:dyDescent="0.2">
      <c r="A24" s="36" t="s">
        <v>9</v>
      </c>
      <c r="B24" s="133">
        <f>ABS(B23-B20)</f>
        <v>5.1499999999999879E-2</v>
      </c>
      <c r="C24" s="134"/>
      <c r="D24" s="135"/>
      <c r="E24" s="44"/>
      <c r="F24" s="44"/>
    </row>
    <row r="25" spans="1:7" ht="38.25" x14ac:dyDescent="0.2">
      <c r="A25" s="21" t="s">
        <v>43</v>
      </c>
      <c r="B25" s="34" t="s">
        <v>0</v>
      </c>
      <c r="C25" s="34" t="s">
        <v>1</v>
      </c>
      <c r="D25" s="24" t="s">
        <v>2</v>
      </c>
      <c r="E25" s="41" t="s">
        <v>39</v>
      </c>
      <c r="G25" s="2"/>
    </row>
    <row r="26" spans="1:7" x14ac:dyDescent="0.2">
      <c r="A26" s="25" t="s">
        <v>6</v>
      </c>
      <c r="B26" s="22">
        <v>38365</v>
      </c>
      <c r="C26" s="35">
        <v>0.33333333333333331</v>
      </c>
      <c r="D26" s="26">
        <v>7.3410000000000002</v>
      </c>
      <c r="E26" s="42" t="str">
        <f>IF(D26="", "DATA REQUIRED IN CELL D26", "OK")</f>
        <v>OK</v>
      </c>
      <c r="G26" s="15"/>
    </row>
    <row r="27" spans="1:7" x14ac:dyDescent="0.2">
      <c r="A27" s="25" t="s">
        <v>6</v>
      </c>
      <c r="B27" s="22">
        <v>38365</v>
      </c>
      <c r="C27" s="35">
        <v>0.33680555555555558</v>
      </c>
      <c r="D27" s="26">
        <v>7.5620000000000003</v>
      </c>
      <c r="E27" s="42" t="str">
        <f>IF(D27="", "DATA REQUIRED IN CELL D27", "OK")</f>
        <v>OK</v>
      </c>
      <c r="G27" s="15"/>
    </row>
    <row r="28" spans="1:7" x14ac:dyDescent="0.2">
      <c r="A28" s="25" t="s">
        <v>6</v>
      </c>
      <c r="B28" s="22">
        <v>38365</v>
      </c>
      <c r="C28" s="35">
        <v>0.34027777777777773</v>
      </c>
      <c r="D28" s="26">
        <v>7.8940000000000001</v>
      </c>
      <c r="E28" s="42" t="str">
        <f>IF(D28="", "DATA REQUIRED IN CELL D28", "OK")</f>
        <v>OK</v>
      </c>
      <c r="G28" s="15"/>
    </row>
    <row r="29" spans="1:7" x14ac:dyDescent="0.2">
      <c r="A29" s="25" t="s">
        <v>6</v>
      </c>
      <c r="B29" s="22">
        <v>38365</v>
      </c>
      <c r="C29" s="35">
        <v>0.34375</v>
      </c>
      <c r="D29" s="26">
        <v>8.2189999999999994</v>
      </c>
      <c r="E29" s="42" t="str">
        <f>IF(D29="", "DATA REQUIRED IN CELL D29", "OK")</f>
        <v>OK</v>
      </c>
      <c r="G29" s="15"/>
    </row>
    <row r="30" spans="1:7" x14ac:dyDescent="0.2">
      <c r="A30" s="25" t="s">
        <v>6</v>
      </c>
      <c r="B30" s="22">
        <v>38365</v>
      </c>
      <c r="C30" s="35">
        <v>0.34722222222222227</v>
      </c>
      <c r="D30" s="26">
        <v>8.234</v>
      </c>
      <c r="E30" s="42" t="str">
        <f>IF(D30="", "DATA REQUIRED IN CELL D30", "OK")</f>
        <v>OK</v>
      </c>
      <c r="G30" s="15"/>
    </row>
    <row r="31" spans="1:7" x14ac:dyDescent="0.2">
      <c r="A31" s="25" t="s">
        <v>6</v>
      </c>
      <c r="B31" s="22">
        <v>38365</v>
      </c>
      <c r="C31" s="35">
        <v>0.35069444444444442</v>
      </c>
      <c r="D31" s="26">
        <v>8.1</v>
      </c>
      <c r="E31" s="42" t="str">
        <f>IF(D31="", "DATA REQUIRED IN CELL D31", "OK")</f>
        <v>OK</v>
      </c>
      <c r="G31" s="15"/>
    </row>
    <row r="32" spans="1:7" x14ac:dyDescent="0.2">
      <c r="A32" s="25" t="s">
        <v>6</v>
      </c>
      <c r="B32" s="22">
        <v>38365</v>
      </c>
      <c r="C32" s="35">
        <v>0.35416666666666669</v>
      </c>
      <c r="D32" s="26">
        <v>8.1140000000000008</v>
      </c>
      <c r="E32" s="42" t="str">
        <f>IF(D32="", "DATA REQUIRED IN CELL D32", "OK")</f>
        <v>OK</v>
      </c>
      <c r="G32" s="15"/>
    </row>
    <row r="33" spans="1:7" x14ac:dyDescent="0.2">
      <c r="A33" s="25" t="s">
        <v>6</v>
      </c>
      <c r="B33" s="22">
        <v>38365</v>
      </c>
      <c r="C33" s="35">
        <v>0.3576388888888889</v>
      </c>
      <c r="D33" s="26">
        <v>7.9889999999999999</v>
      </c>
      <c r="E33" s="42" t="str">
        <f>IF(D33="", "DATA REQUIRED IN CELL D33", "OK")</f>
        <v>OK</v>
      </c>
      <c r="G33" s="15"/>
    </row>
    <row r="34" spans="1:7" x14ac:dyDescent="0.2">
      <c r="A34" s="25" t="s">
        <v>6</v>
      </c>
      <c r="B34" s="22">
        <v>38365</v>
      </c>
      <c r="C34" s="35">
        <v>0.3611111111111111</v>
      </c>
      <c r="D34" s="26">
        <v>7.6870000000000003</v>
      </c>
      <c r="E34" s="42" t="str">
        <f>IF(D34="", "DATA REQUIRED IN CELL D34", "OK")</f>
        <v>OK</v>
      </c>
      <c r="G34" s="15"/>
    </row>
    <row r="35" spans="1:7" x14ac:dyDescent="0.2">
      <c r="A35" s="25" t="s">
        <v>6</v>
      </c>
      <c r="B35" s="22">
        <v>38365</v>
      </c>
      <c r="C35" s="67" t="s">
        <v>57</v>
      </c>
      <c r="D35" s="26">
        <v>8.3450000000000006</v>
      </c>
      <c r="E35" s="42" t="str">
        <f>IF(D35="", "DATA REQUIRED IN CELL D35", "OK")</f>
        <v>OK</v>
      </c>
      <c r="G35" s="15"/>
    </row>
  </sheetData>
  <mergeCells count="23">
    <mergeCell ref="B13:I13"/>
    <mergeCell ref="A2:I2"/>
    <mergeCell ref="B3:I3"/>
    <mergeCell ref="B4:I4"/>
    <mergeCell ref="A5:I5"/>
    <mergeCell ref="B6:I6"/>
    <mergeCell ref="B7:I7"/>
    <mergeCell ref="B8:I8"/>
    <mergeCell ref="B9:I9"/>
    <mergeCell ref="B10:I10"/>
    <mergeCell ref="B11:I11"/>
    <mergeCell ref="B12:I12"/>
    <mergeCell ref="B14:I14"/>
    <mergeCell ref="A17:D17"/>
    <mergeCell ref="A18:D18"/>
    <mergeCell ref="A15:H15"/>
    <mergeCell ref="A16:E16"/>
    <mergeCell ref="B22:D22"/>
    <mergeCell ref="B23:D23"/>
    <mergeCell ref="B24:D24"/>
    <mergeCell ref="B19:D19"/>
    <mergeCell ref="B20:D20"/>
    <mergeCell ref="B21:D21"/>
  </mergeCells>
  <phoneticPr fontId="0" type="noConversion"/>
  <pageMargins left="0.75" right="0.75" top="1" bottom="1" header="0.5" footer="0.5"/>
  <pageSetup scale="7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workbookViewId="0">
      <selection activeCell="B14" sqref="B14:I14"/>
    </sheetView>
  </sheetViews>
  <sheetFormatPr defaultRowHeight="12.75" x14ac:dyDescent="0.2"/>
  <cols>
    <col min="1" max="1" width="38.42578125" customWidth="1"/>
    <col min="2" max="2" width="11.140625" customWidth="1"/>
    <col min="3" max="3" width="11" customWidth="1"/>
    <col min="4" max="4" width="10.28515625" customWidth="1"/>
    <col min="5" max="5" width="42.28515625" customWidth="1"/>
    <col min="6" max="6" width="9" customWidth="1"/>
  </cols>
  <sheetData>
    <row r="1" spans="1:9" x14ac:dyDescent="0.2">
      <c r="A1" s="114" t="s">
        <v>50</v>
      </c>
      <c r="B1" s="115"/>
      <c r="C1" s="115"/>
      <c r="D1" s="115"/>
      <c r="E1" s="115"/>
    </row>
    <row r="2" spans="1:9" x14ac:dyDescent="0.2">
      <c r="A2" s="81" t="s">
        <v>16</v>
      </c>
      <c r="B2" s="82"/>
      <c r="C2" s="82"/>
      <c r="D2" s="82"/>
      <c r="E2" s="83"/>
    </row>
    <row r="3" spans="1:9" x14ac:dyDescent="0.2">
      <c r="A3" s="18" t="s">
        <v>17</v>
      </c>
      <c r="B3" s="116" t="s">
        <v>29</v>
      </c>
      <c r="C3" s="117"/>
      <c r="D3" s="117"/>
      <c r="E3" s="118"/>
    </row>
    <row r="4" spans="1:9" x14ac:dyDescent="0.2">
      <c r="A4" s="18" t="s">
        <v>48</v>
      </c>
      <c r="B4" s="70" t="s">
        <v>30</v>
      </c>
      <c r="C4" s="71"/>
      <c r="D4" s="71"/>
      <c r="E4" s="72"/>
    </row>
    <row r="5" spans="1:9" x14ac:dyDescent="0.2">
      <c r="A5" s="81" t="s">
        <v>11</v>
      </c>
      <c r="B5" s="82"/>
      <c r="C5" s="82"/>
      <c r="D5" s="82"/>
      <c r="E5" s="83"/>
    </row>
    <row r="6" spans="1:9" x14ac:dyDescent="0.2">
      <c r="A6" s="18" t="s">
        <v>12</v>
      </c>
      <c r="B6" s="70" t="s">
        <v>25</v>
      </c>
      <c r="C6" s="71"/>
      <c r="D6" s="71"/>
      <c r="E6" s="72"/>
    </row>
    <row r="7" spans="1:9" x14ac:dyDescent="0.2">
      <c r="A7" s="18" t="s">
        <v>35</v>
      </c>
      <c r="B7" s="70" t="s">
        <v>26</v>
      </c>
      <c r="C7" s="71"/>
      <c r="D7" s="71"/>
      <c r="E7" s="72"/>
    </row>
    <row r="8" spans="1:9" x14ac:dyDescent="0.2">
      <c r="A8" s="18" t="s">
        <v>36</v>
      </c>
      <c r="B8" s="70" t="s">
        <v>27</v>
      </c>
      <c r="C8" s="71"/>
      <c r="D8" s="71"/>
      <c r="E8" s="72"/>
    </row>
    <row r="9" spans="1:9" x14ac:dyDescent="0.2">
      <c r="A9" s="18" t="s">
        <v>37</v>
      </c>
      <c r="B9" s="70" t="s">
        <v>28</v>
      </c>
      <c r="C9" s="71"/>
      <c r="D9" s="71"/>
      <c r="E9" s="72"/>
    </row>
    <row r="10" spans="1:9" x14ac:dyDescent="0.2">
      <c r="A10" s="18" t="s">
        <v>38</v>
      </c>
      <c r="B10" s="70">
        <v>48105</v>
      </c>
      <c r="C10" s="71"/>
      <c r="D10" s="71"/>
      <c r="E10" s="72"/>
    </row>
    <row r="11" spans="1:9" x14ac:dyDescent="0.2">
      <c r="A11" s="40" t="s">
        <v>31</v>
      </c>
      <c r="B11" s="143" t="s">
        <v>66</v>
      </c>
      <c r="C11" s="144"/>
      <c r="D11" s="144"/>
      <c r="E11" s="144"/>
    </row>
    <row r="12" spans="1:9" x14ac:dyDescent="0.2">
      <c r="A12" s="40" t="s">
        <v>32</v>
      </c>
      <c r="B12" s="143" t="s">
        <v>67</v>
      </c>
      <c r="C12" s="144"/>
      <c r="D12" s="144"/>
      <c r="E12" s="144"/>
    </row>
    <row r="13" spans="1:9" x14ac:dyDescent="0.2">
      <c r="A13" s="40" t="s">
        <v>33</v>
      </c>
      <c r="B13" s="143" t="s">
        <v>67</v>
      </c>
      <c r="C13" s="144"/>
      <c r="D13" s="144"/>
      <c r="E13" s="144"/>
    </row>
    <row r="14" spans="1:9" x14ac:dyDescent="0.2">
      <c r="A14" s="40" t="s">
        <v>34</v>
      </c>
      <c r="B14" s="137" t="str">
        <f>('EX - 15 ppm S Precision'!$B$14)</f>
        <v>FuelsProgramSupport@epa.gov</v>
      </c>
      <c r="C14" s="138"/>
      <c r="D14" s="138"/>
      <c r="E14" s="138"/>
      <c r="F14" s="138"/>
      <c r="G14" s="138"/>
      <c r="H14" s="138"/>
      <c r="I14" s="139"/>
    </row>
    <row r="15" spans="1:9" ht="102.75" customHeight="1" x14ac:dyDescent="0.2">
      <c r="A15" s="110" t="s">
        <v>40</v>
      </c>
      <c r="B15" s="75"/>
      <c r="C15" s="75"/>
      <c r="D15" s="75"/>
      <c r="E15" s="59" t="s">
        <v>41</v>
      </c>
    </row>
    <row r="16" spans="1:9" ht="105" customHeight="1" x14ac:dyDescent="0.2">
      <c r="A16" s="128" t="s">
        <v>61</v>
      </c>
      <c r="B16" s="75"/>
      <c r="C16" s="75"/>
      <c r="D16" s="75"/>
      <c r="E16" s="76"/>
      <c r="F16" s="38"/>
      <c r="G16" s="38"/>
    </row>
    <row r="17" spans="1:5" x14ac:dyDescent="0.2">
      <c r="A17" s="60" t="s">
        <v>14</v>
      </c>
      <c r="B17" s="79" t="str">
        <f>IF(COUNTA(D20:D39)&lt;20,"REQUIRED DATA MISSING",IF(COUNTA(C20:C39)&lt;20,"REQUIRED DATA MISSING",IF(COUNTA(B20:B39)&lt;20,"REQUIRED DATA MISSING",IF(B18&lt;8.65,"PASSED","FAILED"))))</f>
        <v>PASSED</v>
      </c>
      <c r="C17" s="80"/>
      <c r="D17" s="80"/>
    </row>
    <row r="18" spans="1:5" x14ac:dyDescent="0.2">
      <c r="A18" s="24" t="s">
        <v>3</v>
      </c>
      <c r="B18" s="145">
        <f>STDEVA(D20:D39)</f>
        <v>4.4907227442572637</v>
      </c>
      <c r="C18" s="146"/>
      <c r="D18" s="146"/>
    </row>
    <row r="19" spans="1:5" ht="38.25" x14ac:dyDescent="0.2">
      <c r="A19" s="21" t="s">
        <v>43</v>
      </c>
      <c r="B19" s="24" t="s">
        <v>0</v>
      </c>
      <c r="C19" s="24" t="s">
        <v>1</v>
      </c>
      <c r="D19" s="24" t="s">
        <v>2</v>
      </c>
      <c r="E19" s="41" t="s">
        <v>39</v>
      </c>
    </row>
    <row r="20" spans="1:5" x14ac:dyDescent="0.2">
      <c r="A20" s="25" t="s">
        <v>6</v>
      </c>
      <c r="B20" s="22">
        <v>38286</v>
      </c>
      <c r="C20" s="35">
        <v>0.33333333333333331</v>
      </c>
      <c r="D20" s="26">
        <v>330.02300000000002</v>
      </c>
      <c r="E20" s="42" t="str">
        <f>IF(D20="", "DATA REQUIRED IN CELL D20", "OK")</f>
        <v>OK</v>
      </c>
    </row>
    <row r="21" spans="1:5" x14ac:dyDescent="0.2">
      <c r="A21" s="25" t="s">
        <v>6</v>
      </c>
      <c r="B21" s="22">
        <v>38287</v>
      </c>
      <c r="C21" s="35">
        <v>0.33680555555555558</v>
      </c>
      <c r="D21" s="26">
        <v>331.23399999999998</v>
      </c>
      <c r="E21" s="42" t="str">
        <f>IF(D21="", "DATA REQUIRED IN CELL D21", "OK")</f>
        <v>OK</v>
      </c>
    </row>
    <row r="22" spans="1:5" x14ac:dyDescent="0.2">
      <c r="A22" s="25" t="s">
        <v>6</v>
      </c>
      <c r="B22" s="22">
        <v>38288</v>
      </c>
      <c r="C22" s="35">
        <v>0.3354166666666667</v>
      </c>
      <c r="D22" s="26">
        <v>332.89699999999999</v>
      </c>
      <c r="E22" s="42" t="str">
        <f>IF(D22="", "DATA REQUIRED IN CELL D22", "OK")</f>
        <v>OK</v>
      </c>
    </row>
    <row r="23" spans="1:5" x14ac:dyDescent="0.2">
      <c r="A23" s="25" t="s">
        <v>6</v>
      </c>
      <c r="B23" s="22">
        <v>38289</v>
      </c>
      <c r="C23" s="35">
        <v>0.33680555555555558</v>
      </c>
      <c r="D23" s="26">
        <v>334.59800000000001</v>
      </c>
      <c r="E23" s="42" t="str">
        <f>IF(D23="", "DATA REQUIRED IN CELL D23", "OK")</f>
        <v>OK</v>
      </c>
    </row>
    <row r="24" spans="1:5" x14ac:dyDescent="0.2">
      <c r="A24" s="25" t="s">
        <v>6</v>
      </c>
      <c r="B24" s="22">
        <v>38290</v>
      </c>
      <c r="C24" s="35">
        <v>0.33680555555555558</v>
      </c>
      <c r="D24" s="26">
        <v>335.99799999999999</v>
      </c>
      <c r="E24" s="42" t="str">
        <f>IF(D24="", "DATA REQUIRED IN CELL D24", "OK")</f>
        <v>OK</v>
      </c>
    </row>
    <row r="25" spans="1:5" x14ac:dyDescent="0.2">
      <c r="A25" s="25" t="s">
        <v>6</v>
      </c>
      <c r="B25" s="22">
        <v>38292</v>
      </c>
      <c r="C25" s="35">
        <v>0.3354166666666667</v>
      </c>
      <c r="D25" s="26">
        <v>328.35899999999998</v>
      </c>
      <c r="E25" s="42" t="str">
        <f>IF(D25="", "DATA REQUIRED IN CELL D25", "OK")</f>
        <v>OK</v>
      </c>
    </row>
    <row r="26" spans="1:5" x14ac:dyDescent="0.2">
      <c r="A26" s="25" t="s">
        <v>6</v>
      </c>
      <c r="B26" s="22">
        <v>38293</v>
      </c>
      <c r="C26" s="35">
        <v>0.3354166666666667</v>
      </c>
      <c r="D26" s="26">
        <v>329.06200000000001</v>
      </c>
      <c r="E26" s="42" t="str">
        <f>IF(D26="", "DATA REQUIRED IN CELL D26", "OK")</f>
        <v>OK</v>
      </c>
    </row>
    <row r="27" spans="1:5" x14ac:dyDescent="0.2">
      <c r="A27" s="25" t="s">
        <v>6</v>
      </c>
      <c r="B27" s="22">
        <v>38294</v>
      </c>
      <c r="C27" s="35">
        <v>0.3354166666666667</v>
      </c>
      <c r="D27" s="26">
        <v>330.108</v>
      </c>
      <c r="E27" s="42" t="str">
        <f>IF(D27="", "DATA REQUIRED IN CELL D27", "OK")</f>
        <v>OK</v>
      </c>
    </row>
    <row r="28" spans="1:5" x14ac:dyDescent="0.2">
      <c r="A28" s="25" t="s">
        <v>6</v>
      </c>
      <c r="B28" s="22">
        <v>38296</v>
      </c>
      <c r="C28" s="35">
        <v>0.33333333333333331</v>
      </c>
      <c r="D28" s="26">
        <v>333.73</v>
      </c>
      <c r="E28" s="42" t="str">
        <f>IF(D28="", "DATA REQUIRED IN CELL D28", "OK")</f>
        <v>OK</v>
      </c>
    </row>
    <row r="29" spans="1:5" x14ac:dyDescent="0.2">
      <c r="A29" s="25" t="s">
        <v>6</v>
      </c>
      <c r="B29" s="22">
        <v>38297</v>
      </c>
      <c r="C29" s="35">
        <v>0.33333333333333331</v>
      </c>
      <c r="D29" s="26">
        <v>335.09199999999998</v>
      </c>
      <c r="E29" s="42" t="str">
        <f>IF(D29="", "DATA REQUIRED IN CELL D29", "OK")</f>
        <v>OK</v>
      </c>
    </row>
    <row r="30" spans="1:5" x14ac:dyDescent="0.2">
      <c r="A30" s="25" t="s">
        <v>6</v>
      </c>
      <c r="B30" s="22">
        <v>38298</v>
      </c>
      <c r="C30" s="35">
        <v>0.3347222222222222</v>
      </c>
      <c r="D30" s="26">
        <v>326.33999999999997</v>
      </c>
      <c r="E30" s="42" t="str">
        <f>IF(D30="", "DATA REQUIRED IN CELL D30", "OK")</f>
        <v>OK</v>
      </c>
    </row>
    <row r="31" spans="1:5" x14ac:dyDescent="0.2">
      <c r="A31" s="25" t="s">
        <v>6</v>
      </c>
      <c r="B31" s="22">
        <v>38299</v>
      </c>
      <c r="C31" s="35">
        <v>0.33333333333333331</v>
      </c>
      <c r="D31" s="26">
        <v>328.90300000000002</v>
      </c>
      <c r="E31" s="42" t="str">
        <f>IF(D31="", "DATA REQUIRED IN CELL D31", "OK")</f>
        <v>OK</v>
      </c>
    </row>
    <row r="32" spans="1:5" x14ac:dyDescent="0.2">
      <c r="A32" s="25" t="s">
        <v>6</v>
      </c>
      <c r="B32" s="22">
        <v>38300</v>
      </c>
      <c r="C32" s="35">
        <v>0.33333333333333331</v>
      </c>
      <c r="D32" s="26">
        <v>329.863</v>
      </c>
      <c r="E32" s="42" t="str">
        <f>IF(D32="", "DATA REQUIRED IN CELL D32", "OK")</f>
        <v>OK</v>
      </c>
    </row>
    <row r="33" spans="1:5" x14ac:dyDescent="0.2">
      <c r="A33" s="25" t="s">
        <v>6</v>
      </c>
      <c r="B33" s="22">
        <v>38301</v>
      </c>
      <c r="C33" s="35">
        <v>0.33333333333333331</v>
      </c>
      <c r="D33" s="26">
        <v>332.99799999999999</v>
      </c>
      <c r="E33" s="42" t="str">
        <f>IF(D33="", "DATA REQUIRED IN CELL D33", "OK")</f>
        <v>OK</v>
      </c>
    </row>
    <row r="34" spans="1:5" x14ac:dyDescent="0.2">
      <c r="A34" s="25" t="s">
        <v>6</v>
      </c>
      <c r="B34" s="22">
        <v>38302</v>
      </c>
      <c r="C34" s="35">
        <v>0.34375</v>
      </c>
      <c r="D34" s="26">
        <v>334.00099999999998</v>
      </c>
      <c r="E34" s="42" t="str">
        <f>IF(D34="", "DATA REQUIRED IN CELL D34", "OK")</f>
        <v>OK</v>
      </c>
    </row>
    <row r="35" spans="1:5" x14ac:dyDescent="0.2">
      <c r="A35" s="25" t="s">
        <v>6</v>
      </c>
      <c r="B35" s="22">
        <v>38303</v>
      </c>
      <c r="C35" s="35">
        <v>0.33333333333333331</v>
      </c>
      <c r="D35" s="26">
        <v>340.1</v>
      </c>
      <c r="E35" s="42" t="str">
        <f>IF(D35="", "DATA REQUIRED IN CELL D35", "OK")</f>
        <v>OK</v>
      </c>
    </row>
    <row r="36" spans="1:5" x14ac:dyDescent="0.2">
      <c r="A36" s="25" t="s">
        <v>6</v>
      </c>
      <c r="B36" s="22">
        <v>38304</v>
      </c>
      <c r="C36" s="35">
        <v>0.33819444444444446</v>
      </c>
      <c r="D36" s="26">
        <v>341.10199999999998</v>
      </c>
      <c r="E36" s="42" t="str">
        <f>IF(D36="", "DATA REQUIRED IN CELL D36", "OK")</f>
        <v>OK</v>
      </c>
    </row>
    <row r="37" spans="1:5" x14ac:dyDescent="0.2">
      <c r="A37" s="25" t="s">
        <v>6</v>
      </c>
      <c r="B37" s="22">
        <v>38305</v>
      </c>
      <c r="C37" s="35">
        <v>0.33333333333333331</v>
      </c>
      <c r="D37" s="26">
        <v>339.887</v>
      </c>
      <c r="E37" s="42" t="str">
        <f>IF(D37="", "DATA REQUIRED IN CELL D37", "OK")</f>
        <v>OK</v>
      </c>
    </row>
    <row r="38" spans="1:5" x14ac:dyDescent="0.2">
      <c r="A38" s="25" t="s">
        <v>6</v>
      </c>
      <c r="B38" s="22">
        <v>38306</v>
      </c>
      <c r="C38" s="35">
        <v>0.33333333333333331</v>
      </c>
      <c r="D38" s="26">
        <v>338.77600000000001</v>
      </c>
      <c r="E38" s="42" t="str">
        <f>IF(D38="", "DATA REQUIRED IN CELL D38", "OK")</f>
        <v>OK</v>
      </c>
    </row>
    <row r="39" spans="1:5" x14ac:dyDescent="0.2">
      <c r="A39" s="25" t="s">
        <v>6</v>
      </c>
      <c r="B39" s="22">
        <v>38307</v>
      </c>
      <c r="C39" s="35">
        <v>0.34722222222222227</v>
      </c>
      <c r="D39" s="26">
        <v>340.00200000000001</v>
      </c>
      <c r="E39" s="42" t="str">
        <f>IF(D39="", "DATA REQUIRED IN CELL D39", "OK")</f>
        <v>OK</v>
      </c>
    </row>
    <row r="40" spans="1:5" x14ac:dyDescent="0.2">
      <c r="A40" s="9"/>
      <c r="B40" s="9"/>
      <c r="E40" s="1"/>
    </row>
  </sheetData>
  <mergeCells count="18">
    <mergeCell ref="B12:E12"/>
    <mergeCell ref="A1:E1"/>
    <mergeCell ref="A2:E2"/>
    <mergeCell ref="B3:E3"/>
    <mergeCell ref="B4:E4"/>
    <mergeCell ref="A5:E5"/>
    <mergeCell ref="B6:E6"/>
    <mergeCell ref="B7:E7"/>
    <mergeCell ref="B8:E8"/>
    <mergeCell ref="B9:E9"/>
    <mergeCell ref="B10:E10"/>
    <mergeCell ref="B11:E11"/>
    <mergeCell ref="B13:E13"/>
    <mergeCell ref="B17:D17"/>
    <mergeCell ref="B18:D18"/>
    <mergeCell ref="A15:D15"/>
    <mergeCell ref="A16:E16"/>
    <mergeCell ref="B14:I14"/>
  </mergeCells>
  <phoneticPr fontId="0" type="noConversion"/>
  <pageMargins left="0.75" right="0.75" top="1" bottom="1" header="0.5" footer="0.5"/>
  <pageSetup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N57"/>
  <sheetViews>
    <sheetView workbookViewId="0"/>
  </sheetViews>
  <sheetFormatPr defaultRowHeight="12.75" x14ac:dyDescent="0.2"/>
  <cols>
    <col min="1" max="1" width="38.28515625" customWidth="1"/>
    <col min="2" max="2" width="10.7109375" customWidth="1"/>
    <col min="3" max="3" width="11.140625" customWidth="1"/>
    <col min="5" max="5" width="27.85546875" bestFit="1" customWidth="1"/>
    <col min="6" max="6" width="3.5703125" customWidth="1"/>
    <col min="7" max="7" width="3.7109375" customWidth="1"/>
    <col min="8" max="8" width="22.28515625" customWidth="1"/>
    <col min="9" max="9" width="10.5703125" customWidth="1"/>
    <col min="10" max="10" width="11.5703125" customWidth="1"/>
    <col min="12" max="12" width="27.42578125" bestFit="1" customWidth="1"/>
    <col min="13" max="13" width="46.140625" customWidth="1"/>
  </cols>
  <sheetData>
    <row r="1" spans="1:11" x14ac:dyDescent="0.2">
      <c r="A1" s="33" t="s">
        <v>54</v>
      </c>
      <c r="B1" s="13"/>
      <c r="C1" s="13"/>
      <c r="D1" s="13"/>
      <c r="E1" s="13"/>
      <c r="F1" s="13"/>
      <c r="G1" s="13"/>
      <c r="H1" s="13"/>
      <c r="I1" s="13"/>
      <c r="J1" s="13"/>
      <c r="K1" s="13"/>
    </row>
    <row r="2" spans="1:11" x14ac:dyDescent="0.2">
      <c r="A2" s="81" t="s">
        <v>16</v>
      </c>
      <c r="B2" s="82"/>
      <c r="C2" s="82"/>
      <c r="D2" s="82"/>
      <c r="E2" s="82"/>
      <c r="F2" s="82"/>
      <c r="G2" s="83"/>
      <c r="H2" s="83"/>
      <c r="I2" s="83"/>
    </row>
    <row r="3" spans="1:11" ht="25.5" customHeight="1" x14ac:dyDescent="0.2">
      <c r="A3" s="18" t="s">
        <v>17</v>
      </c>
      <c r="B3" s="84" t="str">
        <f>('EX - 500 ppm S Precision'!$B$3)</f>
        <v>Standard Test Method for Sulfur in Petroleum Products by Wavelength Dispersive X-ray Fluorescence Spectrometry</v>
      </c>
      <c r="C3" s="85"/>
      <c r="D3" s="85"/>
      <c r="E3" s="85"/>
      <c r="F3" s="85"/>
      <c r="G3" s="86"/>
      <c r="H3" s="72"/>
      <c r="I3" s="72"/>
    </row>
    <row r="4" spans="1:11" x14ac:dyDescent="0.2">
      <c r="A4" s="18" t="s">
        <v>48</v>
      </c>
      <c r="B4" s="84" t="str">
        <f>('EX - 500 ppm S Precision'!$B$4)</f>
        <v>ASTM D 2622-03</v>
      </c>
      <c r="C4" s="85"/>
      <c r="D4" s="85"/>
      <c r="E4" s="85"/>
      <c r="F4" s="85"/>
      <c r="G4" s="86"/>
      <c r="H4" s="72"/>
      <c r="I4" s="72"/>
    </row>
    <row r="5" spans="1:11" x14ac:dyDescent="0.2">
      <c r="A5" s="81" t="s">
        <v>11</v>
      </c>
      <c r="B5" s="82"/>
      <c r="C5" s="82"/>
      <c r="D5" s="82"/>
      <c r="E5" s="82"/>
      <c r="F5" s="82"/>
      <c r="G5" s="83"/>
      <c r="H5" s="83"/>
      <c r="I5" s="83"/>
    </row>
    <row r="6" spans="1:11" x14ac:dyDescent="0.2">
      <c r="A6" s="18" t="s">
        <v>12</v>
      </c>
      <c r="B6" s="84" t="str">
        <f>('EX - 500 ppm S Precision'!$B$6)</f>
        <v>USEPA National and Vehicle Fuels Emissions Laboratory/OAR</v>
      </c>
      <c r="C6" s="85"/>
      <c r="D6" s="85"/>
      <c r="E6" s="85"/>
      <c r="F6" s="85"/>
      <c r="G6" s="86"/>
      <c r="H6" s="72"/>
      <c r="I6" s="72"/>
    </row>
    <row r="7" spans="1:11" x14ac:dyDescent="0.2">
      <c r="A7" s="18" t="s">
        <v>35</v>
      </c>
      <c r="B7" s="84" t="str">
        <f>('EX - 500 ppm S Precision'!$B$7)</f>
        <v>2565 Plymouth Road, Mailcode AATSG</v>
      </c>
      <c r="C7" s="85"/>
      <c r="D7" s="85"/>
      <c r="E7" s="85"/>
      <c r="F7" s="85"/>
      <c r="G7" s="86"/>
      <c r="H7" s="72"/>
      <c r="I7" s="72"/>
    </row>
    <row r="8" spans="1:11" x14ac:dyDescent="0.2">
      <c r="A8" s="18" t="s">
        <v>36</v>
      </c>
      <c r="B8" s="84" t="str">
        <f>('EX - 500 ppm S Precision'!$B$8)</f>
        <v>Ann Arbor</v>
      </c>
      <c r="C8" s="85"/>
      <c r="D8" s="85"/>
      <c r="E8" s="85"/>
      <c r="F8" s="85"/>
      <c r="G8" s="86"/>
      <c r="H8" s="72"/>
      <c r="I8" s="72"/>
    </row>
    <row r="9" spans="1:11" x14ac:dyDescent="0.2">
      <c r="A9" s="18" t="s">
        <v>37</v>
      </c>
      <c r="B9" s="84" t="str">
        <f>('EX - 500 ppm S Precision'!$B$9)</f>
        <v>Michigan</v>
      </c>
      <c r="C9" s="85"/>
      <c r="D9" s="85"/>
      <c r="E9" s="85"/>
      <c r="F9" s="85"/>
      <c r="G9" s="86"/>
      <c r="H9" s="72"/>
      <c r="I9" s="72"/>
    </row>
    <row r="10" spans="1:11" x14ac:dyDescent="0.2">
      <c r="A10" s="18" t="s">
        <v>38</v>
      </c>
      <c r="B10" s="84">
        <f>('EX - 500 ppm S Precision'!$B$10)</f>
        <v>48105</v>
      </c>
      <c r="C10" s="85"/>
      <c r="D10" s="85"/>
      <c r="E10" s="85"/>
      <c r="F10" s="85"/>
      <c r="G10" s="86"/>
      <c r="H10" s="72"/>
      <c r="I10" s="72"/>
    </row>
    <row r="11" spans="1:11" x14ac:dyDescent="0.2">
      <c r="A11" s="40" t="s">
        <v>31</v>
      </c>
      <c r="B11" s="147" t="str">
        <f>('EX - 500 ppm S Precision'!$B$11)</f>
        <v>John Doe</v>
      </c>
      <c r="C11" s="147"/>
      <c r="D11" s="147"/>
      <c r="E11" s="147"/>
      <c r="F11" s="147"/>
      <c r="G11" s="148"/>
      <c r="H11" s="144"/>
      <c r="I11" s="144"/>
    </row>
    <row r="12" spans="1:11" x14ac:dyDescent="0.2">
      <c r="A12" s="40" t="s">
        <v>32</v>
      </c>
      <c r="B12" s="147" t="str">
        <f>('EX - 500 ppm S Precision'!$B$12)</f>
        <v>xxx-xxx-xxxx</v>
      </c>
      <c r="C12" s="147"/>
      <c r="D12" s="147"/>
      <c r="E12" s="147"/>
      <c r="F12" s="147"/>
      <c r="G12" s="148"/>
      <c r="H12" s="144"/>
      <c r="I12" s="144"/>
    </row>
    <row r="13" spans="1:11" x14ac:dyDescent="0.2">
      <c r="A13" s="40" t="s">
        <v>33</v>
      </c>
      <c r="B13" s="147" t="str">
        <f>('EX - 500 ppm S Precision'!$B$13)</f>
        <v>xxx-xxx-xxxx</v>
      </c>
      <c r="C13" s="147"/>
      <c r="D13" s="147"/>
      <c r="E13" s="147"/>
      <c r="F13" s="147"/>
      <c r="G13" s="148"/>
      <c r="H13" s="144"/>
      <c r="I13" s="144"/>
    </row>
    <row r="14" spans="1:11" x14ac:dyDescent="0.2">
      <c r="A14" s="40" t="s">
        <v>34</v>
      </c>
      <c r="B14" s="147" t="str">
        <f>('EX - 500 ppm S Precision'!$B$14)</f>
        <v>FuelsProgramSupport@epa.gov</v>
      </c>
      <c r="C14" s="147"/>
      <c r="D14" s="147"/>
      <c r="E14" s="147"/>
      <c r="F14" s="147"/>
      <c r="G14" s="148"/>
      <c r="H14" s="144"/>
      <c r="I14" s="144"/>
    </row>
    <row r="15" spans="1:11" ht="55.5" customHeight="1" x14ac:dyDescent="0.2">
      <c r="A15" s="110" t="s">
        <v>40</v>
      </c>
      <c r="B15" s="75"/>
      <c r="C15" s="75"/>
      <c r="D15" s="75"/>
      <c r="E15" s="122"/>
      <c r="F15" s="122"/>
      <c r="G15" s="122"/>
      <c r="H15" s="123"/>
      <c r="I15" s="59" t="s">
        <v>41</v>
      </c>
    </row>
    <row r="16" spans="1:11" ht="79.5" customHeight="1" x14ac:dyDescent="0.2">
      <c r="A16" s="140" t="s">
        <v>65</v>
      </c>
      <c r="B16" s="75"/>
      <c r="C16" s="75"/>
      <c r="D16" s="75"/>
      <c r="E16" s="93"/>
      <c r="F16" s="63"/>
    </row>
    <row r="17" spans="1:7" x14ac:dyDescent="0.2">
      <c r="A17" s="101" t="s">
        <v>55</v>
      </c>
      <c r="B17" s="101"/>
      <c r="C17" s="101"/>
      <c r="D17" s="101"/>
      <c r="E17" s="43"/>
      <c r="F17" s="43"/>
    </row>
    <row r="18" spans="1:7" x14ac:dyDescent="0.2">
      <c r="A18" s="101" t="s">
        <v>4</v>
      </c>
      <c r="B18" s="101"/>
      <c r="C18" s="101"/>
      <c r="D18" s="101"/>
      <c r="E18" s="43"/>
      <c r="F18" s="43"/>
    </row>
    <row r="19" spans="1:7" ht="25.5" x14ac:dyDescent="0.2">
      <c r="A19" s="20" t="s">
        <v>56</v>
      </c>
      <c r="B19" s="98" t="str">
        <f>IF(COUNTA(D26:D35)&lt;10,"REQUIRED DATA MISSING",IF(COUNTA(B23)&lt;1,"REQUIRED DATA MISSING",IF(B24&lt;8.65, "PASSED", "FAILED")))</f>
        <v>PASSED</v>
      </c>
      <c r="C19" s="99"/>
      <c r="D19" s="100"/>
    </row>
    <row r="20" spans="1:7" x14ac:dyDescent="0.2">
      <c r="A20" s="21" t="s">
        <v>18</v>
      </c>
      <c r="B20" s="136">
        <f>AVERAGE(D26:D35)</f>
        <v>150.56430000000003</v>
      </c>
      <c r="C20" s="134"/>
      <c r="D20" s="135"/>
      <c r="E20" s="44"/>
      <c r="F20" s="44"/>
    </row>
    <row r="21" spans="1:7" x14ac:dyDescent="0.2">
      <c r="A21" s="21" t="s">
        <v>19</v>
      </c>
      <c r="B21" s="132" t="s">
        <v>45</v>
      </c>
      <c r="C21" s="89"/>
      <c r="D21" s="90"/>
      <c r="E21" s="45"/>
      <c r="F21" s="45"/>
    </row>
    <row r="22" spans="1:7" ht="25.5" x14ac:dyDescent="0.2">
      <c r="A22" s="21" t="s">
        <v>20</v>
      </c>
      <c r="B22" s="132" t="s">
        <v>47</v>
      </c>
      <c r="C22" s="89"/>
      <c r="D22" s="90"/>
      <c r="E22" s="41" t="s">
        <v>44</v>
      </c>
      <c r="F22" s="45"/>
    </row>
    <row r="23" spans="1:7" ht="25.5" x14ac:dyDescent="0.2">
      <c r="A23" s="21" t="s">
        <v>21</v>
      </c>
      <c r="B23" s="91">
        <v>151</v>
      </c>
      <c r="C23" s="89"/>
      <c r="D23" s="90"/>
      <c r="E23" s="64" t="str">
        <f>IF(B23&lt;100, "ARV TOO LOW IN CONCENTRATION", IF(B23&gt;200, "ARV TOO HIGH IN CONCENTRATION","OK"))</f>
        <v>OK</v>
      </c>
      <c r="F23" s="45"/>
    </row>
    <row r="24" spans="1:7" ht="25.5" x14ac:dyDescent="0.2">
      <c r="A24" s="21" t="s">
        <v>22</v>
      </c>
      <c r="B24" s="133">
        <f>ABS(B23-B20)</f>
        <v>0.43569999999996867</v>
      </c>
      <c r="C24" s="134"/>
      <c r="D24" s="135"/>
      <c r="E24" s="44"/>
      <c r="F24" s="44"/>
    </row>
    <row r="25" spans="1:7" ht="38.25" x14ac:dyDescent="0.2">
      <c r="A25" s="21" t="s">
        <v>43</v>
      </c>
      <c r="B25" s="34" t="s">
        <v>0</v>
      </c>
      <c r="C25" s="34" t="s">
        <v>1</v>
      </c>
      <c r="D25" s="24" t="s">
        <v>2</v>
      </c>
      <c r="E25" s="41" t="s">
        <v>39</v>
      </c>
      <c r="G25" s="2"/>
    </row>
    <row r="26" spans="1:7" x14ac:dyDescent="0.2">
      <c r="A26" s="25" t="s">
        <v>6</v>
      </c>
      <c r="B26" s="22">
        <v>38365</v>
      </c>
      <c r="C26" s="35">
        <v>0.33333333333333331</v>
      </c>
      <c r="D26" s="26">
        <v>150.00299999999999</v>
      </c>
      <c r="E26" s="42" t="str">
        <f>IF(D26="", "DATA REQUIRED IN CELL D26", "OK")</f>
        <v>OK</v>
      </c>
      <c r="G26" s="14"/>
    </row>
    <row r="27" spans="1:7" x14ac:dyDescent="0.2">
      <c r="A27" s="25" t="s">
        <v>6</v>
      </c>
      <c r="B27" s="22">
        <v>38365</v>
      </c>
      <c r="C27" s="35">
        <v>0.33680555555555558</v>
      </c>
      <c r="D27" s="26">
        <v>150.03</v>
      </c>
      <c r="E27" s="42" t="str">
        <f>IF(D27="", "DATA REQUIRED IN CELL D27", "OK")</f>
        <v>OK</v>
      </c>
      <c r="G27" s="14"/>
    </row>
    <row r="28" spans="1:7" x14ac:dyDescent="0.2">
      <c r="A28" s="25" t="s">
        <v>6</v>
      </c>
      <c r="B28" s="22">
        <v>38365</v>
      </c>
      <c r="C28" s="35">
        <v>0.34027777777777773</v>
      </c>
      <c r="D28" s="26">
        <v>150.1</v>
      </c>
      <c r="E28" s="42" t="str">
        <f>IF(D28="", "DATA REQUIRED IN CELL D28", "OK")</f>
        <v>OK</v>
      </c>
      <c r="G28" s="14"/>
    </row>
    <row r="29" spans="1:7" x14ac:dyDescent="0.2">
      <c r="A29" s="25" t="s">
        <v>6</v>
      </c>
      <c r="B29" s="22">
        <v>38365</v>
      </c>
      <c r="C29" s="35">
        <v>0.34375</v>
      </c>
      <c r="D29" s="26">
        <v>149.65</v>
      </c>
      <c r="E29" s="42" t="str">
        <f>IF(D29="", "DATA REQUIRED IN CELL D29", "OK")</f>
        <v>OK</v>
      </c>
      <c r="G29" s="14"/>
    </row>
    <row r="30" spans="1:7" x14ac:dyDescent="0.2">
      <c r="A30" s="25" t="s">
        <v>6</v>
      </c>
      <c r="B30" s="22">
        <v>38365</v>
      </c>
      <c r="C30" s="35">
        <v>0.34722222222222227</v>
      </c>
      <c r="D30" s="26">
        <v>148.5</v>
      </c>
      <c r="E30" s="42" t="str">
        <f>IF(D30="", "DATA REQUIRED IN CELL D30", "OK")</f>
        <v>OK</v>
      </c>
      <c r="G30" s="14"/>
    </row>
    <row r="31" spans="1:7" x14ac:dyDescent="0.2">
      <c r="A31" s="25" t="s">
        <v>6</v>
      </c>
      <c r="B31" s="22">
        <v>38365</v>
      </c>
      <c r="C31" s="35">
        <v>0.35069444444444442</v>
      </c>
      <c r="D31" s="26">
        <v>150</v>
      </c>
      <c r="E31" s="42" t="str">
        <f>IF(D31="", "DATA REQUIRED IN CELL D31", "OK")</f>
        <v>OK</v>
      </c>
      <c r="G31" s="14"/>
    </row>
    <row r="32" spans="1:7" x14ac:dyDescent="0.2">
      <c r="A32" s="25" t="s">
        <v>6</v>
      </c>
      <c r="B32" s="22">
        <v>38365</v>
      </c>
      <c r="C32" s="35">
        <v>0.35416666666666669</v>
      </c>
      <c r="D32" s="26">
        <v>150.1</v>
      </c>
      <c r="E32" s="42" t="str">
        <f>IF(D32="", "DATA REQUIRED IN CELL D32", "OK")</f>
        <v>OK</v>
      </c>
      <c r="G32" s="14"/>
    </row>
    <row r="33" spans="1:14" x14ac:dyDescent="0.2">
      <c r="A33" s="25" t="s">
        <v>6</v>
      </c>
      <c r="B33" s="22">
        <v>38365</v>
      </c>
      <c r="C33" s="35">
        <v>0.3576388888888889</v>
      </c>
      <c r="D33" s="26">
        <v>151.91</v>
      </c>
      <c r="E33" s="42" t="str">
        <f>IF(D33="", "DATA REQUIRED IN CELL D33", "OK")</f>
        <v>OK</v>
      </c>
      <c r="G33" s="14"/>
    </row>
    <row r="34" spans="1:14" x14ac:dyDescent="0.2">
      <c r="A34" s="25" t="s">
        <v>6</v>
      </c>
      <c r="B34" s="22">
        <v>38365</v>
      </c>
      <c r="C34" s="35">
        <v>0.3611111111111111</v>
      </c>
      <c r="D34" s="26">
        <v>152.13</v>
      </c>
      <c r="E34" s="42" t="str">
        <f>IF(D34="", "DATA REQUIRED IN CELL D34", "OK")</f>
        <v>OK</v>
      </c>
      <c r="G34" s="14"/>
    </row>
    <row r="35" spans="1:14" x14ac:dyDescent="0.2">
      <c r="A35" s="25" t="s">
        <v>6</v>
      </c>
      <c r="B35" s="22">
        <v>38365</v>
      </c>
      <c r="C35" s="67" t="s">
        <v>57</v>
      </c>
      <c r="D35" s="26">
        <v>153.22</v>
      </c>
      <c r="E35" s="42" t="str">
        <f>IF(D35="", "DATA REQUIRED IN CELL D35", "OK")</f>
        <v>OK</v>
      </c>
      <c r="G35" s="14"/>
    </row>
    <row r="36" spans="1:14" x14ac:dyDescent="0.2">
      <c r="A36" s="9"/>
      <c r="B36" s="9"/>
      <c r="G36" s="9"/>
      <c r="H36" s="9"/>
      <c r="I36" s="9"/>
    </row>
    <row r="37" spans="1:14" x14ac:dyDescent="0.2">
      <c r="A37" s="9"/>
      <c r="B37" s="9"/>
      <c r="G37" s="14"/>
      <c r="H37" s="14"/>
      <c r="I37" s="9"/>
      <c r="L37" s="17"/>
      <c r="M37" s="17"/>
      <c r="N37" s="17"/>
    </row>
    <row r="38" spans="1:14" x14ac:dyDescent="0.2">
      <c r="A38" s="9"/>
      <c r="B38" s="9"/>
      <c r="G38" s="14"/>
      <c r="H38" s="14"/>
      <c r="I38" s="9"/>
      <c r="L38" s="17"/>
      <c r="M38" s="17"/>
      <c r="N38" s="17"/>
    </row>
    <row r="39" spans="1:14" x14ac:dyDescent="0.2">
      <c r="A39" s="9"/>
      <c r="B39" s="9"/>
      <c r="G39" s="16"/>
      <c r="H39" s="16"/>
      <c r="I39" s="2"/>
      <c r="L39" s="17"/>
      <c r="M39" s="17"/>
      <c r="N39" s="17"/>
    </row>
    <row r="48" spans="1:14" x14ac:dyDescent="0.2">
      <c r="C48" s="9"/>
      <c r="D48" s="11"/>
      <c r="E48" s="11"/>
      <c r="F48" s="11"/>
      <c r="G48" s="12"/>
      <c r="H48" s="12"/>
      <c r="I48" s="5"/>
      <c r="J48" s="5"/>
      <c r="K48" s="9"/>
      <c r="L48" s="11"/>
      <c r="M48" s="12"/>
      <c r="N48" s="1"/>
    </row>
    <row r="49" spans="3:14" x14ac:dyDescent="0.2">
      <c r="C49" s="9"/>
      <c r="D49" s="11"/>
      <c r="E49" s="11"/>
      <c r="F49" s="11"/>
      <c r="G49" s="12"/>
      <c r="H49" s="12"/>
      <c r="I49" s="5"/>
      <c r="J49" s="5"/>
      <c r="K49" s="9"/>
      <c r="L49" s="11"/>
      <c r="M49" s="12"/>
      <c r="N49" s="1"/>
    </row>
    <row r="50" spans="3:14" x14ac:dyDescent="0.2">
      <c r="C50" s="9"/>
      <c r="D50" s="11"/>
      <c r="E50" s="11"/>
      <c r="F50" s="11"/>
      <c r="G50" s="12"/>
      <c r="H50" s="12"/>
      <c r="I50" s="5"/>
      <c r="J50" s="5"/>
      <c r="K50" s="9"/>
      <c r="L50" s="11"/>
      <c r="M50" s="12"/>
      <c r="N50" s="1"/>
    </row>
    <row r="51" spans="3:14" x14ac:dyDescent="0.2">
      <c r="C51" s="9"/>
      <c r="D51" s="11"/>
      <c r="E51" s="11"/>
      <c r="F51" s="11"/>
      <c r="G51" s="12"/>
      <c r="H51" s="12"/>
      <c r="I51" s="5"/>
      <c r="J51" s="5"/>
      <c r="K51" s="9"/>
      <c r="L51" s="11"/>
      <c r="M51" s="12"/>
      <c r="N51" s="1"/>
    </row>
    <row r="52" spans="3:14" x14ac:dyDescent="0.2">
      <c r="C52" s="9"/>
      <c r="D52" s="11"/>
      <c r="E52" s="11"/>
      <c r="F52" s="11"/>
      <c r="G52" s="12"/>
      <c r="H52" s="12"/>
      <c r="I52" s="5"/>
      <c r="J52" s="5"/>
      <c r="K52" s="9"/>
      <c r="L52" s="11"/>
      <c r="M52" s="12"/>
      <c r="N52" s="1"/>
    </row>
    <row r="53" spans="3:14" x14ac:dyDescent="0.2">
      <c r="C53" s="9"/>
      <c r="D53" s="11"/>
      <c r="E53" s="11"/>
      <c r="F53" s="11"/>
      <c r="G53" s="12"/>
      <c r="H53" s="12"/>
      <c r="I53" s="5"/>
      <c r="J53" s="5"/>
      <c r="K53" s="9"/>
      <c r="L53" s="11"/>
      <c r="M53" s="12"/>
      <c r="N53" s="1"/>
    </row>
    <row r="54" spans="3:14" x14ac:dyDescent="0.2">
      <c r="D54" s="2"/>
      <c r="E54" s="2"/>
      <c r="F54" s="2"/>
      <c r="G54" s="2"/>
      <c r="H54" s="2"/>
      <c r="I54" s="5"/>
      <c r="J54" s="5"/>
      <c r="K54" s="9"/>
      <c r="L54" s="9"/>
      <c r="M54" s="2"/>
      <c r="N54" s="5"/>
    </row>
    <row r="55" spans="3:14" x14ac:dyDescent="0.2">
      <c r="D55" s="10"/>
      <c r="E55" s="10"/>
      <c r="F55" s="10"/>
      <c r="G55" s="10"/>
      <c r="H55" s="10"/>
      <c r="I55" s="5"/>
      <c r="J55" s="5"/>
      <c r="K55" s="9"/>
      <c r="L55" s="9"/>
      <c r="M55" s="10"/>
      <c r="N55" s="5"/>
    </row>
    <row r="56" spans="3:14" x14ac:dyDescent="0.2">
      <c r="D56" s="10"/>
      <c r="E56" s="10"/>
      <c r="F56" s="10"/>
      <c r="G56" s="10"/>
      <c r="H56" s="10"/>
      <c r="I56" s="5"/>
      <c r="J56" s="5"/>
      <c r="K56" s="9"/>
      <c r="L56" s="9"/>
      <c r="M56" s="10"/>
      <c r="N56" s="5"/>
    </row>
    <row r="57" spans="3:14" x14ac:dyDescent="0.2">
      <c r="D57" s="2"/>
      <c r="E57" s="2"/>
      <c r="F57" s="2"/>
      <c r="G57" s="2"/>
      <c r="H57" s="2"/>
      <c r="I57" s="7"/>
      <c r="J57" s="7"/>
      <c r="K57" s="2"/>
      <c r="L57" s="2"/>
      <c r="M57" s="2"/>
      <c r="N57" s="5"/>
    </row>
  </sheetData>
  <sheetProtection insertRows="0"/>
  <mergeCells count="23">
    <mergeCell ref="B6:I6"/>
    <mergeCell ref="B7:I7"/>
    <mergeCell ref="B8:I8"/>
    <mergeCell ref="B9:I9"/>
    <mergeCell ref="A2:I2"/>
    <mergeCell ref="B3:I3"/>
    <mergeCell ref="B4:I4"/>
    <mergeCell ref="A5:I5"/>
    <mergeCell ref="B24:D24"/>
    <mergeCell ref="B10:I10"/>
    <mergeCell ref="A18:D18"/>
    <mergeCell ref="A17:D17"/>
    <mergeCell ref="B11:I11"/>
    <mergeCell ref="B12:I12"/>
    <mergeCell ref="B13:I13"/>
    <mergeCell ref="B14:I14"/>
    <mergeCell ref="A15:H15"/>
    <mergeCell ref="A16:E16"/>
    <mergeCell ref="B20:D20"/>
    <mergeCell ref="B19:D19"/>
    <mergeCell ref="B21:D21"/>
    <mergeCell ref="B22:D22"/>
    <mergeCell ref="B23:D23"/>
  </mergeCells>
  <phoneticPr fontId="0" type="noConversion"/>
  <pageMargins left="0.75" right="0.75" top="1" bottom="1" header="0.5" footer="0.5"/>
  <pageSetup scale="66"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15 ppm S Precision</vt:lpstr>
      <vt:lpstr>15 ppm S Accuracy</vt:lpstr>
      <vt:lpstr>500 ppm S Precision</vt:lpstr>
      <vt:lpstr>500 ppm S Accuracy</vt:lpstr>
      <vt:lpstr>EX - 15 ppm S Precision</vt:lpstr>
      <vt:lpstr>EX - 15 ppm S Accuracy</vt:lpstr>
      <vt:lpstr>EX - 500 ppm S Precision</vt:lpstr>
      <vt:lpstr>EX - 500 ppm S Accuracy</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Diesel Sulfur Accuracy and Precision Demonstration Form (March 2016)</dc:title>
  <dc:subject>This EPA spreadsheet is used to submit diesel sulfur accuracy and precision information for compliance.</dc:subject>
  <dc:creator>U.S. EPA;OAR;Office of Transportation and Air Quality;Compliance Division</dc:creator>
  <cp:keywords>diesel fuel;sulfur;refiners;producers;importers;test method;facility;form</cp:keywords>
  <cp:lastModifiedBy>Purdy, Mark</cp:lastModifiedBy>
  <cp:lastPrinted>2016-04-29T19:06:43Z</cp:lastPrinted>
  <dcterms:created xsi:type="dcterms:W3CDTF">2004-11-04T13:50:52Z</dcterms:created>
  <dcterms:modified xsi:type="dcterms:W3CDTF">2022-05-12T17:11:10Z</dcterms:modified>
</cp:coreProperties>
</file>