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usepa.sharepoint.com/sites/FuelsICRs331/Shared Documents/General/eRINs ICR 2060-NEW/"/>
    </mc:Choice>
  </mc:AlternateContent>
  <xr:revisionPtr revIDLastSave="374" documentId="8_{7358918B-1E1C-40B0-ADA8-99C9E1E50D06}" xr6:coauthVersionLast="47" xr6:coauthVersionMax="47" xr10:uidLastSave="{61264070-B31E-470A-BD07-485B32544A17}"/>
  <bookViews>
    <workbookView xWindow="-120" yWindow="-120" windowWidth="29040" windowHeight="15840" tabRatio="870" xr2:uid="{00000000-000D-0000-FFFF-FFFF00000000}"/>
  </bookViews>
  <sheets>
    <sheet name="Summary" sheetId="27" r:id="rId1"/>
    <sheet name="I-Biogas Producers" sheetId="5" r:id="rId2"/>
    <sheet name="II-Renewable Electricity Gen" sheetId="23" r:id="rId3"/>
    <sheet name="III-RERGs" sheetId="26" r:id="rId4"/>
    <sheet name="IV-RNG Prods et al." sheetId="16" r:id="rId5"/>
    <sheet name="V -QAP " sheetId="22" r:id="rId6"/>
    <sheet name="VI -RNG RIN separators" sheetId="24" r:id="rId7"/>
    <sheet name="VII - Third Parties" sheetId="25" r:id="rId8"/>
    <sheet name="LIST OF ALL FORMS &amp; INSTR." sheetId="28" r:id="rId9"/>
    <sheet name="Labor Costs" sheetId="2" r:id="rId10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6" l="1"/>
  <c r="F25" i="16"/>
  <c r="K25" i="16" s="1"/>
  <c r="I25" i="16"/>
  <c r="J25" i="16"/>
  <c r="M7" i="25"/>
  <c r="I23" i="16"/>
  <c r="J23" i="16" s="1"/>
  <c r="F23" i="16"/>
  <c r="K23" i="16" s="1"/>
  <c r="I14" i="26"/>
  <c r="I21" i="26"/>
  <c r="F13" i="26"/>
  <c r="I12" i="24"/>
  <c r="J12" i="24" s="1"/>
  <c r="F12" i="24"/>
  <c r="I11" i="24"/>
  <c r="J11" i="24" s="1"/>
  <c r="F11" i="24"/>
  <c r="I10" i="24"/>
  <c r="J10" i="24" s="1"/>
  <c r="F10" i="24"/>
  <c r="I9" i="24"/>
  <c r="J9" i="24" s="1"/>
  <c r="F9" i="24"/>
  <c r="I8" i="24"/>
  <c r="J8" i="24" s="1"/>
  <c r="F8" i="24"/>
  <c r="I7" i="24"/>
  <c r="F7" i="24"/>
  <c r="I6" i="24"/>
  <c r="F6" i="24"/>
  <c r="I5" i="24"/>
  <c r="F5" i="24"/>
  <c r="G14" i="24"/>
  <c r="M14" i="24"/>
  <c r="K12" i="24" l="1"/>
  <c r="K6" i="24"/>
  <c r="K7" i="24"/>
  <c r="K8" i="24"/>
  <c r="I14" i="24"/>
  <c r="K5" i="24"/>
  <c r="J5" i="24"/>
  <c r="K9" i="24"/>
  <c r="K10" i="24"/>
  <c r="K11" i="24"/>
  <c r="J6" i="24"/>
  <c r="K14" i="24" l="1"/>
  <c r="J14" i="24"/>
  <c r="I20" i="16" l="1"/>
  <c r="J20" i="16" s="1"/>
  <c r="F20" i="16"/>
  <c r="K20" i="16" s="1"/>
  <c r="I19" i="16"/>
  <c r="J19" i="16" s="1"/>
  <c r="F19" i="16"/>
  <c r="I18" i="16"/>
  <c r="J18" i="16" s="1"/>
  <c r="F18" i="16"/>
  <c r="I17" i="16"/>
  <c r="J17" i="16" s="1"/>
  <c r="F17" i="16"/>
  <c r="K17" i="16" s="1"/>
  <c r="I16" i="16"/>
  <c r="J16" i="16" s="1"/>
  <c r="F16" i="16"/>
  <c r="I15" i="16"/>
  <c r="J15" i="16" s="1"/>
  <c r="F15" i="16"/>
  <c r="I14" i="16"/>
  <c r="J14" i="16" s="1"/>
  <c r="F14" i="16"/>
  <c r="I13" i="16"/>
  <c r="J13" i="16" s="1"/>
  <c r="F13" i="16"/>
  <c r="I12" i="16"/>
  <c r="J12" i="16" s="1"/>
  <c r="F12" i="16"/>
  <c r="I11" i="16"/>
  <c r="J11" i="16" s="1"/>
  <c r="F11" i="16"/>
  <c r="I10" i="16"/>
  <c r="J10" i="16" s="1"/>
  <c r="F10" i="16"/>
  <c r="I9" i="16"/>
  <c r="F9" i="16"/>
  <c r="K9" i="16" s="1"/>
  <c r="I8" i="16"/>
  <c r="J8" i="16" s="1"/>
  <c r="F8" i="16"/>
  <c r="I7" i="16"/>
  <c r="J7" i="16" s="1"/>
  <c r="F7" i="16"/>
  <c r="I12" i="26"/>
  <c r="J12" i="26" s="1"/>
  <c r="F12" i="26"/>
  <c r="I11" i="26"/>
  <c r="J11" i="26" s="1"/>
  <c r="F11" i="26"/>
  <c r="I8" i="26"/>
  <c r="J8" i="26" s="1"/>
  <c r="M21" i="26"/>
  <c r="G21" i="26"/>
  <c r="I18" i="26"/>
  <c r="J18" i="26" s="1"/>
  <c r="F18" i="26"/>
  <c r="K18" i="26" s="1"/>
  <c r="I17" i="26"/>
  <c r="J17" i="26" s="1"/>
  <c r="F17" i="26"/>
  <c r="I16" i="26"/>
  <c r="J16" i="26" s="1"/>
  <c r="F16" i="26"/>
  <c r="I15" i="26"/>
  <c r="J15" i="26" s="1"/>
  <c r="F15" i="26"/>
  <c r="J14" i="26"/>
  <c r="F14" i="26"/>
  <c r="I13" i="26"/>
  <c r="J13" i="26" s="1"/>
  <c r="I10" i="26"/>
  <c r="J10" i="26" s="1"/>
  <c r="F10" i="26"/>
  <c r="I9" i="26"/>
  <c r="J9" i="26" s="1"/>
  <c r="F9" i="26"/>
  <c r="F8" i="26"/>
  <c r="I7" i="26"/>
  <c r="J7" i="26" s="1"/>
  <c r="F7" i="26"/>
  <c r="I6" i="26"/>
  <c r="F6" i="26"/>
  <c r="I5" i="26"/>
  <c r="J5" i="26" s="1"/>
  <c r="F5" i="26"/>
  <c r="M23" i="23"/>
  <c r="G23" i="23"/>
  <c r="I20" i="23"/>
  <c r="J20" i="23" s="1"/>
  <c r="F20" i="23"/>
  <c r="I19" i="23"/>
  <c r="J19" i="23" s="1"/>
  <c r="F19" i="23"/>
  <c r="I18" i="23"/>
  <c r="J18" i="23" s="1"/>
  <c r="F18" i="23"/>
  <c r="I17" i="23"/>
  <c r="J17" i="23" s="1"/>
  <c r="F17" i="23"/>
  <c r="K17" i="23" s="1"/>
  <c r="I16" i="23"/>
  <c r="J16" i="23" s="1"/>
  <c r="F16" i="23"/>
  <c r="I15" i="23"/>
  <c r="J15" i="23" s="1"/>
  <c r="F15" i="23"/>
  <c r="I14" i="23"/>
  <c r="J14" i="23" s="1"/>
  <c r="F14" i="23"/>
  <c r="I13" i="23"/>
  <c r="J13" i="23" s="1"/>
  <c r="F13" i="23"/>
  <c r="I12" i="23"/>
  <c r="J12" i="23" s="1"/>
  <c r="F12" i="23"/>
  <c r="I11" i="23"/>
  <c r="J11" i="23" s="1"/>
  <c r="F11" i="23"/>
  <c r="K10" i="23"/>
  <c r="J10" i="23"/>
  <c r="F10" i="23"/>
  <c r="I9" i="23"/>
  <c r="K9" i="23" s="1"/>
  <c r="F9" i="23"/>
  <c r="K8" i="23"/>
  <c r="F8" i="23"/>
  <c r="I7" i="23"/>
  <c r="J7" i="23" s="1"/>
  <c r="F7" i="23"/>
  <c r="I6" i="23"/>
  <c r="J6" i="23" s="1"/>
  <c r="F6" i="23"/>
  <c r="K10" i="16" l="1"/>
  <c r="K11" i="16"/>
  <c r="K6" i="23"/>
  <c r="K12" i="26"/>
  <c r="K18" i="16"/>
  <c r="K15" i="16"/>
  <c r="K12" i="16"/>
  <c r="K13" i="16"/>
  <c r="K16" i="16"/>
  <c r="K19" i="16"/>
  <c r="K14" i="16"/>
  <c r="K8" i="16"/>
  <c r="K7" i="16"/>
  <c r="K14" i="26"/>
  <c r="K11" i="26"/>
  <c r="K13" i="26"/>
  <c r="K16" i="26"/>
  <c r="K9" i="26"/>
  <c r="K8" i="26"/>
  <c r="K5" i="26"/>
  <c r="C6" i="27"/>
  <c r="K7" i="26"/>
  <c r="K15" i="26"/>
  <c r="K17" i="26"/>
  <c r="J6" i="26"/>
  <c r="K6" i="26"/>
  <c r="K20" i="23"/>
  <c r="K18" i="23"/>
  <c r="K19" i="23"/>
  <c r="K16" i="23"/>
  <c r="K15" i="23"/>
  <c r="K14" i="23"/>
  <c r="K13" i="23"/>
  <c r="K12" i="23"/>
  <c r="K11" i="23"/>
  <c r="J9" i="23"/>
  <c r="J23" i="23" s="1"/>
  <c r="D5" i="27" s="1"/>
  <c r="I23" i="23"/>
  <c r="C5" i="27" s="1"/>
  <c r="K7" i="23"/>
  <c r="J21" i="26" l="1"/>
  <c r="D6" i="27" s="1"/>
  <c r="K21" i="26"/>
  <c r="E6" i="27" s="1"/>
  <c r="K23" i="23"/>
  <c r="E5" i="27" s="1"/>
  <c r="I18" i="5"/>
  <c r="J18" i="5" s="1"/>
  <c r="F18" i="5"/>
  <c r="I15" i="5"/>
  <c r="J15" i="5" s="1"/>
  <c r="F15" i="5"/>
  <c r="I20" i="5"/>
  <c r="J20" i="5" s="1"/>
  <c r="F20" i="5"/>
  <c r="I16" i="5"/>
  <c r="J16" i="5" s="1"/>
  <c r="F16" i="5"/>
  <c r="J10" i="5"/>
  <c r="F10" i="5"/>
  <c r="K10" i="5" s="1"/>
  <c r="I8" i="5"/>
  <c r="J8" i="5" s="1"/>
  <c r="F8" i="5"/>
  <c r="M23" i="5"/>
  <c r="F10" i="2"/>
  <c r="K15" i="5" l="1"/>
  <c r="K18" i="5"/>
  <c r="K20" i="5"/>
  <c r="K16" i="5"/>
  <c r="K8" i="5"/>
  <c r="I19" i="5" l="1"/>
  <c r="I17" i="5"/>
  <c r="I14" i="5"/>
  <c r="I13" i="5"/>
  <c r="I11" i="5"/>
  <c r="I9" i="5"/>
  <c r="I7" i="5"/>
  <c r="I6" i="5"/>
  <c r="J11" i="5" l="1"/>
  <c r="J19" i="5"/>
  <c r="J13" i="5"/>
  <c r="J14" i="5"/>
  <c r="J6" i="5"/>
  <c r="J17" i="5"/>
  <c r="J7" i="5"/>
  <c r="J9" i="5"/>
  <c r="I6" i="25"/>
  <c r="J6" i="25" s="1"/>
  <c r="I5" i="25"/>
  <c r="J5" i="25" s="1"/>
  <c r="I10" i="22"/>
  <c r="J10" i="22" s="1"/>
  <c r="I9" i="22"/>
  <c r="J9" i="22" s="1"/>
  <c r="I8" i="22"/>
  <c r="J8" i="22" s="1"/>
  <c r="I7" i="22"/>
  <c r="J7" i="22" s="1"/>
  <c r="I6" i="22"/>
  <c r="J6" i="22" s="1"/>
  <c r="G23" i="5" l="1"/>
  <c r="J23" i="5" l="1"/>
  <c r="I23" i="5"/>
  <c r="G7" i="25" l="1"/>
  <c r="M28" i="16" l="1"/>
  <c r="B21" i="27" s="1"/>
  <c r="G28" i="16"/>
  <c r="B19" i="27" s="1"/>
  <c r="G13" i="22"/>
  <c r="M13" i="22"/>
  <c r="I7" i="25" l="1"/>
  <c r="J7" i="25"/>
  <c r="J28" i="16"/>
  <c r="I28" i="16"/>
  <c r="J13" i="22" l="1"/>
  <c r="I13" i="22"/>
  <c r="D5" i="2" l="1"/>
  <c r="F5" i="2" s="1"/>
  <c r="D6" i="2"/>
  <c r="F6" i="2" s="1"/>
  <c r="D7" i="2"/>
  <c r="F7" i="2" s="1"/>
  <c r="D8" i="2"/>
  <c r="F8" i="2" s="1"/>
  <c r="C8" i="27"/>
  <c r="D8" i="27"/>
  <c r="D10" i="27"/>
  <c r="C7" i="27"/>
  <c r="D7" i="27"/>
  <c r="D4" i="27" l="1"/>
  <c r="C4" i="27"/>
  <c r="D9" i="27"/>
  <c r="C9" i="27"/>
  <c r="C10" i="27"/>
  <c r="F9" i="2"/>
  <c r="D11" i="27" l="1"/>
  <c r="C11" i="27"/>
  <c r="F9" i="22" l="1"/>
  <c r="K9" i="22" s="1"/>
  <c r="E9" i="27"/>
  <c r="F8" i="22"/>
  <c r="K8" i="22" s="1"/>
  <c r="F11" i="5"/>
  <c r="K11" i="5" s="1"/>
  <c r="F19" i="5"/>
  <c r="K19" i="5" s="1"/>
  <c r="F9" i="5"/>
  <c r="K9" i="5" s="1"/>
  <c r="F5" i="25"/>
  <c r="K5" i="25" s="1"/>
  <c r="K7" i="25" s="1"/>
  <c r="E10" i="27" s="1"/>
  <c r="F12" i="22"/>
  <c r="F6" i="22"/>
  <c r="K6" i="22" s="1"/>
  <c r="F13" i="5"/>
  <c r="K13" i="5" s="1"/>
  <c r="F6" i="25"/>
  <c r="K6" i="25" s="1"/>
  <c r="F10" i="22"/>
  <c r="K10" i="22" s="1"/>
  <c r="F7" i="5"/>
  <c r="K7" i="5" s="1"/>
  <c r="F14" i="5"/>
  <c r="K14" i="5" s="1"/>
  <c r="F6" i="5"/>
  <c r="K6" i="5" s="1"/>
  <c r="F17" i="5"/>
  <c r="K17" i="5" s="1"/>
  <c r="F7" i="22"/>
  <c r="K7" i="22" s="1"/>
  <c r="K13" i="22" l="1"/>
  <c r="E8" i="27" s="1"/>
  <c r="K28" i="16"/>
  <c r="E7" i="27" s="1"/>
  <c r="K23" i="5"/>
  <c r="E4" i="27" s="1"/>
  <c r="E11" i="27" l="1"/>
</calcChain>
</file>

<file path=xl/sharedStrings.xml><?xml version="1.0" encoding="utf-8"?>
<sst xmlns="http://schemas.openxmlformats.org/spreadsheetml/2006/main" count="436" uniqueCount="219">
  <si>
    <t>Summary</t>
  </si>
  <si>
    <t>Type of Respondent</t>
  </si>
  <si>
    <t>Total Responses per Year</t>
  </si>
  <si>
    <t>Total Hours per Year</t>
  </si>
  <si>
    <t>Total Cost per Year (Labor and Non-Labor)</t>
  </si>
  <si>
    <t>Biogas Producers</t>
  </si>
  <si>
    <t>Renewable Electricity Generators</t>
  </si>
  <si>
    <t>RERGs</t>
  </si>
  <si>
    <t>RNG Producers, RNG importers, and RIN generators of biogas-derived renewable fuel in a closed system, and other listed respondents</t>
  </si>
  <si>
    <t>QAP Providers</t>
  </si>
  <si>
    <t xml:space="preserve">NOTE: QAP Providers perform third party services, have reports they must file and are different from other Third Parties. </t>
  </si>
  <si>
    <t>RNG RIN separators</t>
  </si>
  <si>
    <t>Third Parties</t>
  </si>
  <si>
    <t xml:space="preserve">NOTE: The 0 values are correct - hours and $ are billed to their clients in these estimates. </t>
  </si>
  <si>
    <t>GRAND TOTAL</t>
  </si>
  <si>
    <t>TOTAL NUMBER of Respondents:</t>
  </si>
  <si>
    <t xml:space="preserve">Non-Labor Costs* Only: </t>
  </si>
  <si>
    <t xml:space="preserve">*Non-Labor Costs include capital, O&amp;M, and purchased services. </t>
  </si>
  <si>
    <t xml:space="preserve">These costs are reflected in the "OMB Inventory." </t>
  </si>
  <si>
    <t>(The spreadsheet provides the total of non-labor and labor costs for transparency and better understanding of the program.)</t>
  </si>
  <si>
    <t>Annual Respondent Burden and Cost by Type of Party</t>
  </si>
  <si>
    <t>Table I - Biogas Producers - assumes 176 domestic and 20 foreign respondents, for a total of 196</t>
  </si>
  <si>
    <t>Information Collection Activity</t>
  </si>
  <si>
    <t>Hours and Cost</t>
  </si>
  <si>
    <t>Total Hours and Cost</t>
  </si>
  <si>
    <t>Forms &amp; Notes</t>
  </si>
  <si>
    <t>Citation</t>
  </si>
  <si>
    <t>Activity</t>
  </si>
  <si>
    <t>Standard Industry Mix Hours/ Response</t>
  </si>
  <si>
    <t>Clerical Only Hours/ Response</t>
  </si>
  <si>
    <t xml:space="preserve">Purchased Services Hours/ Response </t>
  </si>
  <si>
    <t>Total Cost/ Response (dollars)</t>
  </si>
  <si>
    <t>Number of Respondents</t>
  </si>
  <si>
    <t>Number of Responses per party/year</t>
  </si>
  <si>
    <t>Total Number of Responses per Year</t>
  </si>
  <si>
    <t>Total Hours/ Year</t>
  </si>
  <si>
    <t>Total Cost/Year (Labor and Non-Labor)</t>
  </si>
  <si>
    <t xml:space="preserve">Non-Labor Only Portion of Column K (ALL PURCHASED SERVICES) </t>
  </si>
  <si>
    <t>40 CFR Part 80</t>
  </si>
  <si>
    <t>§80.145, 80. 1450,  subpart I</t>
  </si>
  <si>
    <t>Reporting: Registration by Biogas Producers; set up initial system accounts with EPA</t>
  </si>
  <si>
    <t xml:space="preserve">OTAQREG; assumes 3 hours, divided by 3, to annualize for ICR. </t>
  </si>
  <si>
    <t xml:space="preserve">§80.145, 80.1450, subpart I </t>
  </si>
  <si>
    <t>Reporting: Registration by Biogas Producers; submit company and facility  program registration information under 80.145(c)(1) and 1090.805 and perform necessary association with third parties (auditor) following forms &amp; procedures</t>
  </si>
  <si>
    <t xml:space="preserve">OTAQREG; asumes 3 hours, divided by 3, to annualize for ICR. </t>
  </si>
  <si>
    <t>Reporting: Registration by Biogas Producers; information to establish the volume of biogas, in Btus, produced over a period of time volume for each biogas production facility, including the following as applicable under 80.145(c)(2)</t>
  </si>
  <si>
    <t>OTAQREG; assumes 36 hours, divided by 3, to annualize for ICR.</t>
  </si>
  <si>
    <t>§80.145, 80.1450, supbart I</t>
  </si>
  <si>
    <t xml:space="preserve">Reporting: Registration by Biogas Producers; Third Party Engineering Review </t>
  </si>
  <si>
    <t xml:space="preserve">OTAQREG; assumes 48 hours, divided by 3, to annualize for ICR. All purchased services. </t>
  </si>
  <si>
    <t xml:space="preserve">Reporting: Update registration as needed to reflect changes in information, etc. </t>
  </si>
  <si>
    <t xml:space="preserve">OTAQREG; assumes 10% of respondents do this each year of this ICR. </t>
  </si>
  <si>
    <t>§80.150, 80.1451</t>
  </si>
  <si>
    <t>Reporting: monthly batch reports that include detailed information about each batch of biogas, such as production date, volume, designation, etc.; all items listed in 80.150(b)</t>
  </si>
  <si>
    <t>New Form: RFS4100</t>
  </si>
  <si>
    <t>§80.155, 80.1454</t>
  </si>
  <si>
    <t>Recordkeeping: Internal systems updates (e.g. to program PTDs and batch number generation)</t>
  </si>
  <si>
    <t>One time burden; 24 hours divided by 3 years to annualize</t>
  </si>
  <si>
    <t>Recordkeeping: Assign batch numbers</t>
  </si>
  <si>
    <t xml:space="preserve">Assumes one batch per week and a somewhat automated process. </t>
  </si>
  <si>
    <t xml:space="preserve">Recordkeeping: keep copies of registration, reporting, and other compliance records, PTDs under 80.155(a) and keep records specific to biogas production under 80.155(b), including contracts, affidavits, etc. </t>
  </si>
  <si>
    <t xml:space="preserve">Assumes weekly and a customary business practice (CBP) process. Assumes a minimal amount of clerical oversight daily to ensure proper filing/retention throughout the compliance period. </t>
  </si>
  <si>
    <t>§80.160 and §80.1453 or 40 CFR part 1090, subpart L, as applicable</t>
  </si>
  <si>
    <t xml:space="preserve">Recordkeeping: PTD requirements </t>
  </si>
  <si>
    <t>Assumes weekly frequency and a somewhat automated process; PTDs are CBP.</t>
  </si>
  <si>
    <t>§80.165</t>
  </si>
  <si>
    <r>
      <t>Recordkeeping: perform/retain records of sampling, testing and measurement.</t>
    </r>
    <r>
      <rPr>
        <sz val="10"/>
        <color rgb="FFFF0000"/>
        <rFont val="Calibri"/>
        <family val="2"/>
        <scheme val="minor"/>
      </rPr>
      <t xml:space="preserve"> </t>
    </r>
  </si>
  <si>
    <t xml:space="preserve">Estimate assumes a monthly frequency. Assumes all purchased services. </t>
  </si>
  <si>
    <t>§80.170</t>
  </si>
  <si>
    <t>Reporting: additional requirements for Foreign Entities; letter from RCO, bond posting, English language translations, etc. requirements specific to foreign entities.</t>
  </si>
  <si>
    <t>CBP</t>
  </si>
  <si>
    <t>§80.175 and 80.1464</t>
  </si>
  <si>
    <t>Reporting: Attest Engagements (annual)</t>
  </si>
  <si>
    <t xml:space="preserve">New form: ATT0102 All purchased services. </t>
  </si>
  <si>
    <t>§80.180, 80.1469 et seq.</t>
  </si>
  <si>
    <t>Reporting: QAP -  generally applicable under §80.1469(c) through (f) and specific elements applicable under 80.180(b)</t>
  </si>
  <si>
    <t>Participation in QAP is proposed to be voluntary, but we predict all respondents may choose to participate. Existing forms to be updated for this include: QAP forms 2000, 2100, 2200, 2300, 2400 - these are submitted by QAP providers on behalf of these respondents All purchased services.</t>
  </si>
  <si>
    <t xml:space="preserve">Table 2 - Renewable Electricity Generators - assumes 176  domestic and 20  foreign entites - assume most are co-located generation with Table 1, 196 total </t>
  </si>
  <si>
    <t>Total Cost/Year</t>
  </si>
  <si>
    <t xml:space="preserve">Non-Labor Only Portion of Column K (All Purchased Services ) </t>
  </si>
  <si>
    <t>Reporting: Registration by Renewable Electricity Generators; set up initial system accounts with EPA</t>
  </si>
  <si>
    <t>Reporting: Registration by Renewable Electricy Generators; submit company and facility  program registration information under 80.145(d)(1) and 1090.805 and perform necessary association with third parties (auditor) following forms &amp; procedures</t>
  </si>
  <si>
    <t>Reporting: Registration by Renewable Electricy Generators; information to establish the volume of biogas, in Btus, produced over a period of time volume for each biogas production facility, including the following as applicable under 80.145(d)(2)</t>
  </si>
  <si>
    <t xml:space="preserve">Reporting: Registration by Renewable Electricty Generators; Third Party Engineering Review </t>
  </si>
  <si>
    <t>Recordkeeing : monthly batch info related to detailed  report information from 80.150(c )</t>
  </si>
  <si>
    <t>Reporting: annual production characteristics reporting under 80.150©</t>
  </si>
  <si>
    <t>New forms: RFS4200, RFS 4400</t>
  </si>
  <si>
    <t xml:space="preserve">Recordkeeping: keep copies of registration, reporting, and other compliance records, PTDs under 80.155(a) and keep records specific to biogas production under 80.155(c), including contracts, affidavits, etc. </t>
  </si>
  <si>
    <t xml:space="preserve">Recordkeeping: perform/retain records of sampling, testing and measurement. </t>
  </si>
  <si>
    <t xml:space="preserve">Estimate assumes a monthly frequency. All purchased services. </t>
  </si>
  <si>
    <t xml:space="preserve">New form: ATT0102 . All purchased services. </t>
  </si>
  <si>
    <t xml:space="preserve">Participation in QAP is proposed to be voluntary, but we predict all respondents may choose to participate. FORMS to be updated for this include:QAP forms 2000, 2100, 2200, 2300, 2400 - these are submitted by QAP providers on behalf of these respondents All purchased services. </t>
  </si>
  <si>
    <t>Table 3 -  Renewable Electricity RIN Generators (RERGs) - 50 domestic respondents and one (1) foreign respondent</t>
  </si>
  <si>
    <t xml:space="preserve">Non-Labor Only Portion of Column K (All  Purchased Services) </t>
  </si>
  <si>
    <t>Reporting: Registration by RERGs; set up initial system accounts with EPA</t>
  </si>
  <si>
    <t>Reporting: Registration by RERGs; submit company and facility  program registration information under 80.145(e)(1) and 1090.805 and perform necessary association with third parties (auditor) following forms &amp; procedures</t>
  </si>
  <si>
    <t>Reporting: Registration by RERGs; , including the specific registration items applicable to RERGs under 80.145(e)(2)-(3)</t>
  </si>
  <si>
    <t>Reporting: quarterly reports by RERGs to related to fleet   under 80.150(c)</t>
  </si>
  <si>
    <t>New form: RFS4600, RFS4700</t>
  </si>
  <si>
    <t>Reporting: quarterly reports related to volumes and RIN Generation, retirement  80.150 (c )</t>
  </si>
  <si>
    <t>New forms: RFS0107, RFS4300, RFS5400</t>
  </si>
  <si>
    <t>Reporting: quarterly electricity data transfer 80.150 (c ) and (d)</t>
  </si>
  <si>
    <t>New form:  RFS 4500</t>
  </si>
  <si>
    <t>§80.150, 80.1452</t>
  </si>
  <si>
    <t>Reporting: EMTS (RIN generation/transactional reporting)</t>
  </si>
  <si>
    <t>Assumes one EMTS report per week; EMTS</t>
  </si>
  <si>
    <t xml:space="preserve">Recordkeeping: Internal systems updates </t>
  </si>
  <si>
    <t xml:space="preserve">Recordkeeping: keep copies of registration, reporting, and other compliance records, PTDs under 80.155(a) and keep records specific to generation and assignment of RINs under 80.155(d), including contracts, affidavits, etc. </t>
  </si>
  <si>
    <t xml:space="preserve">Assumes weekly and a customary business practice (CBP) process. Since information to be retained is somewhat detailed related to RIN generation and assignment, assumes appropriate amount of time for weekly oversight. </t>
  </si>
  <si>
    <t>Reporting: additional requirements for foreign RERG; letter from RCO, bond posting, English language translations, etc. requirements specific to foreign entities.</t>
  </si>
  <si>
    <t>Reporting: QAP -Prior to the generation of a Q-RIN from renewable electricity, a RERG must have an approved QAP under §80.180</t>
  </si>
  <si>
    <t>Existing forms to be updated include:QAP forms 2000, 2100, 2200, 2300, 2400 - these are submitted by QAP providers on behalf of these respondents All purchased services.</t>
  </si>
  <si>
    <t>Table 4 - RNG Producers, RNG importers, and RIN generators of biogas-derived renewable fuel in a closed system* and Other Listed Parties</t>
  </si>
  <si>
    <t xml:space="preserve">Non-Labor Only Portion of Column K (Capital, O&amp;M and Purchased Services) </t>
  </si>
  <si>
    <t>Provisions for RNG Producers, RNG Importers and RIN Generators of Biogas-Derived Renewable Fuel in a Closed System</t>
  </si>
  <si>
    <t>Reporting: Registration; set up initial system accounts with EPA</t>
  </si>
  <si>
    <t xml:space="preserve">New registrants; OTAQREG; assumes 3 hours, divided by 3, to annualize for ICR. </t>
  </si>
  <si>
    <t>Reporting:  submit company and facility  program registration information under 80.145(e)(1) and 1090.805 and perform necessary association with third parties (auditor) following forms &amp; procedures</t>
  </si>
  <si>
    <t xml:space="preserve">New registrants; OTAQREG; asumes 3 hours, divided by 3, to annualize for ICR. </t>
  </si>
  <si>
    <t>Reporting: Registration;  including the specific registration items applicable to these parties under 80.145(e)(2)-(3)</t>
  </si>
  <si>
    <t>New registrants; OTAQREG; assumes 36 hours, divided by 3, to annualize for ICR.</t>
  </si>
  <si>
    <t>Reporting: Update registration as needed to reflect changes in information and changes needed due to new regulation.</t>
  </si>
  <si>
    <t>OTAQREG; assumes 176 existing registrants will need to update registration.</t>
  </si>
  <si>
    <t>Reporting: quarterly reporting by RNG producers under 80.150(e) (f) (g)</t>
  </si>
  <si>
    <t>New forms: RFS4800,  RFS 5100, RFS5400,</t>
  </si>
  <si>
    <t xml:space="preserve">Reporting: quarterly reports - biogas closed system under 80.150(g) </t>
  </si>
  <si>
    <t xml:space="preserve">New form: RFS5000 </t>
  </si>
  <si>
    <t xml:space="preserve">Reporting: RIN importer  </t>
  </si>
  <si>
    <t xml:space="preserve">New forms: RFS0107, </t>
  </si>
  <si>
    <t xml:space="preserve">Reporting: EMTS (RIN generation/transactional reporting) </t>
  </si>
  <si>
    <t>§80.170, 80.1466</t>
  </si>
  <si>
    <t>Reporting: additional requirements for foreign RNG producers</t>
  </si>
  <si>
    <t>OTHER LISTED PARTIES</t>
  </si>
  <si>
    <t>Alternative Recordkeeping  for Separated Food Waste Plans under 80.1479</t>
  </si>
  <si>
    <t>Recordkeeping and Reporting: Alternative Recordkeeping for Separated Food Waste (register, QAP, recordkeeping total) *** may move to separate tab and break out into the four for the final version***</t>
  </si>
  <si>
    <t xml:space="preserve">New forms: RFS200, RFS2100, RFS2200, RFS2300, RFS2400 Purchase Services. </t>
  </si>
  <si>
    <t xml:space="preserve">New or Changed Reporting for Renewable Fuel Producers under 80.1451(b) </t>
  </si>
  <si>
    <t xml:space="preserve">Reporting for Renewable Fuel Producers - cellulosic coverted fraction, co-process or intermediate, RIN activity/retire, RIN-less Producer </t>
  </si>
  <si>
    <t>New Forms: RFS0107, RFS1700, RFS1800, RFS4900, RFS5400</t>
  </si>
  <si>
    <t>*Assumes:</t>
  </si>
  <si>
    <t>RNG production facilities – 150 currently registered + 75 new registrants across the 3-year period of this ICR; assumed 20 foreign entities</t>
  </si>
  <si>
    <t>RNG importers – 1 respondent; no new registrants anticipated</t>
  </si>
  <si>
    <t>Production facilities using biogas derived renewable fuel in a closed system (excluding renewable electricity generators) – 25 currently registered parties + 15 new registrants across the 3-year period of this ICR</t>
  </si>
  <si>
    <t xml:space="preserve">Parties subject to SFW Alt Recordkeeping Provision: 50 </t>
  </si>
  <si>
    <t xml:space="preserve">Table 5 - QAP Providers* Based upon three registered QAP providers. </t>
  </si>
  <si>
    <t>§80.1451</t>
  </si>
  <si>
    <t>Reporting: Batch Verification (4x/year)</t>
  </si>
  <si>
    <t>Existing form to be updated: RFS2000</t>
  </si>
  <si>
    <t>Reporting: Agreggate RIN Verification (4x/year)</t>
  </si>
  <si>
    <t>Existing form to be updated: RFS2100</t>
  </si>
  <si>
    <t>§ 80.1451(g)</t>
  </si>
  <si>
    <t>Reporting: On-Site Audit Report (4x/year)</t>
  </si>
  <si>
    <t>Existing form to be updated: RFS2200</t>
  </si>
  <si>
    <t>§80.1451(g)</t>
  </si>
  <si>
    <t>Reporting: Mass Balance</t>
  </si>
  <si>
    <t>Existing form to be updated: RFS2400</t>
  </si>
  <si>
    <t>§80.200, 80.1474</t>
  </si>
  <si>
    <t>Reporting: Potentially Invalid RINs (4x/year)</t>
  </si>
  <si>
    <t>Existing form to be updated: RFS2300</t>
  </si>
  <si>
    <t xml:space="preserve">Notes to the Table: </t>
  </si>
  <si>
    <t xml:space="preserve">*QAP providers register and report under 2060-0725; this ICR includes updated forms and estimates shown above. </t>
  </si>
  <si>
    <t xml:space="preserve">Assumes no new registrants as a result of this proposed rule, but assumes additional reporting burden. </t>
  </si>
  <si>
    <t>Table 6 - RNG RIN Separators - estimate 300 existing parties, plus 150 new registrants</t>
  </si>
  <si>
    <t>Reporting:  submit company and facility  program registration information and  perform necessary association with third parties (auditor) following forms &amp; procedures</t>
  </si>
  <si>
    <t>Reporting: Registration;  including the specific registration items applicable to these parties under 80.145(g)</t>
  </si>
  <si>
    <t>OTAQREG; assumes 300 existing registrants will need to update registration.</t>
  </si>
  <si>
    <t>Reporting: quarterly reporting by separators under 80.150(g)</t>
  </si>
  <si>
    <t>New forms: RFS0107, RFS5300, RFS5200</t>
  </si>
  <si>
    <t>Table 7 - Third Party Auditors, 3PEngineers* who register and associate with respondents for whom they submit reports</t>
  </si>
  <si>
    <t>80.1450 &amp; 1090 subpart I</t>
  </si>
  <si>
    <t>Registration by attest auditor or engineer for RFS program only</t>
  </si>
  <si>
    <t>OTAQ REG USER GUIDE</t>
  </si>
  <si>
    <t>80.1450 &amp; 40 CFR part 1090 subpart I</t>
  </si>
  <si>
    <t>Association "handshake" within registration with client</t>
  </si>
  <si>
    <t>The cost, hours, and submissions associated with third party registrants and attest engagements fully passed on to the parties in Tables I-VI as purchased services.</t>
  </si>
  <si>
    <t xml:space="preserve">This table exists to get an accurate respondent count, because these auditors do register with EPA . </t>
  </si>
  <si>
    <t xml:space="preserve">*Attest auditors and 3PEs already register and are covered under 2060-0725;  this table represents an estimated new 5 auditors who will join the program due to new subpart E. </t>
  </si>
  <si>
    <t xml:space="preserve">All RFS2 Form &amp; Instruction Numbers: </t>
  </si>
  <si>
    <t>RFS Activity Report (RFS0107)</t>
  </si>
  <si>
    <t>Cellulosic Converted Fraction (RFS1700)</t>
  </si>
  <si>
    <t>Co-Processed Fuel or Intermediate (RFS1800)</t>
  </si>
  <si>
    <t>Independent Third Party Batch Verification Report (RFS2000)</t>
  </si>
  <si>
    <t>Independent Third Party Aggregate RIN Verification Report (RFS2100)</t>
  </si>
  <si>
    <t>RFS Independent Third-Party On-Site Audit Report (RFS2200)</t>
  </si>
  <si>
    <t>RFS Independent Third-Party List of Potentially Invalid RINs and Potentially Improperly Produced Biointermediates (RFS2300)</t>
  </si>
  <si>
    <t>RFS Independent Third-Party Mass Balance (RFS2400)</t>
  </si>
  <si>
    <t>Biogas Producer - Batch Report (RFS4100)</t>
  </si>
  <si>
    <t>Renewable Electricity Generator - Feedstock Report (RFS4200)</t>
  </si>
  <si>
    <t>Renewable Electricity RIN Generator - Production Report (RFS4300)</t>
  </si>
  <si>
    <t>Renewable Electricy Generator  - Renewable Electricity Data Transfer Report (RFS4400)</t>
  </si>
  <si>
    <t>Renewable Electricity Data Transfer Report (RFS4500)</t>
  </si>
  <si>
    <t>Renewable Electricity RIN Generator - RIN Generation Fleet Report (RFS4600)</t>
  </si>
  <si>
    <t>Renewable Electricity Generator - RIN Generation Fleet Outlook Report (RFS4700)</t>
  </si>
  <si>
    <t>RNG Producer - RIN Generation Fleet Outlook Report (RFS4800)</t>
  </si>
  <si>
    <t>RIN-less Producer Supplemental Report (RFS4900)</t>
  </si>
  <si>
    <t>Biogas Producer Closed Distribution System - Volume Report (RFS5000)</t>
  </si>
  <si>
    <t>Biogas Producer Closed Distribution System - Dispensing Site Report (RFS5100)</t>
  </si>
  <si>
    <t>RNG RIN Separator - Total Volume Report (RFS5200)</t>
  </si>
  <si>
    <t>RNG RIN Separator - Dispensed Location Report (RFS5300)</t>
  </si>
  <si>
    <t>RNG RIN Retirement - Supplemental Report (RFS5400)</t>
  </si>
  <si>
    <t xml:space="preserve">Attest Engagement (ATT0102) </t>
  </si>
  <si>
    <t>Labor Costs</t>
  </si>
  <si>
    <t>Labor Type</t>
  </si>
  <si>
    <t>Labor Cost/hour</t>
  </si>
  <si>
    <r>
      <t>Labor + Overhead/ hour</t>
    </r>
    <r>
      <rPr>
        <i/>
        <vertAlign val="superscript"/>
        <sz val="11"/>
        <color theme="1"/>
        <rFont val="Calibri"/>
        <family val="2"/>
        <scheme val="minor"/>
      </rPr>
      <t>a</t>
    </r>
  </si>
  <si>
    <t>Portion attributed/hour</t>
  </si>
  <si>
    <t>Employer Cost/hour</t>
  </si>
  <si>
    <t>Managerial (CEO - 11-1011)</t>
  </si>
  <si>
    <t>Professional/Technical (Refinery Operators - 51-8093)</t>
  </si>
  <si>
    <t>Clerical (Secretaries and Administrative Assistants 43-6010)</t>
  </si>
  <si>
    <t>Legal (Lawyer 23-1011)</t>
  </si>
  <si>
    <t>Total Employer Cost/hour</t>
  </si>
  <si>
    <r>
      <t>Purchased Services</t>
    </r>
    <r>
      <rPr>
        <vertAlign val="superscript"/>
        <sz val="11"/>
        <color theme="3" tint="0.39997558519241921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</si>
  <si>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 xml:space="preserve">a </t>
    </r>
    <r>
      <rPr>
        <sz val="10"/>
        <color theme="1"/>
        <rFont val="Calibri"/>
        <family val="2"/>
        <scheme val="minor"/>
      </rPr>
      <t>Overhead is calculated to be equal to the cost of labor; i.e. 2x labor cost, rounded up.</t>
    </r>
  </si>
  <si>
    <r>
      <rPr>
        <vertAlign val="super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T</t>
    </r>
    <r>
      <rPr>
        <sz val="10"/>
        <rFont val="Calibri"/>
        <family val="2"/>
        <scheme val="minor"/>
      </rPr>
      <t>he cost of purchased services (for example, cost of attest auditors) is calculated at 2.5 times the Total Employer Cost. Increased from 2 times (as a result of industry consultation/comment on RFS ICR 2060-0725).</t>
    </r>
  </si>
  <si>
    <t xml:space="preserve">“May 2021 National Industry-Specific Occupational Employment and Wage Estimates for NAICS 324000 - Petroleum and Coal Products Manufacturing” </t>
  </si>
  <si>
    <t>US Bureau of Labor Statistics</t>
  </si>
  <si>
    <t xml:space="preserve">See: https://www.bls.gov/oes/current/naics3_324000.htm (accessed May 2, 2022). </t>
  </si>
  <si>
    <t xml:space="preserve">For each labor category, mean hourly wage was selected.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</si>
</sst>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#,##0.0"/>
    <numFmt numFmtId="167" formatCode="0.0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name val="Arial"/>
      <family val="2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0.5"/>
      <name val="Calibri"/>
      <family val="2"/>
      <scheme val="minor"/>
    </font>
    <font>
      <sz val="10"/>
      <name val="Calibri"/>
      <family val="2"/>
      <scheme val="minor"/>
    </font>
    <font>
      <sz val="16"/>
      <color theme="5"/>
      <name val="Calibri"/>
      <family val="2"/>
      <scheme val="minor"/>
    </font>
    <font>
      <i/>
      <sz val="11"/>
      <color theme="8" tint="0.59999389629810485"/>
      <name val="Calibri"/>
      <family val="2"/>
      <scheme val="minor"/>
    </font>
    <font>
      <sz val="11"/>
      <color theme="8" tint="0.59999389629810485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8"/>
      <name val="Calibri"/>
      <family val="2"/>
      <scheme val="minor"/>
    </font>
    <font>
      <sz val="10.5"/>
      <name val="Times New Roman"/>
      <family val="1"/>
    </font>
    <font>
      <i/>
      <sz val="10.5"/>
      <name val="Times New Roman"/>
      <family val="1"/>
    </font>
    <font>
      <sz val="10"/>
      <name val="Times New Roman"/>
      <family val="1"/>
    </font>
    <font>
      <sz val="11"/>
      <color theme="3" tint="0.39997558519241921"/>
      <name val="Calibri"/>
      <family val="2"/>
      <scheme val="minor"/>
    </font>
    <font>
      <vertAlign val="superscript"/>
      <sz val="11"/>
      <color theme="3" tint="0.3999755851924192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10" fillId="0" borderId="0" xfId="1" applyFont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3" xfId="0" applyBorder="1"/>
    <xf numFmtId="0" fontId="0" fillId="0" borderId="26" xfId="0" applyBorder="1"/>
    <xf numFmtId="0" fontId="0" fillId="0" borderId="18" xfId="0" applyBorder="1"/>
    <xf numFmtId="3" fontId="0" fillId="0" borderId="19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" fillId="0" borderId="1" xfId="0" applyFont="1" applyBorder="1"/>
    <xf numFmtId="0" fontId="0" fillId="0" borderId="0" xfId="0" applyFill="1"/>
    <xf numFmtId="0" fontId="12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6" xfId="0" applyBorder="1" applyAlignment="1">
      <alignment horizontal="left" wrapText="1"/>
    </xf>
    <xf numFmtId="2" fontId="0" fillId="0" borderId="7" xfId="0" applyNumberFormat="1" applyBorder="1" applyAlignment="1">
      <alignment horizontal="left"/>
    </xf>
    <xf numFmtId="3" fontId="15" fillId="0" borderId="7" xfId="0" applyNumberFormat="1" applyFont="1" applyFill="1" applyBorder="1" applyAlignment="1">
      <alignment horizontal="center"/>
    </xf>
    <xf numFmtId="2" fontId="15" fillId="0" borderId="7" xfId="0" applyNumberFormat="1" applyFont="1" applyFill="1" applyBorder="1" applyAlignment="1">
      <alignment horizontal="center"/>
    </xf>
    <xf numFmtId="0" fontId="0" fillId="0" borderId="0" xfId="0" applyFont="1" applyFill="1"/>
    <xf numFmtId="0" fontId="16" fillId="0" borderId="0" xfId="1" applyFont="1"/>
    <xf numFmtId="0" fontId="16" fillId="0" borderId="0" xfId="1" applyFont="1" applyFill="1"/>
    <xf numFmtId="0" fontId="13" fillId="0" borderId="0" xfId="0" applyFont="1"/>
    <xf numFmtId="0" fontId="19" fillId="0" borderId="7" xfId="0" applyFont="1" applyFill="1" applyBorder="1" applyAlignment="1">
      <alignment horizontal="left" wrapText="1"/>
    </xf>
    <xf numFmtId="3" fontId="19" fillId="0" borderId="7" xfId="0" applyNumberFormat="1" applyFont="1" applyFill="1" applyBorder="1" applyAlignment="1">
      <alignment horizontal="center"/>
    </xf>
    <xf numFmtId="0" fontId="19" fillId="2" borderId="7" xfId="0" applyFont="1" applyFill="1" applyBorder="1" applyAlignment="1">
      <alignment horizontal="left" wrapText="1"/>
    </xf>
    <xf numFmtId="2" fontId="19" fillId="0" borderId="7" xfId="0" applyNumberFormat="1" applyFont="1" applyFill="1" applyBorder="1" applyAlignment="1">
      <alignment horizontal="center"/>
    </xf>
    <xf numFmtId="0" fontId="14" fillId="0" borderId="0" xfId="0" applyFont="1" applyFill="1"/>
    <xf numFmtId="0" fontId="0" fillId="0" borderId="7" xfId="0" applyFont="1" applyFill="1" applyBorder="1"/>
    <xf numFmtId="0" fontId="13" fillId="0" borderId="0" xfId="1" applyFont="1" applyFill="1"/>
    <xf numFmtId="0" fontId="21" fillId="0" borderId="24" xfId="0" applyFont="1" applyBorder="1" applyAlignment="1">
      <alignment horizontal="center" vertical="center" wrapText="1"/>
    </xf>
    <xf numFmtId="164" fontId="22" fillId="0" borderId="24" xfId="0" applyNumberFormat="1" applyFont="1" applyBorder="1" applyAlignment="1">
      <alignment horizontal="center"/>
    </xf>
    <xf numFmtId="164" fontId="22" fillId="0" borderId="25" xfId="0" applyNumberFormat="1" applyFont="1" applyBorder="1" applyAlignment="1">
      <alignment horizontal="center"/>
    </xf>
    <xf numFmtId="164" fontId="22" fillId="0" borderId="5" xfId="0" applyNumberFormat="1" applyFont="1" applyBorder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0" fontId="23" fillId="4" borderId="23" xfId="0" applyFont="1" applyFill="1" applyBorder="1"/>
    <xf numFmtId="0" fontId="23" fillId="4" borderId="25" xfId="0" applyFont="1" applyFill="1" applyBorder="1"/>
    <xf numFmtId="3" fontId="23" fillId="4" borderId="23" xfId="0" applyNumberFormat="1" applyFont="1" applyFill="1" applyBorder="1"/>
    <xf numFmtId="0" fontId="23" fillId="2" borderId="25" xfId="0" applyFont="1" applyFill="1" applyBorder="1"/>
    <xf numFmtId="164" fontId="23" fillId="4" borderId="23" xfId="0" applyNumberFormat="1" applyFont="1" applyFill="1" applyBorder="1"/>
    <xf numFmtId="0" fontId="23" fillId="0" borderId="26" xfId="0" applyFont="1" applyBorder="1"/>
    <xf numFmtId="0" fontId="23" fillId="0" borderId="5" xfId="0" applyFont="1" applyBorder="1"/>
    <xf numFmtId="3" fontId="1" fillId="0" borderId="2" xfId="0" applyNumberFormat="1" applyFont="1" applyBorder="1" applyAlignment="1">
      <alignment horizontal="center"/>
    </xf>
    <xf numFmtId="0" fontId="12" fillId="0" borderId="0" xfId="0" applyFont="1" applyFill="1"/>
    <xf numFmtId="2" fontId="19" fillId="2" borderId="7" xfId="0" applyNumberFormat="1" applyFont="1" applyFill="1" applyBorder="1" applyAlignment="1">
      <alignment horizontal="center"/>
    </xf>
    <xf numFmtId="3" fontId="19" fillId="2" borderId="7" xfId="0" applyNumberFormat="1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/>
    <xf numFmtId="3" fontId="19" fillId="0" borderId="7" xfId="0" applyNumberFormat="1" applyFont="1" applyFill="1" applyBorder="1" applyAlignment="1">
      <alignment horizontal="center" wrapText="1"/>
    </xf>
    <xf numFmtId="3" fontId="19" fillId="3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/>
    <xf numFmtId="0" fontId="19" fillId="0" borderId="0" xfId="1" applyFont="1" applyFill="1"/>
    <xf numFmtId="0" fontId="19" fillId="0" borderId="0" xfId="0" applyFont="1" applyFill="1"/>
    <xf numFmtId="0" fontId="19" fillId="0" borderId="0" xfId="1" applyFont="1"/>
    <xf numFmtId="0" fontId="26" fillId="0" borderId="0" xfId="0" applyFont="1"/>
    <xf numFmtId="0" fontId="24" fillId="2" borderId="7" xfId="0" applyFont="1" applyFill="1" applyBorder="1" applyAlignment="1">
      <alignment horizontal="left" wrapText="1"/>
    </xf>
    <xf numFmtId="3" fontId="19" fillId="2" borderId="7" xfId="0" applyNumberFormat="1" applyFont="1" applyFill="1" applyBorder="1" applyAlignment="1">
      <alignment horizontal="center" wrapText="1"/>
    </xf>
    <xf numFmtId="3" fontId="19" fillId="2" borderId="7" xfId="0" applyNumberFormat="1" applyFont="1" applyFill="1" applyBorder="1" applyAlignment="1">
      <alignment horizontal="center" vertical="center" wrapText="1"/>
    </xf>
    <xf numFmtId="0" fontId="19" fillId="2" borderId="0" xfId="1" applyFont="1" applyFill="1"/>
    <xf numFmtId="0" fontId="19" fillId="2" borderId="0" xfId="0" applyFont="1" applyFill="1"/>
    <xf numFmtId="0" fontId="24" fillId="2" borderId="7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 wrapText="1"/>
    </xf>
    <xf numFmtId="0" fontId="19" fillId="2" borderId="7" xfId="0" applyNumberFormat="1" applyFont="1" applyFill="1" applyBorder="1" applyAlignment="1">
      <alignment horizont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wrapText="1"/>
    </xf>
    <xf numFmtId="0" fontId="19" fillId="2" borderId="7" xfId="0" applyFont="1" applyFill="1" applyBorder="1"/>
    <xf numFmtId="43" fontId="19" fillId="2" borderId="7" xfId="2" applyFont="1" applyFill="1" applyBorder="1" applyAlignment="1">
      <alignment horizontal="center"/>
    </xf>
    <xf numFmtId="3" fontId="19" fillId="2" borderId="0" xfId="0" applyNumberFormat="1" applyFont="1" applyFill="1"/>
    <xf numFmtId="0" fontId="13" fillId="2" borderId="0" xfId="0" applyFont="1" applyFill="1"/>
    <xf numFmtId="0" fontId="16" fillId="2" borderId="0" xfId="0" applyFont="1" applyFill="1"/>
    <xf numFmtId="0" fontId="16" fillId="0" borderId="0" xfId="0" applyFont="1"/>
    <xf numFmtId="165" fontId="19" fillId="0" borderId="7" xfId="2" applyNumberFormat="1" applyFont="1" applyFill="1" applyBorder="1" applyAlignment="1">
      <alignment horizontal="center" wrapText="1"/>
    </xf>
    <xf numFmtId="1" fontId="19" fillId="0" borderId="0" xfId="0" applyNumberFormat="1" applyFont="1" applyFill="1"/>
    <xf numFmtId="43" fontId="19" fillId="0" borderId="7" xfId="2" applyFont="1" applyFill="1" applyBorder="1" applyAlignment="1">
      <alignment horizontal="center" vertical="center" wrapText="1"/>
    </xf>
    <xf numFmtId="2" fontId="19" fillId="0" borderId="7" xfId="2" applyNumberFormat="1" applyFont="1" applyFill="1" applyBorder="1" applyAlignment="1">
      <alignment horizontal="center" wrapText="1"/>
    </xf>
    <xf numFmtId="2" fontId="19" fillId="0" borderId="7" xfId="2" applyNumberFormat="1" applyFont="1" applyFill="1" applyBorder="1" applyAlignment="1">
      <alignment horizontal="center"/>
    </xf>
    <xf numFmtId="165" fontId="19" fillId="0" borderId="7" xfId="2" applyNumberFormat="1" applyFont="1" applyFill="1" applyBorder="1" applyAlignment="1">
      <alignment horizontal="center"/>
    </xf>
    <xf numFmtId="165" fontId="19" fillId="3" borderId="7" xfId="2" applyNumberFormat="1" applyFont="1" applyFill="1" applyBorder="1" applyAlignment="1">
      <alignment horizontal="center" wrapText="1"/>
    </xf>
    <xf numFmtId="1" fontId="19" fillId="0" borderId="7" xfId="2" applyNumberFormat="1" applyFont="1" applyFill="1" applyBorder="1" applyAlignment="1">
      <alignment horizontal="center" wrapText="1"/>
    </xf>
    <xf numFmtId="165" fontId="19" fillId="0" borderId="7" xfId="2" applyNumberFormat="1" applyFont="1" applyFill="1" applyBorder="1" applyAlignment="1">
      <alignment horizontal="right"/>
    </xf>
    <xf numFmtId="0" fontId="19" fillId="0" borderId="7" xfId="0" applyFont="1" applyFill="1" applyBorder="1" applyAlignment="1">
      <alignment vertical="top"/>
    </xf>
    <xf numFmtId="0" fontId="19" fillId="0" borderId="7" xfId="0" applyFont="1" applyFill="1" applyBorder="1" applyAlignment="1">
      <alignment vertical="top" wrapText="1"/>
    </xf>
    <xf numFmtId="2" fontId="19" fillId="0" borderId="7" xfId="0" applyNumberFormat="1" applyFont="1" applyFill="1" applyBorder="1" applyAlignment="1">
      <alignment horizontal="center" wrapText="1"/>
    </xf>
    <xf numFmtId="1" fontId="19" fillId="0" borderId="7" xfId="0" applyNumberFormat="1" applyFont="1" applyFill="1" applyBorder="1" applyAlignment="1">
      <alignment horizont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 applyProtection="1">
      <alignment wrapText="1"/>
      <protection locked="0"/>
    </xf>
    <xf numFmtId="0" fontId="28" fillId="0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5" fillId="0" borderId="7" xfId="0" applyFont="1" applyFill="1" applyBorder="1"/>
    <xf numFmtId="0" fontId="28" fillId="0" borderId="7" xfId="0" applyFont="1" applyFill="1" applyBorder="1" applyAlignment="1"/>
    <xf numFmtId="0" fontId="15" fillId="0" borderId="7" xfId="0" applyFont="1" applyFill="1" applyBorder="1" applyAlignment="1">
      <alignment horizontal="center" wrapText="1"/>
    </xf>
    <xf numFmtId="0" fontId="13" fillId="0" borderId="7" xfId="0" applyFont="1" applyFill="1" applyBorder="1"/>
    <xf numFmtId="0" fontId="13" fillId="0" borderId="7" xfId="0" applyFont="1" applyFill="1" applyBorder="1" applyAlignment="1">
      <alignment wrapText="1"/>
    </xf>
    <xf numFmtId="2" fontId="13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 wrapText="1"/>
    </xf>
    <xf numFmtId="166" fontId="15" fillId="0" borderId="7" xfId="0" applyNumberFormat="1" applyFont="1" applyFill="1" applyBorder="1" applyAlignment="1">
      <alignment horizontal="center" wrapText="1"/>
    </xf>
    <xf numFmtId="0" fontId="16" fillId="0" borderId="0" xfId="0" applyFont="1" applyFill="1"/>
    <xf numFmtId="0" fontId="13" fillId="0" borderId="7" xfId="1" applyFont="1" applyFill="1" applyBorder="1"/>
    <xf numFmtId="0" fontId="17" fillId="2" borderId="7" xfId="1" applyFont="1" applyFill="1" applyBorder="1"/>
    <xf numFmtId="0" fontId="17" fillId="2" borderId="7" xfId="0" applyFont="1" applyFill="1" applyBorder="1"/>
    <xf numFmtId="0" fontId="0" fillId="2" borderId="7" xfId="0" applyFont="1" applyFill="1" applyBorder="1"/>
    <xf numFmtId="0" fontId="13" fillId="2" borderId="7" xfId="1" applyFont="1" applyFill="1" applyBorder="1"/>
    <xf numFmtId="0" fontId="28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/>
    <xf numFmtId="0" fontId="18" fillId="0" borderId="7" xfId="0" applyFont="1" applyFill="1" applyBorder="1" applyAlignment="1">
      <alignment horizontal="center" wrapText="1"/>
    </xf>
    <xf numFmtId="167" fontId="15" fillId="0" borderId="7" xfId="0" applyNumberFormat="1" applyFont="1" applyFill="1" applyBorder="1" applyAlignment="1">
      <alignment horizontal="left" wrapText="1"/>
    </xf>
    <xf numFmtId="2" fontId="15" fillId="0" borderId="7" xfId="0" applyNumberFormat="1" applyFont="1" applyFill="1" applyBorder="1" applyAlignment="1">
      <alignment horizontal="center" wrapText="1"/>
    </xf>
    <xf numFmtId="167" fontId="13" fillId="0" borderId="7" xfId="0" applyNumberFormat="1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center" vertical="center"/>
    </xf>
    <xf numFmtId="0" fontId="20" fillId="0" borderId="0" xfId="1" applyFont="1" applyFill="1"/>
    <xf numFmtId="0" fontId="20" fillId="0" borderId="0" xfId="0" applyFont="1" applyFill="1"/>
    <xf numFmtId="0" fontId="0" fillId="0" borderId="0" xfId="0" applyFont="1" applyFill="1" applyAlignment="1">
      <alignment wrapText="1"/>
    </xf>
    <xf numFmtId="0" fontId="0" fillId="2" borderId="0" xfId="0" applyFill="1"/>
    <xf numFmtId="43" fontId="19" fillId="2" borderId="7" xfId="2" applyFont="1" applyFill="1" applyBorder="1" applyAlignment="1">
      <alignment horizontal="center" vertical="center" wrapText="1"/>
    </xf>
    <xf numFmtId="0" fontId="19" fillId="2" borderId="7" xfId="0" applyFont="1" applyFill="1" applyBorder="1" applyAlignment="1" applyProtection="1">
      <alignment wrapText="1"/>
      <protection locked="0"/>
    </xf>
    <xf numFmtId="1" fontId="19" fillId="0" borderId="7" xfId="2" applyNumberFormat="1" applyFont="1" applyFill="1" applyBorder="1" applyAlignment="1">
      <alignment horizontal="right" wrapText="1"/>
    </xf>
    <xf numFmtId="2" fontId="31" fillId="0" borderId="13" xfId="0" applyNumberFormat="1" applyFont="1" applyBorder="1" applyAlignment="1">
      <alignment horizontal="center"/>
    </xf>
    <xf numFmtId="2" fontId="31" fillId="0" borderId="11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9" fillId="0" borderId="7" xfId="0" applyFont="1" applyFill="1" applyBorder="1" applyAlignment="1">
      <alignment horizontal="center" wrapText="1"/>
    </xf>
    <xf numFmtId="0" fontId="27" fillId="0" borderId="0" xfId="0" applyFont="1" applyFill="1"/>
    <xf numFmtId="0" fontId="26" fillId="0" borderId="0" xfId="0" applyFont="1" applyFill="1"/>
    <xf numFmtId="0" fontId="35" fillId="0" borderId="0" xfId="0" applyFont="1" applyFill="1"/>
    <xf numFmtId="2" fontId="19" fillId="0" borderId="7" xfId="0" applyNumberFormat="1" applyFont="1" applyFill="1" applyBorder="1" applyAlignment="1">
      <alignment horizontal="center" vertical="center" wrapText="1"/>
    </xf>
    <xf numFmtId="43" fontId="19" fillId="0" borderId="7" xfId="2" applyFont="1" applyFill="1" applyBorder="1" applyAlignment="1">
      <alignment horizontal="center"/>
    </xf>
    <xf numFmtId="0" fontId="36" fillId="0" borderId="0" xfId="0" applyFont="1" applyFill="1"/>
    <xf numFmtId="43" fontId="19" fillId="3" borderId="7" xfId="2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3" fontId="19" fillId="0" borderId="7" xfId="0" applyNumberFormat="1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right" wrapText="1"/>
    </xf>
    <xf numFmtId="0" fontId="0" fillId="0" borderId="0" xfId="0" applyAlignment="1">
      <alignment vertical="center"/>
    </xf>
    <xf numFmtId="165" fontId="19" fillId="2" borderId="7" xfId="2" applyNumberFormat="1" applyFont="1" applyFill="1" applyBorder="1" applyAlignment="1">
      <alignment horizontal="center" wrapText="1"/>
    </xf>
    <xf numFmtId="1" fontId="19" fillId="2" borderId="7" xfId="2" applyNumberFormat="1" applyFont="1" applyFill="1" applyBorder="1" applyAlignment="1">
      <alignment horizontal="left"/>
    </xf>
    <xf numFmtId="1" fontId="19" fillId="3" borderId="7" xfId="2" applyNumberFormat="1" applyFont="1" applyFill="1" applyBorder="1" applyAlignment="1">
      <alignment horizontal="center" vertical="center" wrapText="1"/>
    </xf>
    <xf numFmtId="0" fontId="19" fillId="0" borderId="7" xfId="1" applyFont="1" applyFill="1" applyBorder="1"/>
    <xf numFmtId="0" fontId="19" fillId="2" borderId="7" xfId="1" applyFont="1" applyFill="1" applyBorder="1"/>
    <xf numFmtId="0" fontId="0" fillId="2" borderId="7" xfId="0" applyFill="1" applyBorder="1"/>
    <xf numFmtId="43" fontId="19" fillId="0" borderId="7" xfId="2" applyFont="1" applyFill="1" applyBorder="1" applyAlignment="1">
      <alignment horizontal="right" wrapText="1"/>
    </xf>
    <xf numFmtId="43" fontId="28" fillId="0" borderId="7" xfId="2" applyFont="1" applyFill="1" applyBorder="1" applyAlignment="1">
      <alignment horizontal="center"/>
    </xf>
    <xf numFmtId="43" fontId="15" fillId="3" borderId="7" xfId="2" applyFont="1" applyFill="1" applyBorder="1" applyAlignment="1">
      <alignment horizontal="center" wrapText="1"/>
    </xf>
    <xf numFmtId="43" fontId="28" fillId="3" borderId="7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/>
    </xf>
    <xf numFmtId="3" fontId="19" fillId="3" borderId="7" xfId="0" applyNumberFormat="1" applyFont="1" applyFill="1" applyBorder="1" applyAlignment="1">
      <alignment horizontal="center"/>
    </xf>
    <xf numFmtId="165" fontId="19" fillId="3" borderId="7" xfId="2" applyNumberFormat="1" applyFont="1" applyFill="1" applyBorder="1" applyAlignment="1">
      <alignment horizontal="center"/>
    </xf>
    <xf numFmtId="0" fontId="19" fillId="3" borderId="7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top" wrapText="1"/>
    </xf>
    <xf numFmtId="0" fontId="13" fillId="4" borderId="0" xfId="1" applyFont="1" applyFill="1"/>
    <xf numFmtId="0" fontId="0" fillId="4" borderId="0" xfId="0" applyFont="1" applyFill="1"/>
    <xf numFmtId="0" fontId="19" fillId="5" borderId="7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43" fontId="12" fillId="0" borderId="7" xfId="2" applyFont="1" applyFill="1" applyBorder="1" applyAlignment="1">
      <alignment horizontal="center" vertical="center" wrapText="1"/>
    </xf>
    <xf numFmtId="43" fontId="19" fillId="5" borderId="7" xfId="2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top"/>
    </xf>
    <xf numFmtId="0" fontId="15" fillId="6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wrapText="1"/>
    </xf>
    <xf numFmtId="0" fontId="19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/>
    </xf>
    <xf numFmtId="0" fontId="19" fillId="2" borderId="7" xfId="0" applyFont="1" applyFill="1" applyBorder="1" applyAlignment="1"/>
    <xf numFmtId="0" fontId="24" fillId="2" borderId="7" xfId="0" applyFont="1" applyFill="1" applyBorder="1" applyAlignment="1"/>
    <xf numFmtId="0" fontId="19" fillId="2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/>
    <xf numFmtId="0" fontId="15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/>
    </xf>
    <xf numFmtId="2" fontId="19" fillId="2" borderId="7" xfId="0" applyNumberFormat="1" applyFont="1" applyFill="1" applyBorder="1" applyAlignment="1">
      <alignment horizontal="center" wrapText="1"/>
    </xf>
    <xf numFmtId="2" fontId="19" fillId="2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top" wrapText="1"/>
    </xf>
    <xf numFmtId="0" fontId="19" fillId="7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top" wrapText="1"/>
    </xf>
    <xf numFmtId="0" fontId="19" fillId="8" borderId="7" xfId="0" applyFont="1" applyFill="1" applyBorder="1" applyAlignment="1">
      <alignment horizontal="center" vertical="center" wrapText="1"/>
    </xf>
    <xf numFmtId="43" fontId="19" fillId="8" borderId="7" xfId="2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38" fillId="0" borderId="0" xfId="0" applyFont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7" xfId="0" applyFont="1" applyFill="1" applyBorder="1" applyAlignment="1"/>
    <xf numFmtId="0" fontId="16" fillId="0" borderId="7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wrapText="1"/>
    </xf>
    <xf numFmtId="0" fontId="19" fillId="0" borderId="7" xfId="0" applyFont="1" applyFill="1" applyBorder="1" applyAlignment="1">
      <alignment wrapText="1"/>
    </xf>
    <xf numFmtId="0" fontId="19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/>
    </xf>
    <xf numFmtId="0" fontId="19" fillId="2" borderId="7" xfId="0" applyFont="1" applyFill="1" applyBorder="1" applyAlignment="1"/>
    <xf numFmtId="0" fontId="24" fillId="2" borderId="7" xfId="0" applyFont="1" applyFill="1" applyBorder="1" applyAlignment="1"/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/>
    <xf numFmtId="0" fontId="15" fillId="0" borderId="28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/>
    </xf>
    <xf numFmtId="0" fontId="15" fillId="0" borderId="7" xfId="0" applyFont="1" applyFill="1" applyBorder="1" applyAlignment="1"/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 applyAlignme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1" fillId="0" borderId="18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31" fillId="0" borderId="20" xfId="0" applyFont="1" applyBorder="1" applyAlignment="1">
      <alignment horizontal="left"/>
    </xf>
    <xf numFmtId="0" fontId="31" fillId="0" borderId="21" xfId="0" applyFont="1" applyBorder="1" applyAlignment="1">
      <alignment horizontal="left"/>
    </xf>
    <xf numFmtId="0" fontId="31" fillId="0" borderId="22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6"/>
  <sheetViews>
    <sheetView tabSelected="1" workbookViewId="0">
      <selection activeCell="J4" sqref="J4"/>
    </sheetView>
  </sheetViews>
  <sheetFormatPr defaultRowHeight="15" x14ac:dyDescent="0.25"/>
  <cols>
    <col min="2" max="2" width="22.28515625" bestFit="1" customWidth="1"/>
    <col min="3" max="5" width="20.7109375" customWidth="1"/>
  </cols>
  <sheetData>
    <row r="1" spans="2:17" ht="15.75" thickBot="1" x14ac:dyDescent="0.3"/>
    <row r="2" spans="2:17" ht="19.5" thickBot="1" x14ac:dyDescent="0.35">
      <c r="B2" s="195" t="s">
        <v>0</v>
      </c>
      <c r="C2" s="196"/>
      <c r="D2" s="196"/>
      <c r="E2" s="197"/>
    </row>
    <row r="3" spans="2:17" ht="45.75" thickBot="1" x14ac:dyDescent="0.3">
      <c r="B3" s="16" t="s">
        <v>1</v>
      </c>
      <c r="C3" s="17" t="s">
        <v>2</v>
      </c>
      <c r="D3" s="17" t="s">
        <v>3</v>
      </c>
      <c r="E3" s="44" t="s">
        <v>4</v>
      </c>
    </row>
    <row r="4" spans="2:17" x14ac:dyDescent="0.25">
      <c r="B4" s="20" t="s">
        <v>5</v>
      </c>
      <c r="C4" s="21">
        <f>'I-Biogas Producers'!I23</f>
        <v>36477</v>
      </c>
      <c r="D4" s="21">
        <f>'I-Biogas Producers'!J23</f>
        <v>43474.899999999994</v>
      </c>
      <c r="E4" s="45">
        <f>'I-Biogas Producers'!K23</f>
        <v>8072257.2000000002</v>
      </c>
    </row>
    <row r="5" spans="2:17" ht="30" x14ac:dyDescent="0.25">
      <c r="B5" s="144" t="s">
        <v>6</v>
      </c>
      <c r="C5" s="22">
        <f>'II-Renewable Electricity Gen'!I23</f>
        <v>36753</v>
      </c>
      <c r="D5" s="22">
        <f>'II-Renewable Electricity Gen'!J23</f>
        <v>42710.9</v>
      </c>
      <c r="E5" s="46">
        <f>'II-Renewable Electricity Gen'!K23</f>
        <v>8103169.2000000002</v>
      </c>
    </row>
    <row r="6" spans="2:17" x14ac:dyDescent="0.25">
      <c r="B6" s="18" t="s">
        <v>7</v>
      </c>
      <c r="C6" s="22">
        <f>'III-RERGs'!I21</f>
        <v>8880</v>
      </c>
      <c r="D6" s="22">
        <f>'III-RERGs'!J21</f>
        <v>20794.099999999999</v>
      </c>
      <c r="E6" s="46">
        <f>'III-RERGs'!K21</f>
        <v>2701313.2</v>
      </c>
    </row>
    <row r="7" spans="2:17" ht="105" x14ac:dyDescent="0.25">
      <c r="B7" s="144" t="s">
        <v>8</v>
      </c>
      <c r="C7" s="22">
        <f>'IV-RNG Prods et al.'!I28</f>
        <v>34990</v>
      </c>
      <c r="D7" s="22">
        <f>'IV-RNG Prods et al.'!J28</f>
        <v>48577.599999999999</v>
      </c>
      <c r="E7" s="46">
        <f>'IV-RNG Prods et al.'!K28</f>
        <v>6972459.2000000002</v>
      </c>
    </row>
    <row r="8" spans="2:17" x14ac:dyDescent="0.25">
      <c r="B8" s="18" t="s">
        <v>9</v>
      </c>
      <c r="C8" s="22">
        <f>'V -QAP '!I13</f>
        <v>60</v>
      </c>
      <c r="D8" s="22">
        <f>'V -QAP '!J13</f>
        <v>492</v>
      </c>
      <c r="E8" s="46">
        <f>'V -QAP '!K13</f>
        <v>85008</v>
      </c>
      <c r="F8" s="194" t="s">
        <v>10</v>
      </c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</row>
    <row r="9" spans="2:17" x14ac:dyDescent="0.25">
      <c r="B9" s="18" t="s">
        <v>11</v>
      </c>
      <c r="C9" s="22">
        <f>'VI -RNG RIN separators'!I14</f>
        <v>26850</v>
      </c>
      <c r="D9" s="22">
        <f>'VI -RNG RIN separators'!J14</f>
        <v>24960</v>
      </c>
      <c r="E9" s="46">
        <f>'VI -RNG RIN separators'!K14</f>
        <v>4440840</v>
      </c>
    </row>
    <row r="10" spans="2:17" ht="15.75" thickBot="1" x14ac:dyDescent="0.3">
      <c r="B10" s="19" t="s">
        <v>12</v>
      </c>
      <c r="C10" s="23">
        <f>'VII - Third Parties'!I7</f>
        <v>10</v>
      </c>
      <c r="D10" s="23">
        <f>'VII - Third Parties'!J7</f>
        <v>0</v>
      </c>
      <c r="E10" s="47">
        <f>'VII - Third Parties'!K7</f>
        <v>0</v>
      </c>
      <c r="F10" s="194" t="s">
        <v>13</v>
      </c>
      <c r="G10" s="194"/>
      <c r="H10" s="194"/>
      <c r="I10" s="194"/>
      <c r="J10" s="194"/>
      <c r="K10" s="194"/>
      <c r="L10" s="194"/>
      <c r="M10" s="194"/>
      <c r="N10" s="194"/>
    </row>
    <row r="11" spans="2:17" ht="15.75" thickBot="1" x14ac:dyDescent="0.3">
      <c r="B11" s="24" t="s">
        <v>14</v>
      </c>
      <c r="C11" s="56">
        <f>SUM(C4:C10)</f>
        <v>144020</v>
      </c>
      <c r="D11" s="56">
        <f t="shared" ref="D11:E11" si="0">SUM(D4:D10)</f>
        <v>181009.5</v>
      </c>
      <c r="E11" s="48">
        <f t="shared" si="0"/>
        <v>30375046.800000001</v>
      </c>
    </row>
    <row r="14" spans="2:17" x14ac:dyDescent="0.25">
      <c r="K14" s="27"/>
    </row>
    <row r="16" spans="2:17" ht="15.75" thickBot="1" x14ac:dyDescent="0.3"/>
    <row r="17" spans="2:8" x14ac:dyDescent="0.25">
      <c r="B17" s="20"/>
      <c r="C17" s="28"/>
      <c r="H17" s="2"/>
    </row>
    <row r="18" spans="2:8" x14ac:dyDescent="0.25">
      <c r="B18" s="49" t="s">
        <v>15</v>
      </c>
      <c r="C18" s="50"/>
    </row>
    <row r="19" spans="2:8" x14ac:dyDescent="0.25">
      <c r="B19" s="51">
        <f>'I-Biogas Producers'!G23+'II-Renewable Electricity Gen'!G23+'III-RERGs'!G21+'IV-RNG Prods et al.'!G28+'V -QAP '!G13+'VI -RNG RIN separators'!G14+'VII - Third Parties'!G7</f>
        <v>10454</v>
      </c>
      <c r="C19" s="50"/>
    </row>
    <row r="20" spans="2:8" x14ac:dyDescent="0.25">
      <c r="B20" s="49" t="s">
        <v>16</v>
      </c>
      <c r="C20" s="52"/>
    </row>
    <row r="21" spans="2:8" x14ac:dyDescent="0.25">
      <c r="B21" s="53">
        <f>'I-Biogas Producers'!M23+'II-Renewable Electricity Gen'!M23+'III-RERGs'!M21+'IV-RNG Prods et al.'!M28+'V -QAP '!M13+'VI -RNG RIN separators'!M14+'VII - Third Parties'!M7</f>
        <v>22422240</v>
      </c>
      <c r="C21" s="52"/>
    </row>
    <row r="22" spans="2:8" ht="15.75" thickBot="1" x14ac:dyDescent="0.3">
      <c r="B22" s="54"/>
      <c r="C22" s="55"/>
    </row>
    <row r="24" spans="2:8" x14ac:dyDescent="0.25">
      <c r="B24" s="1" t="s">
        <v>17</v>
      </c>
      <c r="C24" s="1"/>
      <c r="D24" s="1"/>
    </row>
    <row r="25" spans="2:8" x14ac:dyDescent="0.25">
      <c r="B25" s="1" t="s">
        <v>18</v>
      </c>
      <c r="C25" s="1"/>
      <c r="D25" s="1"/>
    </row>
    <row r="26" spans="2:8" x14ac:dyDescent="0.25">
      <c r="B26" t="s">
        <v>19</v>
      </c>
    </row>
  </sheetData>
  <mergeCells count="1">
    <mergeCell ref="B2:E2"/>
  </mergeCells>
  <pageMargins left="0.7" right="0.7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25"/>
  <sheetViews>
    <sheetView workbookViewId="0">
      <selection activeCell="Q22" sqref="Q22"/>
    </sheetView>
  </sheetViews>
  <sheetFormatPr defaultRowHeight="15" x14ac:dyDescent="0.25"/>
  <cols>
    <col min="1" max="1" width="11.28515625" customWidth="1"/>
    <col min="2" max="2" width="21.42578125" bestFit="1" customWidth="1"/>
    <col min="3" max="4" width="11.85546875" customWidth="1"/>
    <col min="5" max="5" width="10.42578125" customWidth="1"/>
    <col min="6" max="6" width="11.85546875" customWidth="1"/>
  </cols>
  <sheetData>
    <row r="2" spans="2:14" ht="15.75" thickBot="1" x14ac:dyDescent="0.3"/>
    <row r="3" spans="2:14" ht="19.5" thickBot="1" x14ac:dyDescent="0.35">
      <c r="B3" s="221" t="s">
        <v>201</v>
      </c>
      <c r="C3" s="222"/>
      <c r="D3" s="222"/>
      <c r="E3" s="222"/>
      <c r="F3" s="223"/>
    </row>
    <row r="4" spans="2:14" ht="47.25" x14ac:dyDescent="0.25">
      <c r="B4" s="6" t="s">
        <v>202</v>
      </c>
      <c r="C4" s="7" t="s">
        <v>203</v>
      </c>
      <c r="D4" s="7" t="s">
        <v>204</v>
      </c>
      <c r="E4" s="8" t="s">
        <v>205</v>
      </c>
      <c r="F4" s="9" t="s">
        <v>206</v>
      </c>
    </row>
    <row r="5" spans="2:14" ht="30" x14ac:dyDescent="0.25">
      <c r="B5" s="29" t="s">
        <v>207</v>
      </c>
      <c r="C5" s="30">
        <v>126.33</v>
      </c>
      <c r="D5" s="30">
        <f>ROUNDUP(C5*2,0)</f>
        <v>253</v>
      </c>
      <c r="E5" s="10">
        <v>0.05</v>
      </c>
      <c r="F5" s="11">
        <f>D5*E5</f>
        <v>12.65</v>
      </c>
    </row>
    <row r="6" spans="2:14" ht="45" x14ac:dyDescent="0.25">
      <c r="B6" s="29" t="s">
        <v>208</v>
      </c>
      <c r="C6" s="10">
        <v>41.32</v>
      </c>
      <c r="D6" s="30">
        <f t="shared" ref="D6:D8" si="0">ROUNDUP(C6*2,0)</f>
        <v>83</v>
      </c>
      <c r="E6" s="10">
        <v>0.7</v>
      </c>
      <c r="F6" s="135">
        <f t="shared" ref="F6:F8" si="1">D6*E6</f>
        <v>58.099999999999994</v>
      </c>
    </row>
    <row r="7" spans="2:14" ht="45" x14ac:dyDescent="0.25">
      <c r="B7" s="29" t="s">
        <v>209</v>
      </c>
      <c r="C7" s="10">
        <v>26.88</v>
      </c>
      <c r="D7" s="30">
        <f t="shared" si="0"/>
        <v>54</v>
      </c>
      <c r="E7" s="10">
        <v>0.2</v>
      </c>
      <c r="F7" s="135">
        <f t="shared" si="1"/>
        <v>10.8</v>
      </c>
    </row>
    <row r="8" spans="2:14" ht="15.75" thickBot="1" x14ac:dyDescent="0.3">
      <c r="B8" s="12" t="s">
        <v>210</v>
      </c>
      <c r="C8" s="13">
        <v>98.36</v>
      </c>
      <c r="D8" s="30">
        <f t="shared" si="0"/>
        <v>197</v>
      </c>
      <c r="E8" s="13">
        <v>0.05</v>
      </c>
      <c r="F8" s="14">
        <f t="shared" si="1"/>
        <v>9.8500000000000014</v>
      </c>
    </row>
    <row r="9" spans="2:14" x14ac:dyDescent="0.25">
      <c r="B9" s="224" t="s">
        <v>211</v>
      </c>
      <c r="C9" s="225"/>
      <c r="D9" s="225"/>
      <c r="E9" s="226"/>
      <c r="F9" s="133">
        <f>ROUNDUP(SUM(F5:F8),0)</f>
        <v>92</v>
      </c>
    </row>
    <row r="10" spans="2:14" ht="18" thickBot="1" x14ac:dyDescent="0.3">
      <c r="B10" s="227" t="s">
        <v>212</v>
      </c>
      <c r="C10" s="228"/>
      <c r="D10" s="228"/>
      <c r="E10" s="229"/>
      <c r="F10" s="134">
        <f>F9*2.5</f>
        <v>230</v>
      </c>
    </row>
    <row r="11" spans="2:14" x14ac:dyDescent="0.25">
      <c r="B11" s="230" t="s">
        <v>213</v>
      </c>
      <c r="C11" s="230"/>
      <c r="D11" s="230"/>
      <c r="E11" s="230"/>
      <c r="F11" s="231"/>
      <c r="G11" s="231"/>
      <c r="H11" s="231"/>
      <c r="I11" s="129"/>
      <c r="J11" s="129"/>
      <c r="K11" s="129"/>
      <c r="L11" s="129"/>
      <c r="M11" s="129"/>
      <c r="N11" s="129"/>
    </row>
    <row r="12" spans="2:14" x14ac:dyDescent="0.25">
      <c r="B12" s="231"/>
      <c r="C12" s="231"/>
      <c r="D12" s="231"/>
      <c r="E12" s="231"/>
      <c r="F12" s="231"/>
      <c r="G12" s="231"/>
      <c r="H12" s="231"/>
      <c r="I12" s="129"/>
      <c r="J12" s="129"/>
      <c r="K12" s="129"/>
      <c r="L12" s="129"/>
      <c r="M12" s="129"/>
      <c r="N12" s="129"/>
    </row>
    <row r="13" spans="2:14" x14ac:dyDescent="0.25">
      <c r="B13" s="232" t="s">
        <v>214</v>
      </c>
      <c r="C13" s="232"/>
      <c r="D13" s="232"/>
      <c r="E13" s="232"/>
      <c r="F13" s="233"/>
      <c r="G13" s="233"/>
      <c r="H13" s="233"/>
      <c r="I13" s="129"/>
      <c r="J13" s="129"/>
      <c r="K13" s="129"/>
      <c r="L13" s="129"/>
      <c r="M13" s="129"/>
      <c r="N13" s="129"/>
    </row>
    <row r="14" spans="2:14" x14ac:dyDescent="0.25">
      <c r="B14" s="233"/>
      <c r="C14" s="233"/>
      <c r="D14" s="233"/>
      <c r="E14" s="233"/>
      <c r="F14" s="233"/>
      <c r="G14" s="233"/>
      <c r="H14" s="233"/>
      <c r="I14" s="129"/>
      <c r="J14" s="129"/>
      <c r="K14" s="129"/>
      <c r="L14" s="129"/>
      <c r="M14" s="129"/>
      <c r="N14" s="129"/>
    </row>
    <row r="15" spans="2:14" ht="14.45" customHeight="1" x14ac:dyDescent="0.25">
      <c r="B15" s="82"/>
      <c r="C15" s="82"/>
      <c r="D15" s="82"/>
      <c r="E15" s="82"/>
      <c r="F15" s="82"/>
      <c r="G15" s="82"/>
      <c r="H15" s="82"/>
      <c r="I15" s="129"/>
      <c r="J15" s="129"/>
      <c r="K15" s="129"/>
      <c r="L15" s="129"/>
      <c r="M15" s="129"/>
      <c r="N15" s="129"/>
    </row>
    <row r="16" spans="2:14" x14ac:dyDescent="0.25">
      <c r="B16" s="82"/>
      <c r="C16" s="82"/>
      <c r="D16" s="82"/>
      <c r="E16" s="82"/>
      <c r="F16" s="82"/>
      <c r="G16" s="82"/>
      <c r="H16" s="82"/>
      <c r="I16" s="129"/>
      <c r="J16" s="129"/>
      <c r="K16" s="129"/>
      <c r="L16" s="129"/>
      <c r="M16" s="129"/>
      <c r="N16" s="129"/>
    </row>
    <row r="17" spans="2:14" x14ac:dyDescent="0.25">
      <c r="B17" s="129" t="s">
        <v>215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2:14" x14ac:dyDescent="0.25">
      <c r="B18" s="129" t="s">
        <v>216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2:14" x14ac:dyDescent="0.25">
      <c r="B19" s="129" t="s">
        <v>217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2:14" x14ac:dyDescent="0.25">
      <c r="B20" s="129" t="s">
        <v>218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2:14" x14ac:dyDescent="0.25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2:14" x14ac:dyDescent="0.2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2:14" x14ac:dyDescent="0.25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</row>
    <row r="24" spans="2:14" x14ac:dyDescent="0.2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2:14" x14ac:dyDescent="0.25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</sheetData>
  <mergeCells count="5">
    <mergeCell ref="B3:F3"/>
    <mergeCell ref="B9:E9"/>
    <mergeCell ref="B10:E10"/>
    <mergeCell ref="B11:H12"/>
    <mergeCell ref="B13:H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Z239"/>
  <sheetViews>
    <sheetView topLeftCell="A13" zoomScale="90" zoomScaleNormal="90" workbookViewId="0">
      <selection activeCell="K17" sqref="K17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2.5703125" bestFit="1" customWidth="1"/>
    <col min="12" max="13" width="17.42578125" customWidth="1"/>
  </cols>
  <sheetData>
    <row r="1" spans="1:70" ht="15.75" x14ac:dyDescent="0.25">
      <c r="A1" s="198" t="s">
        <v>20</v>
      </c>
      <c r="B1" s="198"/>
      <c r="C1" s="198"/>
      <c r="D1" s="198"/>
      <c r="E1" s="198"/>
      <c r="F1" s="198"/>
      <c r="G1" s="198"/>
      <c r="H1" s="198"/>
      <c r="I1" s="199"/>
      <c r="J1" s="199"/>
      <c r="K1" s="199"/>
      <c r="L1" s="199"/>
      <c r="M1" s="181"/>
      <c r="N1" s="57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75" x14ac:dyDescent="0.25">
      <c r="A2" s="200" t="s">
        <v>21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181"/>
      <c r="N2" s="57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 s="1" customFormat="1" ht="16.149999999999999" customHeight="1" x14ac:dyDescent="0.25">
      <c r="A3" s="203" t="s">
        <v>22</v>
      </c>
      <c r="B3" s="203"/>
      <c r="C3" s="203" t="s">
        <v>23</v>
      </c>
      <c r="D3" s="203"/>
      <c r="E3" s="203"/>
      <c r="F3" s="203"/>
      <c r="G3" s="203" t="s">
        <v>24</v>
      </c>
      <c r="H3" s="203"/>
      <c r="I3" s="203"/>
      <c r="J3" s="203"/>
      <c r="K3" s="203"/>
      <c r="L3" s="204" t="s">
        <v>25</v>
      </c>
      <c r="M3" s="175"/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</row>
    <row r="4" spans="1:70" ht="51.75" x14ac:dyDescent="0.25">
      <c r="A4" s="174" t="s">
        <v>26</v>
      </c>
      <c r="B4" s="136" t="s">
        <v>27</v>
      </c>
      <c r="C4" s="136" t="s">
        <v>28</v>
      </c>
      <c r="D4" s="136" t="s">
        <v>29</v>
      </c>
      <c r="E4" s="136" t="s">
        <v>30</v>
      </c>
      <c r="F4" s="136" t="s">
        <v>31</v>
      </c>
      <c r="G4" s="136" t="s">
        <v>32</v>
      </c>
      <c r="H4" s="136" t="s">
        <v>33</v>
      </c>
      <c r="I4" s="136" t="s">
        <v>34</v>
      </c>
      <c r="J4" s="136" t="s">
        <v>35</v>
      </c>
      <c r="K4" s="136" t="s">
        <v>36</v>
      </c>
      <c r="L4" s="205"/>
      <c r="M4" s="175" t="s">
        <v>37</v>
      </c>
      <c r="N4" s="57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x14ac:dyDescent="0.25">
      <c r="A5" s="136" t="s">
        <v>38</v>
      </c>
      <c r="B5" s="37"/>
      <c r="C5" s="136"/>
      <c r="D5" s="136"/>
      <c r="E5" s="136"/>
      <c r="F5" s="136"/>
      <c r="G5" s="136"/>
      <c r="H5" s="136"/>
      <c r="I5" s="136"/>
      <c r="J5" s="136"/>
      <c r="K5" s="136"/>
      <c r="L5" s="176"/>
      <c r="M5" s="175"/>
      <c r="N5" s="57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ht="51" x14ac:dyDescent="0.25">
      <c r="A6" s="37" t="s">
        <v>39</v>
      </c>
      <c r="B6" s="37" t="s">
        <v>40</v>
      </c>
      <c r="C6" s="96">
        <v>1</v>
      </c>
      <c r="D6" s="96">
        <v>0</v>
      </c>
      <c r="E6" s="96">
        <v>0</v>
      </c>
      <c r="F6" s="96">
        <f>(C6*'Labor Costs'!$F$9)+(D6*('Labor Costs'!$D$7))+(E6*'Labor Costs'!$F$10)</f>
        <v>92</v>
      </c>
      <c r="G6" s="89">
        <v>196</v>
      </c>
      <c r="H6" s="96">
        <v>1</v>
      </c>
      <c r="I6" s="96">
        <f>G6*H6</f>
        <v>196</v>
      </c>
      <c r="J6" s="96">
        <f t="shared" ref="J6:J11" si="0">(C6+D6+E6)*I6</f>
        <v>196</v>
      </c>
      <c r="K6" s="96">
        <f t="shared" ref="K6:K11" si="1">F6*I6</f>
        <v>18032</v>
      </c>
      <c r="L6" s="175" t="s">
        <v>41</v>
      </c>
      <c r="M6" s="140">
        <v>0</v>
      </c>
      <c r="N6" s="5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02.75" x14ac:dyDescent="0.25">
      <c r="A7" s="37" t="s">
        <v>42</v>
      </c>
      <c r="B7" s="37" t="s">
        <v>43</v>
      </c>
      <c r="C7" s="40">
        <v>1</v>
      </c>
      <c r="D7" s="40">
        <v>0</v>
      </c>
      <c r="E7" s="40">
        <v>0</v>
      </c>
      <c r="F7" s="96">
        <f>(C7*'Labor Costs'!$F$9)+(D7*('Labor Costs'!$D$7))+(E7*'Labor Costs'!$F$10)</f>
        <v>92</v>
      </c>
      <c r="G7" s="40">
        <v>196</v>
      </c>
      <c r="H7" s="40">
        <v>1</v>
      </c>
      <c r="I7" s="40">
        <f>G7*H7</f>
        <v>196</v>
      </c>
      <c r="J7" s="40">
        <f t="shared" si="0"/>
        <v>196</v>
      </c>
      <c r="K7" s="40">
        <f t="shared" si="1"/>
        <v>18032</v>
      </c>
      <c r="L7" s="175" t="s">
        <v>44</v>
      </c>
      <c r="M7" s="140">
        <v>0</v>
      </c>
      <c r="N7" s="57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02.75" x14ac:dyDescent="0.25">
      <c r="A8" s="37" t="s">
        <v>42</v>
      </c>
      <c r="B8" s="37" t="s">
        <v>45</v>
      </c>
      <c r="C8" s="40">
        <v>12</v>
      </c>
      <c r="D8" s="40">
        <v>0</v>
      </c>
      <c r="E8" s="40">
        <v>0</v>
      </c>
      <c r="F8" s="88">
        <f>(C8*'Labor Costs'!$F$9)+(D8*('Labor Costs'!$D$7))+(E8*'Labor Costs'!$F$10)</f>
        <v>1104</v>
      </c>
      <c r="G8" s="40">
        <v>196</v>
      </c>
      <c r="H8" s="40">
        <v>1</v>
      </c>
      <c r="I8" s="40">
        <f>G8*H8</f>
        <v>196</v>
      </c>
      <c r="J8" s="40">
        <f t="shared" si="0"/>
        <v>2352</v>
      </c>
      <c r="K8" s="40">
        <f t="shared" si="1"/>
        <v>216384</v>
      </c>
      <c r="L8" s="175" t="s">
        <v>46</v>
      </c>
      <c r="M8" s="140">
        <v>0</v>
      </c>
      <c r="N8" s="57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ht="63.75" x14ac:dyDescent="0.25">
      <c r="A9" s="37" t="s">
        <v>47</v>
      </c>
      <c r="B9" s="37" t="s">
        <v>48</v>
      </c>
      <c r="C9" s="40">
        <v>0</v>
      </c>
      <c r="D9" s="40">
        <v>0</v>
      </c>
      <c r="E9" s="40">
        <v>16</v>
      </c>
      <c r="F9" s="88">
        <f>(C9*'Labor Costs'!$F$9)+(D9*('Labor Costs'!$D$7))+(E9*'Labor Costs'!$F$10)</f>
        <v>3680</v>
      </c>
      <c r="G9" s="40">
        <v>196</v>
      </c>
      <c r="H9" s="40">
        <v>1</v>
      </c>
      <c r="I9" s="40">
        <f>G9*H9</f>
        <v>196</v>
      </c>
      <c r="J9" s="40">
        <f t="shared" si="0"/>
        <v>3136</v>
      </c>
      <c r="K9" s="40">
        <f t="shared" si="1"/>
        <v>721280</v>
      </c>
      <c r="L9" s="175" t="s">
        <v>49</v>
      </c>
      <c r="M9" s="143">
        <v>721280</v>
      </c>
      <c r="N9" s="57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ht="51" x14ac:dyDescent="0.25">
      <c r="A10" s="37" t="s">
        <v>42</v>
      </c>
      <c r="B10" s="37" t="s">
        <v>50</v>
      </c>
      <c r="C10" s="40">
        <v>0.5</v>
      </c>
      <c r="D10" s="40">
        <v>0</v>
      </c>
      <c r="E10" s="40">
        <v>0</v>
      </c>
      <c r="F10" s="88">
        <f>(C10*'Labor Costs'!$F$9)+(D10*('Labor Costs'!$D$7))+(E10*'Labor Costs'!$F$10)</f>
        <v>46</v>
      </c>
      <c r="G10" s="40">
        <v>20</v>
      </c>
      <c r="H10" s="40">
        <v>1</v>
      </c>
      <c r="I10" s="40">
        <v>1</v>
      </c>
      <c r="J10" s="40">
        <f t="shared" si="0"/>
        <v>0.5</v>
      </c>
      <c r="K10" s="40">
        <f t="shared" si="1"/>
        <v>46</v>
      </c>
      <c r="L10" s="175" t="s">
        <v>51</v>
      </c>
      <c r="M10" s="140">
        <v>0</v>
      </c>
      <c r="N10" s="57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ht="77.25" x14ac:dyDescent="0.25">
      <c r="A11" s="39" t="s">
        <v>52</v>
      </c>
      <c r="B11" s="39" t="s">
        <v>53</v>
      </c>
      <c r="C11" s="58">
        <v>1</v>
      </c>
      <c r="D11" s="58">
        <v>0</v>
      </c>
      <c r="E11" s="58">
        <v>0</v>
      </c>
      <c r="F11" s="186">
        <f>(C11*'Labor Costs'!$F$9)+(D11*('Labor Costs'!$D$7))+(E11*'Labor Costs'!$F$10)</f>
        <v>92</v>
      </c>
      <c r="G11" s="58">
        <v>196</v>
      </c>
      <c r="H11" s="58">
        <v>12</v>
      </c>
      <c r="I11" s="58">
        <f>G11*H11</f>
        <v>2352</v>
      </c>
      <c r="J11" s="58">
        <f t="shared" si="0"/>
        <v>2352</v>
      </c>
      <c r="K11" s="58">
        <f t="shared" si="1"/>
        <v>216384</v>
      </c>
      <c r="L11" s="180" t="s">
        <v>54</v>
      </c>
      <c r="M11" s="187">
        <v>0</v>
      </c>
      <c r="N11" s="57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x14ac:dyDescent="0.25">
      <c r="N12" s="57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ht="51.75" x14ac:dyDescent="0.25">
      <c r="A13" s="37" t="s">
        <v>55</v>
      </c>
      <c r="B13" s="37" t="s">
        <v>56</v>
      </c>
      <c r="C13" s="40">
        <v>8</v>
      </c>
      <c r="D13" s="40">
        <v>0</v>
      </c>
      <c r="E13" s="40">
        <v>0</v>
      </c>
      <c r="F13" s="96">
        <f>(C13*'Labor Costs'!$F$9)+(D13*('Labor Costs'!$D$7))+(E13*'Labor Costs'!$F$10)</f>
        <v>736</v>
      </c>
      <c r="G13" s="40">
        <v>196</v>
      </c>
      <c r="H13" s="40">
        <v>1</v>
      </c>
      <c r="I13" s="40">
        <f t="shared" ref="I13:I20" si="2">G13*H13</f>
        <v>196</v>
      </c>
      <c r="J13" s="40">
        <f t="shared" ref="J13:J20" si="3">(C13+D13+E13)*I13</f>
        <v>1568</v>
      </c>
      <c r="K13" s="40">
        <f t="shared" ref="K13:K20" si="4">F13*I13</f>
        <v>144256</v>
      </c>
      <c r="L13" s="175" t="s">
        <v>57</v>
      </c>
      <c r="M13" s="140">
        <v>0</v>
      </c>
      <c r="N13" s="57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ht="51" x14ac:dyDescent="0.25">
      <c r="A14" s="37" t="s">
        <v>55</v>
      </c>
      <c r="B14" s="37" t="s">
        <v>58</v>
      </c>
      <c r="C14" s="40">
        <v>0.5</v>
      </c>
      <c r="D14" s="40">
        <v>0</v>
      </c>
      <c r="E14" s="40">
        <v>0</v>
      </c>
      <c r="F14" s="96">
        <f>(C14*'Labor Costs'!$F$9)+(D14*('Labor Costs'!$D$7))+(E14*'Labor Costs'!$F$10)</f>
        <v>46</v>
      </c>
      <c r="G14" s="40">
        <v>196</v>
      </c>
      <c r="H14" s="40">
        <v>52</v>
      </c>
      <c r="I14" s="40">
        <f t="shared" si="2"/>
        <v>10192</v>
      </c>
      <c r="J14" s="40">
        <f t="shared" si="3"/>
        <v>5096</v>
      </c>
      <c r="K14" s="40">
        <f t="shared" si="4"/>
        <v>468832</v>
      </c>
      <c r="L14" s="175" t="s">
        <v>59</v>
      </c>
      <c r="M14" s="140">
        <v>0</v>
      </c>
      <c r="N14" s="57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40.25" x14ac:dyDescent="0.25">
      <c r="A15" s="37" t="s">
        <v>55</v>
      </c>
      <c r="B15" s="37" t="s">
        <v>60</v>
      </c>
      <c r="C15" s="40">
        <v>0.05</v>
      </c>
      <c r="D15" s="40">
        <v>0.1</v>
      </c>
      <c r="E15" s="40">
        <v>0</v>
      </c>
      <c r="F15" s="96">
        <f>(C15*'Labor Costs'!$F$9)+(D15*('Labor Costs'!$D$7))+(E15*'Labor Costs'!$F$10)</f>
        <v>10</v>
      </c>
      <c r="G15" s="40">
        <v>196</v>
      </c>
      <c r="H15" s="40">
        <v>52</v>
      </c>
      <c r="I15" s="40">
        <f t="shared" si="2"/>
        <v>10192</v>
      </c>
      <c r="J15" s="40">
        <f t="shared" si="3"/>
        <v>1528.8000000000002</v>
      </c>
      <c r="K15" s="40">
        <f t="shared" si="4"/>
        <v>101920</v>
      </c>
      <c r="L15" s="175" t="s">
        <v>61</v>
      </c>
      <c r="M15" s="140">
        <v>0</v>
      </c>
      <c r="N15" s="57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63.75" x14ac:dyDescent="0.25">
      <c r="A16" s="37" t="s">
        <v>62</v>
      </c>
      <c r="B16" s="37" t="s">
        <v>63</v>
      </c>
      <c r="C16" s="40">
        <v>0.05</v>
      </c>
      <c r="D16" s="40">
        <v>0</v>
      </c>
      <c r="E16" s="40">
        <v>0</v>
      </c>
      <c r="F16" s="96">
        <f>(C16*'Labor Costs'!$F$9)+(D16*('Labor Costs'!$D$7))+(E16*'Labor Costs'!$F$10)</f>
        <v>4.6000000000000005</v>
      </c>
      <c r="G16" s="40">
        <v>196</v>
      </c>
      <c r="H16" s="40">
        <v>52</v>
      </c>
      <c r="I16" s="40">
        <f t="shared" si="2"/>
        <v>10192</v>
      </c>
      <c r="J16" s="40">
        <f t="shared" si="3"/>
        <v>509.6</v>
      </c>
      <c r="K16" s="40">
        <f t="shared" si="4"/>
        <v>46883.200000000004</v>
      </c>
      <c r="L16" s="175" t="s">
        <v>64</v>
      </c>
      <c r="M16" s="140">
        <v>0</v>
      </c>
      <c r="N16" s="57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8" ht="51" x14ac:dyDescent="0.25">
      <c r="A17" s="37" t="s">
        <v>65</v>
      </c>
      <c r="B17" s="37" t="s">
        <v>66</v>
      </c>
      <c r="C17" s="40">
        <v>0</v>
      </c>
      <c r="D17" s="40">
        <v>0</v>
      </c>
      <c r="E17" s="40">
        <v>2</v>
      </c>
      <c r="F17" s="96">
        <f>(C17*'Labor Costs'!$F$9)+(D17*('Labor Costs'!$D$7))+(E17*'Labor Costs'!$F$10)</f>
        <v>460</v>
      </c>
      <c r="G17" s="40">
        <v>196</v>
      </c>
      <c r="H17" s="40">
        <v>12</v>
      </c>
      <c r="I17" s="40">
        <f t="shared" si="2"/>
        <v>2352</v>
      </c>
      <c r="J17" s="40">
        <f t="shared" si="3"/>
        <v>4704</v>
      </c>
      <c r="K17" s="158">
        <f t="shared" si="4"/>
        <v>1081920</v>
      </c>
      <c r="L17" s="175" t="s">
        <v>67</v>
      </c>
      <c r="M17" s="143">
        <v>1081920</v>
      </c>
      <c r="N17" s="57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8" ht="77.25" x14ac:dyDescent="0.25">
      <c r="A18" s="37" t="s">
        <v>68</v>
      </c>
      <c r="B18" s="37" t="s">
        <v>69</v>
      </c>
      <c r="C18" s="40">
        <v>4</v>
      </c>
      <c r="D18" s="40">
        <v>0</v>
      </c>
      <c r="E18" s="40">
        <v>0</v>
      </c>
      <c r="F18" s="96">
        <f>(C18*'Labor Costs'!$F$9)+(D18*('Labor Costs'!$D$7))+(E18*'Labor Costs'!$F$10)</f>
        <v>368</v>
      </c>
      <c r="G18" s="40">
        <v>20</v>
      </c>
      <c r="H18" s="40">
        <v>1</v>
      </c>
      <c r="I18" s="40">
        <f t="shared" si="2"/>
        <v>20</v>
      </c>
      <c r="J18" s="40">
        <f t="shared" si="3"/>
        <v>80</v>
      </c>
      <c r="K18" s="40">
        <f t="shared" si="4"/>
        <v>7360</v>
      </c>
      <c r="L18" s="175" t="s">
        <v>70</v>
      </c>
      <c r="M18" s="140">
        <v>0</v>
      </c>
      <c r="N18" s="57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8" ht="38.25" x14ac:dyDescent="0.25">
      <c r="A19" s="37" t="s">
        <v>71</v>
      </c>
      <c r="B19" s="37" t="s">
        <v>72</v>
      </c>
      <c r="C19" s="40">
        <v>0</v>
      </c>
      <c r="D19" s="40">
        <v>0</v>
      </c>
      <c r="E19" s="40">
        <v>32</v>
      </c>
      <c r="F19" s="96">
        <f>(C19*'Labor Costs'!$F$9)+(D19*('Labor Costs'!$D$7))+(E19*'Labor Costs'!$F$10)</f>
        <v>7360</v>
      </c>
      <c r="G19" s="40">
        <v>196</v>
      </c>
      <c r="H19" s="40">
        <v>1</v>
      </c>
      <c r="I19" s="40">
        <f t="shared" si="2"/>
        <v>196</v>
      </c>
      <c r="J19" s="40">
        <f t="shared" si="3"/>
        <v>6272</v>
      </c>
      <c r="K19" s="158">
        <f t="shared" si="4"/>
        <v>1442560</v>
      </c>
      <c r="L19" s="191" t="s">
        <v>73</v>
      </c>
      <c r="M19" s="143">
        <v>1442560</v>
      </c>
      <c r="N19" s="57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8" ht="204" x14ac:dyDescent="0.25">
      <c r="A20" s="37" t="s">
        <v>74</v>
      </c>
      <c r="B20" s="37" t="s">
        <v>75</v>
      </c>
      <c r="C20" s="40">
        <v>0</v>
      </c>
      <c r="D20" s="40">
        <v>0</v>
      </c>
      <c r="E20" s="40">
        <v>80</v>
      </c>
      <c r="F20" s="96">
        <f>(C20*'Labor Costs'!$F$9)+(D20*('Labor Costs'!$D$7))+(E20*'Labor Costs'!$F$10)</f>
        <v>18400</v>
      </c>
      <c r="G20" s="40">
        <v>196</v>
      </c>
      <c r="H20" s="40">
        <v>1</v>
      </c>
      <c r="I20" s="40">
        <f t="shared" si="2"/>
        <v>196</v>
      </c>
      <c r="J20" s="40">
        <f t="shared" si="3"/>
        <v>15680</v>
      </c>
      <c r="K20" s="158">
        <f t="shared" si="4"/>
        <v>3606400</v>
      </c>
      <c r="L20" s="165" t="s">
        <v>76</v>
      </c>
      <c r="M20" s="143">
        <v>3606400</v>
      </c>
      <c r="N20" s="5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8" x14ac:dyDescent="0.25">
      <c r="A21" s="37"/>
      <c r="B21" s="37"/>
      <c r="C21" s="40"/>
      <c r="D21" s="40"/>
      <c r="E21" s="40"/>
      <c r="F21" s="96"/>
      <c r="G21" s="40"/>
      <c r="H21" s="40"/>
      <c r="I21" s="40"/>
      <c r="J21" s="40"/>
      <c r="K21" s="40"/>
      <c r="L21" s="175"/>
      <c r="M21" s="140"/>
      <c r="N21" s="5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8" x14ac:dyDescent="0.25">
      <c r="A22" s="37"/>
      <c r="B22" s="37"/>
      <c r="C22" s="40"/>
      <c r="D22" s="40"/>
      <c r="E22" s="40"/>
      <c r="F22" s="96"/>
      <c r="G22" s="40"/>
      <c r="H22" s="40"/>
      <c r="I22" s="40"/>
      <c r="J22" s="40"/>
      <c r="K22" s="40"/>
      <c r="L22" s="175"/>
      <c r="M22" s="140"/>
      <c r="N22" s="5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8" x14ac:dyDescent="0.25">
      <c r="A23" s="202" t="s">
        <v>14</v>
      </c>
      <c r="B23" s="202"/>
      <c r="C23" s="40"/>
      <c r="D23" s="40"/>
      <c r="E23" s="40"/>
      <c r="F23" s="40"/>
      <c r="G23" s="90">
        <f>SUM(G6:G22)</f>
        <v>2392</v>
      </c>
      <c r="H23" s="40"/>
      <c r="I23" s="90">
        <f>SUM(I7:I22)</f>
        <v>36477</v>
      </c>
      <c r="J23" s="90">
        <f>SUM(J7:J22)</f>
        <v>43474.899999999994</v>
      </c>
      <c r="K23" s="141">
        <f>SUM(K7:K22)</f>
        <v>8072257.2000000002</v>
      </c>
      <c r="L23" s="64"/>
      <c r="M23" s="141">
        <f>SUM(M5:M22)</f>
        <v>6852160</v>
      </c>
      <c r="N23" s="139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8" x14ac:dyDescent="0.2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5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5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8" x14ac:dyDescent="0.25">
      <c r="A26" s="65"/>
      <c r="B26" s="66"/>
      <c r="C26" s="66"/>
      <c r="D26" s="66"/>
      <c r="E26" s="65"/>
      <c r="F26" s="66"/>
      <c r="G26" s="66"/>
      <c r="H26" s="66"/>
      <c r="I26" s="66"/>
      <c r="J26" s="66"/>
      <c r="K26" s="66"/>
      <c r="L26" s="66"/>
      <c r="M26" s="66"/>
      <c r="N26" s="5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8" x14ac:dyDescent="0.25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5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8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66"/>
      <c r="M28" s="66"/>
      <c r="N28" s="5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8" x14ac:dyDescent="0.2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66"/>
      <c r="M29" s="6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8" ht="15.75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66"/>
      <c r="M30" s="66"/>
      <c r="N30" s="26"/>
      <c r="O30" s="26"/>
      <c r="P30" s="26"/>
      <c r="Q30" s="26"/>
      <c r="R30" s="26"/>
      <c r="S30" s="26"/>
      <c r="T30" s="26"/>
      <c r="U30" s="67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67"/>
      <c r="AO30" s="26"/>
      <c r="AP30" s="26"/>
      <c r="AQ30" s="26"/>
      <c r="AR30" s="26"/>
      <c r="AS30" s="26"/>
      <c r="AT30" s="26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34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Z30" s="15"/>
    </row>
    <row r="31" spans="1:78" ht="15.75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57"/>
      <c r="O31" s="57"/>
      <c r="P31" s="57"/>
      <c r="Q31" s="57"/>
      <c r="R31" s="57"/>
      <c r="S31" s="57"/>
      <c r="T31" s="57"/>
      <c r="U31" s="65"/>
      <c r="V31" s="57"/>
      <c r="W31" s="57"/>
      <c r="X31" s="57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67"/>
      <c r="AO31" s="26"/>
      <c r="AP31" s="26"/>
      <c r="AQ31" s="26"/>
      <c r="AR31" s="26"/>
      <c r="AS31" s="26"/>
      <c r="AT31" s="26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34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Z31" s="15"/>
    </row>
    <row r="32" spans="1:78" ht="15.75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57"/>
      <c r="O32" s="57"/>
      <c r="P32" s="57"/>
      <c r="Q32" s="57"/>
      <c r="R32" s="57"/>
      <c r="S32" s="57"/>
      <c r="T32" s="57"/>
      <c r="U32" s="65"/>
      <c r="V32" s="57"/>
      <c r="W32" s="57"/>
      <c r="X32" s="57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67"/>
      <c r="AO32" s="26"/>
      <c r="AP32" s="26"/>
      <c r="AQ32" s="26"/>
      <c r="AR32" s="26"/>
      <c r="AS32" s="26"/>
      <c r="AT32" s="26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34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Z32" s="15"/>
    </row>
    <row r="33" spans="1:70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x14ac:dyDescent="0.2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x14ac:dyDescent="0.2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1:70" x14ac:dyDescent="0.25">
      <c r="A40" s="25"/>
      <c r="B40" s="25"/>
      <c r="C40" s="25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</row>
    <row r="41" spans="1:70" x14ac:dyDescent="0.25">
      <c r="A41" s="33"/>
      <c r="B41" s="33"/>
      <c r="C41" s="33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</row>
    <row r="42" spans="1:70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</row>
    <row r="43" spans="1:70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</row>
    <row r="44" spans="1:70" s="2" customFormat="1" ht="18" customHeight="1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</row>
    <row r="45" spans="1:70" s="3" customFormat="1" ht="15.75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</row>
    <row r="46" spans="1:70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</row>
    <row r="47" spans="1:70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</row>
    <row r="48" spans="1:70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</row>
    <row r="49" spans="1:70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57"/>
      <c r="L49" s="57"/>
      <c r="M49" s="57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57"/>
      <c r="L50" s="57"/>
      <c r="M50" s="57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s="2" customFormat="1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</row>
    <row r="52" spans="1:70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</row>
    <row r="53" spans="1:70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</row>
    <row r="56" spans="1:70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  <row r="236" spans="1:7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</row>
    <row r="237" spans="1:70" x14ac:dyDescent="0.25"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</row>
    <row r="238" spans="1:70" x14ac:dyDescent="0.25"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</row>
    <row r="239" spans="1:70" x14ac:dyDescent="0.25"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</row>
  </sheetData>
  <mergeCells count="7">
    <mergeCell ref="A1:L1"/>
    <mergeCell ref="A2:L2"/>
    <mergeCell ref="A23:B23"/>
    <mergeCell ref="A3:B3"/>
    <mergeCell ref="C3:F3"/>
    <mergeCell ref="G3:K3"/>
    <mergeCell ref="L3:L4"/>
  </mergeCells>
  <pageMargins left="0.7" right="0.7" top="0.75" bottom="0.75" header="0.3" footer="0.3"/>
  <pageSetup scale="74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P68"/>
  <sheetViews>
    <sheetView topLeftCell="A13" zoomScale="75" zoomScaleNormal="75" workbookViewId="0">
      <selection activeCell="L19" sqref="L19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3" width="17.42578125" customWidth="1"/>
  </cols>
  <sheetData>
    <row r="1" spans="1:16" x14ac:dyDescent="0.25">
      <c r="A1" s="206" t="s">
        <v>20</v>
      </c>
      <c r="B1" s="206"/>
      <c r="C1" s="206"/>
      <c r="D1" s="206"/>
      <c r="E1" s="206"/>
      <c r="F1" s="206"/>
      <c r="G1" s="206"/>
      <c r="H1" s="206"/>
      <c r="I1" s="207"/>
      <c r="J1" s="207"/>
      <c r="K1" s="207"/>
      <c r="L1" s="207"/>
      <c r="M1" s="178"/>
      <c r="N1" s="73"/>
      <c r="O1" s="26"/>
      <c r="P1" s="2"/>
    </row>
    <row r="2" spans="1:16" x14ac:dyDescent="0.25">
      <c r="A2" s="206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179"/>
      <c r="N2" s="73"/>
      <c r="O2" s="26"/>
      <c r="P2" s="2"/>
    </row>
    <row r="3" spans="1:16" s="1" customFormat="1" ht="16.149999999999999" customHeight="1" x14ac:dyDescent="0.25">
      <c r="A3" s="206" t="s">
        <v>22</v>
      </c>
      <c r="B3" s="206"/>
      <c r="C3" s="206" t="s">
        <v>23</v>
      </c>
      <c r="D3" s="206"/>
      <c r="E3" s="206"/>
      <c r="F3" s="206"/>
      <c r="G3" s="206" t="s">
        <v>24</v>
      </c>
      <c r="H3" s="206"/>
      <c r="I3" s="206"/>
      <c r="J3" s="206"/>
      <c r="K3" s="206"/>
      <c r="L3" s="209" t="s">
        <v>25</v>
      </c>
      <c r="M3" s="180"/>
      <c r="N3" s="73"/>
      <c r="O3" s="61"/>
    </row>
    <row r="4" spans="1:16" ht="51.75" x14ac:dyDescent="0.25">
      <c r="A4" s="74" t="s">
        <v>26</v>
      </c>
      <c r="B4" s="75" t="s">
        <v>27</v>
      </c>
      <c r="C4" s="75" t="s">
        <v>28</v>
      </c>
      <c r="D4" s="75" t="s">
        <v>29</v>
      </c>
      <c r="E4" s="75" t="s">
        <v>30</v>
      </c>
      <c r="F4" s="75" t="s">
        <v>31</v>
      </c>
      <c r="G4" s="75" t="s">
        <v>32</v>
      </c>
      <c r="H4" s="75" t="s">
        <v>33</v>
      </c>
      <c r="I4" s="75" t="s">
        <v>34</v>
      </c>
      <c r="J4" s="75" t="s">
        <v>35</v>
      </c>
      <c r="K4" s="75" t="s">
        <v>78</v>
      </c>
      <c r="L4" s="210"/>
      <c r="M4" s="180" t="s">
        <v>79</v>
      </c>
      <c r="N4" s="73"/>
      <c r="O4" s="26"/>
      <c r="P4" s="2"/>
    </row>
    <row r="5" spans="1:16" x14ac:dyDescent="0.25">
      <c r="A5" s="69" t="s">
        <v>38</v>
      </c>
      <c r="B5" s="69"/>
      <c r="C5" s="58"/>
      <c r="D5" s="58"/>
      <c r="E5" s="58"/>
      <c r="F5" s="70"/>
      <c r="G5" s="59"/>
      <c r="H5" s="59"/>
      <c r="I5" s="59"/>
      <c r="J5" s="59"/>
      <c r="K5" s="59"/>
      <c r="L5" s="180"/>
      <c r="M5" s="180"/>
      <c r="N5" s="73"/>
      <c r="O5" s="26"/>
      <c r="P5" s="2"/>
    </row>
    <row r="6" spans="1:16" ht="51.75" x14ac:dyDescent="0.25">
      <c r="A6" s="39" t="s">
        <v>39</v>
      </c>
      <c r="B6" s="39" t="s">
        <v>80</v>
      </c>
      <c r="C6" s="58">
        <v>1</v>
      </c>
      <c r="D6" s="58">
        <v>0</v>
      </c>
      <c r="E6" s="58">
        <v>0</v>
      </c>
      <c r="F6" s="70">
        <f>(C6*'Labor Costs'!$F$9)+(D6*('Labor Costs'!$D$7))+(E6*'Labor Costs'!$F$10)</f>
        <v>92</v>
      </c>
      <c r="G6" s="59">
        <v>196</v>
      </c>
      <c r="H6" s="59">
        <v>1</v>
      </c>
      <c r="I6" s="59">
        <f t="shared" ref="I6:I20" si="0">G6*H6</f>
        <v>196</v>
      </c>
      <c r="J6" s="59">
        <f t="shared" ref="J6:J20" si="1">(C6+D6+E6)*I6</f>
        <v>196</v>
      </c>
      <c r="K6" s="59">
        <f t="shared" ref="K6:K20" si="2">F6*I6</f>
        <v>18032</v>
      </c>
      <c r="L6" s="180" t="s">
        <v>41</v>
      </c>
      <c r="M6" s="180">
        <v>0</v>
      </c>
      <c r="N6" s="73"/>
      <c r="O6" s="26"/>
      <c r="P6" s="2"/>
    </row>
    <row r="7" spans="1:16" ht="115.5" x14ac:dyDescent="0.25">
      <c r="A7" s="39" t="s">
        <v>42</v>
      </c>
      <c r="B7" s="39" t="s">
        <v>81</v>
      </c>
      <c r="C7" s="58">
        <v>1</v>
      </c>
      <c r="D7" s="58">
        <v>0</v>
      </c>
      <c r="E7" s="58">
        <v>0</v>
      </c>
      <c r="F7" s="76">
        <f>(C7*'Labor Costs'!$F$9)+(D7*('Labor Costs'!$D$7))+(E7*'Labor Costs'!$F$10)</f>
        <v>92</v>
      </c>
      <c r="G7" s="59">
        <v>196</v>
      </c>
      <c r="H7" s="59">
        <v>1</v>
      </c>
      <c r="I7" s="59">
        <f t="shared" si="0"/>
        <v>196</v>
      </c>
      <c r="J7" s="59">
        <f t="shared" si="1"/>
        <v>196</v>
      </c>
      <c r="K7" s="59">
        <f t="shared" si="2"/>
        <v>18032</v>
      </c>
      <c r="L7" s="180" t="s">
        <v>44</v>
      </c>
      <c r="M7" s="180">
        <v>0</v>
      </c>
      <c r="N7" s="73"/>
      <c r="O7" s="26"/>
      <c r="P7" s="2"/>
    </row>
    <row r="8" spans="1:16" ht="115.5" x14ac:dyDescent="0.25">
      <c r="A8" s="39" t="s">
        <v>42</v>
      </c>
      <c r="B8" s="39" t="s">
        <v>82</v>
      </c>
      <c r="C8" s="58">
        <v>12</v>
      </c>
      <c r="D8" s="58">
        <v>0</v>
      </c>
      <c r="E8" s="58">
        <v>0</v>
      </c>
      <c r="F8" s="70">
        <f>(C8*'Labor Costs'!$F$9)+(D8*('Labor Costs'!$D$7))+(E8*'Labor Costs'!$F$10)</f>
        <v>1104</v>
      </c>
      <c r="G8" s="59">
        <v>196</v>
      </c>
      <c r="H8" s="59">
        <v>1</v>
      </c>
      <c r="I8" s="59">
        <v>100</v>
      </c>
      <c r="J8" s="59">
        <v>100</v>
      </c>
      <c r="K8" s="59">
        <f t="shared" si="2"/>
        <v>110400</v>
      </c>
      <c r="L8" s="180" t="s">
        <v>46</v>
      </c>
      <c r="M8" s="180">
        <v>0</v>
      </c>
      <c r="N8" s="73"/>
      <c r="O8" s="26"/>
      <c r="P8" s="2"/>
    </row>
    <row r="9" spans="1:16" ht="63.75" x14ac:dyDescent="0.25">
      <c r="A9" s="39" t="s">
        <v>47</v>
      </c>
      <c r="B9" s="39" t="s">
        <v>83</v>
      </c>
      <c r="C9" s="58">
        <v>0</v>
      </c>
      <c r="D9" s="58">
        <v>0</v>
      </c>
      <c r="E9" s="58">
        <v>16</v>
      </c>
      <c r="F9" s="70">
        <f>(C9*'Labor Costs'!$F$9)+(D9*('Labor Costs'!$D$7))+(E9*'Labor Costs'!$F$10)</f>
        <v>3680</v>
      </c>
      <c r="G9" s="59">
        <v>196</v>
      </c>
      <c r="H9" s="59">
        <v>1</v>
      </c>
      <c r="I9" s="59">
        <f t="shared" si="0"/>
        <v>196</v>
      </c>
      <c r="J9" s="59">
        <f t="shared" si="1"/>
        <v>3136</v>
      </c>
      <c r="K9" s="159">
        <f t="shared" si="2"/>
        <v>721280</v>
      </c>
      <c r="L9" s="77" t="s">
        <v>49</v>
      </c>
      <c r="M9" s="143">
        <v>721280</v>
      </c>
      <c r="N9" s="73"/>
      <c r="O9" s="26"/>
      <c r="P9" s="2"/>
    </row>
    <row r="10" spans="1:16" ht="51" x14ac:dyDescent="0.25">
      <c r="A10" s="39" t="s">
        <v>42</v>
      </c>
      <c r="B10" s="39" t="s">
        <v>50</v>
      </c>
      <c r="C10" s="58">
        <v>0.5</v>
      </c>
      <c r="D10" s="58">
        <v>0</v>
      </c>
      <c r="E10" s="58">
        <v>0</v>
      </c>
      <c r="F10" s="70">
        <f>(C10*'Labor Costs'!$F$9)+(D10*('Labor Costs'!$D$7))+(E10*'Labor Costs'!$F$10)</f>
        <v>46</v>
      </c>
      <c r="G10" s="59">
        <v>20</v>
      </c>
      <c r="H10" s="59">
        <v>1</v>
      </c>
      <c r="I10" s="59">
        <v>1</v>
      </c>
      <c r="J10" s="59">
        <f t="shared" si="1"/>
        <v>0.5</v>
      </c>
      <c r="K10" s="59">
        <f t="shared" si="2"/>
        <v>46</v>
      </c>
      <c r="L10" s="77" t="s">
        <v>51</v>
      </c>
      <c r="M10" s="180">
        <v>0</v>
      </c>
      <c r="N10" s="73"/>
      <c r="O10" s="26"/>
      <c r="P10" s="2"/>
    </row>
    <row r="11" spans="1:16" ht="39" x14ac:dyDescent="0.25">
      <c r="A11" s="39" t="s">
        <v>52</v>
      </c>
      <c r="B11" s="39" t="s">
        <v>84</v>
      </c>
      <c r="C11" s="58">
        <v>1</v>
      </c>
      <c r="D11" s="58">
        <v>0</v>
      </c>
      <c r="E11" s="58">
        <v>0</v>
      </c>
      <c r="F11" s="70">
        <f>(C11*'Labor Costs'!$F$9)+(D11*('Labor Costs'!$D$7))+(E11*'Labor Costs'!$F$10)</f>
        <v>92</v>
      </c>
      <c r="G11" s="59">
        <v>196</v>
      </c>
      <c r="H11" s="59">
        <v>12</v>
      </c>
      <c r="I11" s="59">
        <f t="shared" si="0"/>
        <v>2352</v>
      </c>
      <c r="J11" s="59">
        <f t="shared" si="1"/>
        <v>2352</v>
      </c>
      <c r="K11" s="59">
        <f t="shared" si="2"/>
        <v>216384</v>
      </c>
      <c r="L11" s="77" t="s">
        <v>70</v>
      </c>
      <c r="M11" s="180">
        <v>0</v>
      </c>
      <c r="N11" s="73"/>
      <c r="O11" s="26"/>
      <c r="P11" s="2"/>
    </row>
    <row r="12" spans="1:16" ht="39" x14ac:dyDescent="0.25">
      <c r="A12" s="39" t="s">
        <v>52</v>
      </c>
      <c r="B12" s="39" t="s">
        <v>85</v>
      </c>
      <c r="C12" s="58">
        <v>4</v>
      </c>
      <c r="D12" s="58">
        <v>0</v>
      </c>
      <c r="E12" s="58">
        <v>0</v>
      </c>
      <c r="F12" s="70">
        <f>(C12*'Labor Costs'!$F$9)+(D12*('Labor Costs'!$D$7))+(E12*'Labor Costs'!$F$10)</f>
        <v>368</v>
      </c>
      <c r="G12" s="59">
        <v>196</v>
      </c>
      <c r="H12" s="59">
        <v>1</v>
      </c>
      <c r="I12" s="59">
        <f t="shared" si="0"/>
        <v>196</v>
      </c>
      <c r="J12" s="59">
        <f t="shared" si="1"/>
        <v>784</v>
      </c>
      <c r="K12" s="59">
        <f t="shared" si="2"/>
        <v>72128</v>
      </c>
      <c r="L12" s="77" t="s">
        <v>86</v>
      </c>
      <c r="M12" s="180">
        <v>0</v>
      </c>
      <c r="N12" s="73"/>
      <c r="O12" s="26"/>
      <c r="P12" s="2"/>
    </row>
    <row r="13" spans="1:16" ht="51.75" x14ac:dyDescent="0.25">
      <c r="A13" s="39" t="s">
        <v>55</v>
      </c>
      <c r="B13" s="39" t="s">
        <v>56</v>
      </c>
      <c r="C13" s="58">
        <v>8</v>
      </c>
      <c r="D13" s="58">
        <v>0</v>
      </c>
      <c r="E13" s="58">
        <v>0</v>
      </c>
      <c r="F13" s="70">
        <f>(C13*'Labor Costs'!$F$9)+(D13*('Labor Costs'!$D$7))+(E13*'Labor Costs'!$F$10)</f>
        <v>736</v>
      </c>
      <c r="G13" s="59">
        <v>196</v>
      </c>
      <c r="H13" s="59">
        <v>1</v>
      </c>
      <c r="I13" s="59">
        <f t="shared" si="0"/>
        <v>196</v>
      </c>
      <c r="J13" s="59">
        <f t="shared" si="1"/>
        <v>1568</v>
      </c>
      <c r="K13" s="59">
        <f t="shared" si="2"/>
        <v>144256</v>
      </c>
      <c r="L13" s="180" t="s">
        <v>57</v>
      </c>
      <c r="M13" s="180">
        <v>0</v>
      </c>
      <c r="N13" s="73"/>
      <c r="O13" s="26"/>
      <c r="P13" s="2"/>
    </row>
    <row r="14" spans="1:16" ht="51" x14ac:dyDescent="0.25">
      <c r="A14" s="39" t="s">
        <v>55</v>
      </c>
      <c r="B14" s="39" t="s">
        <v>58</v>
      </c>
      <c r="C14" s="58">
        <v>0.5</v>
      </c>
      <c r="D14" s="58">
        <v>0</v>
      </c>
      <c r="E14" s="58">
        <v>0</v>
      </c>
      <c r="F14" s="70">
        <f>(C14*'Labor Costs'!$F$9)+(D14*('Labor Costs'!$D$7))+(E14*'Labor Costs'!$F$10)</f>
        <v>46</v>
      </c>
      <c r="G14" s="59">
        <v>196</v>
      </c>
      <c r="H14" s="59">
        <v>52</v>
      </c>
      <c r="I14" s="59">
        <f t="shared" si="0"/>
        <v>10192</v>
      </c>
      <c r="J14" s="59">
        <f t="shared" si="1"/>
        <v>5096</v>
      </c>
      <c r="K14" s="59">
        <f t="shared" si="2"/>
        <v>468832</v>
      </c>
      <c r="L14" s="180" t="s">
        <v>59</v>
      </c>
      <c r="M14" s="180">
        <v>0</v>
      </c>
      <c r="N14" s="73"/>
      <c r="O14" s="26"/>
      <c r="P14" s="2"/>
    </row>
    <row r="15" spans="1:16" ht="140.25" x14ac:dyDescent="0.25">
      <c r="A15" s="39" t="s">
        <v>55</v>
      </c>
      <c r="B15" s="39" t="s">
        <v>87</v>
      </c>
      <c r="C15" s="58">
        <v>0.05</v>
      </c>
      <c r="D15" s="58">
        <v>0.1</v>
      </c>
      <c r="E15" s="58">
        <v>0</v>
      </c>
      <c r="F15" s="70">
        <f>(C15*'Labor Costs'!$F$9)+(D15*('Labor Costs'!$D$7))+(E15*'Labor Costs'!$F$10)</f>
        <v>10</v>
      </c>
      <c r="G15" s="59">
        <v>196</v>
      </c>
      <c r="H15" s="59">
        <v>52</v>
      </c>
      <c r="I15" s="59">
        <f t="shared" si="0"/>
        <v>10192</v>
      </c>
      <c r="J15" s="59">
        <f t="shared" si="1"/>
        <v>1528.8000000000002</v>
      </c>
      <c r="K15" s="59">
        <f t="shared" si="2"/>
        <v>101920</v>
      </c>
      <c r="L15" s="180" t="s">
        <v>61</v>
      </c>
      <c r="M15" s="180">
        <v>0</v>
      </c>
      <c r="N15" s="73"/>
      <c r="O15" s="26"/>
      <c r="P15" s="2"/>
    </row>
    <row r="16" spans="1:16" ht="63.75" x14ac:dyDescent="0.25">
      <c r="A16" s="39" t="s">
        <v>62</v>
      </c>
      <c r="B16" s="39" t="s">
        <v>63</v>
      </c>
      <c r="C16" s="58">
        <v>0.05</v>
      </c>
      <c r="D16" s="58">
        <v>0</v>
      </c>
      <c r="E16" s="58">
        <v>0</v>
      </c>
      <c r="F16" s="70">
        <f>(C16*'Labor Costs'!$F$9)+(D16*('Labor Costs'!$D$7))+(E16*'Labor Costs'!$F$10)</f>
        <v>4.6000000000000005</v>
      </c>
      <c r="G16" s="59">
        <v>196</v>
      </c>
      <c r="H16" s="59">
        <v>52</v>
      </c>
      <c r="I16" s="59">
        <f>G16*H16</f>
        <v>10192</v>
      </c>
      <c r="J16" s="59">
        <f>(C16+D16+E16)*I16</f>
        <v>509.6</v>
      </c>
      <c r="K16" s="59">
        <f>F16*I16</f>
        <v>46883.200000000004</v>
      </c>
      <c r="L16" s="180" t="s">
        <v>64</v>
      </c>
      <c r="M16" s="180">
        <v>0</v>
      </c>
      <c r="N16" s="73"/>
      <c r="O16" s="26"/>
      <c r="P16" s="2"/>
    </row>
    <row r="17" spans="1:16" ht="51" x14ac:dyDescent="0.25">
      <c r="A17" s="39" t="s">
        <v>65</v>
      </c>
      <c r="B17" s="39" t="s">
        <v>88</v>
      </c>
      <c r="C17" s="58">
        <v>0</v>
      </c>
      <c r="D17" s="58">
        <v>0</v>
      </c>
      <c r="E17" s="58">
        <v>2</v>
      </c>
      <c r="F17" s="70">
        <f>(C17*'Labor Costs'!$F$9)+(D17*('Labor Costs'!$D$7))+(E17*'Labor Costs'!$F$10)</f>
        <v>460</v>
      </c>
      <c r="G17" s="59">
        <v>196</v>
      </c>
      <c r="H17" s="59">
        <v>12</v>
      </c>
      <c r="I17" s="59">
        <f t="shared" si="0"/>
        <v>2352</v>
      </c>
      <c r="J17" s="59">
        <f t="shared" si="1"/>
        <v>4704</v>
      </c>
      <c r="K17" s="159">
        <f t="shared" si="2"/>
        <v>1081920</v>
      </c>
      <c r="L17" s="180" t="s">
        <v>89</v>
      </c>
      <c r="M17" s="143">
        <v>1081920</v>
      </c>
      <c r="N17" s="73"/>
      <c r="O17" s="26"/>
      <c r="P17" s="2"/>
    </row>
    <row r="18" spans="1:16" ht="77.25" x14ac:dyDescent="0.25">
      <c r="A18" s="39" t="s">
        <v>68</v>
      </c>
      <c r="B18" s="39" t="s">
        <v>69</v>
      </c>
      <c r="C18" s="58">
        <v>4</v>
      </c>
      <c r="D18" s="58">
        <v>0</v>
      </c>
      <c r="E18" s="58">
        <v>0</v>
      </c>
      <c r="F18" s="70">
        <f>(C18*'Labor Costs'!$F$9)+(D18*('Labor Costs'!$D$7))+(E18*'Labor Costs'!$F$10)</f>
        <v>368</v>
      </c>
      <c r="G18" s="59">
        <v>196</v>
      </c>
      <c r="H18" s="59">
        <v>1</v>
      </c>
      <c r="I18" s="59">
        <f t="shared" si="0"/>
        <v>196</v>
      </c>
      <c r="J18" s="59">
        <f t="shared" si="1"/>
        <v>784</v>
      </c>
      <c r="K18" s="59">
        <f t="shared" si="2"/>
        <v>72128</v>
      </c>
      <c r="L18" s="180" t="s">
        <v>70</v>
      </c>
      <c r="M18" s="180">
        <v>0</v>
      </c>
      <c r="N18" s="73"/>
      <c r="O18" s="26"/>
      <c r="P18" s="2"/>
    </row>
    <row r="19" spans="1:16" ht="38.25" x14ac:dyDescent="0.25">
      <c r="A19" s="39" t="s">
        <v>71</v>
      </c>
      <c r="B19" s="39" t="s">
        <v>72</v>
      </c>
      <c r="C19" s="58">
        <v>0</v>
      </c>
      <c r="D19" s="58">
        <v>0</v>
      </c>
      <c r="E19" s="58">
        <v>32</v>
      </c>
      <c r="F19" s="70">
        <f>(C19*'Labor Costs'!$F$9)+(D19*('Labor Costs'!$D$7))+(E19*'Labor Costs'!$F$10)</f>
        <v>7360</v>
      </c>
      <c r="G19" s="59">
        <v>196</v>
      </c>
      <c r="H19" s="59">
        <v>1</v>
      </c>
      <c r="I19" s="59">
        <f t="shared" si="0"/>
        <v>196</v>
      </c>
      <c r="J19" s="59">
        <f t="shared" si="1"/>
        <v>6272</v>
      </c>
      <c r="K19" s="159">
        <f t="shared" si="2"/>
        <v>1442560</v>
      </c>
      <c r="L19" s="191" t="s">
        <v>90</v>
      </c>
      <c r="M19" s="63">
        <v>1442560</v>
      </c>
      <c r="N19" s="73"/>
      <c r="O19" s="26"/>
      <c r="P19" s="2"/>
    </row>
    <row r="20" spans="1:16" ht="204" x14ac:dyDescent="0.25">
      <c r="A20" s="39" t="s">
        <v>74</v>
      </c>
      <c r="B20" s="39" t="s">
        <v>75</v>
      </c>
      <c r="C20" s="58">
        <v>0</v>
      </c>
      <c r="D20" s="58">
        <v>0</v>
      </c>
      <c r="E20" s="58">
        <v>80</v>
      </c>
      <c r="F20" s="70">
        <f>(C20*'Labor Costs'!$F$9)+(D20*('Labor Costs'!$D$7))+(E20*'Labor Costs'!$F$10)</f>
        <v>18400</v>
      </c>
      <c r="G20" s="59">
        <v>196</v>
      </c>
      <c r="H20" s="59">
        <v>1</v>
      </c>
      <c r="I20" s="59">
        <f t="shared" si="0"/>
        <v>196</v>
      </c>
      <c r="J20" s="59">
        <f t="shared" si="1"/>
        <v>15680</v>
      </c>
      <c r="K20" s="159">
        <f t="shared" si="2"/>
        <v>3606400</v>
      </c>
      <c r="L20" s="165" t="s">
        <v>91</v>
      </c>
      <c r="M20" s="143">
        <v>3606400</v>
      </c>
      <c r="N20" s="73"/>
      <c r="O20" s="26"/>
      <c r="P20" s="2"/>
    </row>
    <row r="21" spans="1:16" x14ac:dyDescent="0.25">
      <c r="A21" s="39"/>
      <c r="B21" s="39"/>
      <c r="C21" s="58"/>
      <c r="D21" s="58"/>
      <c r="E21" s="58"/>
      <c r="F21" s="70"/>
      <c r="G21" s="59"/>
      <c r="H21" s="59"/>
      <c r="I21" s="59"/>
      <c r="J21" s="59"/>
      <c r="K21" s="59"/>
      <c r="L21" s="180"/>
      <c r="M21" s="180"/>
      <c r="N21" s="73"/>
      <c r="O21" s="26"/>
      <c r="P21" s="2"/>
    </row>
    <row r="22" spans="1:16" x14ac:dyDescent="0.25">
      <c r="A22" s="39"/>
      <c r="B22" s="39"/>
      <c r="C22" s="58"/>
      <c r="D22" s="58"/>
      <c r="E22" s="58"/>
      <c r="F22" s="70"/>
      <c r="G22" s="59"/>
      <c r="H22" s="59"/>
      <c r="I22" s="59"/>
      <c r="J22" s="59"/>
      <c r="K22" s="38"/>
      <c r="L22" s="175"/>
      <c r="M22" s="145"/>
      <c r="N22" s="73"/>
      <c r="O22" s="26"/>
      <c r="P22" s="2"/>
    </row>
    <row r="23" spans="1:16" x14ac:dyDescent="0.25">
      <c r="A23" s="39" t="s">
        <v>14</v>
      </c>
      <c r="B23" s="39"/>
      <c r="C23" s="58"/>
      <c r="D23" s="58"/>
      <c r="E23" s="58"/>
      <c r="F23" s="70"/>
      <c r="G23" s="59">
        <f>SUM(G6:G22)</f>
        <v>2764</v>
      </c>
      <c r="H23" s="59"/>
      <c r="I23" s="59">
        <f>SUM(I7:I22)</f>
        <v>36753</v>
      </c>
      <c r="J23" s="59">
        <f>SUM(J7:J22)</f>
        <v>42710.9</v>
      </c>
      <c r="K23" s="38">
        <f>SUM(K7:K22)</f>
        <v>8103169.2000000002</v>
      </c>
      <c r="L23" s="100"/>
      <c r="M23" s="145">
        <f>SUM(M5:M22)</f>
        <v>6852160</v>
      </c>
      <c r="N23" s="73"/>
      <c r="O23" s="26"/>
      <c r="P23" s="2"/>
    </row>
    <row r="24" spans="1:16" x14ac:dyDescent="0.25">
      <c r="A24" s="39"/>
      <c r="B24" s="78"/>
      <c r="C24" s="58"/>
      <c r="D24" s="58"/>
      <c r="E24" s="58"/>
      <c r="F24" s="59"/>
      <c r="G24" s="59"/>
      <c r="H24" s="59"/>
      <c r="I24" s="59"/>
      <c r="J24" s="59"/>
      <c r="K24" s="59"/>
      <c r="L24" s="180"/>
      <c r="M24" s="71"/>
      <c r="N24" s="73"/>
      <c r="O24" s="26"/>
      <c r="P24" s="2"/>
    </row>
    <row r="25" spans="1:16" x14ac:dyDescent="0.25">
      <c r="A25" s="78"/>
      <c r="B25" s="79"/>
      <c r="C25" s="177"/>
      <c r="D25" s="59"/>
      <c r="E25" s="59"/>
      <c r="F25" s="79"/>
      <c r="G25" s="59"/>
      <c r="H25" s="59"/>
      <c r="I25" s="59"/>
      <c r="J25" s="59"/>
      <c r="K25" s="59"/>
      <c r="L25" s="79"/>
      <c r="M25" s="80"/>
      <c r="N25" s="73"/>
      <c r="O25" s="26"/>
      <c r="P25" s="2"/>
    </row>
    <row r="26" spans="1:16" x14ac:dyDescent="0.2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26"/>
      <c r="P26" s="2"/>
    </row>
    <row r="27" spans="1:16" x14ac:dyDescent="0.25">
      <c r="A27" s="73"/>
      <c r="B27" s="73"/>
      <c r="C27" s="73"/>
      <c r="D27" s="73"/>
      <c r="E27" s="73"/>
      <c r="F27" s="73"/>
      <c r="G27" s="81"/>
      <c r="H27" s="73"/>
      <c r="I27" s="81"/>
      <c r="J27" s="81"/>
      <c r="K27" s="73"/>
      <c r="L27" s="73"/>
      <c r="M27" s="73"/>
      <c r="N27" s="73"/>
      <c r="O27" s="26"/>
      <c r="P27" s="2"/>
    </row>
    <row r="28" spans="1:1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26"/>
      <c r="P28" s="2"/>
    </row>
    <row r="29" spans="1:16" x14ac:dyDescent="0.25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26"/>
      <c r="P29" s="2"/>
    </row>
    <row r="30" spans="1:16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26"/>
      <c r="P30" s="2"/>
    </row>
    <row r="31" spans="1:16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26"/>
      <c r="P31" s="2"/>
    </row>
    <row r="32" spans="1:16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26"/>
      <c r="P32" s="2"/>
    </row>
    <row r="33" spans="1:16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2"/>
      <c r="P33" s="2"/>
    </row>
    <row r="34" spans="1:16" ht="15.75" x14ac:dyDescent="0.25">
      <c r="A34" s="83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2"/>
      <c r="P34" s="2"/>
    </row>
    <row r="35" spans="1:16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2"/>
      <c r="P35" s="2"/>
    </row>
    <row r="36" spans="1:16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2"/>
      <c r="P36" s="2"/>
    </row>
    <row r="37" spans="1:16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2"/>
      <c r="P37" s="2"/>
    </row>
    <row r="38" spans="1:16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2"/>
      <c r="P38" s="2"/>
    </row>
    <row r="39" spans="1:16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2"/>
      <c r="P39" s="2"/>
    </row>
    <row r="40" spans="1:16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2"/>
      <c r="P40" s="2"/>
    </row>
    <row r="41" spans="1:16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2"/>
      <c r="P41" s="2"/>
    </row>
    <row r="42" spans="1:16" x14ac:dyDescent="0.25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2"/>
      <c r="P42" s="2"/>
    </row>
    <row r="43" spans="1:16" x14ac:dyDescent="0.2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2"/>
      <c r="P43" s="2"/>
    </row>
    <row r="44" spans="1:16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2"/>
      <c r="P44" s="2"/>
    </row>
    <row r="45" spans="1:16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2"/>
      <c r="P45" s="2"/>
    </row>
    <row r="46" spans="1:16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2"/>
      <c r="P46" s="2"/>
    </row>
    <row r="47" spans="1:16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2"/>
      <c r="P47" s="2"/>
    </row>
    <row r="48" spans="1:16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2"/>
      <c r="P48" s="2"/>
    </row>
    <row r="49" spans="1:16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2"/>
      <c r="P49" s="2"/>
    </row>
    <row r="50" spans="1:16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"/>
      <c r="P50" s="2"/>
    </row>
    <row r="51" spans="1:16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"/>
      <c r="P51" s="2"/>
    </row>
    <row r="52" spans="1:16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"/>
      <c r="P52" s="2"/>
    </row>
    <row r="53" spans="1:16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"/>
      <c r="P53" s="2"/>
    </row>
    <row r="54" spans="1:16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"/>
      <c r="P54" s="2"/>
    </row>
    <row r="55" spans="1:16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"/>
      <c r="P55" s="2"/>
    </row>
    <row r="56" spans="1:16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6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6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6" s="2" customFormat="1" ht="18" customHeight="1" x14ac:dyDescent="0.25">
      <c r="A59" s="36"/>
      <c r="B59" s="84"/>
      <c r="C59" s="36"/>
      <c r="D59" s="36"/>
      <c r="E59" s="36"/>
      <c r="F59" s="84"/>
      <c r="G59" s="36"/>
      <c r="H59" s="36"/>
      <c r="I59" s="36"/>
      <c r="J59" s="36"/>
      <c r="K59" s="36"/>
      <c r="L59" s="36"/>
      <c r="M59" s="36"/>
      <c r="N59" s="36"/>
    </row>
    <row r="60" spans="1:16" s="3" customFormat="1" ht="15.75" x14ac:dyDescent="0.25">
      <c r="A60" s="84"/>
      <c r="B60" s="36"/>
      <c r="C60" s="84"/>
      <c r="D60" s="84"/>
      <c r="E60" s="84"/>
      <c r="F60" s="36"/>
      <c r="G60" s="84"/>
      <c r="H60" s="84"/>
      <c r="I60" s="84"/>
      <c r="J60" s="84"/>
      <c r="K60" s="84"/>
      <c r="L60" s="84"/>
      <c r="M60" s="84"/>
      <c r="N60" s="84"/>
    </row>
    <row r="65" spans="1:10" x14ac:dyDescent="0.25">
      <c r="B65" s="2"/>
      <c r="F65" s="2"/>
    </row>
    <row r="66" spans="1:10" s="2" customFormat="1" ht="25.5" x14ac:dyDescent="0.35">
      <c r="B66" s="5"/>
      <c r="F66" s="5"/>
    </row>
    <row r="67" spans="1:10" ht="25.5" x14ac:dyDescent="0.35">
      <c r="A67" s="4"/>
      <c r="B67" s="5"/>
      <c r="C67" s="5"/>
      <c r="D67" s="5"/>
      <c r="E67" s="5"/>
      <c r="F67" s="5"/>
      <c r="G67" s="5"/>
      <c r="H67" s="5"/>
      <c r="I67" s="5"/>
      <c r="J67" s="5"/>
    </row>
    <row r="68" spans="1:10" ht="25.5" x14ac:dyDescent="0.35">
      <c r="A68" s="5"/>
      <c r="C68" s="5"/>
      <c r="D68" s="5"/>
      <c r="E68" s="5"/>
      <c r="G68" s="5"/>
      <c r="H68" s="5"/>
      <c r="I68" s="5"/>
      <c r="J68" s="5"/>
    </row>
  </sheetData>
  <mergeCells count="6"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scale="74" fitToHeight="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O94"/>
  <sheetViews>
    <sheetView topLeftCell="A13" zoomScale="75" zoomScaleNormal="75" workbookViewId="0">
      <selection activeCell="R22" sqref="R22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2.42578125" bestFit="1" customWidth="1"/>
    <col min="12" max="13" width="17.42578125" customWidth="1"/>
  </cols>
  <sheetData>
    <row r="1" spans="1:15" x14ac:dyDescent="0.25">
      <c r="A1" s="203" t="s">
        <v>20</v>
      </c>
      <c r="B1" s="203"/>
      <c r="C1" s="203"/>
      <c r="D1" s="203"/>
      <c r="E1" s="203"/>
      <c r="F1" s="203"/>
      <c r="G1" s="203"/>
      <c r="H1" s="203"/>
      <c r="I1" s="211"/>
      <c r="J1" s="211"/>
      <c r="K1" s="211"/>
      <c r="L1" s="211"/>
      <c r="M1" s="181"/>
      <c r="N1" s="66"/>
      <c r="O1" s="36"/>
    </row>
    <row r="2" spans="1:15" x14ac:dyDescent="0.25">
      <c r="A2" s="203" t="s">
        <v>92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81"/>
      <c r="N2" s="66"/>
      <c r="O2" s="36"/>
    </row>
    <row r="3" spans="1:15" x14ac:dyDescent="0.25">
      <c r="A3" s="203" t="s">
        <v>22</v>
      </c>
      <c r="B3" s="203"/>
      <c r="C3" s="203" t="s">
        <v>23</v>
      </c>
      <c r="D3" s="203"/>
      <c r="E3" s="203"/>
      <c r="F3" s="203"/>
      <c r="G3" s="203" t="s">
        <v>24</v>
      </c>
      <c r="H3" s="203"/>
      <c r="I3" s="203"/>
      <c r="J3" s="203"/>
      <c r="K3" s="203"/>
      <c r="L3" s="204" t="s">
        <v>25</v>
      </c>
      <c r="M3" s="175"/>
      <c r="N3" s="66"/>
      <c r="O3" s="36"/>
    </row>
    <row r="4" spans="1:15" ht="51.75" x14ac:dyDescent="0.25">
      <c r="A4" s="174" t="s">
        <v>26</v>
      </c>
      <c r="B4" s="136" t="s">
        <v>27</v>
      </c>
      <c r="C4" s="136" t="s">
        <v>28</v>
      </c>
      <c r="D4" s="136" t="s">
        <v>29</v>
      </c>
      <c r="E4" s="136" t="s">
        <v>30</v>
      </c>
      <c r="F4" s="136" t="s">
        <v>31</v>
      </c>
      <c r="G4" s="136" t="s">
        <v>32</v>
      </c>
      <c r="H4" s="136" t="s">
        <v>33</v>
      </c>
      <c r="I4" s="136" t="s">
        <v>34</v>
      </c>
      <c r="J4" s="136" t="s">
        <v>35</v>
      </c>
      <c r="K4" s="136" t="s">
        <v>78</v>
      </c>
      <c r="L4" s="205"/>
      <c r="M4" s="175" t="s">
        <v>93</v>
      </c>
      <c r="N4" s="66"/>
      <c r="O4" s="36"/>
    </row>
    <row r="5" spans="1:15" ht="51" x14ac:dyDescent="0.25">
      <c r="A5" s="136" t="s">
        <v>39</v>
      </c>
      <c r="B5" s="136" t="s">
        <v>94</v>
      </c>
      <c r="C5" s="136">
        <v>1</v>
      </c>
      <c r="D5" s="136">
        <v>0</v>
      </c>
      <c r="E5" s="136">
        <v>0</v>
      </c>
      <c r="F5" s="136">
        <f>(C5*'Labor Costs'!$F$9)+(D5*('Labor Costs'!$D$7))+(E5*'Labor Costs'!$F$10)</f>
        <v>92</v>
      </c>
      <c r="G5" s="136">
        <v>51</v>
      </c>
      <c r="H5" s="136">
        <v>1</v>
      </c>
      <c r="I5" s="136">
        <f t="shared" ref="I5:I18" si="0">G5*H5</f>
        <v>51</v>
      </c>
      <c r="J5" s="136">
        <f t="shared" ref="J5:J18" si="1">(C5+D5+E5)*I5</f>
        <v>51</v>
      </c>
      <c r="K5" s="136">
        <f t="shared" ref="K5:K18" si="2">F5*I5</f>
        <v>4692</v>
      </c>
      <c r="L5" s="175" t="s">
        <v>41</v>
      </c>
      <c r="M5" s="175">
        <v>0</v>
      </c>
      <c r="N5" s="66"/>
      <c r="O5" s="36"/>
    </row>
    <row r="6" spans="1:15" ht="102.75" x14ac:dyDescent="0.25">
      <c r="A6" s="174" t="s">
        <v>42</v>
      </c>
      <c r="B6" s="136" t="s">
        <v>95</v>
      </c>
      <c r="C6" s="88">
        <v>1</v>
      </c>
      <c r="D6" s="88">
        <v>0</v>
      </c>
      <c r="E6" s="88">
        <v>0</v>
      </c>
      <c r="F6" s="92">
        <f>(C6*'Labor Costs'!$F$9)+(D6*('Labor Costs'!$D$7))+(E6*'Labor Costs'!$F$10)</f>
        <v>92</v>
      </c>
      <c r="G6" s="85">
        <v>51</v>
      </c>
      <c r="H6" s="85">
        <v>1</v>
      </c>
      <c r="I6" s="85">
        <f t="shared" si="0"/>
        <v>51</v>
      </c>
      <c r="J6" s="85">
        <f t="shared" si="1"/>
        <v>51</v>
      </c>
      <c r="K6" s="85">
        <f t="shared" si="2"/>
        <v>4692</v>
      </c>
      <c r="L6" s="87" t="s">
        <v>44</v>
      </c>
      <c r="M6" s="132">
        <v>0</v>
      </c>
      <c r="N6" s="66"/>
      <c r="O6" s="36"/>
    </row>
    <row r="7" spans="1:15" ht="51.75" x14ac:dyDescent="0.25">
      <c r="A7" s="174" t="s">
        <v>42</v>
      </c>
      <c r="B7" s="136" t="s">
        <v>96</v>
      </c>
      <c r="C7" s="88">
        <v>12</v>
      </c>
      <c r="D7" s="88">
        <v>0</v>
      </c>
      <c r="E7" s="88">
        <v>0</v>
      </c>
      <c r="F7" s="92">
        <f>(C7*'Labor Costs'!$F$9)+(D7*('Labor Costs'!$D$7))+(E7*'Labor Costs'!$F$10)</f>
        <v>1104</v>
      </c>
      <c r="G7" s="85">
        <v>51</v>
      </c>
      <c r="H7" s="85">
        <v>1</v>
      </c>
      <c r="I7" s="85">
        <f t="shared" si="0"/>
        <v>51</v>
      </c>
      <c r="J7" s="85">
        <f t="shared" si="1"/>
        <v>612</v>
      </c>
      <c r="K7" s="85">
        <f t="shared" si="2"/>
        <v>56304</v>
      </c>
      <c r="L7" s="87" t="s">
        <v>46</v>
      </c>
      <c r="M7" s="132">
        <v>0</v>
      </c>
      <c r="N7" s="66"/>
      <c r="O7" s="36"/>
    </row>
    <row r="8" spans="1:15" ht="51" x14ac:dyDescent="0.25">
      <c r="A8" s="174" t="s">
        <v>42</v>
      </c>
      <c r="B8" s="136" t="s">
        <v>50</v>
      </c>
      <c r="C8" s="88">
        <v>0.5</v>
      </c>
      <c r="D8" s="88">
        <v>0</v>
      </c>
      <c r="E8" s="88">
        <v>0</v>
      </c>
      <c r="F8" s="92">
        <f>(C8*'Labor Costs'!$F$9)+(D8*('Labor Costs'!$D$7))+(E8*'Labor Costs'!$F$10)</f>
        <v>46</v>
      </c>
      <c r="G8" s="85">
        <v>5</v>
      </c>
      <c r="H8" s="85">
        <v>1</v>
      </c>
      <c r="I8" s="85">
        <f t="shared" si="0"/>
        <v>5</v>
      </c>
      <c r="J8" s="85">
        <f t="shared" si="1"/>
        <v>2.5</v>
      </c>
      <c r="K8" s="85">
        <f t="shared" si="2"/>
        <v>230</v>
      </c>
      <c r="L8" s="87" t="s">
        <v>51</v>
      </c>
      <c r="M8" s="132">
        <v>0</v>
      </c>
      <c r="N8" s="66"/>
      <c r="O8" s="36"/>
    </row>
    <row r="9" spans="1:15" ht="39" x14ac:dyDescent="0.25">
      <c r="A9" s="174" t="s">
        <v>52</v>
      </c>
      <c r="B9" s="136" t="s">
        <v>97</v>
      </c>
      <c r="C9" s="88">
        <v>1</v>
      </c>
      <c r="D9" s="88">
        <v>0</v>
      </c>
      <c r="E9" s="88">
        <v>0</v>
      </c>
      <c r="F9" s="92">
        <f>(C9*'Labor Costs'!$F$9)+(D9*('Labor Costs'!$D$7))+(E9*'Labor Costs'!$F$10)</f>
        <v>92</v>
      </c>
      <c r="G9" s="85">
        <v>51</v>
      </c>
      <c r="H9" s="85">
        <v>4</v>
      </c>
      <c r="I9" s="85">
        <f t="shared" si="0"/>
        <v>204</v>
      </c>
      <c r="J9" s="85">
        <f t="shared" si="1"/>
        <v>204</v>
      </c>
      <c r="K9" s="85">
        <f t="shared" si="2"/>
        <v>18768</v>
      </c>
      <c r="L9" s="168" t="s">
        <v>98</v>
      </c>
      <c r="M9" s="93">
        <v>0</v>
      </c>
      <c r="N9" s="66"/>
      <c r="O9" s="36"/>
    </row>
    <row r="10" spans="1:15" ht="51.75" x14ac:dyDescent="0.25">
      <c r="A10" s="174" t="s">
        <v>52</v>
      </c>
      <c r="B10" s="136" t="s">
        <v>99</v>
      </c>
      <c r="C10" s="88">
        <v>1</v>
      </c>
      <c r="D10" s="88">
        <v>0</v>
      </c>
      <c r="E10" s="88">
        <v>0</v>
      </c>
      <c r="F10" s="92">
        <f>(C10*'Labor Costs'!$F$9)+(D10*('Labor Costs'!$D$7))+(E10*'Labor Costs'!$F$10)</f>
        <v>92</v>
      </c>
      <c r="G10" s="85">
        <v>51</v>
      </c>
      <c r="H10" s="85">
        <v>4</v>
      </c>
      <c r="I10" s="85">
        <f t="shared" si="0"/>
        <v>204</v>
      </c>
      <c r="J10" s="85">
        <f t="shared" si="1"/>
        <v>204</v>
      </c>
      <c r="K10" s="85">
        <f>F10*I10</f>
        <v>18768</v>
      </c>
      <c r="L10" s="168" t="s">
        <v>100</v>
      </c>
      <c r="M10" s="132">
        <v>0</v>
      </c>
      <c r="N10" s="66"/>
      <c r="O10" s="36"/>
    </row>
    <row r="11" spans="1:15" ht="26.25" x14ac:dyDescent="0.25">
      <c r="A11" s="174" t="s">
        <v>52</v>
      </c>
      <c r="B11" s="136" t="s">
        <v>101</v>
      </c>
      <c r="C11" s="88">
        <v>1</v>
      </c>
      <c r="D11" s="88">
        <v>0</v>
      </c>
      <c r="E11" s="88">
        <v>0</v>
      </c>
      <c r="F11" s="92">
        <f>(C11*'Labor Costs'!$F$9)+(D11*('Labor Costs'!$D$7))+(E11*'Labor Costs'!$F$10)</f>
        <v>92</v>
      </c>
      <c r="G11" s="85">
        <v>51</v>
      </c>
      <c r="H11" s="85">
        <v>4</v>
      </c>
      <c r="I11" s="85">
        <f t="shared" si="0"/>
        <v>204</v>
      </c>
      <c r="J11" s="85">
        <f t="shared" si="1"/>
        <v>204</v>
      </c>
      <c r="K11" s="85">
        <f t="shared" si="2"/>
        <v>18768</v>
      </c>
      <c r="L11" s="168" t="s">
        <v>102</v>
      </c>
      <c r="M11" s="132">
        <v>0</v>
      </c>
      <c r="N11" s="66"/>
      <c r="O11" s="36"/>
    </row>
    <row r="12" spans="1:15" ht="39" x14ac:dyDescent="0.25">
      <c r="A12" s="174" t="s">
        <v>103</v>
      </c>
      <c r="B12" s="136" t="s">
        <v>104</v>
      </c>
      <c r="C12" s="88">
        <v>1</v>
      </c>
      <c r="D12" s="88">
        <v>0</v>
      </c>
      <c r="E12" s="88">
        <v>0</v>
      </c>
      <c r="F12" s="92">
        <f>(C12*'Labor Costs'!$F$9)+(D12*('Labor Costs'!$D$7))+(E12*'Labor Costs'!$F$10)</f>
        <v>92</v>
      </c>
      <c r="G12" s="85">
        <v>51</v>
      </c>
      <c r="H12" s="148">
        <v>52</v>
      </c>
      <c r="I12" s="85">
        <f t="shared" si="0"/>
        <v>2652</v>
      </c>
      <c r="J12" s="85">
        <f t="shared" si="1"/>
        <v>2652</v>
      </c>
      <c r="K12" s="85">
        <f t="shared" si="2"/>
        <v>243984</v>
      </c>
      <c r="L12" s="167" t="s">
        <v>105</v>
      </c>
      <c r="M12" s="132"/>
      <c r="N12" s="66"/>
      <c r="O12" s="36"/>
    </row>
    <row r="13" spans="1:15" ht="38.25" x14ac:dyDescent="0.25">
      <c r="A13" s="174" t="s">
        <v>55</v>
      </c>
      <c r="B13" s="136" t="s">
        <v>106</v>
      </c>
      <c r="C13" s="88">
        <v>8</v>
      </c>
      <c r="D13" s="88">
        <v>0</v>
      </c>
      <c r="E13" s="88">
        <v>0</v>
      </c>
      <c r="F13" s="92">
        <f>(C13*'Labor Costs'!$F$9)+(D13*('Labor Costs'!$D$7))+(E13*'Labor Costs'!$F$10)</f>
        <v>736</v>
      </c>
      <c r="G13" s="85">
        <v>51</v>
      </c>
      <c r="H13" s="85">
        <v>1</v>
      </c>
      <c r="I13" s="85">
        <f t="shared" si="0"/>
        <v>51</v>
      </c>
      <c r="J13" s="85">
        <f t="shared" si="1"/>
        <v>408</v>
      </c>
      <c r="K13" s="85">
        <f t="shared" si="2"/>
        <v>37536</v>
      </c>
      <c r="L13" s="87" t="s">
        <v>57</v>
      </c>
      <c r="M13" s="132">
        <v>0</v>
      </c>
      <c r="N13" s="66"/>
      <c r="O13" s="36"/>
    </row>
    <row r="14" spans="1:15" ht="178.5" x14ac:dyDescent="0.25">
      <c r="A14" s="174" t="s">
        <v>55</v>
      </c>
      <c r="B14" s="136" t="s">
        <v>107</v>
      </c>
      <c r="C14" s="88">
        <v>4</v>
      </c>
      <c r="D14" s="88">
        <v>0</v>
      </c>
      <c r="E14" s="88">
        <v>0</v>
      </c>
      <c r="F14" s="92">
        <f>(C14*'Labor Costs'!$F$9)+(D14*('Labor Costs'!$D$7))+(E14*'Labor Costs'!$F$10)</f>
        <v>368</v>
      </c>
      <c r="G14" s="85">
        <v>51</v>
      </c>
      <c r="H14" s="85">
        <v>52</v>
      </c>
      <c r="I14" s="85">
        <f>G14*H14</f>
        <v>2652</v>
      </c>
      <c r="J14" s="85">
        <f t="shared" si="1"/>
        <v>10608</v>
      </c>
      <c r="K14" s="85">
        <f t="shared" si="2"/>
        <v>975936</v>
      </c>
      <c r="L14" s="87" t="s">
        <v>108</v>
      </c>
      <c r="M14" s="132">
        <v>0</v>
      </c>
      <c r="N14" s="66"/>
      <c r="O14" s="36"/>
    </row>
    <row r="15" spans="1:15" ht="63.75" x14ac:dyDescent="0.25">
      <c r="A15" s="136" t="s">
        <v>62</v>
      </c>
      <c r="B15" s="136" t="s">
        <v>63</v>
      </c>
      <c r="C15" s="88">
        <v>0.05</v>
      </c>
      <c r="D15" s="88">
        <v>0</v>
      </c>
      <c r="E15" s="88">
        <v>0</v>
      </c>
      <c r="F15" s="92">
        <f>(C15*'Labor Costs'!$F$9)+(D15*('Labor Costs'!$D$7))+(E15*'Labor Costs'!$F$10)</f>
        <v>4.6000000000000005</v>
      </c>
      <c r="G15" s="85">
        <v>51</v>
      </c>
      <c r="H15" s="85">
        <v>52</v>
      </c>
      <c r="I15" s="85">
        <f>G15*H15</f>
        <v>2652</v>
      </c>
      <c r="J15" s="85">
        <f>(C15+D15+E15)*I15</f>
        <v>132.6</v>
      </c>
      <c r="K15" s="85">
        <f>F15*I15</f>
        <v>12199.2</v>
      </c>
      <c r="L15" s="87" t="s">
        <v>64</v>
      </c>
      <c r="M15" s="132">
        <v>0</v>
      </c>
      <c r="N15" s="66"/>
      <c r="O15" s="36"/>
    </row>
    <row r="16" spans="1:15" ht="77.25" x14ac:dyDescent="0.25">
      <c r="A16" s="37" t="s">
        <v>68</v>
      </c>
      <c r="B16" s="37" t="s">
        <v>109</v>
      </c>
      <c r="C16" s="89">
        <v>4</v>
      </c>
      <c r="D16" s="89">
        <v>0</v>
      </c>
      <c r="E16" s="89">
        <v>0</v>
      </c>
      <c r="F16" s="92">
        <f>(C16*'Labor Costs'!$F$9)+(D16*('Labor Costs'!$D$7))+(E16*'Labor Costs'!$F$10)</f>
        <v>368</v>
      </c>
      <c r="G16" s="90">
        <v>1</v>
      </c>
      <c r="H16" s="90">
        <v>1</v>
      </c>
      <c r="I16" s="90">
        <f t="shared" si="0"/>
        <v>1</v>
      </c>
      <c r="J16" s="90">
        <f t="shared" si="1"/>
        <v>4</v>
      </c>
      <c r="K16" s="90">
        <f t="shared" si="2"/>
        <v>368</v>
      </c>
      <c r="L16" s="130" t="s">
        <v>70</v>
      </c>
      <c r="M16" s="132">
        <v>0</v>
      </c>
      <c r="N16" s="66"/>
      <c r="O16" s="36"/>
    </row>
    <row r="17" spans="1:15" ht="38.25" x14ac:dyDescent="0.25">
      <c r="A17" s="37" t="s">
        <v>71</v>
      </c>
      <c r="B17" s="37" t="s">
        <v>72</v>
      </c>
      <c r="C17" s="89">
        <v>0</v>
      </c>
      <c r="D17" s="89">
        <v>0</v>
      </c>
      <c r="E17" s="89">
        <v>32</v>
      </c>
      <c r="F17" s="92">
        <f>(C17*'Labor Costs'!$F$9)+(D17*('Labor Costs'!$D$7))+(E17*'Labor Costs'!$F$10)</f>
        <v>7360</v>
      </c>
      <c r="G17" s="90">
        <v>51</v>
      </c>
      <c r="H17" s="90">
        <v>1</v>
      </c>
      <c r="I17" s="90">
        <f t="shared" si="0"/>
        <v>51</v>
      </c>
      <c r="J17" s="90">
        <f t="shared" si="1"/>
        <v>1632</v>
      </c>
      <c r="K17" s="160">
        <f t="shared" si="2"/>
        <v>375360</v>
      </c>
      <c r="L17" s="192" t="s">
        <v>73</v>
      </c>
      <c r="M17" s="146">
        <v>375360</v>
      </c>
      <c r="N17" s="66"/>
      <c r="O17" s="36"/>
    </row>
    <row r="18" spans="1:15" ht="127.5" x14ac:dyDescent="0.25">
      <c r="A18" s="37" t="s">
        <v>74</v>
      </c>
      <c r="B18" s="37" t="s">
        <v>110</v>
      </c>
      <c r="C18" s="89">
        <v>0</v>
      </c>
      <c r="D18" s="89">
        <v>0</v>
      </c>
      <c r="E18" s="89">
        <v>80</v>
      </c>
      <c r="F18" s="92">
        <f>(C18*'Labor Costs'!$F$9)+(D18*('Labor Costs'!$D$7))+(E18*'Labor Costs'!$F$10)</f>
        <v>18400</v>
      </c>
      <c r="G18" s="90">
        <v>51</v>
      </c>
      <c r="H18" s="90">
        <v>1</v>
      </c>
      <c r="I18" s="90">
        <f t="shared" si="0"/>
        <v>51</v>
      </c>
      <c r="J18" s="90">
        <f t="shared" si="1"/>
        <v>4080</v>
      </c>
      <c r="K18" s="160">
        <f t="shared" si="2"/>
        <v>938400</v>
      </c>
      <c r="L18" s="168" t="s">
        <v>111</v>
      </c>
      <c r="M18" s="146">
        <v>938400</v>
      </c>
      <c r="N18" s="66"/>
      <c r="O18" s="36"/>
    </row>
    <row r="19" spans="1:15" x14ac:dyDescent="0.25">
      <c r="A19" s="37"/>
      <c r="B19" s="37"/>
      <c r="C19" s="89"/>
      <c r="D19" s="89"/>
      <c r="E19" s="89"/>
      <c r="F19" s="92"/>
      <c r="G19" s="90"/>
      <c r="H19" s="90"/>
      <c r="I19" s="90"/>
      <c r="J19" s="90"/>
      <c r="K19" s="90"/>
      <c r="L19" s="130"/>
      <c r="M19" s="132"/>
      <c r="N19" s="66"/>
      <c r="O19" s="36"/>
    </row>
    <row r="20" spans="1:15" x14ac:dyDescent="0.25">
      <c r="A20" s="37"/>
      <c r="B20" s="37"/>
      <c r="C20" s="89"/>
      <c r="D20" s="89"/>
      <c r="E20" s="89"/>
      <c r="F20" s="92"/>
      <c r="G20" s="90"/>
      <c r="H20" s="90"/>
      <c r="I20" s="90"/>
      <c r="J20" s="90"/>
      <c r="K20" s="90"/>
      <c r="L20" s="87"/>
      <c r="M20" s="132"/>
      <c r="N20" s="66"/>
      <c r="O20" s="36"/>
    </row>
    <row r="21" spans="1:15" x14ac:dyDescent="0.25">
      <c r="A21" s="37" t="s">
        <v>14</v>
      </c>
      <c r="B21" s="37"/>
      <c r="C21" s="89"/>
      <c r="D21" s="89"/>
      <c r="E21" s="89"/>
      <c r="F21" s="92"/>
      <c r="G21" s="90">
        <f>SUM(G5:G20)</f>
        <v>618</v>
      </c>
      <c r="H21" s="90"/>
      <c r="I21" s="90">
        <f>SUM(I5:I20)</f>
        <v>8880</v>
      </c>
      <c r="J21" s="90">
        <f>SUM(J6:J20)</f>
        <v>20794.099999999999</v>
      </c>
      <c r="K21" s="90">
        <f>SUM(K6:K20)</f>
        <v>2701313.2</v>
      </c>
      <c r="L21" s="87"/>
      <c r="M21" s="154">
        <f>SUM(M4:M20)</f>
        <v>1313760</v>
      </c>
      <c r="N21" s="66"/>
      <c r="O21" s="36"/>
    </row>
    <row r="22" spans="1:15" x14ac:dyDescent="0.25">
      <c r="A22" s="37"/>
      <c r="B22" s="37"/>
      <c r="C22" s="89"/>
      <c r="D22" s="89"/>
      <c r="E22" s="89"/>
      <c r="F22" s="92"/>
      <c r="G22" s="90"/>
      <c r="H22" s="90"/>
      <c r="I22" s="90"/>
      <c r="J22" s="90"/>
      <c r="K22" s="90"/>
      <c r="L22" s="87"/>
      <c r="M22" s="132"/>
      <c r="N22" s="66"/>
      <c r="O22" s="36"/>
    </row>
    <row r="23" spans="1:15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36"/>
    </row>
    <row r="24" spans="1:15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86"/>
      <c r="K24" s="66"/>
      <c r="L24" s="66"/>
      <c r="M24" s="66"/>
      <c r="N24" s="66"/>
      <c r="O24" s="36"/>
    </row>
    <row r="25" spans="1:15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36"/>
    </row>
    <row r="26" spans="1:15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36"/>
    </row>
    <row r="27" spans="1:15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36"/>
    </row>
    <row r="28" spans="1:15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36"/>
    </row>
    <row r="29" spans="1:15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36"/>
    </row>
    <row r="30" spans="1:15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36"/>
    </row>
    <row r="31" spans="1:15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36"/>
    </row>
    <row r="32" spans="1:15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36"/>
    </row>
    <row r="33" spans="1:1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36"/>
    </row>
    <row r="34" spans="1:15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36"/>
    </row>
    <row r="35" spans="1:15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36"/>
    </row>
    <row r="36" spans="1:15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36"/>
    </row>
    <row r="37" spans="1:15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36"/>
    </row>
    <row r="38" spans="1:15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36"/>
    </row>
    <row r="39" spans="1:15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36"/>
    </row>
    <row r="40" spans="1:15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36"/>
    </row>
    <row r="41" spans="1:15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36"/>
    </row>
    <row r="42" spans="1:15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36"/>
    </row>
    <row r="43" spans="1:15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36"/>
    </row>
    <row r="44" spans="1:1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36"/>
    </row>
    <row r="45" spans="1:1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36"/>
    </row>
    <row r="46" spans="1:15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36"/>
    </row>
    <row r="47" spans="1:15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36"/>
    </row>
    <row r="48" spans="1:15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36"/>
    </row>
    <row r="49" spans="1:15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36"/>
    </row>
    <row r="50" spans="1:15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36"/>
    </row>
    <row r="51" spans="1:15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36"/>
    </row>
    <row r="52" spans="1:15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36"/>
    </row>
    <row r="53" spans="1:15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36"/>
    </row>
    <row r="54" spans="1:15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36"/>
    </row>
    <row r="55" spans="1:15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36"/>
    </row>
    <row r="56" spans="1:1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36"/>
    </row>
    <row r="57" spans="1:15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36"/>
    </row>
    <row r="58" spans="1:15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36"/>
    </row>
    <row r="59" spans="1:15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36"/>
    </row>
    <row r="60" spans="1:15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36"/>
    </row>
    <row r="61" spans="1:15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36"/>
    </row>
    <row r="62" spans="1:15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36"/>
    </row>
    <row r="63" spans="1:1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36"/>
    </row>
    <row r="64" spans="1:15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36"/>
    </row>
    <row r="65" spans="1:15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36"/>
    </row>
    <row r="66" spans="1:1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1:1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1:1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1:1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1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1:1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spans="1:1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spans="1:1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</row>
    <row r="76" spans="1:1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</row>
    <row r="77" spans="1:1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spans="1:1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1:14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1:14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4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4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4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1:14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spans="1:14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</row>
    <row r="88" spans="1:14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spans="1:14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1:14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spans="1:14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spans="1:14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</row>
    <row r="93" spans="1:14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spans="1:14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</sheetData>
  <mergeCells count="6"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X72"/>
  <sheetViews>
    <sheetView topLeftCell="A19" zoomScale="75" zoomScaleNormal="75" workbookViewId="0">
      <selection activeCell="S21" sqref="S21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2.85546875" bestFit="1" customWidth="1"/>
    <col min="12" max="13" width="10.28515625" customWidth="1"/>
  </cols>
  <sheetData>
    <row r="1" spans="1:24" x14ac:dyDescent="0.25">
      <c r="A1" s="203" t="s">
        <v>20</v>
      </c>
      <c r="B1" s="203"/>
      <c r="C1" s="203"/>
      <c r="D1" s="203"/>
      <c r="E1" s="203"/>
      <c r="F1" s="203"/>
      <c r="G1" s="203"/>
      <c r="H1" s="203"/>
      <c r="I1" s="211"/>
      <c r="J1" s="211"/>
      <c r="K1" s="211"/>
      <c r="L1" s="211"/>
      <c r="M1" s="181"/>
      <c r="N1" s="66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203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81"/>
      <c r="N2" s="66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16.149999999999999" customHeight="1" x14ac:dyDescent="0.25">
      <c r="A3" s="203" t="s">
        <v>22</v>
      </c>
      <c r="B3" s="203"/>
      <c r="C3" s="203" t="s">
        <v>23</v>
      </c>
      <c r="D3" s="203"/>
      <c r="E3" s="203"/>
      <c r="F3" s="203"/>
      <c r="G3" s="203" t="s">
        <v>24</v>
      </c>
      <c r="H3" s="203"/>
      <c r="I3" s="203"/>
      <c r="J3" s="203"/>
      <c r="K3" s="203"/>
      <c r="L3" s="204" t="s">
        <v>25</v>
      </c>
      <c r="M3" s="175"/>
      <c r="N3" s="66"/>
    </row>
    <row r="4" spans="1:24" ht="102" x14ac:dyDescent="0.25">
      <c r="A4" s="174" t="s">
        <v>26</v>
      </c>
      <c r="B4" s="136" t="s">
        <v>27</v>
      </c>
      <c r="C4" s="136" t="s">
        <v>28</v>
      </c>
      <c r="D4" s="136" t="s">
        <v>29</v>
      </c>
      <c r="E4" s="136" t="s">
        <v>30</v>
      </c>
      <c r="F4" s="136" t="s">
        <v>31</v>
      </c>
      <c r="G4" s="136" t="s">
        <v>32</v>
      </c>
      <c r="H4" s="136" t="s">
        <v>33</v>
      </c>
      <c r="I4" s="136" t="s">
        <v>34</v>
      </c>
      <c r="J4" s="136" t="s">
        <v>35</v>
      </c>
      <c r="K4" s="136" t="s">
        <v>78</v>
      </c>
      <c r="L4" s="205"/>
      <c r="M4" s="175" t="s">
        <v>113</v>
      </c>
      <c r="N4" s="66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174" t="s">
        <v>38</v>
      </c>
      <c r="B5" s="136"/>
      <c r="C5" s="136"/>
      <c r="D5" s="136"/>
      <c r="E5" s="136"/>
      <c r="F5" s="136"/>
      <c r="G5" s="136"/>
      <c r="H5" s="136"/>
      <c r="I5" s="136"/>
      <c r="J5" s="136"/>
      <c r="K5" s="85"/>
      <c r="L5" s="176"/>
      <c r="M5" s="175"/>
      <c r="N5" s="66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10.25" x14ac:dyDescent="0.25">
      <c r="A6" s="172" t="s">
        <v>114</v>
      </c>
      <c r="B6" s="136"/>
      <c r="C6" s="136"/>
      <c r="D6" s="136"/>
      <c r="E6" s="136"/>
      <c r="F6" s="136"/>
      <c r="G6" s="136"/>
      <c r="H6" s="136"/>
      <c r="I6" s="136"/>
      <c r="J6" s="136"/>
      <c r="K6" s="85"/>
      <c r="L6" s="176"/>
      <c r="M6" s="175"/>
      <c r="N6" s="66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14.75" x14ac:dyDescent="0.25">
      <c r="A7" s="94" t="s">
        <v>39</v>
      </c>
      <c r="B7" s="95" t="s">
        <v>115</v>
      </c>
      <c r="C7" s="96">
        <v>1</v>
      </c>
      <c r="D7" s="96">
        <v>0</v>
      </c>
      <c r="E7" s="96">
        <v>0</v>
      </c>
      <c r="F7" s="97">
        <f>(C7*'Labor Costs'!$F$9)+(D7*('Labor Costs'!$D$7))+(E7*'Labor Costs'!$F$10)</f>
        <v>92</v>
      </c>
      <c r="G7" s="136">
        <v>90</v>
      </c>
      <c r="H7" s="136">
        <v>1</v>
      </c>
      <c r="I7" s="136">
        <f t="shared" ref="I7:I23" si="0">G7*H7</f>
        <v>90</v>
      </c>
      <c r="J7" s="97">
        <f t="shared" ref="J7:J23" si="1">(C7+D7+E7)*I7</f>
        <v>90</v>
      </c>
      <c r="K7" s="85">
        <f t="shared" ref="K7:K23" si="2">F7*I7</f>
        <v>8280</v>
      </c>
      <c r="L7" s="175" t="s">
        <v>116</v>
      </c>
      <c r="M7" s="98">
        <v>0</v>
      </c>
      <c r="N7" s="66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14.75" x14ac:dyDescent="0.25">
      <c r="A8" s="94" t="s">
        <v>42</v>
      </c>
      <c r="B8" s="95" t="s">
        <v>117</v>
      </c>
      <c r="C8" s="96">
        <v>1</v>
      </c>
      <c r="D8" s="96">
        <v>0</v>
      </c>
      <c r="E8" s="96">
        <v>0</v>
      </c>
      <c r="F8" s="97">
        <f>(C8*'Labor Costs'!$F$9)+(D8*('Labor Costs'!$D$7))+(E8*'Labor Costs'!$F$10)</f>
        <v>92</v>
      </c>
      <c r="G8" s="136">
        <v>90</v>
      </c>
      <c r="H8" s="136">
        <v>1</v>
      </c>
      <c r="I8" s="136">
        <f t="shared" si="0"/>
        <v>90</v>
      </c>
      <c r="J8" s="97">
        <f t="shared" si="1"/>
        <v>90</v>
      </c>
      <c r="K8" s="85">
        <f t="shared" si="2"/>
        <v>8280</v>
      </c>
      <c r="L8" s="175" t="s">
        <v>118</v>
      </c>
      <c r="M8" s="98">
        <v>0</v>
      </c>
      <c r="N8" s="66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14.75" x14ac:dyDescent="0.25">
      <c r="A9" s="94" t="s">
        <v>42</v>
      </c>
      <c r="B9" s="95" t="s">
        <v>119</v>
      </c>
      <c r="C9" s="96">
        <v>12</v>
      </c>
      <c r="D9" s="96">
        <v>0</v>
      </c>
      <c r="E9" s="96">
        <v>0</v>
      </c>
      <c r="F9" s="97">
        <f>(C9*'Labor Costs'!$F$9)+(D9*('Labor Costs'!$D$7))+(E9*'Labor Costs'!$F$10)</f>
        <v>1104</v>
      </c>
      <c r="G9" s="136">
        <v>51</v>
      </c>
      <c r="H9" s="136">
        <v>1</v>
      </c>
      <c r="I9" s="136">
        <f t="shared" si="0"/>
        <v>51</v>
      </c>
      <c r="J9" s="97">
        <v>90</v>
      </c>
      <c r="K9" s="85">
        <f t="shared" si="2"/>
        <v>56304</v>
      </c>
      <c r="L9" s="175" t="s">
        <v>120</v>
      </c>
      <c r="M9" s="98">
        <v>0</v>
      </c>
      <c r="N9" s="66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14.75" x14ac:dyDescent="0.25">
      <c r="A10" s="94" t="s">
        <v>42</v>
      </c>
      <c r="B10" s="95" t="s">
        <v>121</v>
      </c>
      <c r="C10" s="96">
        <v>12</v>
      </c>
      <c r="D10" s="96">
        <v>0</v>
      </c>
      <c r="E10" s="96">
        <v>0</v>
      </c>
      <c r="F10" s="97">
        <f>(C10*'Labor Costs'!$F$9)+(D10*('Labor Costs'!$D$7))+(E10*'Labor Costs'!$F$10)</f>
        <v>1104</v>
      </c>
      <c r="G10" s="136">
        <v>176</v>
      </c>
      <c r="H10" s="136">
        <v>1</v>
      </c>
      <c r="I10" s="136">
        <f t="shared" si="0"/>
        <v>176</v>
      </c>
      <c r="J10" s="97">
        <f t="shared" si="1"/>
        <v>2112</v>
      </c>
      <c r="K10" s="85">
        <f t="shared" si="2"/>
        <v>194304</v>
      </c>
      <c r="L10" s="175" t="s">
        <v>122</v>
      </c>
      <c r="M10" s="98">
        <v>0</v>
      </c>
      <c r="N10" s="66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51" x14ac:dyDescent="0.25">
      <c r="A11" s="94" t="s">
        <v>52</v>
      </c>
      <c r="B11" s="95" t="s">
        <v>123</v>
      </c>
      <c r="C11" s="96">
        <v>1</v>
      </c>
      <c r="D11" s="96">
        <v>0</v>
      </c>
      <c r="E11" s="96">
        <v>0</v>
      </c>
      <c r="F11" s="97">
        <f>(C11*'Labor Costs'!$F$9)+(D11*('Labor Costs'!$D$7))+(E11*'Labor Costs'!$F$10)</f>
        <v>92</v>
      </c>
      <c r="G11" s="136">
        <v>225</v>
      </c>
      <c r="H11" s="136">
        <v>4</v>
      </c>
      <c r="I11" s="136">
        <f t="shared" si="0"/>
        <v>900</v>
      </c>
      <c r="J11" s="97">
        <f t="shared" si="1"/>
        <v>900</v>
      </c>
      <c r="K11" s="148">
        <f t="shared" si="2"/>
        <v>82800</v>
      </c>
      <c r="L11" s="165" t="s">
        <v>124</v>
      </c>
      <c r="M11" s="149">
        <v>0</v>
      </c>
      <c r="N11" s="66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8.25" x14ac:dyDescent="0.25">
      <c r="A12" s="94" t="s">
        <v>52</v>
      </c>
      <c r="B12" s="95" t="s">
        <v>125</v>
      </c>
      <c r="C12" s="96">
        <v>1</v>
      </c>
      <c r="D12" s="96">
        <v>0</v>
      </c>
      <c r="E12" s="96">
        <v>0</v>
      </c>
      <c r="F12" s="97">
        <f>(C12*'Labor Costs'!$F$9)+(D12*('Labor Costs'!$D$7))+(E12*'Labor Costs'!$F$10)</f>
        <v>92</v>
      </c>
      <c r="G12" s="136">
        <v>40</v>
      </c>
      <c r="H12" s="136">
        <v>4</v>
      </c>
      <c r="I12" s="136">
        <f t="shared" si="0"/>
        <v>160</v>
      </c>
      <c r="J12" s="97">
        <f t="shared" si="1"/>
        <v>160</v>
      </c>
      <c r="K12" s="85">
        <f t="shared" si="2"/>
        <v>14720</v>
      </c>
      <c r="L12" s="165" t="s">
        <v>126</v>
      </c>
      <c r="M12" s="98">
        <v>0</v>
      </c>
      <c r="N12" s="66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5.5" x14ac:dyDescent="0.25">
      <c r="A13" s="94" t="s">
        <v>52</v>
      </c>
      <c r="B13" s="95" t="s">
        <v>127</v>
      </c>
      <c r="C13" s="96">
        <v>1</v>
      </c>
      <c r="D13" s="96">
        <v>0</v>
      </c>
      <c r="E13" s="96">
        <v>0</v>
      </c>
      <c r="F13" s="97">
        <f>(C13*'Labor Costs'!$F$9)+(D13*('Labor Costs'!$D$7))+(E13*'Labor Costs'!$F$10)</f>
        <v>92</v>
      </c>
      <c r="G13" s="136">
        <v>1</v>
      </c>
      <c r="H13" s="136">
        <v>4</v>
      </c>
      <c r="I13" s="136">
        <f t="shared" si="0"/>
        <v>4</v>
      </c>
      <c r="J13" s="97">
        <f t="shared" si="1"/>
        <v>4</v>
      </c>
      <c r="K13" s="85">
        <f t="shared" si="2"/>
        <v>368</v>
      </c>
      <c r="L13" s="165" t="s">
        <v>128</v>
      </c>
      <c r="M13" s="98">
        <v>0</v>
      </c>
      <c r="N13" s="66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51" x14ac:dyDescent="0.25">
      <c r="A14" s="94" t="s">
        <v>103</v>
      </c>
      <c r="B14" s="95" t="s">
        <v>129</v>
      </c>
      <c r="C14" s="96">
        <v>1</v>
      </c>
      <c r="D14" s="96">
        <v>0</v>
      </c>
      <c r="E14" s="96">
        <v>0</v>
      </c>
      <c r="F14" s="97">
        <f>(C14*'Labor Costs'!$F$9)+(D14*('Labor Costs'!$D$7))+(E14*'Labor Costs'!$F$10)</f>
        <v>92</v>
      </c>
      <c r="G14" s="136">
        <v>266</v>
      </c>
      <c r="H14" s="136">
        <v>52</v>
      </c>
      <c r="I14" s="136">
        <f t="shared" si="0"/>
        <v>13832</v>
      </c>
      <c r="J14" s="97">
        <f t="shared" si="1"/>
        <v>13832</v>
      </c>
      <c r="K14" s="85">
        <f t="shared" si="2"/>
        <v>1272544</v>
      </c>
      <c r="L14" s="169" t="s">
        <v>105</v>
      </c>
      <c r="M14" s="98">
        <v>0</v>
      </c>
      <c r="N14" s="66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76.5" x14ac:dyDescent="0.25">
      <c r="A15" s="94" t="s">
        <v>55</v>
      </c>
      <c r="B15" s="95" t="s">
        <v>106</v>
      </c>
      <c r="C15" s="96">
        <v>8</v>
      </c>
      <c r="D15" s="96">
        <v>0</v>
      </c>
      <c r="E15" s="96">
        <v>0</v>
      </c>
      <c r="F15" s="97">
        <f>(C15*'Labor Costs'!$F$9)+(D15*('Labor Costs'!$D$7))+(E15*'Labor Costs'!$F$10)</f>
        <v>736</v>
      </c>
      <c r="G15" s="136">
        <v>266</v>
      </c>
      <c r="H15" s="136">
        <v>1</v>
      </c>
      <c r="I15" s="136">
        <f t="shared" si="0"/>
        <v>266</v>
      </c>
      <c r="J15" s="97">
        <f t="shared" si="1"/>
        <v>2128</v>
      </c>
      <c r="K15" s="85">
        <f t="shared" si="2"/>
        <v>195776</v>
      </c>
      <c r="L15" s="175" t="s">
        <v>57</v>
      </c>
      <c r="M15" s="98">
        <v>0</v>
      </c>
      <c r="N15" s="66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8.75" x14ac:dyDescent="0.25">
      <c r="A16" s="94" t="s">
        <v>55</v>
      </c>
      <c r="B16" s="95" t="s">
        <v>107</v>
      </c>
      <c r="C16" s="96">
        <v>4</v>
      </c>
      <c r="D16" s="96">
        <v>0</v>
      </c>
      <c r="E16" s="96">
        <v>0</v>
      </c>
      <c r="F16" s="97">
        <f>(C16*'Labor Costs'!$F$9)+(D16*('Labor Costs'!$D$7))+(E16*'Labor Costs'!$F$10)</f>
        <v>368</v>
      </c>
      <c r="G16" s="136">
        <v>51</v>
      </c>
      <c r="H16" s="136">
        <v>52</v>
      </c>
      <c r="I16" s="136">
        <f t="shared" si="0"/>
        <v>2652</v>
      </c>
      <c r="J16" s="97">
        <f t="shared" si="1"/>
        <v>10608</v>
      </c>
      <c r="K16" s="85">
        <f t="shared" si="2"/>
        <v>975936</v>
      </c>
      <c r="L16" s="175" t="s">
        <v>108</v>
      </c>
      <c r="M16" s="98">
        <v>0</v>
      </c>
      <c r="N16" s="66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14.75" x14ac:dyDescent="0.25">
      <c r="A17" s="94" t="s">
        <v>62</v>
      </c>
      <c r="B17" s="95" t="s">
        <v>63</v>
      </c>
      <c r="C17" s="96">
        <v>0.05</v>
      </c>
      <c r="D17" s="96">
        <v>0</v>
      </c>
      <c r="E17" s="96">
        <v>0</v>
      </c>
      <c r="F17" s="97">
        <f>(C17*'Labor Costs'!$F$9)+(D17*('Labor Costs'!$D$7))+(E17*'Labor Costs'!$F$10)</f>
        <v>4.6000000000000005</v>
      </c>
      <c r="G17" s="136">
        <v>266</v>
      </c>
      <c r="H17" s="136">
        <v>52</v>
      </c>
      <c r="I17" s="136">
        <f>G17*H17</f>
        <v>13832</v>
      </c>
      <c r="J17" s="97">
        <f>(C17+D17+E17)*I17</f>
        <v>691.6</v>
      </c>
      <c r="K17" s="85">
        <f>F17*I17</f>
        <v>63627.200000000004</v>
      </c>
      <c r="L17" s="175" t="s">
        <v>64</v>
      </c>
      <c r="M17" s="98">
        <v>0</v>
      </c>
      <c r="N17" s="66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8.25" x14ac:dyDescent="0.25">
      <c r="A18" s="94" t="s">
        <v>130</v>
      </c>
      <c r="B18" s="95" t="s">
        <v>131</v>
      </c>
      <c r="C18" s="96">
        <v>4</v>
      </c>
      <c r="D18" s="96">
        <v>0</v>
      </c>
      <c r="E18" s="96">
        <v>0</v>
      </c>
      <c r="F18" s="97">
        <f>(C18*'Labor Costs'!$F$9)+(D18*('Labor Costs'!$D$7))+(E18*'Labor Costs'!$F$10)</f>
        <v>368</v>
      </c>
      <c r="G18" s="136">
        <v>20</v>
      </c>
      <c r="H18" s="136">
        <v>1</v>
      </c>
      <c r="I18" s="136">
        <f t="shared" si="0"/>
        <v>20</v>
      </c>
      <c r="J18" s="97">
        <f t="shared" si="1"/>
        <v>80</v>
      </c>
      <c r="K18" s="85">
        <f t="shared" si="2"/>
        <v>7360</v>
      </c>
      <c r="L18" s="180" t="s">
        <v>70</v>
      </c>
      <c r="M18" s="98">
        <v>0</v>
      </c>
      <c r="N18" s="66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51" x14ac:dyDescent="0.25">
      <c r="A19" s="95" t="s">
        <v>71</v>
      </c>
      <c r="B19" s="95" t="s">
        <v>72</v>
      </c>
      <c r="C19" s="96">
        <v>0</v>
      </c>
      <c r="D19" s="96">
        <v>0</v>
      </c>
      <c r="E19" s="96">
        <v>32</v>
      </c>
      <c r="F19" s="97">
        <f>(C19*'Labor Costs'!$F$9)+(D19*('Labor Costs'!$D$7))+(E19*'Labor Costs'!$F$10)</f>
        <v>7360</v>
      </c>
      <c r="G19" s="136">
        <v>266</v>
      </c>
      <c r="H19" s="136">
        <v>1</v>
      </c>
      <c r="I19" s="136">
        <f t="shared" si="0"/>
        <v>266</v>
      </c>
      <c r="J19" s="97">
        <f t="shared" si="1"/>
        <v>8512</v>
      </c>
      <c r="K19" s="91">
        <f t="shared" si="2"/>
        <v>1957760</v>
      </c>
      <c r="L19" s="191" t="s">
        <v>73</v>
      </c>
      <c r="M19" s="150">
        <v>1957760</v>
      </c>
      <c r="N19" s="66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29.5" x14ac:dyDescent="0.25">
      <c r="A20" s="95" t="s">
        <v>74</v>
      </c>
      <c r="B20" s="95" t="s">
        <v>110</v>
      </c>
      <c r="C20" s="96">
        <v>0</v>
      </c>
      <c r="D20" s="96">
        <v>0</v>
      </c>
      <c r="E20" s="96">
        <v>80</v>
      </c>
      <c r="F20" s="97">
        <f>(C20*'Labor Costs'!$F$9)+(D20*('Labor Costs'!$D$7))+(E20*'Labor Costs'!$F$10)</f>
        <v>18400</v>
      </c>
      <c r="G20" s="136">
        <v>51</v>
      </c>
      <c r="H20" s="136">
        <v>1</v>
      </c>
      <c r="I20" s="136">
        <f t="shared" si="0"/>
        <v>51</v>
      </c>
      <c r="J20" s="97">
        <f t="shared" si="1"/>
        <v>4080</v>
      </c>
      <c r="K20" s="91">
        <f t="shared" si="2"/>
        <v>938400</v>
      </c>
      <c r="L20" s="165" t="s">
        <v>111</v>
      </c>
      <c r="M20" s="161">
        <v>938400</v>
      </c>
      <c r="N20" s="66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7.5" x14ac:dyDescent="0.25">
      <c r="A21" s="162" t="s">
        <v>132</v>
      </c>
      <c r="B21" s="95"/>
      <c r="C21" s="96"/>
      <c r="D21" s="96"/>
      <c r="E21" s="96"/>
      <c r="F21" s="97"/>
      <c r="G21" s="136"/>
      <c r="H21" s="136"/>
      <c r="I21" s="136"/>
      <c r="J21" s="97"/>
      <c r="K21" s="91"/>
      <c r="L21" s="165"/>
      <c r="M21" s="161"/>
      <c r="N21" s="66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75" x14ac:dyDescent="0.25">
      <c r="A22" s="190" t="s">
        <v>133</v>
      </c>
      <c r="B22" s="95"/>
      <c r="C22" s="96"/>
      <c r="D22" s="96"/>
      <c r="E22" s="96"/>
      <c r="F22" s="97"/>
      <c r="G22" s="136"/>
      <c r="H22" s="136"/>
      <c r="I22" s="136"/>
      <c r="J22" s="97"/>
      <c r="K22" s="91"/>
      <c r="L22" s="180"/>
      <c r="M22" s="161"/>
      <c r="N22" s="66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02" x14ac:dyDescent="0.25">
      <c r="A23" s="170">
        <v>80.147900000000007</v>
      </c>
      <c r="B23" s="95" t="s">
        <v>134</v>
      </c>
      <c r="C23" s="96">
        <v>0</v>
      </c>
      <c r="D23" s="96">
        <v>0</v>
      </c>
      <c r="E23" s="96">
        <v>2</v>
      </c>
      <c r="F23" s="97">
        <f>(C23*'Labor Costs'!$F$9)+(D23*('Labor Costs'!$D$7))+(E23*'Labor Costs'!$F$10)</f>
        <v>460</v>
      </c>
      <c r="G23" s="136">
        <v>50</v>
      </c>
      <c r="H23" s="136">
        <v>52</v>
      </c>
      <c r="I23" s="136">
        <f t="shared" si="0"/>
        <v>2600</v>
      </c>
      <c r="J23" s="97">
        <f t="shared" si="1"/>
        <v>5200</v>
      </c>
      <c r="K23" s="85">
        <f t="shared" si="2"/>
        <v>1196000</v>
      </c>
      <c r="L23" s="191" t="s">
        <v>135</v>
      </c>
      <c r="M23" s="145">
        <v>1196000</v>
      </c>
      <c r="N23" s="66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78.75" x14ac:dyDescent="0.25">
      <c r="A24" s="188" t="s">
        <v>136</v>
      </c>
      <c r="B24" s="95"/>
      <c r="C24" s="96"/>
      <c r="D24" s="96"/>
      <c r="E24" s="96"/>
      <c r="F24" s="97"/>
      <c r="G24" s="136"/>
      <c r="H24" s="136"/>
      <c r="I24" s="136"/>
      <c r="J24" s="97"/>
      <c r="K24" s="85"/>
      <c r="L24" s="175"/>
      <c r="M24" s="145"/>
      <c r="N24" s="66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77.25" x14ac:dyDescent="0.25">
      <c r="A25" s="39" t="s">
        <v>52</v>
      </c>
      <c r="B25" s="39" t="s">
        <v>137</v>
      </c>
      <c r="C25" s="58">
        <v>4</v>
      </c>
      <c r="D25" s="58">
        <v>0</v>
      </c>
      <c r="E25" s="58">
        <v>0</v>
      </c>
      <c r="F25" s="186">
        <f>(C25*'Labor Costs'!$F$9)+(D25*('Labor Costs'!$D$7))+(E25*'Labor Costs'!$F$10)</f>
        <v>368</v>
      </c>
      <c r="G25" s="58">
        <v>196</v>
      </c>
      <c r="H25" s="58">
        <v>1</v>
      </c>
      <c r="I25" s="58">
        <f>G25*H25</f>
        <v>196</v>
      </c>
      <c r="J25" s="58">
        <f>(C25+D25+E25)*I25</f>
        <v>784</v>
      </c>
      <c r="K25" s="58">
        <f>F25*I25</f>
        <v>72128</v>
      </c>
      <c r="L25" s="189" t="s">
        <v>138</v>
      </c>
      <c r="M25" s="187">
        <v>0</v>
      </c>
      <c r="N25" s="66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170"/>
      <c r="B26" s="95"/>
      <c r="C26" s="96"/>
      <c r="D26" s="96"/>
      <c r="E26" s="96"/>
      <c r="F26" s="97"/>
      <c r="G26" s="136"/>
      <c r="H26" s="136"/>
      <c r="I26" s="136"/>
      <c r="J26" s="97"/>
      <c r="K26" s="85"/>
      <c r="L26" s="175"/>
      <c r="M26" s="145"/>
      <c r="N26" s="66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64"/>
      <c r="B27" s="173"/>
      <c r="C27" s="174"/>
      <c r="D27" s="40"/>
      <c r="E27" s="40"/>
      <c r="F27" s="99"/>
      <c r="G27" s="174"/>
      <c r="H27" s="174"/>
      <c r="I27" s="174"/>
      <c r="J27" s="99"/>
      <c r="K27" s="90"/>
      <c r="L27" s="175"/>
      <c r="M27" s="174"/>
      <c r="N27" s="66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202" t="s">
        <v>14</v>
      </c>
      <c r="B28" s="202"/>
      <c r="C28" s="174"/>
      <c r="D28" s="38"/>
      <c r="E28" s="38"/>
      <c r="F28" s="38"/>
      <c r="G28" s="38">
        <f>SUM(G7:G27)</f>
        <v>2105</v>
      </c>
      <c r="H28" s="38"/>
      <c r="I28" s="38">
        <f>SUM(I7:I23)</f>
        <v>34990</v>
      </c>
      <c r="J28" s="90">
        <f>SUM(J7:J23)</f>
        <v>48577.599999999999</v>
      </c>
      <c r="K28" s="90">
        <f>SUM(K7:K23)</f>
        <v>6972459.2000000002</v>
      </c>
      <c r="L28" s="64"/>
      <c r="M28" s="90">
        <f>SUM(M7:M27)</f>
        <v>4092160</v>
      </c>
      <c r="N28" s="66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65" t="s">
        <v>139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147" t="s">
        <v>140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147" t="s">
        <v>141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 s="147" t="s">
        <v>142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47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66" t="s">
        <v>143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s="2" customFormat="1" ht="18" customHeight="1" x14ac:dyDescent="0.25"/>
    <row r="64" spans="1:24" s="3" customFormat="1" ht="15.75" x14ac:dyDescent="0.25">
      <c r="N64" s="2"/>
    </row>
    <row r="65" spans="1:24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70" spans="1:24" s="2" customFormat="1" x14ac:dyDescent="0.25">
      <c r="N70"/>
    </row>
    <row r="71" spans="1:24" ht="25.5" x14ac:dyDescent="0.35">
      <c r="A71" s="4"/>
      <c r="B71" s="5"/>
      <c r="C71" s="5"/>
      <c r="D71" s="5"/>
      <c r="E71" s="5"/>
      <c r="F71" s="5"/>
      <c r="G71" s="5"/>
      <c r="H71" s="5"/>
      <c r="I71" s="5"/>
      <c r="J71" s="5"/>
      <c r="N71" s="2"/>
    </row>
    <row r="72" spans="1:24" ht="25.5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</row>
  </sheetData>
  <mergeCells count="7">
    <mergeCell ref="A28:B28"/>
    <mergeCell ref="A1:L1"/>
    <mergeCell ref="A2:L2"/>
    <mergeCell ref="A3:B3"/>
    <mergeCell ref="C3:F3"/>
    <mergeCell ref="G3:K3"/>
    <mergeCell ref="L3:L4"/>
  </mergeCells>
  <phoneticPr fontId="3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Y65"/>
  <sheetViews>
    <sheetView topLeftCell="A4" zoomScale="85" zoomScaleNormal="85" workbookViewId="0">
      <selection activeCell="O19" sqref="O19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3.140625" bestFit="1" customWidth="1"/>
    <col min="12" max="13" width="10.28515625" customWidth="1"/>
  </cols>
  <sheetData>
    <row r="1" spans="1:25" x14ac:dyDescent="0.25">
      <c r="A1" s="203" t="s">
        <v>20</v>
      </c>
      <c r="B1" s="203"/>
      <c r="C1" s="203"/>
      <c r="D1" s="203"/>
      <c r="E1" s="203"/>
      <c r="F1" s="203"/>
      <c r="G1" s="203"/>
      <c r="H1" s="203"/>
      <c r="I1" s="211"/>
      <c r="J1" s="211"/>
      <c r="K1" s="211"/>
      <c r="L1" s="211"/>
      <c r="M1" s="181"/>
      <c r="N1" s="66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203" t="s">
        <v>144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81"/>
      <c r="N2" s="66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" customFormat="1" ht="16.149999999999999" customHeight="1" x14ac:dyDescent="0.25">
      <c r="A3" s="203" t="s">
        <v>22</v>
      </c>
      <c r="B3" s="203"/>
      <c r="C3" s="203" t="s">
        <v>23</v>
      </c>
      <c r="D3" s="203"/>
      <c r="E3" s="203"/>
      <c r="F3" s="203"/>
      <c r="G3" s="203" t="s">
        <v>24</v>
      </c>
      <c r="H3" s="203"/>
      <c r="I3" s="203"/>
      <c r="J3" s="203"/>
      <c r="K3" s="203"/>
      <c r="L3" s="204" t="s">
        <v>25</v>
      </c>
      <c r="M3" s="175"/>
      <c r="N3" s="66"/>
    </row>
    <row r="4" spans="1:25" ht="102" x14ac:dyDescent="0.25">
      <c r="A4" s="174" t="s">
        <v>26</v>
      </c>
      <c r="B4" s="136" t="s">
        <v>27</v>
      </c>
      <c r="C4" s="136" t="s">
        <v>28</v>
      </c>
      <c r="D4" s="136" t="s">
        <v>29</v>
      </c>
      <c r="E4" s="136" t="s">
        <v>30</v>
      </c>
      <c r="F4" s="136" t="s">
        <v>31</v>
      </c>
      <c r="G4" s="136" t="s">
        <v>32</v>
      </c>
      <c r="H4" s="136" t="s">
        <v>33</v>
      </c>
      <c r="I4" s="136" t="s">
        <v>34</v>
      </c>
      <c r="J4" s="136" t="s">
        <v>35</v>
      </c>
      <c r="K4" s="136" t="s">
        <v>78</v>
      </c>
      <c r="L4" s="205"/>
      <c r="M4" s="175" t="s">
        <v>113</v>
      </c>
      <c r="N4" s="66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174" t="s">
        <v>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76"/>
      <c r="M5" s="175"/>
      <c r="N5" s="66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51" x14ac:dyDescent="0.25">
      <c r="A6" s="37" t="s">
        <v>145</v>
      </c>
      <c r="B6" s="95" t="s">
        <v>146</v>
      </c>
      <c r="C6" s="40">
        <v>4</v>
      </c>
      <c r="D6" s="40">
        <v>0</v>
      </c>
      <c r="E6" s="40">
        <v>0</v>
      </c>
      <c r="F6" s="62">
        <f>(C6*'Labor Costs'!$F$9)+(D6*('Labor Costs'!$D$7))+(E6*'Labor Costs'!$F$10)</f>
        <v>368</v>
      </c>
      <c r="G6" s="62">
        <v>3</v>
      </c>
      <c r="H6" s="62">
        <v>4</v>
      </c>
      <c r="I6" s="62">
        <f t="shared" ref="I6:I10" si="0">G6*H6</f>
        <v>12</v>
      </c>
      <c r="J6" s="62">
        <f t="shared" ref="J6:J10" si="1">(C6+D6+E6)*I6</f>
        <v>48</v>
      </c>
      <c r="K6" s="62">
        <f t="shared" ref="K6:K10" si="2">F6*I6</f>
        <v>4416</v>
      </c>
      <c r="L6" s="166" t="s">
        <v>147</v>
      </c>
      <c r="M6" s="175">
        <v>0</v>
      </c>
      <c r="N6" s="66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51" x14ac:dyDescent="0.25">
      <c r="A7" s="37" t="s">
        <v>145</v>
      </c>
      <c r="B7" s="95" t="s">
        <v>148</v>
      </c>
      <c r="C7" s="40">
        <v>2</v>
      </c>
      <c r="D7" s="40">
        <v>0</v>
      </c>
      <c r="E7" s="40">
        <v>0</v>
      </c>
      <c r="F7" s="62">
        <f>(C7*'Labor Costs'!$F$9)+(D7*('Labor Costs'!$D$7))+(E7*'Labor Costs'!$F$10)</f>
        <v>184</v>
      </c>
      <c r="G7" s="62">
        <v>3</v>
      </c>
      <c r="H7" s="62">
        <v>4</v>
      </c>
      <c r="I7" s="62">
        <f t="shared" si="0"/>
        <v>12</v>
      </c>
      <c r="J7" s="62">
        <f t="shared" si="1"/>
        <v>24</v>
      </c>
      <c r="K7" s="62">
        <f t="shared" si="2"/>
        <v>2208</v>
      </c>
      <c r="L7" s="166" t="s">
        <v>149</v>
      </c>
      <c r="M7" s="175">
        <v>0</v>
      </c>
      <c r="N7" s="66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51" x14ac:dyDescent="0.25">
      <c r="A8" s="37" t="s">
        <v>150</v>
      </c>
      <c r="B8" s="95" t="s">
        <v>151</v>
      </c>
      <c r="C8" s="40">
        <v>4</v>
      </c>
      <c r="D8" s="40">
        <v>0</v>
      </c>
      <c r="E8" s="40">
        <v>0</v>
      </c>
      <c r="F8" s="62">
        <f>(C8*'Labor Costs'!$F$9)+(D8*('Labor Costs'!$D$7))+(E8*'Labor Costs'!$F$10)</f>
        <v>368</v>
      </c>
      <c r="G8" s="62">
        <v>3</v>
      </c>
      <c r="H8" s="62">
        <v>4</v>
      </c>
      <c r="I8" s="62">
        <f t="shared" si="0"/>
        <v>12</v>
      </c>
      <c r="J8" s="62">
        <f t="shared" si="1"/>
        <v>48</v>
      </c>
      <c r="K8" s="62">
        <f t="shared" si="2"/>
        <v>4416</v>
      </c>
      <c r="L8" s="166" t="s">
        <v>152</v>
      </c>
      <c r="M8" s="175">
        <v>0</v>
      </c>
      <c r="N8" s="66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51" x14ac:dyDescent="0.25">
      <c r="A9" s="37" t="s">
        <v>153</v>
      </c>
      <c r="B9" s="95" t="s">
        <v>154</v>
      </c>
      <c r="C9" s="40">
        <v>6</v>
      </c>
      <c r="D9" s="40">
        <v>0</v>
      </c>
      <c r="E9" s="40">
        <v>24</v>
      </c>
      <c r="F9" s="62">
        <f>(C9*'Labor Costs'!$F$9)+(D9*('Labor Costs'!$D$7))+(E9*'Labor Costs'!$F$10)</f>
        <v>6072</v>
      </c>
      <c r="G9" s="62">
        <v>3</v>
      </c>
      <c r="H9" s="62">
        <v>4</v>
      </c>
      <c r="I9" s="62">
        <f t="shared" si="0"/>
        <v>12</v>
      </c>
      <c r="J9" s="62">
        <f t="shared" si="1"/>
        <v>360</v>
      </c>
      <c r="K9" s="62">
        <f t="shared" si="2"/>
        <v>72864</v>
      </c>
      <c r="L9" s="166" t="s">
        <v>155</v>
      </c>
      <c r="M9" s="175">
        <v>0</v>
      </c>
      <c r="N9" s="66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51" x14ac:dyDescent="0.25">
      <c r="A10" s="37" t="s">
        <v>156</v>
      </c>
      <c r="B10" s="95" t="s">
        <v>157</v>
      </c>
      <c r="C10" s="40">
        <v>1</v>
      </c>
      <c r="D10" s="40">
        <v>0</v>
      </c>
      <c r="E10" s="40">
        <v>0</v>
      </c>
      <c r="F10" s="62">
        <f>(C10*'Labor Costs'!$F$9)+(D10*('Labor Costs'!$D$7))+(E10*'Labor Costs'!$F$10)</f>
        <v>92</v>
      </c>
      <c r="G10" s="62">
        <v>3</v>
      </c>
      <c r="H10" s="62">
        <v>4</v>
      </c>
      <c r="I10" s="62">
        <f t="shared" si="0"/>
        <v>12</v>
      </c>
      <c r="J10" s="62">
        <f t="shared" si="1"/>
        <v>12</v>
      </c>
      <c r="K10" s="62">
        <f t="shared" si="2"/>
        <v>1104</v>
      </c>
      <c r="L10" s="166" t="s">
        <v>158</v>
      </c>
      <c r="M10" s="175">
        <v>0</v>
      </c>
      <c r="N10" s="6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37"/>
      <c r="B11" s="95"/>
      <c r="C11" s="40"/>
      <c r="D11" s="40"/>
      <c r="E11" s="40"/>
      <c r="F11" s="62"/>
      <c r="G11" s="62"/>
      <c r="H11" s="62"/>
      <c r="I11" s="62"/>
      <c r="J11" s="62"/>
      <c r="K11" s="62"/>
      <c r="L11" s="100"/>
      <c r="M11" s="175"/>
      <c r="N11" s="6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37"/>
      <c r="B12" s="95"/>
      <c r="C12" s="40"/>
      <c r="D12" s="40"/>
      <c r="E12" s="40"/>
      <c r="F12" s="62">
        <f>(C12*'Labor Costs'!$F$9)+(D12*('Labor Costs'!$D$7))+(E12*'Labor Costs'!$F$10)</f>
        <v>0</v>
      </c>
      <c r="G12" s="62"/>
      <c r="H12" s="62"/>
      <c r="I12" s="62"/>
      <c r="J12" s="62"/>
      <c r="K12" s="62"/>
      <c r="L12" s="101"/>
      <c r="M12" s="175"/>
      <c r="N12" s="6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202" t="s">
        <v>14</v>
      </c>
      <c r="B13" s="202"/>
      <c r="C13" s="174"/>
      <c r="D13" s="38"/>
      <c r="E13" s="38"/>
      <c r="F13" s="38"/>
      <c r="G13" s="38">
        <f>SUM(G6:G12)</f>
        <v>15</v>
      </c>
      <c r="H13" s="38"/>
      <c r="I13" s="38">
        <f>SUM(I6:I12)</f>
        <v>60</v>
      </c>
      <c r="J13" s="38">
        <f>SUM(J6:J12)</f>
        <v>492</v>
      </c>
      <c r="K13" s="38">
        <f>SUM(K6:K12)</f>
        <v>85008</v>
      </c>
      <c r="L13" s="64"/>
      <c r="M13" s="174">
        <f>SUM(M6:M12)</f>
        <v>0</v>
      </c>
      <c r="N13" s="6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65" t="s">
        <v>159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65" t="s">
        <v>160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151" t="s">
        <v>161</v>
      </c>
      <c r="B17" s="64"/>
      <c r="C17" s="64"/>
      <c r="D17" s="64"/>
      <c r="E17" s="64"/>
      <c r="F17" s="64"/>
      <c r="G17" s="64"/>
      <c r="H17" s="64"/>
      <c r="I17" s="64"/>
      <c r="J17" s="66"/>
      <c r="K17" s="66"/>
      <c r="L17" s="66"/>
      <c r="M17" s="66"/>
      <c r="N17" s="6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152"/>
      <c r="B18" s="79"/>
      <c r="C18" s="79"/>
      <c r="D18" s="79"/>
      <c r="E18" s="79"/>
      <c r="F18" s="79"/>
      <c r="G18" s="79"/>
      <c r="H18" s="79"/>
      <c r="I18" s="64"/>
      <c r="J18" s="66"/>
      <c r="K18" s="66"/>
      <c r="L18" s="66"/>
      <c r="M18" s="66"/>
      <c r="N18" s="6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153"/>
      <c r="B19" s="153"/>
      <c r="C19" s="153"/>
      <c r="D19" s="153"/>
      <c r="E19" s="153"/>
      <c r="F19" s="79"/>
      <c r="G19" s="79"/>
      <c r="H19" s="79"/>
      <c r="I19" s="64"/>
      <c r="J19" s="66"/>
      <c r="K19" s="66"/>
      <c r="L19" s="66"/>
      <c r="M19" s="66"/>
      <c r="N19" s="6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153"/>
      <c r="B20" s="153"/>
      <c r="C20" s="153"/>
      <c r="D20" s="153"/>
      <c r="E20" s="153"/>
      <c r="F20" s="79"/>
      <c r="G20" s="79"/>
      <c r="H20" s="79"/>
      <c r="I20" s="64"/>
      <c r="J20" s="66"/>
      <c r="K20" s="66"/>
      <c r="L20" s="66"/>
      <c r="M20" s="66"/>
      <c r="N20" s="6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79"/>
      <c r="B21" s="79"/>
      <c r="C21" s="79"/>
      <c r="D21" s="79"/>
      <c r="E21" s="79"/>
      <c r="F21" s="79"/>
      <c r="G21" s="79"/>
      <c r="H21" s="79"/>
      <c r="I21" s="64"/>
      <c r="J21" s="66"/>
      <c r="K21" s="66"/>
      <c r="L21" s="66"/>
      <c r="M21" s="66"/>
      <c r="N21" s="6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79"/>
      <c r="B22" s="79"/>
      <c r="C22" s="79"/>
      <c r="D22" s="79"/>
      <c r="E22" s="79"/>
      <c r="F22" s="79"/>
      <c r="G22" s="79"/>
      <c r="H22" s="79"/>
      <c r="I22" s="64"/>
      <c r="J22" s="66"/>
      <c r="K22" s="66"/>
      <c r="L22" s="66"/>
      <c r="M22" s="66"/>
      <c r="N22" s="6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79"/>
      <c r="B23" s="79"/>
      <c r="C23" s="79"/>
      <c r="D23" s="79"/>
      <c r="E23" s="79"/>
      <c r="F23" s="79"/>
      <c r="G23" s="79"/>
      <c r="H23" s="79"/>
      <c r="I23" s="64"/>
      <c r="J23" s="66"/>
      <c r="K23" s="66"/>
      <c r="L23" s="66"/>
      <c r="M23" s="66"/>
      <c r="N23" s="6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79"/>
      <c r="B24" s="79"/>
      <c r="C24" s="79"/>
      <c r="D24" s="79"/>
      <c r="E24" s="79"/>
      <c r="F24" s="79"/>
      <c r="G24" s="79"/>
      <c r="H24" s="79"/>
      <c r="I24" s="64"/>
      <c r="J24" s="66"/>
      <c r="K24" s="66"/>
      <c r="L24" s="66"/>
      <c r="M24" s="66"/>
      <c r="N24" s="6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79"/>
      <c r="B25" s="79"/>
      <c r="C25" s="79"/>
      <c r="D25" s="79"/>
      <c r="E25" s="79"/>
      <c r="F25" s="79"/>
      <c r="G25" s="79"/>
      <c r="H25" s="79"/>
      <c r="I25" s="64"/>
      <c r="J25" s="66"/>
      <c r="K25" s="66"/>
      <c r="L25" s="66"/>
      <c r="M25" s="66"/>
      <c r="N25" s="6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79"/>
      <c r="B26" s="79"/>
      <c r="C26" s="79"/>
      <c r="D26" s="79"/>
      <c r="E26" s="79"/>
      <c r="F26" s="79"/>
      <c r="G26" s="79"/>
      <c r="H26" s="79"/>
      <c r="I26" s="64"/>
      <c r="J26" s="66"/>
      <c r="K26" s="66"/>
      <c r="L26" s="66"/>
      <c r="M26" s="66"/>
      <c r="N26" s="6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6"/>
      <c r="K27" s="66"/>
      <c r="L27" s="66"/>
      <c r="M27" s="66"/>
      <c r="N27" s="6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6"/>
      <c r="K28" s="66"/>
      <c r="L28" s="66"/>
      <c r="M28" s="66"/>
      <c r="N28" s="6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6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5.5" x14ac:dyDescent="0.35">
      <c r="A56" s="4"/>
      <c r="B56" s="5"/>
      <c r="C56" s="5"/>
      <c r="D56" s="5"/>
      <c r="E56" s="5"/>
      <c r="F56" s="5"/>
      <c r="G56" s="5"/>
      <c r="H56" s="5"/>
      <c r="I56" s="5"/>
      <c r="J56" s="5"/>
      <c r="N56" s="6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5.5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N57" s="6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2" customFormat="1" ht="18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 s="66"/>
    </row>
    <row r="59" spans="1:25" s="3" customFormat="1" ht="15.7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25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25"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25"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13" s="2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</sheetData>
  <mergeCells count="7">
    <mergeCell ref="A13:B13"/>
    <mergeCell ref="A1:L1"/>
    <mergeCell ref="A2:L2"/>
    <mergeCell ref="A3:B3"/>
    <mergeCell ref="C3:F3"/>
    <mergeCell ref="G3:K3"/>
    <mergeCell ref="L3:L4"/>
  </mergeCells>
  <phoneticPr fontId="33" type="noConversion"/>
  <dataValidations count="1">
    <dataValidation allowBlank="1" showInputMessage="1" showErrorMessage="1" promptTitle="Insert Form Name" prompt="e.g. &quot;Contractor Financial Disclosure Form&quot;" sqref="L12" xr:uid="{C982D5A3-7305-451D-ACF0-2405BEA04DED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58"/>
  <sheetViews>
    <sheetView topLeftCell="A7" zoomScale="85" zoomScaleNormal="85" workbookViewId="0">
      <selection activeCell="Q24" sqref="Q24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2.140625" bestFit="1" customWidth="1"/>
    <col min="12" max="12" width="16.140625" bestFit="1" customWidth="1"/>
    <col min="13" max="13" width="16.140625" customWidth="1"/>
  </cols>
  <sheetData>
    <row r="1" spans="1:13" x14ac:dyDescent="0.25">
      <c r="A1" s="214" t="s">
        <v>20</v>
      </c>
      <c r="B1" s="214"/>
      <c r="C1" s="214"/>
      <c r="D1" s="214"/>
      <c r="E1" s="214"/>
      <c r="F1" s="214"/>
      <c r="G1" s="214"/>
      <c r="H1" s="214"/>
      <c r="I1" s="215"/>
      <c r="J1" s="215"/>
      <c r="K1" s="215"/>
      <c r="L1" s="215"/>
      <c r="M1" s="105"/>
    </row>
    <row r="2" spans="1:13" x14ac:dyDescent="0.25">
      <c r="A2" s="214" t="s">
        <v>162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105"/>
    </row>
    <row r="3" spans="1:13" s="1" customFormat="1" ht="16.149999999999999" customHeight="1" x14ac:dyDescent="0.25">
      <c r="A3" s="214" t="s">
        <v>22</v>
      </c>
      <c r="B3" s="214"/>
      <c r="C3" s="214" t="s">
        <v>23</v>
      </c>
      <c r="D3" s="214"/>
      <c r="E3" s="214"/>
      <c r="F3" s="214"/>
      <c r="G3" s="214" t="s">
        <v>24</v>
      </c>
      <c r="H3" s="214"/>
      <c r="I3" s="214"/>
      <c r="J3" s="214"/>
      <c r="K3" s="214"/>
      <c r="L3" s="216" t="s">
        <v>25</v>
      </c>
      <c r="M3" s="102"/>
    </row>
    <row r="4" spans="1:13" ht="67.5" x14ac:dyDescent="0.25">
      <c r="A4" s="182" t="s">
        <v>26</v>
      </c>
      <c r="B4" s="106" t="s">
        <v>27</v>
      </c>
      <c r="C4" s="106" t="s">
        <v>28</v>
      </c>
      <c r="D4" s="106" t="s">
        <v>29</v>
      </c>
      <c r="E4" s="106" t="s">
        <v>30</v>
      </c>
      <c r="F4" s="106" t="s">
        <v>31</v>
      </c>
      <c r="G4" s="106" t="s">
        <v>32</v>
      </c>
      <c r="H4" s="106" t="s">
        <v>33</v>
      </c>
      <c r="I4" s="106" t="s">
        <v>34</v>
      </c>
      <c r="J4" s="106" t="s">
        <v>35</v>
      </c>
      <c r="K4" s="106" t="s">
        <v>78</v>
      </c>
      <c r="L4" s="217"/>
      <c r="M4" s="102" t="s">
        <v>113</v>
      </c>
    </row>
    <row r="5" spans="1:13" ht="71.25" x14ac:dyDescent="0.25">
      <c r="A5" s="106" t="s">
        <v>39</v>
      </c>
      <c r="B5" s="111" t="s">
        <v>115</v>
      </c>
      <c r="C5" s="106">
        <v>1</v>
      </c>
      <c r="D5" s="106">
        <v>0</v>
      </c>
      <c r="E5" s="106">
        <v>0</v>
      </c>
      <c r="F5" s="106">
        <f>(C5*'Labor Costs'!$F$9)+(D5*('Labor Costs'!$D$7))+(E5*'Labor Costs'!$F$10)</f>
        <v>92</v>
      </c>
      <c r="G5" s="106">
        <v>150</v>
      </c>
      <c r="H5" s="106">
        <v>1</v>
      </c>
      <c r="I5" s="106">
        <f t="shared" ref="I5:I10" si="0">G5*H5</f>
        <v>150</v>
      </c>
      <c r="J5" s="106">
        <f t="shared" ref="J5:J10" si="1">(C5+D5+E5)*I5</f>
        <v>150</v>
      </c>
      <c r="K5" s="106">
        <f t="shared" ref="K5:K10" si="2">F5*I5</f>
        <v>13800</v>
      </c>
      <c r="L5" s="183" t="s">
        <v>116</v>
      </c>
      <c r="M5" s="102">
        <v>0</v>
      </c>
    </row>
    <row r="6" spans="1:13" ht="85.5" x14ac:dyDescent="0.25">
      <c r="A6" s="106" t="s">
        <v>42</v>
      </c>
      <c r="B6" s="111" t="s">
        <v>163</v>
      </c>
      <c r="C6" s="106">
        <v>1</v>
      </c>
      <c r="D6" s="106">
        <v>0</v>
      </c>
      <c r="E6" s="106">
        <v>0</v>
      </c>
      <c r="F6" s="106">
        <f>(C6*'Labor Costs'!$F$9)+(D6*('Labor Costs'!$D$7))+(E6*'Labor Costs'!$F$10)</f>
        <v>92</v>
      </c>
      <c r="G6" s="106">
        <v>150</v>
      </c>
      <c r="H6" s="106">
        <v>1</v>
      </c>
      <c r="I6" s="106">
        <f t="shared" si="0"/>
        <v>150</v>
      </c>
      <c r="J6" s="106">
        <f t="shared" si="1"/>
        <v>150</v>
      </c>
      <c r="K6" s="106">
        <f t="shared" si="2"/>
        <v>13800</v>
      </c>
      <c r="L6" s="183" t="s">
        <v>118</v>
      </c>
      <c r="M6" s="102">
        <v>0</v>
      </c>
    </row>
    <row r="7" spans="1:13" ht="71.25" x14ac:dyDescent="0.25">
      <c r="A7" s="106" t="s">
        <v>42</v>
      </c>
      <c r="B7" s="111" t="s">
        <v>164</v>
      </c>
      <c r="C7" s="106">
        <v>12</v>
      </c>
      <c r="D7" s="106">
        <v>0</v>
      </c>
      <c r="E7" s="106">
        <v>0</v>
      </c>
      <c r="F7" s="106">
        <f>(C7*'Labor Costs'!$F$9)+(D7*('Labor Costs'!$D$7))+(E7*'Labor Costs'!$F$10)</f>
        <v>1104</v>
      </c>
      <c r="G7" s="106">
        <v>150</v>
      </c>
      <c r="H7" s="106">
        <v>1</v>
      </c>
      <c r="I7" s="106">
        <f t="shared" si="0"/>
        <v>150</v>
      </c>
      <c r="J7" s="106">
        <v>90</v>
      </c>
      <c r="K7" s="106">
        <f t="shared" si="2"/>
        <v>165600</v>
      </c>
      <c r="L7" s="183" t="s">
        <v>120</v>
      </c>
      <c r="M7" s="102">
        <v>0</v>
      </c>
    </row>
    <row r="8" spans="1:13" ht="85.5" x14ac:dyDescent="0.25">
      <c r="A8" s="106" t="s">
        <v>42</v>
      </c>
      <c r="B8" s="184" t="s">
        <v>121</v>
      </c>
      <c r="C8" s="106">
        <v>12</v>
      </c>
      <c r="D8" s="106">
        <v>0</v>
      </c>
      <c r="E8" s="106">
        <v>0</v>
      </c>
      <c r="F8" s="106">
        <f>(C8*'Labor Costs'!$F$9)+(D8*('Labor Costs'!$D$7))+(E8*'Labor Costs'!$F$10)</f>
        <v>1104</v>
      </c>
      <c r="G8" s="106">
        <v>300</v>
      </c>
      <c r="H8" s="106">
        <v>1</v>
      </c>
      <c r="I8" s="106">
        <f t="shared" si="0"/>
        <v>300</v>
      </c>
      <c r="J8" s="106">
        <f t="shared" si="1"/>
        <v>3600</v>
      </c>
      <c r="K8" s="106">
        <f t="shared" si="2"/>
        <v>331200</v>
      </c>
      <c r="L8" s="183" t="s">
        <v>165</v>
      </c>
      <c r="M8" s="102">
        <v>0</v>
      </c>
    </row>
    <row r="9" spans="1:13" ht="42.75" x14ac:dyDescent="0.25">
      <c r="A9" s="182" t="s">
        <v>52</v>
      </c>
      <c r="B9" s="111" t="s">
        <v>166</v>
      </c>
      <c r="C9" s="106">
        <v>1</v>
      </c>
      <c r="D9" s="106">
        <v>0</v>
      </c>
      <c r="E9" s="106">
        <v>0</v>
      </c>
      <c r="F9" s="106">
        <f>(C9*'Labor Costs'!$F$9)+(D9*('Labor Costs'!$D$7))+(E9*'Labor Costs'!$F$10)</f>
        <v>92</v>
      </c>
      <c r="G9" s="106">
        <v>450</v>
      </c>
      <c r="H9" s="106">
        <v>4</v>
      </c>
      <c r="I9" s="106">
        <f t="shared" si="0"/>
        <v>1800</v>
      </c>
      <c r="J9" s="106">
        <f t="shared" si="1"/>
        <v>1800</v>
      </c>
      <c r="K9" s="106">
        <f t="shared" si="2"/>
        <v>165600</v>
      </c>
      <c r="L9" s="171" t="s">
        <v>167</v>
      </c>
      <c r="M9" s="102">
        <v>0</v>
      </c>
    </row>
    <row r="10" spans="1:13" ht="57" x14ac:dyDescent="0.25">
      <c r="A10" s="182" t="s">
        <v>55</v>
      </c>
      <c r="B10" s="111" t="s">
        <v>106</v>
      </c>
      <c r="C10" s="106">
        <v>8</v>
      </c>
      <c r="D10" s="106">
        <v>0</v>
      </c>
      <c r="E10" s="106">
        <v>0</v>
      </c>
      <c r="F10" s="106">
        <f>(C10*'Labor Costs'!$F$9)+(D10*('Labor Costs'!$D$7))+(E10*'Labor Costs'!$F$10)</f>
        <v>736</v>
      </c>
      <c r="G10" s="106">
        <v>450</v>
      </c>
      <c r="H10" s="106">
        <v>1</v>
      </c>
      <c r="I10" s="106">
        <f t="shared" si="0"/>
        <v>450</v>
      </c>
      <c r="J10" s="106">
        <f t="shared" si="1"/>
        <v>3600</v>
      </c>
      <c r="K10" s="106">
        <f t="shared" si="2"/>
        <v>331200</v>
      </c>
      <c r="L10" s="183" t="s">
        <v>57</v>
      </c>
      <c r="M10" s="102">
        <v>0</v>
      </c>
    </row>
    <row r="11" spans="1:13" ht="85.5" x14ac:dyDescent="0.25">
      <c r="A11" s="106" t="s">
        <v>62</v>
      </c>
      <c r="B11" s="111" t="s">
        <v>63</v>
      </c>
      <c r="C11" s="106">
        <v>0.05</v>
      </c>
      <c r="D11" s="106">
        <v>0</v>
      </c>
      <c r="E11" s="106">
        <v>0</v>
      </c>
      <c r="F11" s="106">
        <f>(C11*'Labor Costs'!$F$9)+(D11*('Labor Costs'!$D$7))+(E11*'Labor Costs'!$F$10)</f>
        <v>4.6000000000000005</v>
      </c>
      <c r="G11" s="106">
        <v>450</v>
      </c>
      <c r="H11" s="106">
        <v>52</v>
      </c>
      <c r="I11" s="106">
        <f>G11*H11</f>
        <v>23400</v>
      </c>
      <c r="J11" s="106">
        <f>(C11+D11+E11)*I11</f>
        <v>1170</v>
      </c>
      <c r="K11" s="106">
        <f>F11*I11</f>
        <v>107640.00000000001</v>
      </c>
      <c r="L11" s="183" t="s">
        <v>64</v>
      </c>
      <c r="M11" s="102">
        <v>0</v>
      </c>
    </row>
    <row r="12" spans="1:13" ht="57" x14ac:dyDescent="0.25">
      <c r="A12" s="182" t="s">
        <v>71</v>
      </c>
      <c r="B12" s="111" t="s">
        <v>72</v>
      </c>
      <c r="C12" s="106">
        <v>0</v>
      </c>
      <c r="D12" s="106">
        <v>0</v>
      </c>
      <c r="E12" s="106">
        <v>32</v>
      </c>
      <c r="F12" s="106">
        <f>(C12*'Labor Costs'!$F$9)+(D12*('Labor Costs'!$D$7))+(E12*'Labor Costs'!$F$10)</f>
        <v>7360</v>
      </c>
      <c r="G12" s="106">
        <v>450</v>
      </c>
      <c r="H12" s="106">
        <v>1</v>
      </c>
      <c r="I12" s="106">
        <f t="shared" ref="I12" si="3">G12*H12</f>
        <v>450</v>
      </c>
      <c r="J12" s="106">
        <f t="shared" ref="J12" si="4">(C12+D12+E12)*I12</f>
        <v>14400</v>
      </c>
      <c r="K12" s="156">
        <f t="shared" ref="K12" si="5">F12*I12</f>
        <v>3312000</v>
      </c>
      <c r="L12" s="193" t="s">
        <v>73</v>
      </c>
      <c r="M12" s="157">
        <v>3312000</v>
      </c>
    </row>
    <row r="13" spans="1:13" x14ac:dyDescent="0.25">
      <c r="A13" s="111"/>
      <c r="B13" s="111"/>
      <c r="C13" s="32"/>
      <c r="D13" s="32"/>
      <c r="E13" s="32"/>
      <c r="F13" s="112"/>
      <c r="G13" s="31"/>
      <c r="H13" s="31"/>
      <c r="I13" s="31"/>
      <c r="J13" s="31"/>
      <c r="K13" s="31"/>
      <c r="L13" s="183"/>
      <c r="M13" s="102"/>
    </row>
    <row r="14" spans="1:13" x14ac:dyDescent="0.25">
      <c r="A14" s="212" t="s">
        <v>14</v>
      </c>
      <c r="B14" s="213"/>
      <c r="C14" s="182"/>
      <c r="D14" s="31"/>
      <c r="E14" s="31"/>
      <c r="F14" s="31"/>
      <c r="G14" s="31">
        <f>SUM(G4:G13)</f>
        <v>2550</v>
      </c>
      <c r="H14" s="31"/>
      <c r="I14" s="31">
        <f>SUM(I4:I13)</f>
        <v>26850</v>
      </c>
      <c r="J14" s="31">
        <f>SUM(J4:J13)</f>
        <v>24960</v>
      </c>
      <c r="K14" s="31">
        <f>SUM(K4:K13)</f>
        <v>4440840</v>
      </c>
      <c r="L14" s="104"/>
      <c r="M14" s="155">
        <f>SUM(M4:M13)</f>
        <v>3312000</v>
      </c>
    </row>
    <row r="15" spans="1:13" ht="15.75" x14ac:dyDescent="0.25">
      <c r="A15" s="35"/>
      <c r="B15" s="11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13" x14ac:dyDescent="0.25">
      <c r="B16" s="103"/>
      <c r="C16" s="103"/>
      <c r="D16" s="103"/>
      <c r="E16" s="103"/>
      <c r="F16" s="103"/>
      <c r="G16" s="43"/>
      <c r="H16" s="103"/>
      <c r="I16" s="103"/>
      <c r="J16" s="103"/>
      <c r="K16" s="103"/>
      <c r="L16" s="103"/>
      <c r="M16" s="103"/>
    </row>
    <row r="17" spans="1:13" x14ac:dyDescent="0.25">
      <c r="A17" s="114"/>
      <c r="B17" s="42"/>
      <c r="C17" s="42"/>
      <c r="D17" s="42"/>
      <c r="E17" s="42"/>
      <c r="F17" s="42"/>
      <c r="G17" s="42"/>
      <c r="H17" s="33"/>
      <c r="I17" s="33"/>
      <c r="J17" s="33"/>
      <c r="K17" s="33"/>
      <c r="L17" s="33"/>
      <c r="M17" s="25"/>
    </row>
    <row r="18" spans="1:13" x14ac:dyDescent="0.25">
      <c r="A18" s="115"/>
      <c r="B18" s="116"/>
      <c r="C18" s="116"/>
      <c r="D18" s="116"/>
      <c r="E18" s="116"/>
      <c r="F18" s="117"/>
      <c r="G18" s="42"/>
      <c r="H18" s="33"/>
      <c r="I18" s="33"/>
      <c r="J18" s="2"/>
      <c r="K18" s="2"/>
      <c r="L18" s="2"/>
    </row>
    <row r="19" spans="1:13" x14ac:dyDescent="0.25">
      <c r="A19" s="118"/>
      <c r="B19" s="117"/>
      <c r="C19" s="117"/>
      <c r="D19" s="117"/>
      <c r="E19" s="117"/>
      <c r="F19" s="117"/>
      <c r="G19" s="42"/>
      <c r="H19" s="33"/>
      <c r="I19" s="33"/>
      <c r="J19" s="2"/>
      <c r="K19" s="2"/>
      <c r="L19" s="2"/>
    </row>
    <row r="20" spans="1:13" x14ac:dyDescent="0.25">
      <c r="A20" s="42"/>
      <c r="B20" s="42"/>
      <c r="C20" s="42"/>
      <c r="D20" s="42"/>
      <c r="E20" s="42"/>
      <c r="F20" s="42"/>
      <c r="G20" s="42"/>
      <c r="H20" s="33"/>
      <c r="I20" s="33"/>
      <c r="J20" s="2"/>
      <c r="K20" s="2"/>
      <c r="L20" s="2"/>
    </row>
    <row r="21" spans="1:13" x14ac:dyDescent="0.25">
      <c r="A21" s="114"/>
      <c r="B21" s="42"/>
      <c r="C21" s="42"/>
      <c r="D21" s="42"/>
      <c r="E21" s="42"/>
      <c r="F21" s="42"/>
      <c r="G21" s="42"/>
      <c r="H21" s="33"/>
      <c r="I21" s="33"/>
      <c r="J21" s="2"/>
      <c r="K21" s="2"/>
      <c r="L21" s="2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2"/>
      <c r="K22" s="2"/>
      <c r="L22" s="2"/>
    </row>
    <row r="23" spans="1:13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2"/>
      <c r="K23" s="2"/>
      <c r="L23" s="2"/>
    </row>
    <row r="24" spans="1:13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3" x14ac:dyDescent="0.25">
      <c r="C25" s="25"/>
      <c r="D25" s="25"/>
      <c r="E25" s="25"/>
      <c r="F25" s="25"/>
      <c r="G25" s="25"/>
      <c r="H25" s="25"/>
      <c r="I25" s="25"/>
    </row>
    <row r="26" spans="1:13" x14ac:dyDescent="0.25">
      <c r="C26" s="25"/>
      <c r="D26" s="25"/>
      <c r="E26" s="25"/>
      <c r="F26" s="25"/>
      <c r="G26" s="25"/>
      <c r="H26" s="25"/>
      <c r="I26" s="25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s="2" customFormat="1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s="3" customFormat="1" ht="15.75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s="2" customFormat="1" ht="2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/>
      <c r="L57"/>
      <c r="M57"/>
    </row>
    <row r="58" spans="1:13" ht="25.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</row>
  </sheetData>
  <mergeCells count="7">
    <mergeCell ref="A14:B14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S51"/>
  <sheetViews>
    <sheetView zoomScale="85" zoomScaleNormal="85" workbookViewId="0">
      <selection activeCell="B13" sqref="B13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3" width="10.28515625" customWidth="1"/>
  </cols>
  <sheetData>
    <row r="1" spans="1:19" x14ac:dyDescent="0.25">
      <c r="A1" s="214" t="s">
        <v>20</v>
      </c>
      <c r="B1" s="214"/>
      <c r="C1" s="214"/>
      <c r="D1" s="214"/>
      <c r="E1" s="214"/>
      <c r="F1" s="214"/>
      <c r="G1" s="214"/>
      <c r="H1" s="214"/>
      <c r="I1" s="215"/>
      <c r="J1" s="215"/>
      <c r="K1" s="215"/>
      <c r="L1" s="215"/>
      <c r="M1" s="105"/>
    </row>
    <row r="2" spans="1:19" x14ac:dyDescent="0.25">
      <c r="A2" s="219" t="s">
        <v>168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120"/>
    </row>
    <row r="3" spans="1:19" s="1" customFormat="1" ht="16.149999999999999" customHeight="1" x14ac:dyDescent="0.25">
      <c r="A3" s="214" t="s">
        <v>22</v>
      </c>
      <c r="B3" s="214"/>
      <c r="C3" s="214" t="s">
        <v>23</v>
      </c>
      <c r="D3" s="214"/>
      <c r="E3" s="214"/>
      <c r="F3" s="214"/>
      <c r="G3" s="214" t="s">
        <v>24</v>
      </c>
      <c r="H3" s="214"/>
      <c r="I3" s="214"/>
      <c r="J3" s="214"/>
      <c r="K3" s="214"/>
      <c r="L3" s="216" t="s">
        <v>25</v>
      </c>
      <c r="M3" s="102"/>
    </row>
    <row r="4" spans="1:19" ht="108" x14ac:dyDescent="0.25">
      <c r="A4" s="185" t="s">
        <v>26</v>
      </c>
      <c r="B4" s="121" t="s">
        <v>27</v>
      </c>
      <c r="C4" s="121" t="s">
        <v>28</v>
      </c>
      <c r="D4" s="121" t="s">
        <v>29</v>
      </c>
      <c r="E4" s="121" t="s">
        <v>30</v>
      </c>
      <c r="F4" s="121" t="s">
        <v>31</v>
      </c>
      <c r="G4" s="121" t="s">
        <v>32</v>
      </c>
      <c r="H4" s="121" t="s">
        <v>33</v>
      </c>
      <c r="I4" s="121" t="s">
        <v>34</v>
      </c>
      <c r="J4" s="121" t="s">
        <v>35</v>
      </c>
      <c r="K4" s="121" t="s">
        <v>78</v>
      </c>
      <c r="L4" s="217"/>
      <c r="M4" s="102" t="s">
        <v>113</v>
      </c>
    </row>
    <row r="5" spans="1:19" ht="42.75" x14ac:dyDescent="0.25">
      <c r="A5" s="122" t="s">
        <v>169</v>
      </c>
      <c r="B5" s="111" t="s">
        <v>170</v>
      </c>
      <c r="C5" s="123">
        <v>0</v>
      </c>
      <c r="D5" s="123">
        <v>0</v>
      </c>
      <c r="E5" s="123">
        <v>0</v>
      </c>
      <c r="F5" s="106">
        <f>(C5*'Labor Costs'!$F$9)+(D5*('Labor Costs'!$D$7))+(E5*'Labor Costs'!$F$10)</f>
        <v>0</v>
      </c>
      <c r="G5" s="106">
        <v>5</v>
      </c>
      <c r="H5" s="106">
        <v>1</v>
      </c>
      <c r="I5" s="182">
        <f t="shared" ref="I5:I6" si="0">G5*H5</f>
        <v>5</v>
      </c>
      <c r="J5" s="106">
        <f t="shared" ref="J5:J6" si="1">(C5+D5+E5)*I5</f>
        <v>0</v>
      </c>
      <c r="K5" s="106">
        <f t="shared" ref="K5:K6" si="2">F5*I5</f>
        <v>0</v>
      </c>
      <c r="L5" s="131" t="s">
        <v>171</v>
      </c>
      <c r="M5" s="119">
        <v>0</v>
      </c>
    </row>
    <row r="6" spans="1:19" ht="45" x14ac:dyDescent="0.25">
      <c r="A6" s="124" t="s">
        <v>172</v>
      </c>
      <c r="B6" s="108" t="s">
        <v>173</v>
      </c>
      <c r="C6" s="109">
        <v>0</v>
      </c>
      <c r="D6" s="109">
        <v>0</v>
      </c>
      <c r="E6" s="109">
        <v>0</v>
      </c>
      <c r="F6" s="110">
        <f>(C6*'Labor Costs'!$F$9)+(D6*('Labor Costs'!$D$7))+(E6*'Labor Costs'!$F$10)</f>
        <v>0</v>
      </c>
      <c r="G6" s="110">
        <v>5</v>
      </c>
      <c r="H6" s="110">
        <v>1</v>
      </c>
      <c r="I6" s="110">
        <f t="shared" si="0"/>
        <v>5</v>
      </c>
      <c r="J6" s="110">
        <f t="shared" si="1"/>
        <v>0</v>
      </c>
      <c r="K6" s="110">
        <f t="shared" si="2"/>
        <v>0</v>
      </c>
      <c r="L6" s="131" t="s">
        <v>171</v>
      </c>
      <c r="M6" s="125">
        <v>0</v>
      </c>
    </row>
    <row r="7" spans="1:19" ht="14.45" customHeight="1" x14ac:dyDescent="0.25">
      <c r="A7" s="218" t="s">
        <v>14</v>
      </c>
      <c r="B7" s="218"/>
      <c r="C7" s="182"/>
      <c r="D7" s="31"/>
      <c r="E7" s="31"/>
      <c r="F7" s="31"/>
      <c r="G7" s="31">
        <f>SUM(G5:G6)</f>
        <v>10</v>
      </c>
      <c r="H7" s="31"/>
      <c r="I7" s="31">
        <f>SUM(I5:I6)</f>
        <v>10</v>
      </c>
      <c r="J7" s="31">
        <f>SUM(J5:J5)</f>
        <v>0</v>
      </c>
      <c r="K7" s="31">
        <f>SUM(K5:K5)</f>
        <v>0</v>
      </c>
      <c r="L7" s="107"/>
      <c r="M7" s="110">
        <f>SUM(M3:M6)</f>
        <v>0</v>
      </c>
    </row>
    <row r="8" spans="1:19" ht="15.75" x14ac:dyDescent="0.25">
      <c r="A8" s="35" t="s">
        <v>159</v>
      </c>
      <c r="B8" s="41"/>
      <c r="C8" s="33"/>
      <c r="D8" s="33"/>
      <c r="E8" s="33"/>
      <c r="F8" s="33"/>
      <c r="G8" s="33"/>
      <c r="H8" s="33"/>
      <c r="I8" s="33"/>
      <c r="J8" s="33"/>
      <c r="K8" s="2"/>
      <c r="L8" s="2"/>
    </row>
    <row r="9" spans="1:19" x14ac:dyDescent="0.25">
      <c r="A9" s="163" t="s">
        <v>174</v>
      </c>
      <c r="B9" s="164"/>
      <c r="C9" s="164"/>
      <c r="D9" s="164"/>
      <c r="E9" s="164"/>
      <c r="F9" s="164"/>
      <c r="G9" s="164"/>
      <c r="H9" s="164"/>
      <c r="I9" s="164"/>
      <c r="J9" s="164"/>
      <c r="K9" s="2"/>
      <c r="L9" s="2"/>
    </row>
    <row r="10" spans="1:19" x14ac:dyDescent="0.25">
      <c r="A10" s="163" t="s">
        <v>175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2"/>
      <c r="L10" s="2"/>
    </row>
    <row r="11" spans="1:19" x14ac:dyDescent="0.25">
      <c r="A11" s="43" t="s">
        <v>176</v>
      </c>
      <c r="B11" s="33"/>
      <c r="C11" s="33"/>
      <c r="D11" s="33"/>
      <c r="E11" s="33"/>
      <c r="F11" s="33"/>
      <c r="G11" s="33"/>
      <c r="H11" s="33"/>
      <c r="I11" s="33"/>
      <c r="J11" s="33"/>
      <c r="K11" s="2"/>
      <c r="L11" s="2"/>
    </row>
    <row r="12" spans="1:19" x14ac:dyDescent="0.25">
      <c r="A12" s="4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5"/>
      <c r="N12" s="25"/>
      <c r="O12" s="25"/>
      <c r="P12" s="25"/>
      <c r="Q12" s="25"/>
      <c r="R12" s="25"/>
      <c r="S12" s="25"/>
    </row>
    <row r="13" spans="1:19" ht="21" x14ac:dyDescent="0.3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25"/>
      <c r="O13" s="25"/>
      <c r="P13" s="25"/>
      <c r="Q13" s="25"/>
      <c r="R13" s="25"/>
      <c r="S13" s="25"/>
    </row>
    <row r="14" spans="1:19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25"/>
      <c r="N14" s="25"/>
      <c r="O14" s="25"/>
      <c r="P14" s="25"/>
      <c r="Q14" s="25"/>
      <c r="R14" s="25"/>
      <c r="S14" s="25"/>
    </row>
    <row r="15" spans="1:19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5"/>
      <c r="N15" s="25"/>
      <c r="O15" s="25"/>
      <c r="P15" s="25"/>
      <c r="Q15" s="25"/>
      <c r="R15" s="25"/>
      <c r="S15" s="25"/>
    </row>
    <row r="16" spans="1:19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5"/>
      <c r="N16" s="25"/>
      <c r="O16" s="25"/>
      <c r="P16" s="25"/>
      <c r="Q16" s="25"/>
      <c r="R16" s="25"/>
      <c r="S16" s="25"/>
    </row>
    <row r="17" spans="1:19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128"/>
      <c r="L17" s="33"/>
      <c r="M17" s="25"/>
      <c r="N17" s="25"/>
      <c r="O17" s="25"/>
      <c r="P17" s="25"/>
      <c r="Q17" s="25"/>
      <c r="R17" s="25"/>
      <c r="S17" s="25"/>
    </row>
    <row r="18" spans="1:19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25"/>
      <c r="N18" s="25"/>
      <c r="O18" s="25"/>
      <c r="P18" s="25"/>
      <c r="Q18" s="25"/>
      <c r="R18" s="25"/>
      <c r="S18" s="25"/>
    </row>
    <row r="19" spans="1:19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5"/>
      <c r="N19" s="25"/>
      <c r="O19" s="25"/>
      <c r="P19" s="25"/>
      <c r="Q19" s="25"/>
      <c r="R19" s="25"/>
      <c r="S19" s="25"/>
    </row>
    <row r="20" spans="1:19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25"/>
      <c r="N20" s="25"/>
      <c r="O20" s="25"/>
      <c r="P20" s="25"/>
      <c r="Q20" s="25"/>
      <c r="R20" s="25"/>
      <c r="S20" s="25"/>
    </row>
    <row r="21" spans="1:1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25"/>
      <c r="N21" s="25"/>
      <c r="O21" s="25"/>
      <c r="P21" s="25"/>
      <c r="Q21" s="25"/>
      <c r="R21" s="25"/>
      <c r="S21" s="25"/>
    </row>
    <row r="22" spans="1:1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25"/>
      <c r="N22" s="25"/>
      <c r="O22" s="25"/>
      <c r="P22" s="25"/>
      <c r="Q22" s="25"/>
      <c r="R22" s="25"/>
      <c r="S22" s="25"/>
    </row>
    <row r="23" spans="1:1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s="2" customFormat="1" ht="18" customHeight="1" x14ac:dyDescent="0.25"/>
    <row r="40" spans="1:12" s="3" customFormat="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6" spans="1:12" s="2" customFormat="1" x14ac:dyDescent="0.25">
      <c r="A46"/>
      <c r="B46"/>
      <c r="C46"/>
      <c r="D46"/>
      <c r="E46"/>
      <c r="F46"/>
      <c r="G46"/>
      <c r="H46"/>
      <c r="I46"/>
      <c r="J46"/>
      <c r="K46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5.5" x14ac:dyDescent="0.35">
      <c r="A50" s="4"/>
      <c r="B50" s="5"/>
      <c r="C50" s="5"/>
      <c r="D50" s="5"/>
      <c r="E50" s="5"/>
      <c r="F50" s="5"/>
      <c r="G50" s="5"/>
      <c r="H50" s="5"/>
      <c r="I50" s="5"/>
      <c r="J50" s="5"/>
    </row>
    <row r="51" spans="1:11" ht="25.5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</sheetData>
  <mergeCells count="7">
    <mergeCell ref="A7:B7"/>
    <mergeCell ref="A1:L1"/>
    <mergeCell ref="A2:L2"/>
    <mergeCell ref="A3:B3"/>
    <mergeCell ref="C3:F3"/>
    <mergeCell ref="G3:K3"/>
    <mergeCell ref="L3:L4"/>
  </mergeCells>
  <dataValidations count="1">
    <dataValidation allowBlank="1" showInputMessage="1" showErrorMessage="1" promptTitle="Insert Form Name" prompt="e.g. &quot;Contractor Financial Disclosure Form&quot;" sqref="L5:L6" xr:uid="{544067C8-2750-4A25-A5CA-1777B352E34C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D385-24E8-4E35-9306-D3A7FD411995}">
  <dimension ref="A1:H25"/>
  <sheetViews>
    <sheetView workbookViewId="0">
      <selection activeCell="H31" sqref="H31"/>
    </sheetView>
  </sheetViews>
  <sheetFormatPr defaultRowHeight="15" x14ac:dyDescent="0.25"/>
  <sheetData>
    <row r="1" spans="1:8" x14ac:dyDescent="0.25">
      <c r="A1" t="s">
        <v>177</v>
      </c>
      <c r="C1" s="25"/>
      <c r="D1" s="129"/>
      <c r="E1" s="129"/>
      <c r="F1" s="129"/>
      <c r="G1" s="129"/>
      <c r="H1" s="129"/>
    </row>
    <row r="3" spans="1:8" x14ac:dyDescent="0.25">
      <c r="A3" t="s">
        <v>178</v>
      </c>
    </row>
    <row r="4" spans="1:8" x14ac:dyDescent="0.25">
      <c r="A4" t="s">
        <v>179</v>
      </c>
    </row>
    <row r="5" spans="1:8" x14ac:dyDescent="0.25">
      <c r="A5" t="s">
        <v>180</v>
      </c>
    </row>
    <row r="6" spans="1:8" x14ac:dyDescent="0.25">
      <c r="A6" t="s">
        <v>181</v>
      </c>
    </row>
    <row r="7" spans="1:8" x14ac:dyDescent="0.25">
      <c r="A7" t="s">
        <v>182</v>
      </c>
    </row>
    <row r="8" spans="1:8" x14ac:dyDescent="0.25">
      <c r="A8" t="s">
        <v>183</v>
      </c>
    </row>
    <row r="9" spans="1:8" x14ac:dyDescent="0.25">
      <c r="A9" t="s">
        <v>184</v>
      </c>
    </row>
    <row r="10" spans="1:8" x14ac:dyDescent="0.25">
      <c r="A10" t="s">
        <v>185</v>
      </c>
    </row>
    <row r="11" spans="1:8" x14ac:dyDescent="0.25">
      <c r="A11" t="s">
        <v>186</v>
      </c>
    </row>
    <row r="12" spans="1:8" x14ac:dyDescent="0.25">
      <c r="A12" t="s">
        <v>187</v>
      </c>
    </row>
    <row r="13" spans="1:8" x14ac:dyDescent="0.25">
      <c r="A13" t="s">
        <v>188</v>
      </c>
    </row>
    <row r="14" spans="1:8" x14ac:dyDescent="0.25">
      <c r="A14" t="s">
        <v>189</v>
      </c>
    </row>
    <row r="15" spans="1:8" x14ac:dyDescent="0.25">
      <c r="A15" t="s">
        <v>190</v>
      </c>
    </row>
    <row r="16" spans="1:8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</sheetData>
  <pageMargins left="0.7" right="0.7" top="0.75" bottom="0.75" header="0.3" footer="0.3"/>
  <pageSetup orientation="landscape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5A6FCEC7CAE6428412A13C5A7AB639" ma:contentTypeVersion="6" ma:contentTypeDescription="Create a new document." ma:contentTypeScope="" ma:versionID="5ea282f9fd29c16f3b7b9b7a5a9547e3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6316e08d-59eb-4834-a38a-0b4a1d3a2532" xmlns:ns6="e3b9e024-192f-4b11-811c-3cf166ba4edd" targetNamespace="http://schemas.microsoft.com/office/2006/metadata/properties" ma:root="true" ma:fieldsID="430b01739197fc82af8202a45921d407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6316e08d-59eb-4834-a38a-0b4a1d3a2532"/>
    <xsd:import namespace="e3b9e024-192f-4b11-811c-3cf166ba4edd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4dc3375c-f01e-40fd-817e-95909d6afc3b}" ma:internalName="TaxCatchAllLabel" ma:readOnly="true" ma:showField="CatchAllDataLabel" ma:web="e3b9e024-192f-4b11-811c-3cf166ba4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4dc3375c-f01e-40fd-817e-95909d6afc3b}" ma:internalName="TaxCatchAll" ma:showField="CatchAllData" ma:web="e3b9e024-192f-4b11-811c-3cf166ba4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6e08d-59eb-4834-a38a-0b4a1d3a2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9e024-192f-4b11-811c-3cf166ba4edd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2017-12-13T05:00:00+00:00</Document_x0020_Creation_x0020_Date>
    <EPA_x0020_Office xmlns="4ffa91fb-a0ff-4ac5-b2db-65c790d184a4">OAR-OTAQ-CD-FCCI</EPA_x0020_Office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>Pastorkovich, Anne-Marie</DisplayName>
        <AccountId>3809</AccountId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SharedWithUsers xmlns="e3b9e024-192f-4b11-811c-3cf166ba4edd">
      <UserInfo>
        <DisplayName>Borgert, Kyle</DisplayName>
        <AccountId>25</AccountId>
        <AccountType/>
      </UserInfo>
      <UserInfo>
        <DisplayName>Anderson, Robert</DisplayName>
        <AccountId>30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AD7704-BFC6-4232-83E3-A6A598D08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6D991-6A20-4C15-BD74-B99B7202F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6316e08d-59eb-4834-a38a-0b4a1d3a2532"/>
    <ds:schemaRef ds:uri="e3b9e024-192f-4b11-811c-3cf166ba4e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8D618-0F1F-4911-AE5E-0063B96CA44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E8C684E-33EB-4DF3-87FA-0EBC7F2E0537}">
  <ds:schemaRefs>
    <ds:schemaRef ds:uri="6316e08d-59eb-4834-a38a-0b4a1d3a2532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e3b9e024-192f-4b11-811c-3cf166ba4edd"/>
    <ds:schemaRef ds:uri="http://schemas.microsoft.com/office/2006/documentManagement/types"/>
    <ds:schemaRef ds:uri="http://schemas.microsoft.com/sharepoint/v3/fields"/>
    <ds:schemaRef ds:uri="http://schemas.microsoft.com/sharepoint.v3"/>
    <ds:schemaRef ds:uri="4ffa91fb-a0ff-4ac5-b2db-65c790d184a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I-Biogas Producers</vt:lpstr>
      <vt:lpstr>II-Renewable Electricity Gen</vt:lpstr>
      <vt:lpstr>III-RERGs</vt:lpstr>
      <vt:lpstr>IV-RNG Prods et al.</vt:lpstr>
      <vt:lpstr>V -QAP </vt:lpstr>
      <vt:lpstr>VI -RNG RIN separators</vt:lpstr>
      <vt:lpstr>VII - Third Parties</vt:lpstr>
      <vt:lpstr>LIST OF ALL FORMS &amp; INSTR.</vt:lpstr>
      <vt:lpstr>Labor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STREAMLINING ICR Tables I Through VII </dc:title>
  <dc:subject/>
  <dc:creator>Robert Anderson</dc:creator>
  <cp:keywords/>
  <dc:description/>
  <cp:lastModifiedBy>Pastorkovich, Anne-Marie</cp:lastModifiedBy>
  <cp:revision/>
  <dcterms:created xsi:type="dcterms:W3CDTF">2016-04-05T14:34:29Z</dcterms:created>
  <dcterms:modified xsi:type="dcterms:W3CDTF">2022-12-01T19:48:07Z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0x0101007D5A6FCEC7CAE6428412A13C5A7AB639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  <property fmtid="{D5CDD505-2E9C-101B-9397-08002B2CF9AE}" pid="6" name="e3f09c3df709400db2417a7161762d62">
    <vt:lpwstr/>
  </property>
</Properties>
</file>