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0053B41D-6035-4C3D-AA27-4AB943B2EF0A}" xr6:coauthVersionLast="47" xr6:coauthVersionMax="47" xr10:uidLastSave="{00000000-0000-0000-0000-000000000000}"/>
  <bookViews>
    <workbookView xWindow="-110" yWindow="-110" windowWidth="19420" windowHeight="10300" xr2:uid="{00000000-000D-0000-FFFF-FFFF00000000}"/>
  </bookViews>
  <sheets>
    <sheet name="Worksheet 1" sheetId="1" r:id="rId1"/>
    <sheet name="Worksheet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D19" i="2"/>
  <c r="B19" i="2"/>
  <c r="H18" i="2"/>
  <c r="H17" i="2"/>
  <c r="H19" i="2" s="1"/>
  <c r="E15" i="2"/>
  <c r="E20" i="2" s="1"/>
  <c r="D15" i="2"/>
  <c r="D20" i="2" s="1"/>
  <c r="B15" i="2"/>
  <c r="B20" i="2" s="1"/>
  <c r="H14" i="2"/>
  <c r="H13" i="2"/>
  <c r="H12" i="2"/>
  <c r="H11" i="2"/>
  <c r="H10" i="2"/>
  <c r="H9" i="2"/>
  <c r="H8" i="2"/>
  <c r="H7" i="2"/>
  <c r="H6" i="2"/>
  <c r="H5" i="2"/>
  <c r="H15" i="2" s="1"/>
  <c r="H20" i="2" s="1"/>
  <c r="D7" i="1"/>
  <c r="C7" i="1"/>
  <c r="B7" i="1"/>
  <c r="D6" i="1"/>
  <c r="E6" i="1" s="1"/>
  <c r="C6" i="1"/>
  <c r="D5" i="1"/>
  <c r="E5" i="1" s="1"/>
  <c r="C5" i="1"/>
  <c r="F5" i="1" l="1"/>
  <c r="G5" i="1"/>
  <c r="H5" i="1" s="1"/>
  <c r="E7" i="1"/>
  <c r="F6" i="1"/>
  <c r="H6" i="1" s="1"/>
  <c r="G6" i="1"/>
  <c r="H7" i="1" l="1"/>
  <c r="H8" i="1" s="1"/>
  <c r="G7" i="1"/>
  <c r="F7" i="1"/>
  <c r="F8" i="1" s="1"/>
  <c r="J8" i="1" s="1"/>
</calcChain>
</file>

<file path=xl/sharedStrings.xml><?xml version="1.0" encoding="utf-8"?>
<sst xmlns="http://schemas.openxmlformats.org/spreadsheetml/2006/main" count="44" uniqueCount="38">
  <si>
    <t>WORKSHEET 1</t>
  </si>
  <si>
    <t>Annual Delegated Agency Respondent Burden and Cost – Air Stationary Source Compliance and Enforcement Information Reporting (Renewal).</t>
  </si>
  <si>
    <t>Labor Rates:</t>
  </si>
  <si>
    <t>Respondent Activities:  Process, compile and review information; transmit information to ICIS-Air.</t>
  </si>
  <si>
    <t>Number of Enforcement Agencies Responding per Year</t>
  </si>
  <si>
    <t>Annual Responses (6x per year)</t>
  </si>
  <si>
    <t>Annual Hours per Respondent</t>
  </si>
  <si>
    <t>Technical Hours</t>
  </si>
  <si>
    <t>Management Hours</t>
  </si>
  <si>
    <t>Clerical Hours</t>
  </si>
  <si>
    <t>Annual Cost</t>
  </si>
  <si>
    <t>Small Delegated Agencies (150 or fewer major sources)</t>
  </si>
  <si>
    <t>Large Delegated agencies (151 or more major sources)</t>
  </si>
  <si>
    <t>Total</t>
  </si>
  <si>
    <t>Total (rounded)</t>
  </si>
  <si>
    <t>Hours per Response</t>
  </si>
  <si>
    <t xml:space="preserve">This ICR uses the following average hourly labor rates: For managerial $70.56 (GS-13, Step 5, $44.10 + 60%), $52.37 (GS-12, Step 1, $32.73 + 60%) for technical, and $28.34 (GS-6, Step 3, $17.71 x 60%) for clerical.  These rates are from the Office of Personnel Management (OPM), 2022 General Schedule, which excludes locality rates of pay. The rates have been increased by 60 percent to account for the benefit packages available to government employees. </t>
  </si>
  <si>
    <t>WORKSHEET 2</t>
  </si>
  <si>
    <t>Federal Annual Agency Burden and Costs - Air Stationary Source Compliance and Enforcement Information Reporting (Renewal)</t>
  </si>
  <si>
    <t>EPA REGION</t>
  </si>
  <si>
    <t># OF RESPONSES</t>
  </si>
  <si>
    <t>HOURS PER RESPONSE</t>
  </si>
  <si>
    <t xml:space="preserve"> Technical Hours</t>
  </si>
  <si>
    <t>REGION 1</t>
  </si>
  <si>
    <t>REGION 2</t>
  </si>
  <si>
    <t>REGION 3</t>
  </si>
  <si>
    <t>REGION 4</t>
  </si>
  <si>
    <t>REGION 5</t>
  </si>
  <si>
    <t>REGION 6</t>
  </si>
  <si>
    <t xml:space="preserve">REGION 7 </t>
  </si>
  <si>
    <t>REGION 8</t>
  </si>
  <si>
    <t>REGION 9</t>
  </si>
  <si>
    <t>REGION 10</t>
  </si>
  <si>
    <t>Subtotal</t>
  </si>
  <si>
    <t>EPA HEADQUARTERS</t>
  </si>
  <si>
    <t>SYSTEM ADMINISTRATOR</t>
  </si>
  <si>
    <t>SECURITY MANAGER</t>
  </si>
  <si>
    <t>Total Federal Burden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</si>
</sst>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3" x14ac:knownFonts="1">
    <font>
      <sz val="11"/>
      <color theme="1"/>
      <name val="Calibri"/>
      <family val="2"/>
      <scheme val="minor"/>
    </font>
    <font>
      <b/>
      <sz val="12"/>
      <color theme="1"/>
      <name val="Arial"/>
      <family val="2"/>
    </font>
    <font>
      <sz val="10"/>
      <color theme="1"/>
      <name val="Arial"/>
      <family val="2"/>
    </font>
    <font>
      <sz val="10"/>
      <color rgb="FF000000"/>
      <name val="Arial"/>
      <family val="2"/>
    </font>
    <font>
      <b/>
      <sz val="10"/>
      <color rgb="FF000000"/>
      <name val="Arial"/>
      <family val="2"/>
    </font>
    <font>
      <b/>
      <sz val="12"/>
      <color theme="1"/>
      <name val="Times New Roman"/>
      <family val="1"/>
    </font>
    <font>
      <sz val="12"/>
      <color theme="1"/>
      <name val="Calibri"/>
      <family val="2"/>
      <scheme val="minor"/>
    </font>
    <font>
      <sz val="12"/>
      <color theme="1"/>
      <name val="Times New Roman"/>
      <family val="1"/>
    </font>
    <font>
      <b/>
      <sz val="12"/>
      <color rgb="FF000000"/>
      <name val="Times New Roman"/>
      <family val="1"/>
    </font>
    <font>
      <sz val="12"/>
      <color rgb="FF000000"/>
      <name val="Times New Roman"/>
      <family val="1"/>
    </font>
    <font>
      <sz val="11"/>
      <name val="Calibri"/>
      <family val="2"/>
      <scheme val="minor"/>
    </font>
    <font>
      <sz val="10"/>
      <name val="Arial"/>
      <family val="2"/>
    </font>
    <font>
      <sz val="12"/>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7">
    <xf numFmtId="0" fontId="0" fillId="0" borderId="0" xfId="0"/>
    <xf numFmtId="0" fontId="1" fillId="0" borderId="0" xfId="0" applyFont="1" applyAlignment="1">
      <alignment vertical="center"/>
    </xf>
    <xf numFmtId="0" fontId="0" fillId="0" borderId="0" xfId="0" applyAlignment="1">
      <alignment vertical="center" wrapText="1"/>
    </xf>
    <xf numFmtId="0" fontId="2"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1"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8" fontId="3"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8" fontId="4" fillId="0" borderId="1" xfId="0" applyNumberFormat="1" applyFont="1" applyBorder="1" applyAlignment="1">
      <alignment horizontal="center" vertical="center"/>
    </xf>
    <xf numFmtId="6" fontId="4" fillId="0" borderId="1" xfId="0" applyNumberFormat="1" applyFont="1" applyBorder="1" applyAlignment="1">
      <alignment horizontal="center" vertical="center"/>
    </xf>
    <xf numFmtId="1" fontId="0" fillId="0" borderId="0" xfId="0" applyNumberFormat="1"/>
    <xf numFmtId="0" fontId="3" fillId="0" borderId="0" xfId="0" applyFont="1" applyAlignment="1">
      <alignment vertical="center" wrapText="1"/>
    </xf>
    <xf numFmtId="0" fontId="5" fillId="0" borderId="0" xfId="0" applyFont="1" applyAlignment="1">
      <alignment vertical="center"/>
    </xf>
    <xf numFmtId="0" fontId="6" fillId="0" borderId="0" xfId="0" applyFont="1"/>
    <xf numFmtId="0" fontId="7" fillId="0" borderId="0" xfId="0" applyFont="1"/>
    <xf numFmtId="0" fontId="8" fillId="0" borderId="1" xfId="0" applyFont="1" applyBorder="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right" vertical="center"/>
    </xf>
    <xf numFmtId="6" fontId="9" fillId="0" borderId="1" xfId="0" applyNumberFormat="1" applyFont="1" applyBorder="1" applyAlignment="1">
      <alignment horizontal="right" vertical="center"/>
    </xf>
    <xf numFmtId="3" fontId="8" fillId="0" borderId="1" xfId="0" applyNumberFormat="1" applyFont="1" applyBorder="1" applyAlignment="1">
      <alignment horizontal="center" vertical="center" wrapText="1"/>
    </xf>
    <xf numFmtId="6" fontId="8" fillId="0" borderId="1" xfId="0" applyNumberFormat="1" applyFont="1" applyBorder="1" applyAlignment="1">
      <alignment horizontal="right" vertical="center"/>
    </xf>
    <xf numFmtId="0" fontId="7" fillId="0" borderId="1" xfId="0" applyFont="1" applyBorder="1" applyAlignment="1">
      <alignment vertical="center" wrapText="1"/>
    </xf>
    <xf numFmtId="4" fontId="8" fillId="0" borderId="1" xfId="0" applyNumberFormat="1" applyFont="1" applyBorder="1" applyAlignment="1">
      <alignment horizontal="center" vertical="center" wrapText="1"/>
    </xf>
    <xf numFmtId="6" fontId="8" fillId="0" borderId="1" xfId="0" applyNumberFormat="1" applyFont="1" applyBorder="1" applyAlignment="1">
      <alignment horizontal="right" vertical="center" wrapText="1"/>
    </xf>
    <xf numFmtId="0" fontId="6" fillId="0" borderId="0" xfId="0" applyFont="1" applyAlignment="1">
      <alignment vertical="center" wrapText="1"/>
    </xf>
    <xf numFmtId="0" fontId="10" fillId="0" borderId="0" xfId="0" applyFont="1" applyAlignment="1">
      <alignment horizontal="right"/>
    </xf>
    <xf numFmtId="0" fontId="10" fillId="0" borderId="0" xfId="0" applyFont="1"/>
    <xf numFmtId="0" fontId="11" fillId="0" borderId="0" xfId="0" applyFont="1"/>
    <xf numFmtId="0" fontId="12" fillId="0" borderId="0" xfId="0" applyFont="1" applyAlignment="1">
      <alignment horizontal="right"/>
    </xf>
    <xf numFmtId="0" fontId="12" fillId="0" borderId="0" xfId="0" applyFont="1"/>
    <xf numFmtId="0" fontId="1" fillId="0" borderId="0" xfId="0" applyFont="1" applyAlignment="1">
      <alignment horizontal="left" vertical="center" wrapText="1"/>
    </xf>
    <xf numFmtId="0" fontId="3" fillId="0" borderId="2" xfId="0" applyFont="1" applyBorder="1" applyAlignment="1">
      <alignment horizontal="left" vertical="center" wrapText="1"/>
    </xf>
    <xf numFmtId="0" fontId="9" fillId="0" borderId="1" xfId="0" applyFont="1" applyBorder="1" applyAlignment="1">
      <alignment horizontal="center"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xf>
    <xf numFmtId="0" fontId="9"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workbookViewId="0">
      <selection activeCell="B4" sqref="B4"/>
    </sheetView>
  </sheetViews>
  <sheetFormatPr defaultRowHeight="14.5" x14ac:dyDescent="0.35"/>
  <cols>
    <col min="1" max="1" width="34.54296875" customWidth="1"/>
    <col min="2" max="2" width="19.81640625" bestFit="1" customWidth="1"/>
    <col min="3" max="3" width="11.453125" bestFit="1" customWidth="1"/>
    <col min="4" max="4" width="15.453125" bestFit="1" customWidth="1"/>
    <col min="5" max="5" width="9.453125" bestFit="1" customWidth="1"/>
    <col min="6" max="6" width="11.7265625" bestFit="1" customWidth="1"/>
    <col min="7" max="7" width="8.1796875" bestFit="1" customWidth="1"/>
    <col min="8" max="8" width="13.453125" bestFit="1" customWidth="1"/>
  </cols>
  <sheetData>
    <row r="1" spans="1:11" ht="15.5" x14ac:dyDescent="0.35">
      <c r="A1" s="1" t="s">
        <v>0</v>
      </c>
      <c r="B1" s="2"/>
      <c r="C1" s="2"/>
      <c r="D1" s="2"/>
      <c r="E1" s="2"/>
      <c r="F1" s="2"/>
      <c r="G1" s="2"/>
    </row>
    <row r="2" spans="1:11" ht="15.5" x14ac:dyDescent="0.35">
      <c r="A2" s="40" t="s">
        <v>1</v>
      </c>
      <c r="B2" s="40"/>
      <c r="C2" s="40"/>
      <c r="D2" s="40"/>
      <c r="E2" s="40"/>
      <c r="F2" s="40"/>
      <c r="G2" s="40"/>
      <c r="H2" s="40"/>
    </row>
    <row r="3" spans="1:11" x14ac:dyDescent="0.35">
      <c r="A3" s="2"/>
      <c r="B3" s="2"/>
      <c r="C3" s="2"/>
      <c r="D3" s="35" t="s">
        <v>2</v>
      </c>
      <c r="E3" s="36">
        <v>52.37</v>
      </c>
      <c r="F3" s="37">
        <v>70.56</v>
      </c>
      <c r="G3" s="36">
        <v>28.34</v>
      </c>
      <c r="H3" s="3"/>
    </row>
    <row r="4" spans="1:11" ht="37.5" x14ac:dyDescent="0.35">
      <c r="A4" s="4" t="s">
        <v>3</v>
      </c>
      <c r="B4" s="5" t="s">
        <v>4</v>
      </c>
      <c r="C4" s="5" t="s">
        <v>5</v>
      </c>
      <c r="D4" s="5" t="s">
        <v>6</v>
      </c>
      <c r="E4" s="5" t="s">
        <v>7</v>
      </c>
      <c r="F4" s="5" t="s">
        <v>8</v>
      </c>
      <c r="G4" s="5" t="s">
        <v>9</v>
      </c>
      <c r="H4" s="6" t="s">
        <v>10</v>
      </c>
    </row>
    <row r="5" spans="1:11" ht="25" x14ac:dyDescent="0.35">
      <c r="A5" s="7" t="s">
        <v>11</v>
      </c>
      <c r="B5" s="6">
        <v>87</v>
      </c>
      <c r="C5" s="6">
        <f>B5*6</f>
        <v>522</v>
      </c>
      <c r="D5" s="8">
        <f>26.7708114897335*6</f>
        <v>160.62486893840099</v>
      </c>
      <c r="E5" s="9">
        <f>B5*D5</f>
        <v>13974.363597640886</v>
      </c>
      <c r="F5" s="9">
        <f>E5*0.1</f>
        <v>1397.4363597640886</v>
      </c>
      <c r="G5" s="9">
        <f>E5*0.05</f>
        <v>698.7181798820443</v>
      </c>
      <c r="H5" s="10">
        <f>(E5*$E$3)+(F5*$F$3)+(G5*$G$3)</f>
        <v>850242.20437126432</v>
      </c>
    </row>
    <row r="6" spans="1:11" ht="25" x14ac:dyDescent="0.35">
      <c r="A6" s="4" t="s">
        <v>12</v>
      </c>
      <c r="B6" s="6">
        <v>30</v>
      </c>
      <c r="C6" s="6">
        <f>B6*6</f>
        <v>180</v>
      </c>
      <c r="D6" s="8">
        <f>83.5405910473707*6</f>
        <v>501.24354628422418</v>
      </c>
      <c r="E6" s="9">
        <f>B6*D6</f>
        <v>15037.306388526726</v>
      </c>
      <c r="F6" s="9">
        <f>E6*0.1</f>
        <v>1503.7306388526727</v>
      </c>
      <c r="G6" s="9">
        <f>E6*0.05</f>
        <v>751.86531942633633</v>
      </c>
      <c r="H6" s="10">
        <f>(E6*$E$3)+(F6*$F$3)+(G6*$G$3)</f>
        <v>914914.83259713161</v>
      </c>
    </row>
    <row r="7" spans="1:11" x14ac:dyDescent="0.35">
      <c r="A7" s="11" t="s">
        <v>13</v>
      </c>
      <c r="B7" s="12">
        <f>SUM(B5:B6)</f>
        <v>117</v>
      </c>
      <c r="C7" s="12">
        <f t="shared" ref="C7:G7" si="0">SUM(C5:C6)</f>
        <v>702</v>
      </c>
      <c r="D7" s="13">
        <f t="shared" si="0"/>
        <v>661.86841522262512</v>
      </c>
      <c r="E7" s="14">
        <f t="shared" si="0"/>
        <v>29011.66998616761</v>
      </c>
      <c r="F7" s="14">
        <f t="shared" si="0"/>
        <v>2901.1669986167612</v>
      </c>
      <c r="G7" s="14">
        <f t="shared" si="0"/>
        <v>1450.5834993083806</v>
      </c>
      <c r="H7" s="15">
        <f>SUM(H5:H6)</f>
        <v>1765157.036968396</v>
      </c>
    </row>
    <row r="8" spans="1:11" x14ac:dyDescent="0.35">
      <c r="A8" s="11" t="s">
        <v>14</v>
      </c>
      <c r="B8" s="12"/>
      <c r="C8" s="12"/>
      <c r="D8" s="12"/>
      <c r="E8" s="14"/>
      <c r="F8" s="14">
        <f>ROUND(SUM(E7:G7),-2)</f>
        <v>33400</v>
      </c>
      <c r="G8" s="14"/>
      <c r="H8" s="16">
        <f>ROUND(H7,-4)</f>
        <v>1770000</v>
      </c>
      <c r="J8" s="17">
        <f>F8/C7</f>
        <v>47.578347578347575</v>
      </c>
      <c r="K8" t="s">
        <v>15</v>
      </c>
    </row>
    <row r="9" spans="1:11" ht="61.5" customHeight="1" x14ac:dyDescent="0.35">
      <c r="A9" s="41" t="s">
        <v>16</v>
      </c>
      <c r="B9" s="41"/>
      <c r="C9" s="41"/>
      <c r="D9" s="41"/>
      <c r="E9" s="41"/>
      <c r="F9" s="41"/>
      <c r="G9" s="41"/>
      <c r="H9" s="41"/>
    </row>
    <row r="10" spans="1:11" x14ac:dyDescent="0.35">
      <c r="A10" s="18"/>
      <c r="B10" s="18"/>
      <c r="C10" s="18"/>
      <c r="D10" s="18"/>
      <c r="E10" s="18"/>
      <c r="F10" s="18"/>
      <c r="G10" s="18"/>
      <c r="H10" s="18"/>
    </row>
  </sheetData>
  <mergeCells count="2">
    <mergeCell ref="A2:H2"/>
    <mergeCell ref="A9:H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289E6-163D-4C88-B054-64776B1D7003}">
  <dimension ref="A1:H22"/>
  <sheetViews>
    <sheetView workbookViewId="0">
      <selection activeCell="D3" sqref="D3:G3"/>
    </sheetView>
  </sheetViews>
  <sheetFormatPr defaultColWidth="9.1796875" defaultRowHeight="15.5" x14ac:dyDescent="0.35"/>
  <cols>
    <col min="1" max="1" width="30.26953125" style="20" bestFit="1" customWidth="1"/>
    <col min="2" max="3" width="9.1796875" style="20"/>
    <col min="4" max="4" width="11.26953125" style="20" customWidth="1"/>
    <col min="5" max="5" width="11" style="20" customWidth="1"/>
    <col min="6" max="6" width="12.54296875" style="20" customWidth="1"/>
    <col min="7" max="7" width="10.54296875" style="20" customWidth="1"/>
    <col min="8" max="8" width="13.54296875" style="20" bestFit="1" customWidth="1"/>
    <col min="9" max="16384" width="9.1796875" style="20"/>
  </cols>
  <sheetData>
    <row r="1" spans="1:8" x14ac:dyDescent="0.35">
      <c r="A1" s="19" t="s">
        <v>17</v>
      </c>
      <c r="B1" s="19"/>
      <c r="C1" s="19"/>
      <c r="D1" s="19"/>
      <c r="E1" s="19"/>
      <c r="F1" s="19"/>
      <c r="G1" s="19"/>
      <c r="H1" s="19"/>
    </row>
    <row r="2" spans="1:8" x14ac:dyDescent="0.35">
      <c r="A2" s="43" t="s">
        <v>18</v>
      </c>
      <c r="B2" s="43"/>
      <c r="C2" s="43"/>
      <c r="D2" s="43"/>
      <c r="E2" s="43"/>
      <c r="F2" s="43"/>
      <c r="G2" s="43"/>
      <c r="H2" s="43"/>
    </row>
    <row r="3" spans="1:8" x14ac:dyDescent="0.35">
      <c r="A3" s="21"/>
      <c r="B3" s="21"/>
      <c r="C3" s="21"/>
      <c r="D3" s="38" t="s">
        <v>2</v>
      </c>
      <c r="E3" s="39">
        <v>52.37</v>
      </c>
      <c r="F3" s="39">
        <v>70.56</v>
      </c>
      <c r="G3" s="39">
        <v>28.34</v>
      </c>
      <c r="H3" s="21"/>
    </row>
    <row r="4" spans="1:8" ht="60" x14ac:dyDescent="0.35">
      <c r="A4" s="22" t="s">
        <v>19</v>
      </c>
      <c r="B4" s="44" t="s">
        <v>20</v>
      </c>
      <c r="C4" s="44"/>
      <c r="D4" s="23" t="s">
        <v>21</v>
      </c>
      <c r="E4" s="23" t="s">
        <v>22</v>
      </c>
      <c r="F4" s="23" t="s">
        <v>8</v>
      </c>
      <c r="G4" s="23" t="s">
        <v>9</v>
      </c>
      <c r="H4" s="24" t="s">
        <v>10</v>
      </c>
    </row>
    <row r="5" spans="1:8" x14ac:dyDescent="0.35">
      <c r="A5" s="25" t="s">
        <v>23</v>
      </c>
      <c r="B5" s="42">
        <v>12</v>
      </c>
      <c r="C5" s="42"/>
      <c r="D5" s="26">
        <v>260</v>
      </c>
      <c r="E5" s="27">
        <v>2652</v>
      </c>
      <c r="F5" s="27">
        <v>312</v>
      </c>
      <c r="G5" s="27">
        <v>156</v>
      </c>
      <c r="H5" s="28">
        <f>(E5*$E$3)+(F5*$F$3)+(G5*$G$3)</f>
        <v>165321</v>
      </c>
    </row>
    <row r="6" spans="1:8" x14ac:dyDescent="0.35">
      <c r="A6" s="25" t="s">
        <v>24</v>
      </c>
      <c r="B6" s="42">
        <v>12</v>
      </c>
      <c r="C6" s="42"/>
      <c r="D6" s="26">
        <v>260</v>
      </c>
      <c r="E6" s="27">
        <v>2652</v>
      </c>
      <c r="F6" s="27">
        <v>312</v>
      </c>
      <c r="G6" s="27">
        <v>156</v>
      </c>
      <c r="H6" s="28">
        <f t="shared" ref="H6:H14" si="0">(E6*$E$3)+(F6*$F$3)+(G6*$G$3)</f>
        <v>165321</v>
      </c>
    </row>
    <row r="7" spans="1:8" x14ac:dyDescent="0.35">
      <c r="A7" s="25" t="s">
        <v>25</v>
      </c>
      <c r="B7" s="42">
        <v>12</v>
      </c>
      <c r="C7" s="42"/>
      <c r="D7" s="26">
        <v>260</v>
      </c>
      <c r="E7" s="27">
        <v>2652</v>
      </c>
      <c r="F7" s="27">
        <v>312</v>
      </c>
      <c r="G7" s="27">
        <v>156</v>
      </c>
      <c r="H7" s="28">
        <f t="shared" si="0"/>
        <v>165321</v>
      </c>
    </row>
    <row r="8" spans="1:8" x14ac:dyDescent="0.35">
      <c r="A8" s="25" t="s">
        <v>26</v>
      </c>
      <c r="B8" s="42">
        <v>12</v>
      </c>
      <c r="C8" s="42"/>
      <c r="D8" s="26">
        <v>260</v>
      </c>
      <c r="E8" s="27">
        <v>2652</v>
      </c>
      <c r="F8" s="27">
        <v>312</v>
      </c>
      <c r="G8" s="27">
        <v>156</v>
      </c>
      <c r="H8" s="28">
        <f t="shared" si="0"/>
        <v>165321</v>
      </c>
    </row>
    <row r="9" spans="1:8" x14ac:dyDescent="0.35">
      <c r="A9" s="25" t="s">
        <v>27</v>
      </c>
      <c r="B9" s="42">
        <v>12</v>
      </c>
      <c r="C9" s="42"/>
      <c r="D9" s="26">
        <v>260</v>
      </c>
      <c r="E9" s="27">
        <v>2652</v>
      </c>
      <c r="F9" s="27">
        <v>312</v>
      </c>
      <c r="G9" s="27">
        <v>156</v>
      </c>
      <c r="H9" s="28">
        <f t="shared" si="0"/>
        <v>165321</v>
      </c>
    </row>
    <row r="10" spans="1:8" x14ac:dyDescent="0.35">
      <c r="A10" s="25" t="s">
        <v>28</v>
      </c>
      <c r="B10" s="42">
        <v>12</v>
      </c>
      <c r="C10" s="42"/>
      <c r="D10" s="26">
        <v>260</v>
      </c>
      <c r="E10" s="27">
        <v>2652</v>
      </c>
      <c r="F10" s="27">
        <v>312</v>
      </c>
      <c r="G10" s="27">
        <v>156</v>
      </c>
      <c r="H10" s="28">
        <f t="shared" si="0"/>
        <v>165321</v>
      </c>
    </row>
    <row r="11" spans="1:8" x14ac:dyDescent="0.35">
      <c r="A11" s="25" t="s">
        <v>29</v>
      </c>
      <c r="B11" s="42">
        <v>12</v>
      </c>
      <c r="C11" s="42"/>
      <c r="D11" s="26">
        <v>260</v>
      </c>
      <c r="E11" s="27">
        <v>2652</v>
      </c>
      <c r="F11" s="27">
        <v>312</v>
      </c>
      <c r="G11" s="27">
        <v>156</v>
      </c>
      <c r="H11" s="28">
        <f t="shared" si="0"/>
        <v>165321</v>
      </c>
    </row>
    <row r="12" spans="1:8" x14ac:dyDescent="0.35">
      <c r="A12" s="25" t="s">
        <v>30</v>
      </c>
      <c r="B12" s="42">
        <v>12</v>
      </c>
      <c r="C12" s="42"/>
      <c r="D12" s="26">
        <v>260</v>
      </c>
      <c r="E12" s="27">
        <v>2652</v>
      </c>
      <c r="F12" s="27">
        <v>312</v>
      </c>
      <c r="G12" s="27">
        <v>156</v>
      </c>
      <c r="H12" s="28">
        <f t="shared" si="0"/>
        <v>165321</v>
      </c>
    </row>
    <row r="13" spans="1:8" x14ac:dyDescent="0.35">
      <c r="A13" s="25" t="s">
        <v>31</v>
      </c>
      <c r="B13" s="42">
        <v>12</v>
      </c>
      <c r="C13" s="42"/>
      <c r="D13" s="26">
        <v>260</v>
      </c>
      <c r="E13" s="27">
        <v>2652</v>
      </c>
      <c r="F13" s="27">
        <v>312</v>
      </c>
      <c r="G13" s="27">
        <v>156</v>
      </c>
      <c r="H13" s="28">
        <f t="shared" si="0"/>
        <v>165321</v>
      </c>
    </row>
    <row r="14" spans="1:8" x14ac:dyDescent="0.35">
      <c r="A14" s="25" t="s">
        <v>32</v>
      </c>
      <c r="B14" s="42">
        <v>12</v>
      </c>
      <c r="C14" s="42"/>
      <c r="D14" s="26">
        <v>260</v>
      </c>
      <c r="E14" s="27">
        <v>2652</v>
      </c>
      <c r="F14" s="27">
        <v>312</v>
      </c>
      <c r="G14" s="27">
        <v>156</v>
      </c>
      <c r="H14" s="28">
        <f t="shared" si="0"/>
        <v>165321</v>
      </c>
    </row>
    <row r="15" spans="1:8" x14ac:dyDescent="0.35">
      <c r="A15" s="22" t="s">
        <v>33</v>
      </c>
      <c r="B15" s="44">
        <f>SUM(B5:C14)</f>
        <v>120</v>
      </c>
      <c r="C15" s="44"/>
      <c r="D15" s="29">
        <f>SUM(D5:D14)</f>
        <v>2600</v>
      </c>
      <c r="E15" s="45">
        <f>SUM(E5:G14)</f>
        <v>31200</v>
      </c>
      <c r="F15" s="45"/>
      <c r="G15" s="45"/>
      <c r="H15" s="30">
        <f>SUM(H5:H14)</f>
        <v>1653210</v>
      </c>
    </row>
    <row r="16" spans="1:8" x14ac:dyDescent="0.35">
      <c r="A16" s="22" t="s">
        <v>34</v>
      </c>
      <c r="B16" s="44"/>
      <c r="C16" s="44"/>
      <c r="D16" s="23"/>
      <c r="E16" s="31"/>
      <c r="F16" s="31"/>
      <c r="G16" s="31"/>
      <c r="H16" s="31"/>
    </row>
    <row r="17" spans="1:8" x14ac:dyDescent="0.35">
      <c r="A17" s="25" t="s">
        <v>35</v>
      </c>
      <c r="B17" s="42">
        <v>12</v>
      </c>
      <c r="C17" s="42"/>
      <c r="D17" s="26">
        <v>173.33</v>
      </c>
      <c r="E17" s="27">
        <v>2080</v>
      </c>
      <c r="F17" s="27">
        <v>208</v>
      </c>
      <c r="G17" s="27">
        <v>104</v>
      </c>
      <c r="H17" s="28">
        <f t="shared" ref="H17:H18" si="1">(E17*$E$3)+(F17*$F$3)+(G17*$G$3)</f>
        <v>126553.43999999999</v>
      </c>
    </row>
    <row r="18" spans="1:8" x14ac:dyDescent="0.35">
      <c r="A18" s="25" t="s">
        <v>36</v>
      </c>
      <c r="B18" s="42">
        <v>12</v>
      </c>
      <c r="C18" s="42"/>
      <c r="D18" s="26">
        <v>173.33</v>
      </c>
      <c r="E18" s="27">
        <v>2080</v>
      </c>
      <c r="F18" s="27">
        <v>208</v>
      </c>
      <c r="G18" s="27">
        <v>104</v>
      </c>
      <c r="H18" s="28">
        <f t="shared" si="1"/>
        <v>126553.43999999999</v>
      </c>
    </row>
    <row r="19" spans="1:8" x14ac:dyDescent="0.35">
      <c r="A19" s="22" t="s">
        <v>33</v>
      </c>
      <c r="B19" s="44">
        <f>SUM(B17:C18)</f>
        <v>24</v>
      </c>
      <c r="C19" s="44"/>
      <c r="D19" s="23">
        <f>SUM(D17:D18)</f>
        <v>346.66</v>
      </c>
      <c r="E19" s="45">
        <f>SUM(E17:G18)</f>
        <v>4784</v>
      </c>
      <c r="F19" s="45"/>
      <c r="G19" s="45"/>
      <c r="H19" s="30">
        <f>SUM(H17:H18)</f>
        <v>253106.87999999998</v>
      </c>
    </row>
    <row r="20" spans="1:8" x14ac:dyDescent="0.35">
      <c r="A20" s="22" t="s">
        <v>37</v>
      </c>
      <c r="B20" s="44">
        <f>B15+B19</f>
        <v>144</v>
      </c>
      <c r="C20" s="44"/>
      <c r="D20" s="32">
        <f>D15+D19</f>
        <v>2946.66</v>
      </c>
      <c r="E20" s="45">
        <f>ROUND(E15+E19,-2)</f>
        <v>36000</v>
      </c>
      <c r="F20" s="45"/>
      <c r="G20" s="45"/>
      <c r="H20" s="33">
        <f>ROUND(H15+H19,-4)</f>
        <v>1910000</v>
      </c>
    </row>
    <row r="21" spans="1:8" ht="71.25" customHeight="1" x14ac:dyDescent="0.35">
      <c r="A21" s="46" t="s">
        <v>16</v>
      </c>
      <c r="B21" s="46"/>
      <c r="C21" s="46"/>
      <c r="D21" s="46"/>
      <c r="E21" s="46"/>
      <c r="F21" s="46"/>
      <c r="G21" s="46"/>
      <c r="H21" s="46"/>
    </row>
    <row r="22" spans="1:8" x14ac:dyDescent="0.35">
      <c r="A22" s="34"/>
      <c r="B22" s="34"/>
      <c r="C22" s="34"/>
      <c r="D22" s="34"/>
      <c r="E22" s="34"/>
      <c r="F22" s="34"/>
      <c r="G22" s="34"/>
      <c r="H22" s="34"/>
    </row>
  </sheetData>
  <mergeCells count="22">
    <mergeCell ref="B20:C20"/>
    <mergeCell ref="E20:G20"/>
    <mergeCell ref="A21:H21"/>
    <mergeCell ref="B15:C15"/>
    <mergeCell ref="E15:G15"/>
    <mergeCell ref="B16:C16"/>
    <mergeCell ref="B17:C17"/>
    <mergeCell ref="B18:C18"/>
    <mergeCell ref="B19:C19"/>
    <mergeCell ref="E19:G19"/>
    <mergeCell ref="B14:C14"/>
    <mergeCell ref="A2:H2"/>
    <mergeCell ref="B4:C4"/>
    <mergeCell ref="B5:C5"/>
    <mergeCell ref="B6:C6"/>
    <mergeCell ref="B7:C7"/>
    <mergeCell ref="B8:C8"/>
    <mergeCell ref="B9:C9"/>
    <mergeCell ref="B10:C10"/>
    <mergeCell ref="B11:C11"/>
    <mergeCell ref="B12:C12"/>
    <mergeCell ref="B13:C13"/>
  </mergeCells>
  <pageMargins left="0.7" right="0.7" top="0.75" bottom="0.75" header="0.3" footer="0.3"/>
  <pageSetup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Worksheet 1</vt:lpstr>
      <vt:lpstr>Worksheet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Stacie Enoch</dc:creator>
  <cp:lastModifiedBy>Salahuddin, Diane</cp:lastModifiedBy>
  <dcterms:created xsi:type="dcterms:W3CDTF">2015-06-05T18:17:20Z</dcterms:created>
  <dcterms:modified xsi:type="dcterms:W3CDTF">2023-02-16T19:42:43Z</dcterms:modified>
</cp:coreProperties>
</file>