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89933D2-831F-4999-9056-5F609B18F588}" xr6:coauthVersionLast="47" xr6:coauthVersionMax="47" xr10:uidLastSave="{00000000-0000-0000-0000-000000000000}"/>
  <bookViews>
    <workbookView xWindow="-110" yWindow="-110" windowWidth="19420" windowHeight="10300" xr2:uid="{00000000-000D-0000-FFFF-FFFF00000000}"/>
  </bookViews>
  <sheets>
    <sheet name="Summary" sheetId="9" r:id="rId1"/>
    <sheet name="Table 1" sheetId="3" r:id="rId2"/>
    <sheet name="Table 2" sheetId="4" r:id="rId3"/>
    <sheet name="Capital O&amp;M" sheetId="6" r:id="rId4"/>
    <sheet name="Respondents" sheetId="7" r:id="rId5"/>
    <sheet name="Response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3" l="1"/>
  <c r="E8" i="7"/>
  <c r="I17" i="4"/>
  <c r="D14" i="4"/>
  <c r="F14" i="4" s="1"/>
  <c r="D13" i="4"/>
  <c r="F13" i="4" s="1"/>
  <c r="H14" i="4" l="1"/>
  <c r="G14" i="4"/>
  <c r="I14" i="4" s="1"/>
  <c r="H13" i="4"/>
  <c r="G13" i="4"/>
  <c r="I13" i="4" s="1"/>
  <c r="E12" i="8" l="1"/>
  <c r="E18" i="8" s="1"/>
  <c r="E11" i="8"/>
  <c r="E9" i="8"/>
  <c r="E15" i="8"/>
  <c r="I6" i="3" l="1"/>
  <c r="I69" i="3"/>
  <c r="I67" i="3"/>
  <c r="I66" i="3"/>
  <c r="F67" i="3"/>
  <c r="F66" i="3"/>
  <c r="I50" i="3"/>
  <c r="F50" i="3"/>
  <c r="F8" i="3"/>
  <c r="E12" i="3"/>
  <c r="L11" i="3"/>
  <c r="I11" i="6"/>
  <c r="B6" i="9"/>
  <c r="I68" i="3" l="1"/>
  <c r="E16" i="8"/>
  <c r="E5" i="8" l="1"/>
  <c r="E6" i="8"/>
  <c r="E7" i="8"/>
  <c r="E8" i="8"/>
  <c r="E10" i="8"/>
  <c r="F5" i="7"/>
  <c r="F6" i="7"/>
  <c r="F7" i="7"/>
  <c r="B8" i="7"/>
  <c r="C8" i="7"/>
  <c r="E17" i="8" l="1"/>
  <c r="E14" i="8"/>
  <c r="F8" i="7"/>
  <c r="B3" i="9" s="1"/>
  <c r="B7" i="9" l="1"/>
  <c r="G11" i="6"/>
  <c r="D11" i="6"/>
  <c r="D10" i="6"/>
  <c r="D9" i="6"/>
  <c r="D6" i="6"/>
  <c r="G6" i="6"/>
  <c r="D7" i="6"/>
  <c r="G9" i="6"/>
  <c r="E25" i="3" l="1"/>
  <c r="E61" i="3" l="1"/>
  <c r="E62" i="3"/>
  <c r="D61" i="3" l="1"/>
  <c r="E63" i="3"/>
  <c r="E64" i="3"/>
  <c r="B32" i="3"/>
  <c r="D32" i="3" s="1"/>
  <c r="E46" i="3"/>
  <c r="F46" i="3" s="1"/>
  <c r="E32" i="3"/>
  <c r="E31" i="3"/>
  <c r="E26" i="3"/>
  <c r="E27" i="3" s="1"/>
  <c r="E28" i="3"/>
  <c r="E29" i="3" s="1"/>
  <c r="E24" i="3"/>
  <c r="D16" i="3"/>
  <c r="D12" i="3"/>
  <c r="D13" i="3"/>
  <c r="D14" i="3"/>
  <c r="D15" i="3"/>
  <c r="D17" i="3"/>
  <c r="D19" i="3"/>
  <c r="D20" i="3"/>
  <c r="D21" i="3"/>
  <c r="D22" i="3"/>
  <c r="D11" i="3"/>
  <c r="D18" i="3"/>
  <c r="D25" i="3"/>
  <c r="D27" i="3"/>
  <c r="D29" i="3"/>
  <c r="E17" i="3" l="1"/>
  <c r="E18" i="3" s="1"/>
  <c r="E11" i="3"/>
  <c r="F27" i="3"/>
  <c r="G27" i="3" s="1"/>
  <c r="F32" i="3"/>
  <c r="H32" i="3" s="1"/>
  <c r="E47" i="3"/>
  <c r="H46" i="3"/>
  <c r="G46" i="3"/>
  <c r="F29" i="3"/>
  <c r="G29" i="3" s="1"/>
  <c r="F25" i="3"/>
  <c r="G25" i="3" s="1"/>
  <c r="E21" i="3"/>
  <c r="E13" i="3"/>
  <c r="E19" i="3"/>
  <c r="F18" i="3"/>
  <c r="E15" i="3"/>
  <c r="H27" i="3" l="1"/>
  <c r="I27" i="3" s="1"/>
  <c r="F17" i="3"/>
  <c r="G17" i="3" s="1"/>
  <c r="F19" i="3"/>
  <c r="E20" i="3"/>
  <c r="F20" i="3" s="1"/>
  <c r="E37" i="3"/>
  <c r="E41" i="3" s="1"/>
  <c r="F41" i="3" s="1"/>
  <c r="F12" i="3"/>
  <c r="F15" i="3"/>
  <c r="G15" i="3" s="1"/>
  <c r="E16" i="3"/>
  <c r="F16" i="3" s="1"/>
  <c r="G16" i="3" s="1"/>
  <c r="F13" i="3"/>
  <c r="E14" i="3"/>
  <c r="F14" i="3" s="1"/>
  <c r="G14" i="3" s="1"/>
  <c r="F21" i="3"/>
  <c r="G21" i="3" s="1"/>
  <c r="E22" i="3"/>
  <c r="F22" i="3" s="1"/>
  <c r="H17" i="3"/>
  <c r="I17" i="3" s="1"/>
  <c r="G32" i="3"/>
  <c r="I32" i="3" s="1"/>
  <c r="F47" i="3"/>
  <c r="E48" i="3"/>
  <c r="F48" i="3" s="1"/>
  <c r="I46" i="3"/>
  <c r="H29" i="3"/>
  <c r="I29" i="3" s="1"/>
  <c r="H25" i="3"/>
  <c r="I25" i="3" s="1"/>
  <c r="G19" i="3"/>
  <c r="H19" i="3"/>
  <c r="H15" i="3"/>
  <c r="H18" i="3"/>
  <c r="G18" i="3"/>
  <c r="H14" i="3"/>
  <c r="G13" i="3"/>
  <c r="H13" i="3"/>
  <c r="H22" i="3"/>
  <c r="G22" i="3"/>
  <c r="H20" i="3"/>
  <c r="G20" i="3"/>
  <c r="E58" i="3"/>
  <c r="E59" i="3" s="1"/>
  <c r="D62" i="3"/>
  <c r="D63" i="3"/>
  <c r="E38" i="3" l="1"/>
  <c r="F38" i="3" s="1"/>
  <c r="G38" i="3" s="1"/>
  <c r="H21" i="3"/>
  <c r="I21" i="3" s="1"/>
  <c r="H16" i="3"/>
  <c r="I16" i="3" s="1"/>
  <c r="H41" i="3"/>
  <c r="G41" i="3"/>
  <c r="I41" i="3" s="1"/>
  <c r="I15" i="3"/>
  <c r="H12" i="3"/>
  <c r="G12" i="3"/>
  <c r="I19" i="3"/>
  <c r="I20" i="3"/>
  <c r="G48" i="3"/>
  <c r="H48" i="3"/>
  <c r="H47" i="3"/>
  <c r="G47" i="3"/>
  <c r="I18" i="3"/>
  <c r="I13" i="3"/>
  <c r="I14" i="3"/>
  <c r="I22" i="3"/>
  <c r="F37" i="3"/>
  <c r="F44" i="3"/>
  <c r="G44" i="3" s="1"/>
  <c r="F11" i="3"/>
  <c r="G11" i="3" s="1"/>
  <c r="F62" i="3"/>
  <c r="H62" i="3" s="1"/>
  <c r="E43" i="3"/>
  <c r="F43" i="3" s="1"/>
  <c r="G43" i="3" s="1"/>
  <c r="F61" i="3"/>
  <c r="E39" i="3"/>
  <c r="F39" i="3" s="1"/>
  <c r="G39" i="3" s="1"/>
  <c r="E40" i="3"/>
  <c r="F40" i="3" s="1"/>
  <c r="E42" i="3"/>
  <c r="H38" i="3"/>
  <c r="I38" i="3" s="1"/>
  <c r="F63" i="3"/>
  <c r="H63" i="3" s="1"/>
  <c r="E16" i="4"/>
  <c r="D59" i="3"/>
  <c r="D64" i="3"/>
  <c r="D58" i="3"/>
  <c r="D49" i="3"/>
  <c r="D26" i="3"/>
  <c r="F26" i="3" s="1"/>
  <c r="D28" i="3"/>
  <c r="F28" i="3" s="1"/>
  <c r="D31" i="3"/>
  <c r="F31" i="3" s="1"/>
  <c r="D24" i="3"/>
  <c r="F24" i="3" s="1"/>
  <c r="D8" i="3"/>
  <c r="D6" i="3"/>
  <c r="E6" i="3"/>
  <c r="I12" i="3" l="1"/>
  <c r="G61" i="3"/>
  <c r="F42" i="3"/>
  <c r="G42" i="3" s="1"/>
  <c r="E6" i="4"/>
  <c r="I47" i="3"/>
  <c r="I48" i="3"/>
  <c r="G37" i="3"/>
  <c r="G31" i="3"/>
  <c r="H31" i="3"/>
  <c r="H28" i="3"/>
  <c r="G28" i="3"/>
  <c r="H24" i="3"/>
  <c r="G24" i="3"/>
  <c r="H26" i="3"/>
  <c r="G26" i="3"/>
  <c r="H11" i="3"/>
  <c r="I11" i="3" s="1"/>
  <c r="H61" i="3"/>
  <c r="I61" i="3" s="1"/>
  <c r="H37" i="3"/>
  <c r="H44" i="3"/>
  <c r="I44" i="3" s="1"/>
  <c r="G62" i="3"/>
  <c r="I62" i="3" s="1"/>
  <c r="H43" i="3"/>
  <c r="I43" i="3" s="1"/>
  <c r="H39" i="3"/>
  <c r="I39" i="3" s="1"/>
  <c r="H40" i="3"/>
  <c r="G40" i="3"/>
  <c r="G63" i="3"/>
  <c r="I63" i="3" s="1"/>
  <c r="D12" i="4"/>
  <c r="H42" i="3" l="1"/>
  <c r="I24" i="3"/>
  <c r="E9" i="4"/>
  <c r="I37" i="3"/>
  <c r="I28" i="3"/>
  <c r="I26" i="3"/>
  <c r="I31" i="3"/>
  <c r="I40" i="3"/>
  <c r="I42" i="3"/>
  <c r="E10" i="4" l="1"/>
  <c r="E12" i="4"/>
  <c r="F12" i="4" s="1"/>
  <c r="G12" i="4" l="1"/>
  <c r="H12" i="4"/>
  <c r="D16" i="4"/>
  <c r="F16" i="4" s="1"/>
  <c r="D15" i="4"/>
  <c r="D11" i="4"/>
  <c r="F11" i="4" s="1"/>
  <c r="D10" i="4"/>
  <c r="F10" i="4" s="1"/>
  <c r="D9" i="4"/>
  <c r="D7" i="4"/>
  <c r="F7" i="4" s="1"/>
  <c r="D6" i="4"/>
  <c r="F6" i="4" s="1"/>
  <c r="F6" i="3"/>
  <c r="F49" i="3"/>
  <c r="F58" i="3"/>
  <c r="F59" i="3"/>
  <c r="F64" i="3"/>
  <c r="I12" i="4" l="1"/>
  <c r="G58" i="3"/>
  <c r="H49" i="3"/>
  <c r="H64" i="3"/>
  <c r="G6" i="3"/>
  <c r="G64" i="3"/>
  <c r="G49" i="3"/>
  <c r="H16" i="4"/>
  <c r="H11" i="4"/>
  <c r="H10" i="4"/>
  <c r="H7" i="4"/>
  <c r="H6" i="4"/>
  <c r="G16" i="4"/>
  <c r="G11" i="4"/>
  <c r="G10" i="4"/>
  <c r="G7" i="4"/>
  <c r="G6" i="4"/>
  <c r="H59" i="3"/>
  <c r="G59" i="3"/>
  <c r="H58" i="3"/>
  <c r="H6" i="3"/>
  <c r="I6" i="4" l="1"/>
  <c r="G8" i="3"/>
  <c r="I49" i="3"/>
  <c r="I58" i="3"/>
  <c r="I59" i="3"/>
  <c r="I64" i="3"/>
  <c r="F15" i="4"/>
  <c r="F9" i="4"/>
  <c r="H8" i="3"/>
  <c r="I7" i="4"/>
  <c r="I10" i="4"/>
  <c r="I11" i="4"/>
  <c r="I16" i="4"/>
  <c r="B2" i="9" l="1"/>
  <c r="B4" i="9"/>
  <c r="I8" i="3"/>
  <c r="G15" i="4"/>
  <c r="H15" i="4"/>
  <c r="G9" i="4"/>
  <c r="H9" i="4"/>
  <c r="F17" i="4" s="1"/>
  <c r="I15" i="4" l="1"/>
  <c r="I9" i="4"/>
  <c r="B5" i="9" l="1"/>
</calcChain>
</file>

<file path=xl/sharedStrings.xml><?xml version="1.0" encoding="utf-8"?>
<sst xmlns="http://schemas.openxmlformats.org/spreadsheetml/2006/main" count="228" uniqueCount="185">
  <si>
    <t>4. REPORT REQUIREMENTS</t>
  </si>
  <si>
    <t>C. Create Information (Included in 4B)</t>
  </si>
  <si>
    <t>D. Gather Existing Information (Included in 4E)</t>
  </si>
  <si>
    <t>E. Write Report</t>
  </si>
  <si>
    <t>5. RECORDKEEPING REQUIREMENTS</t>
  </si>
  <si>
    <t>E. Time to Transmit or Disclose Information</t>
  </si>
  <si>
    <t>B. Required Activities</t>
  </si>
  <si>
    <t>F. Time to Train Personnel</t>
  </si>
  <si>
    <t>(A)
Hours per Occurrence</t>
  </si>
  <si>
    <t>(B)
Occurrences/ Respondent/ Year</t>
  </si>
  <si>
    <t>Burden Item</t>
  </si>
  <si>
    <t>Assumptions:</t>
  </si>
  <si>
    <t xml:space="preserve">         Notification of actual startup</t>
  </si>
  <si>
    <t xml:space="preserve">         Notification of construction</t>
  </si>
  <si>
    <t xml:space="preserve">    Report Review</t>
  </si>
  <si>
    <t>(Ex0.1)</t>
  </si>
  <si>
    <t>(Ex0.05)</t>
  </si>
  <si>
    <t>(E=CxD)</t>
  </si>
  <si>
    <t>(C=AxB)</t>
  </si>
  <si>
    <t>Clerical person-hours per year</t>
  </si>
  <si>
    <t>Management person-hours per year</t>
  </si>
  <si>
    <t>Technical person- hours per year</t>
  </si>
  <si>
    <t>EPA person- hours per plant per year</t>
  </si>
  <si>
    <t>No. of occurrences per plant per year</t>
  </si>
  <si>
    <t>EPA person- hours per occurrence</t>
  </si>
  <si>
    <t>(H)</t>
  </si>
  <si>
    <t>(G)</t>
  </si>
  <si>
    <t>(F)</t>
  </si>
  <si>
    <t>(E)</t>
  </si>
  <si>
    <t>(D)</t>
  </si>
  <si>
    <t>(C)</t>
  </si>
  <si>
    <t>(B)</t>
  </si>
  <si>
    <t>(A)</t>
  </si>
  <si>
    <t>Activity</t>
  </si>
  <si>
    <t xml:space="preserve">         Notification of Physical or Operational 
         Change</t>
  </si>
  <si>
    <t>A. Familiarize with regulatory requirement</t>
  </si>
  <si>
    <r>
      <t>(H)
Cost/ Year</t>
    </r>
    <r>
      <rPr>
        <vertAlign val="superscript"/>
        <sz val="10"/>
        <color theme="1"/>
        <rFont val="Times New Roman"/>
        <family val="1"/>
      </rPr>
      <t>b</t>
    </r>
  </si>
  <si>
    <t>(C)
Hours/ Respondent/ Year 
(A x B)</t>
  </si>
  <si>
    <t>(E)
Technical Hours/Year 
(C x D)</t>
  </si>
  <si>
    <t>(F) Managerial Hours/Year 
(E x 0.05)</t>
  </si>
  <si>
    <t>(G) 
Clerical Hours/Year 
(E x 0.10)</t>
  </si>
  <si>
    <t>Repeat Hg Performance Test</t>
  </si>
  <si>
    <t>Repeat HCl Performance Test</t>
  </si>
  <si>
    <t>Notification of construction/reconstruction</t>
  </si>
  <si>
    <t>Notification of actual startup</t>
  </si>
  <si>
    <t>Physical or Operational Change</t>
  </si>
  <si>
    <t>Notification of Demonstration of CEMS</t>
  </si>
  <si>
    <t>Notification of Initial Performance Test</t>
  </si>
  <si>
    <t>Data Collection</t>
  </si>
  <si>
    <t>Records of Startups, Shutdowns, malfunctions, etc</t>
  </si>
  <si>
    <t>Number of kilns</t>
  </si>
  <si>
    <t xml:space="preserve">New </t>
  </si>
  <si>
    <t>Existing</t>
  </si>
  <si>
    <t>3.ACQUISITION, INSTALLATION, AND UTILIZATION OF TECHNOLOGY AND SYSTEMS</t>
  </si>
  <si>
    <t>Coal mill parameter monitoring</t>
  </si>
  <si>
    <t>Existing Sources</t>
  </si>
  <si>
    <t>New Sources</t>
  </si>
  <si>
    <t>Continuous Monitoring Device</t>
  </si>
  <si>
    <t>Capital/Startup Cost for One Respondent</t>
  </si>
  <si>
    <t>Total Capital/Startup Cost,  (B X C)</t>
  </si>
  <si>
    <t>Annual O&amp;M Costs for One Respondent</t>
  </si>
  <si>
    <t>Coal mill testing</t>
  </si>
  <si>
    <t>NA</t>
  </si>
  <si>
    <t xml:space="preserve">2. SURVEY AND STUDIES </t>
  </si>
  <si>
    <t xml:space="preserve">1. APPLICATIONS </t>
  </si>
  <si>
    <t>See 4A</t>
  </si>
  <si>
    <t>See 4B</t>
  </si>
  <si>
    <t xml:space="preserve">B. Plan Activities </t>
  </si>
  <si>
    <t xml:space="preserve">C. Implement Activities </t>
  </si>
  <si>
    <t xml:space="preserve">D. Record Data </t>
  </si>
  <si>
    <t>See 4E</t>
  </si>
  <si>
    <t xml:space="preserve">G. Time for Audits </t>
  </si>
  <si>
    <t>Labor Rates:</t>
  </si>
  <si>
    <t>Management</t>
  </si>
  <si>
    <t>Technical</t>
  </si>
  <si>
    <t>Clerical</t>
  </si>
  <si>
    <t xml:space="preserve">Repeat PM Performance Test </t>
  </si>
  <si>
    <t>New, Reconstructed, Modified Sources</t>
  </si>
  <si>
    <t>Repeat PM Performance Test</t>
  </si>
  <si>
    <t>Subtotal for Reporting Requirements</t>
  </si>
  <si>
    <r>
      <t xml:space="preserve">Existing Sources - Annual Testing </t>
    </r>
    <r>
      <rPr>
        <vertAlign val="superscript"/>
        <sz val="10"/>
        <color theme="1"/>
        <rFont val="Times New Roman"/>
        <family val="1"/>
      </rPr>
      <t>d</t>
    </r>
  </si>
  <si>
    <r>
      <t xml:space="preserve">New, Reconstructed, Modified Sources - Testing </t>
    </r>
    <r>
      <rPr>
        <vertAlign val="superscript"/>
        <sz val="10"/>
        <color theme="1"/>
        <rFont val="Times New Roman"/>
        <family val="1"/>
      </rPr>
      <t>c</t>
    </r>
  </si>
  <si>
    <t>Initial Hg Performance Test (kiln)</t>
  </si>
  <si>
    <t>Initial PM Performance Test (kiln and cooler)</t>
  </si>
  <si>
    <t>Initial THC/HAP Performance Test (kiln and dryer)</t>
  </si>
  <si>
    <t>Repeat THC/HAP Performance Test</t>
  </si>
  <si>
    <t>Initial D/F Performance Test (kiln)</t>
  </si>
  <si>
    <t>Repeat D/F Performance Test</t>
  </si>
  <si>
    <t>Annual PM Performance Test (kiln and cooler)</t>
  </si>
  <si>
    <t>Annual Hg Performance Test (kiln)</t>
  </si>
  <si>
    <r>
      <t>c</t>
    </r>
    <r>
      <rPr>
        <sz val="10"/>
        <color theme="1"/>
        <rFont val="Times New Roman"/>
        <family val="1"/>
      </rPr>
      <t xml:space="preserve">  New kilns test for PM, D/F, Hg, HCl, and THC or Total Organic HAP. New raw and finish mills test for opacity. New coolers test for PM. New dryers test for  THC or Total Organic HAP. All times for testing include calibration of the CEMS, COMS, or CPMS (temperature, pressure drop, air flow rate, sorbent flow rate, activated carbon injection rate) monitors on this equipment. We have assumed that 5 percent of respondents would repeat initial performance test due to failure.</t>
    </r>
  </si>
  <si>
    <t>Initial Opacity Performance Test (mills)</t>
  </si>
  <si>
    <t>Repeat Opacity Performance Test</t>
  </si>
  <si>
    <t>Initial HCl Performance Test (Method 321) (kiln)</t>
  </si>
  <si>
    <r>
      <t xml:space="preserve">New and Existing Sources - Monitoring </t>
    </r>
    <r>
      <rPr>
        <vertAlign val="superscript"/>
        <sz val="10"/>
        <color theme="1"/>
        <rFont val="Times New Roman"/>
        <family val="1"/>
      </rPr>
      <t>e</t>
    </r>
  </si>
  <si>
    <r>
      <t>e</t>
    </r>
    <r>
      <rPr>
        <sz val="10"/>
        <color theme="1"/>
        <rFont val="Times New Roman"/>
        <family val="1"/>
      </rPr>
      <t xml:space="preserve">  Opacity checks are required monthly. Calibration drift checks on the air flow sensor on the Hg CEMS are performed daily. </t>
    </r>
  </si>
  <si>
    <t>Daily Calibration Drift Tests - Hg CEMS</t>
  </si>
  <si>
    <t>Monthly Opacity Checks (Method 22) (mills)</t>
  </si>
  <si>
    <t>Semi-Annual Reports</t>
  </si>
  <si>
    <t>Reconstructed/modified</t>
  </si>
  <si>
    <t>Subtotal for Recordkeeping Requirements</t>
  </si>
  <si>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</si>
  <si>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t xml:space="preserve">Total Labor Burden and Cost (rounded) </t>
    </r>
    <r>
      <rPr>
        <b/>
        <vertAlign val="superscript"/>
        <sz val="10"/>
        <color rgb="FF000000"/>
        <rFont val="Times New Roman"/>
        <family val="1"/>
      </rPr>
      <t>f</t>
    </r>
  </si>
  <si>
    <r>
      <t xml:space="preserve">Total Capital and O&amp;M Cost (rounded) </t>
    </r>
    <r>
      <rPr>
        <b/>
        <vertAlign val="superscript"/>
        <sz val="10"/>
        <rFont val="Times New Roman"/>
        <family val="1"/>
      </rPr>
      <t>f</t>
    </r>
  </si>
  <si>
    <r>
      <t xml:space="preserve">Grand TOTAL (rounded) </t>
    </r>
    <r>
      <rPr>
        <b/>
        <vertAlign val="superscript"/>
        <sz val="10"/>
        <rFont val="Times New Roman"/>
        <family val="1"/>
      </rPr>
      <t>f</t>
    </r>
  </si>
  <si>
    <t xml:space="preserve">Table 1: Annual Respondent Burden and Cost – NESHAP for Portland Cement Manufacturing Industry (40 CFR Part 63, Subpart LLL) (Renewal) </t>
  </si>
  <si>
    <t xml:space="preserve">Table 2:  Average Annual EPA Burden and Cost - NESHAP for Portland Cement Manufacturing Industry (40 CFR Part 63, Subpart LLL) (Renewal) </t>
  </si>
  <si>
    <t>Notification of Annual Performance Test</t>
  </si>
  <si>
    <t>Report of Annual Performance Test Results</t>
  </si>
  <si>
    <t>Notification of Opacity Observations</t>
  </si>
  <si>
    <t>Report of Performance Tests</t>
  </si>
  <si>
    <t xml:space="preserve">hr/response  </t>
  </si>
  <si>
    <r>
      <t>d</t>
    </r>
    <r>
      <rPr>
        <sz val="10"/>
        <rFont val="Times New Roman"/>
        <family val="1"/>
      </rPr>
      <t xml:space="preserve">  The rule requires existing kilns re-test annually for PM and Hg. New kilns and kilns that were modified or reconstructed after the rule was promulgated must also re-test annually for HCl. All times for testing include calibration of the CEMS or CPMS (pressure drop, air flow rate, sorbent flow rate, activated carbon injection rate) monitors on this equipment. We have assumed that 5 percent of respondents would repeat annual performance test due to failure.</t>
    </r>
  </si>
  <si>
    <t>Annual HCl Performance Test (Method 321) (new, modified, reconstructed kilns)</t>
  </si>
  <si>
    <r>
      <t>(D)
Respondents/
Year</t>
    </r>
    <r>
      <rPr>
        <vertAlign val="superscript"/>
        <sz val="10"/>
        <rFont val="Times New Roman"/>
        <family val="1"/>
      </rPr>
      <t>a</t>
    </r>
  </si>
  <si>
    <r>
      <t xml:space="preserve">Plants per year  </t>
    </r>
    <r>
      <rPr>
        <b/>
        <vertAlign val="superscript"/>
        <sz val="12"/>
        <rFont val="Times New Roman"/>
        <family val="1"/>
      </rPr>
      <t>a</t>
    </r>
  </si>
  <si>
    <r>
      <t xml:space="preserve">Cost, $ </t>
    </r>
    <r>
      <rPr>
        <b/>
        <vertAlign val="superscript"/>
        <sz val="12"/>
        <rFont val="Times New Roman"/>
        <family val="1"/>
      </rPr>
      <t>b</t>
    </r>
  </si>
  <si>
    <r>
      <t xml:space="preserve">    Initial performance tests </t>
    </r>
    <r>
      <rPr>
        <vertAlign val="superscript"/>
        <sz val="10"/>
        <rFont val="Times New Roman"/>
        <family val="1"/>
      </rPr>
      <t>c</t>
    </r>
  </si>
  <si>
    <r>
      <t xml:space="preserve">    Repeat performance test </t>
    </r>
    <r>
      <rPr>
        <vertAlign val="superscript"/>
        <sz val="10"/>
        <rFont val="Times New Roman"/>
        <family val="1"/>
      </rPr>
      <t>d</t>
    </r>
  </si>
  <si>
    <r>
      <t xml:space="preserve">         Notification of performance test </t>
    </r>
    <r>
      <rPr>
        <vertAlign val="superscript"/>
        <sz val="10"/>
        <rFont val="Times New Roman"/>
        <family val="1"/>
      </rPr>
      <t>e</t>
    </r>
  </si>
  <si>
    <r>
      <t xml:space="preserve">         Review test results/CEMS Results </t>
    </r>
    <r>
      <rPr>
        <vertAlign val="superscript"/>
        <sz val="10"/>
        <rFont val="Times New Roman"/>
        <family val="1"/>
      </rPr>
      <t>e</t>
    </r>
  </si>
  <si>
    <r>
      <t>c</t>
    </r>
    <r>
      <rPr>
        <sz val="10"/>
        <rFont val="Times New Roman"/>
        <family val="1"/>
      </rPr>
      <t xml:space="preserve">  We have assumed that EPA personnel will attend the initial performance tests for facilities that are re-constructed or modified, but will not attend the annual performance tests for existing facilities.</t>
    </r>
  </si>
  <si>
    <r>
      <t>d</t>
    </r>
    <r>
      <rPr>
        <sz val="10"/>
        <rFont val="Times New Roman"/>
        <family val="1"/>
      </rPr>
      <t xml:space="preserve">  We have assumed that 5 percent of respondents would repeat performance test due to failure, but that EPA would not attend repeat performance tests.</t>
    </r>
  </si>
  <si>
    <r>
      <rPr>
        <vertAlign val="superscript"/>
        <sz val="10"/>
        <rFont val="Times New Roman"/>
        <family val="1"/>
      </rPr>
      <t>e</t>
    </r>
    <r>
      <rPr>
        <sz val="10"/>
        <rFont val="Times New Roman"/>
        <family val="1"/>
      </rPr>
      <t xml:space="preserve">  Modified or reconstructed facilities conduct initial testing, and existing facilities (kilns and coolers) conduct annual testing.</t>
    </r>
  </si>
  <si>
    <r>
      <t>a</t>
    </r>
    <r>
      <rPr>
        <sz val="10"/>
        <color theme="1"/>
        <rFont val="Times New Roman"/>
        <family val="1"/>
      </rPr>
      <t xml:space="preserve">  We have assumed that there are approximately 91 respondents operating kilns and that 10% of the existing facilities will have new construction/reconstruction.</t>
    </r>
  </si>
  <si>
    <r>
      <t>b</t>
    </r>
    <r>
      <rPr>
        <sz val="10"/>
        <color theme="1"/>
        <rFont val="Times New Roman"/>
        <family val="1"/>
      </rPr>
      <t xml:space="preserve">  This ICR uses the following labor rates:  $157.61 ($75.05 + 110%) per hour for Executive, Administrative, and Managerial labor; $123.94 ($59.02 + 110%) per hour for Technical labor, and $62.52 ($29.77 + 110%)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</si>
  <si>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Total O&amp;M, 
(E X F)</t>
  </si>
  <si>
    <r>
      <t>Capital/Startup vs. Operation and Maintenance (O&amp;M) Costs</t>
    </r>
    <r>
      <rPr>
        <sz val="10"/>
        <color theme="1"/>
        <rFont val="Times New Roman"/>
        <family val="1"/>
      </rPr>
      <t> </t>
    </r>
  </si>
  <si>
    <t>Kilns Using CMS for Compliance</t>
  </si>
  <si>
    <t>N/A</t>
  </si>
  <si>
    <t>Number of New  Respondents</t>
  </si>
  <si>
    <r>
      <t>Number of Respondents with O&amp;M</t>
    </r>
    <r>
      <rPr>
        <b/>
        <vertAlign val="superscript"/>
        <sz val="10"/>
        <color theme="1"/>
        <rFont val="Times New Roman"/>
        <family val="1"/>
      </rPr>
      <t xml:space="preserve"> </t>
    </r>
  </si>
  <si>
    <r>
      <t xml:space="preserve">Continuous emission monitoring system (CEMS) </t>
    </r>
    <r>
      <rPr>
        <vertAlign val="superscript"/>
        <sz val="10"/>
        <color theme="1"/>
        <rFont val="Times New Roman"/>
        <family val="1"/>
      </rPr>
      <t>a</t>
    </r>
  </si>
  <si>
    <r>
      <t xml:space="preserve">Initial CEMS testing </t>
    </r>
    <r>
      <rPr>
        <vertAlign val="superscript"/>
        <sz val="10"/>
        <color theme="1"/>
        <rFont val="Times New Roman"/>
        <family val="1"/>
      </rPr>
      <t>b</t>
    </r>
  </si>
  <si>
    <r>
      <t xml:space="preserve">Flow monitoring device for coal mills </t>
    </r>
    <r>
      <rPr>
        <vertAlign val="superscript"/>
        <sz val="10"/>
        <rFont val="Times New Roman"/>
        <family val="1"/>
      </rPr>
      <t>c</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</si>
  <si>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</si>
  <si>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</si>
  <si>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 xml:space="preserve">a  </t>
    </r>
    <r>
      <rPr>
        <sz val="10"/>
        <color theme="1"/>
        <rFont val="Times New Roman"/>
        <family val="1"/>
      </rPr>
      <t xml:space="preserve">The annual total capital (including startup) cost for CEMS will be used to monitor THC, Hg, HCl, and PM (plus flow CEMS) is $604,456 per kiln. The annual O&amp;M costs for CEMS for these parameters is $116,459 per kiln per year. These costs are derived from EPA’s CEM.xls spreadsheet, Method 321 costs from EPA, and Hg costs from 69 FR 4694 (January 30, 2004). These costs would apply only to new respondents constructing new kilns.  </t>
    </r>
  </si>
  <si>
    <r>
      <rPr>
        <vertAlign val="superscript"/>
        <sz val="10"/>
        <color theme="1"/>
        <rFont val="Times New Roman"/>
        <family val="1"/>
      </rPr>
      <t xml:space="preserve">b  </t>
    </r>
    <r>
      <rPr>
        <sz val="10"/>
        <color theme="1"/>
        <rFont val="Times New Roman"/>
        <family val="1"/>
      </rPr>
      <t xml:space="preserve">It is anticipated that new kilns will use CEMS for compliance with the THC, Hg, HCl (or Method 321 for scrubber-equipped kilns), and PM emission limits. The initial CEMS testing cost is estimated to be $131,222 per kiln, and would only apply to new respondents constructing new kilns.  </t>
    </r>
  </si>
  <si>
    <t>Kilns With Integrated Coal Mills With Stand-Alone Stacks</t>
  </si>
  <si>
    <r>
      <t>b</t>
    </r>
    <r>
      <rPr>
        <sz val="10"/>
        <rFont val="Times New Roman"/>
        <family val="1"/>
      </rPr>
      <t xml:space="preserve">  This cost is based on the following hourly labor rates: $70.56 (GS-13, Step 5, $44.10 + 60%) for Managerial, $52.37 (GS-12, Step 1, $32.73 + 60%) for Technical, and $28.34 (GS-6, Step 3, $17.71 + 60%) Clerical.  These rates are from the Office of Personnel Management (OPM), 2022 General Schedule, which excludes locality rates of pay. The rates have been increased by 60 percent to account for the benefit packages available to government employees.</t>
    </r>
  </si>
  <si>
    <r>
      <t xml:space="preserve">a </t>
    </r>
    <r>
      <rPr>
        <sz val="10"/>
        <color rgb="FF000000"/>
        <rFont val="Times New Roman"/>
        <family val="1"/>
      </rPr>
      <t xml:space="preserve">  New respondents include sources with constructed and reconstructed affected facilities.</t>
    </r>
  </si>
  <si>
    <t>Average</t>
  </si>
  <si>
    <t>Number of Respondents (E=A+B+C-D)</t>
  </si>
  <si>
    <t>Number of Existing Respondents That Are Also New Respondents</t>
  </si>
  <si>
    <t>Number of Existing Respondents that keep records but do not submit reports</t>
  </si>
  <si>
    <t>Number of Existing Respondents</t>
  </si>
  <si>
    <r>
      <t xml:space="preserve">Number of New Respondents </t>
    </r>
    <r>
      <rPr>
        <b/>
        <vertAlign val="superscript"/>
        <sz val="10"/>
        <color rgb="FF000000"/>
        <rFont val="Times New Roman"/>
        <family val="1"/>
      </rPr>
      <t>a</t>
    </r>
  </si>
  <si>
    <t>Year</t>
  </si>
  <si>
    <t>Respondents That Do Not Submit Any Reports</t>
  </si>
  <si>
    <t>Respondents That Submit Reports</t>
  </si>
  <si>
    <t>Number of Respondents</t>
  </si>
  <si>
    <t>Total</t>
  </si>
  <si>
    <t>Total Annual Responses E=(BxC)+D</t>
  </si>
  <si>
    <t>Number of Existing Respondents That Keep Records But Do Not Submit Reports</t>
  </si>
  <si>
    <t>Number of Responses</t>
  </si>
  <si>
    <r>
      <t xml:space="preserve">Number of Respondents </t>
    </r>
    <r>
      <rPr>
        <vertAlign val="superscript"/>
        <sz val="10"/>
        <color rgb="FF000000"/>
        <rFont val="Times New Roman"/>
        <family val="1"/>
      </rPr>
      <t>a</t>
    </r>
  </si>
  <si>
    <t>Information Collection Activity</t>
  </si>
  <si>
    <t>Total Annual Responses</t>
  </si>
  <si>
    <r>
      <t xml:space="preserve">Notification of construction/reconstruction </t>
    </r>
    <r>
      <rPr>
        <vertAlign val="superscript"/>
        <sz val="10"/>
        <color theme="1"/>
        <rFont val="Times New Roman"/>
        <family val="1"/>
      </rPr>
      <t>a</t>
    </r>
  </si>
  <si>
    <r>
      <t xml:space="preserve">Notification of actual startup </t>
    </r>
    <r>
      <rPr>
        <vertAlign val="superscript"/>
        <sz val="10"/>
        <color theme="1"/>
        <rFont val="Times New Roman"/>
        <family val="1"/>
      </rPr>
      <t>a</t>
    </r>
  </si>
  <si>
    <r>
      <t xml:space="preserve">Physical or Operational Change </t>
    </r>
    <r>
      <rPr>
        <vertAlign val="superscript"/>
        <sz val="10"/>
        <color theme="1"/>
        <rFont val="Times New Roman"/>
        <family val="1"/>
      </rPr>
      <t>a</t>
    </r>
  </si>
  <si>
    <r>
      <t xml:space="preserve">Notification of Demonstration of CEMS </t>
    </r>
    <r>
      <rPr>
        <vertAlign val="superscript"/>
        <sz val="10"/>
        <color theme="1"/>
        <rFont val="Times New Roman"/>
        <family val="1"/>
      </rPr>
      <t>a</t>
    </r>
  </si>
  <si>
    <t>Semiannual Reports</t>
  </si>
  <si>
    <t>Annualized Capital O&amp;M</t>
  </si>
  <si>
    <t>Total Estimated Costs</t>
  </si>
  <si>
    <t>Total Estimated Burden Hours</t>
  </si>
  <si>
    <t>Hours per Response</t>
  </si>
  <si>
    <t>ICR Summary Information</t>
  </si>
  <si>
    <r>
      <t xml:space="preserve">         Review semi-annual summary report </t>
    </r>
    <r>
      <rPr>
        <vertAlign val="superscript"/>
        <sz val="10"/>
        <rFont val="Times New Roman"/>
        <family val="1"/>
      </rPr>
      <t>f</t>
    </r>
  </si>
  <si>
    <r>
      <t xml:space="preserve">TOTAL (rounded) </t>
    </r>
    <r>
      <rPr>
        <b/>
        <vertAlign val="superscript"/>
        <sz val="10"/>
        <rFont val="Times New Roman"/>
        <family val="1"/>
      </rPr>
      <t>g</t>
    </r>
  </si>
  <si>
    <r>
      <rPr>
        <vertAlign val="superscript"/>
        <sz val="10"/>
        <rFont val="Times New Roman"/>
        <family val="1"/>
      </rPr>
      <t>g</t>
    </r>
    <r>
      <rPr>
        <sz val="10"/>
        <rFont val="Times New Roman"/>
        <family val="1"/>
      </rPr>
      <t xml:space="preserve">  Totals have been rounded to 3 significant figures.  Figures may not add exactly due to rounding.</t>
    </r>
  </si>
  <si>
    <r>
      <t xml:space="preserve">         Notification of Demonstration of CEMS </t>
    </r>
    <r>
      <rPr>
        <vertAlign val="superscript"/>
        <sz val="10"/>
        <rFont val="Times New Roman"/>
        <family val="1"/>
      </rPr>
      <t>e</t>
    </r>
  </si>
  <si>
    <r>
      <t xml:space="preserve">         Notification of Opacity Observations </t>
    </r>
    <r>
      <rPr>
        <vertAlign val="superscript"/>
        <sz val="10"/>
        <rFont val="Times New Roman"/>
        <family val="1"/>
      </rPr>
      <t>e</t>
    </r>
  </si>
  <si>
    <r>
      <t>a</t>
    </r>
    <r>
      <rPr>
        <sz val="10"/>
        <rFont val="Times New Roman"/>
        <family val="1"/>
      </rPr>
      <t xml:space="preserve">  We have assumed that there are approximately 91 respondents with kilns and that 10% of the existing facilities will be reconstructed or modified. </t>
    </r>
  </si>
  <si>
    <t xml:space="preserve">c An estimated 59 kilns have integrated coal mills with stand-alone stacks. For these kilns, the capital costs are estimated at $35,780 per kiln for purchase and installation of a flow monitoring device, and $50,800 per kiln for HCl, THC, and Hg testing. These costs are only applicable to new respondents constructing new kilns. O&amp;M costs for flow meters is $2,589 per year per facility. These costs are derived from 78 FR 10006 (February 2013).  	</t>
  </si>
  <si>
    <r>
      <t xml:space="preserve">Notification of Opacity Observations </t>
    </r>
    <r>
      <rPr>
        <vertAlign val="superscript"/>
        <sz val="10"/>
        <rFont val="Times New Roman"/>
        <family val="1"/>
      </rPr>
      <t>a</t>
    </r>
  </si>
  <si>
    <r>
      <t xml:space="preserve">Notification of Initial Performance Test </t>
    </r>
    <r>
      <rPr>
        <vertAlign val="superscript"/>
        <sz val="10"/>
        <rFont val="Times New Roman"/>
        <family val="1"/>
      </rPr>
      <t>a</t>
    </r>
  </si>
  <si>
    <r>
      <t xml:space="preserve">Report of Initial Performance Test Results </t>
    </r>
    <r>
      <rPr>
        <vertAlign val="superscript"/>
        <sz val="10"/>
        <rFont val="Times New Roman"/>
        <family val="1"/>
      </rPr>
      <t>a</t>
    </r>
  </si>
  <si>
    <r>
      <t xml:space="preserve">Semiannual Reports </t>
    </r>
    <r>
      <rPr>
        <vertAlign val="superscript"/>
        <sz val="10"/>
        <rFont val="Times New Roman"/>
        <family val="1"/>
      </rPr>
      <t>b</t>
    </r>
  </si>
  <si>
    <r>
      <rPr>
        <vertAlign val="superscript"/>
        <sz val="10"/>
        <rFont val="Times New Roman"/>
        <family val="1"/>
      </rPr>
      <t>b</t>
    </r>
    <r>
      <rPr>
        <sz val="10"/>
        <rFont val="Times New Roman"/>
        <family val="1"/>
      </rPr>
      <t xml:space="preserve"> The responses for semiannual reports for modified sources are accounted for in the responses shown for semiannual reports for existing sources.</t>
    </r>
  </si>
  <si>
    <r>
      <rPr>
        <vertAlign val="superscript"/>
        <sz val="10"/>
        <rFont val="Times New Roman"/>
        <family val="1"/>
      </rPr>
      <t>a</t>
    </r>
    <r>
      <rPr>
        <sz val="10"/>
        <rFont val="Times New Roman"/>
        <family val="1"/>
      </rPr>
      <t xml:space="preserve">  Approximately 10% of the 91 existing sources (9.1) are expected to undergo construction, reconstruction, or modification of equipment each year, resulting in notifications and reports for testing and evaluation of CEMS/COMS systems.</t>
    </r>
  </si>
  <si>
    <t>Form Number</t>
  </si>
  <si>
    <r>
      <rPr>
        <vertAlign val="superscript"/>
        <sz val="10"/>
        <rFont val="Times New Roman"/>
        <family val="1"/>
      </rPr>
      <t xml:space="preserve">f  </t>
    </r>
    <r>
      <rPr>
        <sz val="10"/>
        <rFont val="Times New Roman"/>
        <family val="1"/>
      </rPr>
      <t>We have assumed that EPA will review two semiannual reports per year for the 91 respondents. Table 1 accounts for additional burden incurred for semiannual reporting requirements by facilities that are reconstructed or modified.</t>
    </r>
  </si>
  <si>
    <t>5900-610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</si>
</sst>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43" formatCode="_(* #,##0.00_);_(* \(#,##0.00\);_(* &quot;-&quot;??_);_(@_)"/>
    <numFmt numFmtId="164" formatCode="0.0"/>
    <numFmt numFmtId="165" formatCode="&quot;$&quot;#,##0.00"/>
    <numFmt numFmtId="166" formatCode="General_)"/>
  </numFmts>
  <fonts count="32" x14ac:knownFonts="1">
    <font>
      <sz val="11"/>
      <color theme="1"/>
      <name val="Calibri"/>
      <family val="2"/>
      <scheme val="minor"/>
    </font>
    <font>
      <b/>
      <sz val="12"/>
      <color theme="1"/>
      <name val="Times New Roman"/>
      <family val="1"/>
    </font>
    <font>
      <sz val="10"/>
      <name val="Arial"/>
      <family val="2"/>
    </font>
    <font>
      <b/>
      <sz val="10"/>
      <color theme="1"/>
      <name val="Times New Roman"/>
      <family val="1"/>
    </font>
    <font>
      <sz val="10"/>
      <color theme="1"/>
      <name val="Times New Roman"/>
      <family val="1"/>
    </font>
    <font>
      <vertAlign val="superscript"/>
      <sz val="10"/>
      <color theme="1"/>
      <name val="Times New Roman"/>
      <family val="1"/>
    </font>
    <font>
      <sz val="10"/>
      <name val="Times New Roman"/>
      <family val="1"/>
    </font>
    <font>
      <i/>
      <u/>
      <sz val="10"/>
      <color theme="1"/>
      <name val="Times New Roman"/>
      <family val="1"/>
    </font>
    <font>
      <b/>
      <sz val="10"/>
      <color rgb="FF000000"/>
      <name val="Times New Roman"/>
      <family val="1"/>
    </font>
    <font>
      <sz val="10"/>
      <color rgb="FFFF0000"/>
      <name val="Times New Roman"/>
      <family val="1"/>
    </font>
    <font>
      <b/>
      <sz val="10"/>
      <color rgb="FFFF0000"/>
      <name val="Times New Roman"/>
      <family val="1"/>
    </font>
    <font>
      <i/>
      <sz val="10"/>
      <color theme="1"/>
      <name val="Times New Roman"/>
      <family val="1"/>
    </font>
    <font>
      <b/>
      <vertAlign val="superscript"/>
      <sz val="10"/>
      <color rgb="FF000000"/>
      <name val="Times New Roman"/>
      <family val="1"/>
    </font>
    <font>
      <b/>
      <sz val="10"/>
      <name val="Times New Roman"/>
      <family val="1"/>
    </font>
    <font>
      <b/>
      <vertAlign val="superscript"/>
      <sz val="10"/>
      <name val="Times New Roman"/>
      <family val="1"/>
    </font>
    <font>
      <b/>
      <i/>
      <sz val="10"/>
      <color theme="1"/>
      <name val="Times New Roman"/>
      <family val="1"/>
    </font>
    <font>
      <vertAlign val="superscript"/>
      <sz val="10"/>
      <name val="Times New Roman"/>
      <family val="1"/>
    </font>
    <font>
      <b/>
      <i/>
      <sz val="10"/>
      <name val="Times New Roman"/>
      <family val="1"/>
    </font>
    <font>
      <b/>
      <sz val="12"/>
      <name val="Times New Roman"/>
      <family val="1"/>
    </font>
    <font>
      <sz val="11"/>
      <name val="Calibri"/>
      <family val="2"/>
      <scheme val="minor"/>
    </font>
    <font>
      <b/>
      <vertAlign val="superscript"/>
      <sz val="12"/>
      <name val="Times New Roman"/>
      <family val="1"/>
    </font>
    <font>
      <sz val="11"/>
      <name val="Times New Roman"/>
      <family val="1"/>
    </font>
    <font>
      <vertAlign val="superscript"/>
      <sz val="12"/>
      <name val="Times New Roman"/>
      <family val="1"/>
    </font>
    <font>
      <sz val="8"/>
      <name val="Calibri"/>
      <family val="2"/>
    </font>
    <font>
      <sz val="10"/>
      <color theme="1"/>
      <name val="Calibri"/>
      <family val="2"/>
      <scheme val="minor"/>
    </font>
    <font>
      <sz val="10"/>
      <color rgb="FFFF0000"/>
      <name val="Calibri"/>
      <family val="2"/>
      <scheme val="minor"/>
    </font>
    <font>
      <b/>
      <vertAlign val="superscript"/>
      <sz val="10"/>
      <color theme="1"/>
      <name val="Times New Roman"/>
      <family val="1"/>
    </font>
    <font>
      <sz val="8"/>
      <name val="Helv"/>
    </font>
    <font>
      <vertAlign val="superscript"/>
      <sz val="10"/>
      <color rgb="FF000000"/>
      <name val="Times New Roman"/>
      <family val="1"/>
    </font>
    <font>
      <sz val="10"/>
      <color rgb="FF000000"/>
      <name val="Times New Roman"/>
      <family val="1"/>
    </font>
    <font>
      <b/>
      <sz val="12"/>
      <color rgb="FF000000"/>
      <name val="Times New Roman"/>
      <family val="1"/>
    </font>
    <font>
      <i/>
      <u/>
      <sz val="1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43" fontId="2" fillId="0" borderId="0" applyFont="0" applyFill="0" applyBorder="0" applyAlignment="0" applyProtection="0"/>
    <xf numFmtId="166" fontId="27" fillId="0" borderId="0"/>
  </cellStyleXfs>
  <cellXfs count="135">
    <xf numFmtId="0" fontId="0" fillId="0" borderId="0" xfId="0"/>
    <xf numFmtId="0" fontId="4"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indent="1"/>
    </xf>
    <xf numFmtId="0" fontId="4" fillId="0" borderId="1" xfId="0" applyFont="1" applyBorder="1" applyAlignment="1">
      <alignment horizontal="left" vertical="center" indent="2"/>
    </xf>
    <xf numFmtId="0" fontId="4" fillId="0" borderId="1" xfId="0" applyFont="1" applyBorder="1" applyAlignment="1">
      <alignment horizontal="left" vertical="center" wrapText="1" indent="2"/>
    </xf>
    <xf numFmtId="0" fontId="3" fillId="0" borderId="1" xfId="0" applyFont="1" applyBorder="1" applyAlignment="1">
      <alignment horizontal="right" vertical="center" wrapText="1"/>
    </xf>
    <xf numFmtId="6" fontId="3" fillId="0" borderId="1" xfId="0" applyNumberFormat="1" applyFont="1" applyBorder="1" applyAlignment="1">
      <alignment horizontal="right" vertical="center" wrapText="1"/>
    </xf>
    <xf numFmtId="8" fontId="4" fillId="0" borderId="1" xfId="0" applyNumberFormat="1" applyFont="1" applyBorder="1" applyAlignment="1">
      <alignment horizontal="right" vertical="center" wrapText="1"/>
    </xf>
    <xf numFmtId="0" fontId="4" fillId="0" borderId="1" xfId="0" applyFont="1" applyBorder="1"/>
    <xf numFmtId="0" fontId="6" fillId="0" borderId="1" xfId="0" applyFont="1" applyBorder="1" applyAlignment="1">
      <alignment horizontal="left" vertical="center" indent="2"/>
    </xf>
    <xf numFmtId="3" fontId="4" fillId="0" borderId="1" xfId="0" applyNumberFormat="1" applyFont="1" applyBorder="1" applyAlignment="1">
      <alignment horizontal="center" vertical="center" wrapText="1"/>
    </xf>
    <xf numFmtId="0" fontId="7" fillId="0" borderId="1" xfId="0" applyFont="1" applyBorder="1" applyAlignment="1">
      <alignment horizontal="left" vertical="center" indent="1"/>
    </xf>
    <xf numFmtId="0" fontId="4" fillId="0" borderId="2"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xf numFmtId="0" fontId="6" fillId="0" borderId="1" xfId="0" applyFont="1" applyBorder="1" applyAlignment="1">
      <alignment horizontal="center" vertical="center" wrapText="1"/>
    </xf>
    <xf numFmtId="0" fontId="10" fillId="0" borderId="0" xfId="0" applyFont="1" applyAlignment="1">
      <alignment wrapText="1"/>
    </xf>
    <xf numFmtId="0" fontId="4" fillId="0" borderId="0" xfId="0" applyFont="1" applyAlignment="1">
      <alignment wrapText="1"/>
    </xf>
    <xf numFmtId="0" fontId="6" fillId="0" borderId="1" xfId="0" applyFont="1" applyBorder="1"/>
    <xf numFmtId="8" fontId="4" fillId="0" borderId="1" xfId="0" applyNumberFormat="1" applyFont="1" applyBorder="1"/>
    <xf numFmtId="0" fontId="11" fillId="0" borderId="1" xfId="0" applyFont="1" applyBorder="1" applyAlignment="1">
      <alignment horizontal="left" vertical="center" indent="1"/>
    </xf>
    <xf numFmtId="6" fontId="4" fillId="0" borderId="1" xfId="0" applyNumberFormat="1" applyFont="1" applyBorder="1" applyAlignment="1">
      <alignment horizontal="right" vertical="center" wrapText="1"/>
    </xf>
    <xf numFmtId="0" fontId="13"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right" vertical="center" wrapText="1"/>
    </xf>
    <xf numFmtId="6" fontId="15" fillId="0" borderId="1" xfId="0" applyNumberFormat="1" applyFont="1" applyBorder="1" applyAlignment="1">
      <alignment horizontal="right" vertical="center" wrapText="1"/>
    </xf>
    <xf numFmtId="0" fontId="15" fillId="0" borderId="2" xfId="0" applyFont="1" applyBorder="1" applyAlignment="1">
      <alignment horizontal="right" vertical="center" wrapText="1"/>
    </xf>
    <xf numFmtId="1" fontId="4" fillId="0" borderId="0" xfId="0" applyNumberFormat="1" applyFont="1"/>
    <xf numFmtId="0" fontId="6" fillId="0" borderId="0" xfId="0" applyFont="1"/>
    <xf numFmtId="0" fontId="6" fillId="0" borderId="1" xfId="0" applyFont="1" applyBorder="1" applyAlignment="1">
      <alignment horizontal="left" vertical="center" wrapText="1" indent="2"/>
    </xf>
    <xf numFmtId="0" fontId="6" fillId="0" borderId="1" xfId="0" applyFont="1" applyBorder="1" applyAlignment="1">
      <alignment horizontal="righ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right" vertical="center"/>
    </xf>
    <xf numFmtId="0" fontId="17" fillId="0" borderId="2" xfId="0" applyFont="1" applyBorder="1" applyAlignment="1">
      <alignment horizontal="right" vertical="center"/>
    </xf>
    <xf numFmtId="0" fontId="17" fillId="0" borderId="1" xfId="0" applyFont="1" applyBorder="1" applyAlignment="1">
      <alignment horizontal="right" vertical="center"/>
    </xf>
    <xf numFmtId="3" fontId="13" fillId="0" borderId="1" xfId="0" applyNumberFormat="1" applyFont="1" applyBorder="1" applyAlignment="1">
      <alignment horizontal="right" vertical="center" wrapText="1"/>
    </xf>
    <xf numFmtId="0" fontId="6" fillId="0" borderId="2" xfId="0" applyFont="1" applyBorder="1" applyAlignment="1">
      <alignment horizontal="center" vertical="center" wrapText="1"/>
    </xf>
    <xf numFmtId="0" fontId="17" fillId="0" borderId="2" xfId="0" applyFont="1" applyBorder="1" applyAlignment="1">
      <alignment horizontal="right" vertical="center" wrapText="1"/>
    </xf>
    <xf numFmtId="0" fontId="17" fillId="0" borderId="1" xfId="0" applyFont="1" applyBorder="1" applyAlignment="1">
      <alignment horizontal="right" vertical="center" wrapText="1"/>
    </xf>
    <xf numFmtId="3" fontId="13" fillId="0" borderId="1" xfId="0" applyNumberFormat="1" applyFont="1" applyBorder="1" applyAlignment="1">
      <alignment horizontal="center" vertical="center" wrapText="1"/>
    </xf>
    <xf numFmtId="0" fontId="19" fillId="0" borderId="0" xfId="0" applyFont="1"/>
    <xf numFmtId="0" fontId="19" fillId="0" borderId="0" xfId="0" applyFont="1" applyAlignment="1">
      <alignment horizontal="center"/>
    </xf>
    <xf numFmtId="0" fontId="13" fillId="0" borderId="1" xfId="0" applyFont="1" applyBorder="1" applyAlignment="1">
      <alignment horizontal="center" vertical="center" wrapText="1"/>
    </xf>
    <xf numFmtId="0" fontId="19" fillId="0" borderId="1" xfId="0" applyFont="1" applyBorder="1" applyAlignment="1">
      <alignment vertical="top" wrapText="1" indent="1"/>
    </xf>
    <xf numFmtId="0" fontId="21" fillId="0" borderId="0" xfId="0" applyFont="1"/>
    <xf numFmtId="0" fontId="6" fillId="0" borderId="1" xfId="0" applyFont="1" applyBorder="1" applyAlignment="1">
      <alignment horizontal="left" vertical="center" wrapText="1" indent="1"/>
    </xf>
    <xf numFmtId="164" fontId="6" fillId="0" borderId="1" xfId="0" applyNumberFormat="1" applyFont="1" applyBorder="1" applyAlignment="1">
      <alignment horizontal="center" vertical="center" wrapText="1"/>
    </xf>
    <xf numFmtId="8" fontId="6" fillId="0" borderId="1" xfId="0" applyNumberFormat="1" applyFont="1" applyBorder="1" applyAlignment="1">
      <alignment horizontal="right" vertical="center" wrapText="1" indent="1"/>
    </xf>
    <xf numFmtId="165" fontId="6" fillId="0" borderId="1" xfId="0" applyNumberFormat="1" applyFont="1" applyBorder="1" applyAlignment="1">
      <alignment horizontal="center"/>
    </xf>
    <xf numFmtId="1" fontId="6" fillId="0" borderId="1" xfId="0" applyNumberFormat="1" applyFont="1" applyBorder="1" applyAlignment="1">
      <alignment horizontal="center" vertical="center" wrapText="1"/>
    </xf>
    <xf numFmtId="6" fontId="6" fillId="0" borderId="1" xfId="0" applyNumberFormat="1" applyFont="1" applyBorder="1" applyAlignment="1">
      <alignment horizontal="right" vertical="center" wrapText="1" indent="1"/>
    </xf>
    <xf numFmtId="165" fontId="6" fillId="0" borderId="1" xfId="0" applyNumberFormat="1" applyFont="1" applyBorder="1" applyAlignment="1">
      <alignment horizontal="center" vertical="center" wrapText="1"/>
    </xf>
    <xf numFmtId="0" fontId="6" fillId="0" borderId="1" xfId="0" applyFont="1" applyBorder="1" applyAlignment="1">
      <alignment horizontal="right" vertical="center" wrapText="1" indent="1"/>
    </xf>
    <xf numFmtId="0" fontId="6" fillId="0" borderId="1" xfId="0" applyFont="1" applyBorder="1" applyAlignment="1">
      <alignment horizontal="left" vertical="center" wrapText="1"/>
    </xf>
    <xf numFmtId="2" fontId="6" fillId="0" borderId="1" xfId="0" applyNumberFormat="1" applyFont="1" applyBorder="1" applyAlignment="1">
      <alignment horizontal="center" vertical="center" wrapText="1"/>
    </xf>
    <xf numFmtId="6" fontId="13" fillId="0" borderId="1" xfId="0" applyNumberFormat="1" applyFont="1" applyBorder="1" applyAlignment="1">
      <alignment vertical="center" wrapText="1"/>
    </xf>
    <xf numFmtId="0" fontId="13" fillId="0" borderId="0" xfId="0" applyFont="1" applyAlignment="1">
      <alignment vertical="center"/>
    </xf>
    <xf numFmtId="4" fontId="19" fillId="0" borderId="0" xfId="0" applyNumberFormat="1" applyFont="1"/>
    <xf numFmtId="0" fontId="23" fillId="0" borderId="0" xfId="0" applyFont="1" applyAlignment="1">
      <alignment vertical="center"/>
    </xf>
    <xf numFmtId="0" fontId="24" fillId="0" borderId="0" xfId="0" applyFont="1"/>
    <xf numFmtId="0" fontId="25" fillId="0" borderId="0" xfId="0" applyFont="1" applyAlignment="1">
      <alignment vertical="top" wrapText="1"/>
    </xf>
    <xf numFmtId="0" fontId="24" fillId="0" borderId="0" xfId="0" applyFont="1" applyAlignment="1">
      <alignment wrapText="1"/>
    </xf>
    <xf numFmtId="6"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wrapText="1"/>
    </xf>
    <xf numFmtId="6" fontId="24" fillId="0" borderId="0" xfId="0" applyNumberFormat="1" applyFont="1"/>
    <xf numFmtId="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6" fontId="4" fillId="0" borderId="1" xfId="0" applyNumberFormat="1" applyFont="1" applyBorder="1" applyAlignment="1">
      <alignment horizontal="center" vertical="center" wrapText="1"/>
    </xf>
    <xf numFmtId="6" fontId="4" fillId="0" borderId="0" xfId="0" applyNumberFormat="1" applyFont="1" applyAlignment="1">
      <alignment horizontal="center" vertical="center" wrapText="1"/>
    </xf>
    <xf numFmtId="0" fontId="3" fillId="0" borderId="0" xfId="0" applyFont="1" applyAlignment="1">
      <alignment horizontal="center" vertical="center" wrapText="1"/>
    </xf>
    <xf numFmtId="165" fontId="6" fillId="0" borderId="0" xfId="3" applyNumberFormat="1" applyFont="1" applyAlignment="1">
      <alignment horizontal="right" wrapText="1"/>
    </xf>
    <xf numFmtId="166" fontId="6" fillId="0" borderId="0" xfId="3" applyFont="1" applyAlignment="1">
      <alignment horizontal="center" vertical="center" wrapText="1"/>
    </xf>
    <xf numFmtId="0" fontId="28" fillId="0" borderId="0" xfId="0" applyFont="1" applyAlignment="1">
      <alignment vertical="center"/>
    </xf>
    <xf numFmtId="0" fontId="29" fillId="0" borderId="1" xfId="0" applyFont="1" applyBorder="1" applyAlignment="1">
      <alignment horizontal="center" vertical="center" wrapText="1"/>
    </xf>
    <xf numFmtId="0" fontId="8" fillId="0" borderId="1"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1" fontId="3"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4" fillId="0" borderId="2" xfId="0" applyFont="1" applyBorder="1" applyAlignment="1">
      <alignment vertical="center" wrapText="1"/>
    </xf>
    <xf numFmtId="1" fontId="0" fillId="0" borderId="0" xfId="0" applyNumberFormat="1"/>
    <xf numFmtId="0" fontId="6" fillId="0" borderId="5" xfId="0" applyFont="1" applyBorder="1" applyAlignment="1">
      <alignment horizontal="center" vertical="center" wrapText="1"/>
    </xf>
    <xf numFmtId="164" fontId="6" fillId="0" borderId="5"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0" fontId="0" fillId="0" borderId="0" xfId="0" applyAlignment="1">
      <alignment horizontal="right"/>
    </xf>
    <xf numFmtId="41" fontId="0" fillId="0" borderId="0" xfId="0" applyNumberFormat="1" applyAlignment="1">
      <alignment horizontal="right"/>
    </xf>
    <xf numFmtId="3" fontId="0" fillId="0" borderId="0" xfId="0" applyNumberFormat="1" applyAlignment="1">
      <alignment horizontal="right"/>
    </xf>
    <xf numFmtId="6" fontId="0" fillId="0" borderId="0" xfId="0" applyNumberFormat="1" applyAlignment="1">
      <alignment horizontal="right"/>
    </xf>
    <xf numFmtId="0" fontId="0" fillId="0" borderId="0" xfId="0" applyAlignment="1">
      <alignment horizontal="center"/>
    </xf>
    <xf numFmtId="0" fontId="6" fillId="0" borderId="1" xfId="0" applyFont="1" applyBorder="1" applyAlignment="1">
      <alignment horizontal="center" vertical="top"/>
    </xf>
    <xf numFmtId="0" fontId="16" fillId="0" borderId="0" xfId="0" applyFont="1" applyAlignment="1">
      <alignment horizontal="left" vertical="center" wrapText="1"/>
    </xf>
    <xf numFmtId="0" fontId="4"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top" wrapText="1"/>
    </xf>
    <xf numFmtId="3" fontId="3" fillId="0" borderId="1" xfId="0" applyNumberFormat="1" applyFont="1" applyBorder="1" applyAlignment="1">
      <alignment horizontal="center" vertical="center" wrapText="1"/>
    </xf>
    <xf numFmtId="0" fontId="5" fillId="0" borderId="0" xfId="0" applyFont="1" applyAlignment="1">
      <alignment horizontal="left" wrapText="1"/>
    </xf>
    <xf numFmtId="3" fontId="15" fillId="0" borderId="1" xfId="0" applyNumberFormat="1" applyFont="1" applyBorder="1" applyAlignment="1">
      <alignment horizontal="center" vertical="center" wrapText="1"/>
    </xf>
    <xf numFmtId="0" fontId="16" fillId="0" borderId="0" xfId="0" applyFont="1" applyAlignment="1">
      <alignment horizontal="left" vertical="top" wrapText="1"/>
    </xf>
    <xf numFmtId="0" fontId="16" fillId="0" borderId="0" xfId="0" applyFont="1" applyAlignment="1">
      <alignment horizontal="left" vertical="top"/>
    </xf>
    <xf numFmtId="0" fontId="6" fillId="0" borderId="0" xfId="0" applyFont="1" applyAlignment="1">
      <alignment horizontal="left" vertical="top"/>
    </xf>
    <xf numFmtId="3" fontId="13" fillId="0" borderId="3"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3" fontId="13" fillId="0" borderId="5" xfId="0" applyNumberFormat="1" applyFont="1" applyBorder="1" applyAlignment="1">
      <alignment horizontal="center" vertical="center" wrapText="1"/>
    </xf>
    <xf numFmtId="0" fontId="6" fillId="0" borderId="0" xfId="0" applyFont="1" applyAlignment="1">
      <alignment horizontal="left" vertical="top" wrapText="1"/>
    </xf>
    <xf numFmtId="0" fontId="18" fillId="0" borderId="0" xfId="0" applyFont="1" applyAlignment="1">
      <alignment horizontal="center" vertical="center"/>
    </xf>
    <xf numFmtId="0" fontId="18" fillId="0" borderId="0" xfId="0" applyFont="1" applyAlignment="1">
      <alignment horizontal="left" vertical="top" wrapText="1"/>
    </xf>
    <xf numFmtId="0" fontId="22" fillId="0" borderId="0" xfId="0" applyFont="1" applyAlignment="1">
      <alignment horizontal="left" vertical="top" wrapText="1"/>
    </xf>
    <xf numFmtId="0" fontId="13" fillId="0" borderId="1" xfId="0" applyFont="1" applyBorder="1" applyAlignment="1">
      <alignment horizontal="center" vertical="center" wrapText="1"/>
    </xf>
    <xf numFmtId="0" fontId="4" fillId="0" borderId="0" xfId="0" applyFont="1" applyAlignment="1">
      <alignment vertical="center" wrapText="1"/>
    </xf>
    <xf numFmtId="0" fontId="24" fillId="0" borderId="0" xfId="0" applyFont="1" applyAlignment="1">
      <alignment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30" fillId="0" borderId="1" xfId="0" applyFont="1" applyBorder="1" applyAlignment="1">
      <alignment horizontal="center" vertical="center" wrapText="1"/>
    </xf>
    <xf numFmtId="0" fontId="8" fillId="0" borderId="1" xfId="0" applyFont="1" applyBorder="1" applyAlignment="1">
      <alignmen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cellXfs>
  <cellStyles count="4">
    <cellStyle name="Comma 2" xfId="2" xr:uid="{00000000-0005-0000-0000-000000000000}"/>
    <cellStyle name="Normal" xfId="0" builtinId="0"/>
    <cellStyle name="Normal 2" xfId="1" xr:uid="{00000000-0005-0000-0000-000002000000}"/>
    <cellStyle name="Normal_SSI Burden Estimate BML 060710" xfId="3" xr:uid="{6F208AD5-9864-4CB7-BF2B-FF43131A1C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E130-1AFD-4033-B5C8-860951B9315C}">
  <dimension ref="A1:B8"/>
  <sheetViews>
    <sheetView tabSelected="1" workbookViewId="0">
      <selection activeCell="B8" sqref="B8"/>
    </sheetView>
  </sheetViews>
  <sheetFormatPr defaultRowHeight="14.5" x14ac:dyDescent="0.35"/>
  <cols>
    <col min="1" max="1" width="30.26953125" customWidth="1"/>
    <col min="2" max="2" width="16" customWidth="1"/>
  </cols>
  <sheetData>
    <row r="1" spans="1:2" x14ac:dyDescent="0.35">
      <c r="A1" s="99" t="s">
        <v>168</v>
      </c>
      <c r="B1" s="99"/>
    </row>
    <row r="2" spans="1:2" x14ac:dyDescent="0.35">
      <c r="A2" t="s">
        <v>167</v>
      </c>
      <c r="B2" s="96">
        <f>'Table 1'!K67</f>
        <v>53.595527279737802</v>
      </c>
    </row>
    <row r="3" spans="1:2" x14ac:dyDescent="0.35">
      <c r="A3" t="s">
        <v>151</v>
      </c>
      <c r="B3" s="95">
        <f>Respondents!F8</f>
        <v>91</v>
      </c>
    </row>
    <row r="4" spans="1:2" x14ac:dyDescent="0.35">
      <c r="A4" t="s">
        <v>166</v>
      </c>
      <c r="B4" s="97">
        <f>'Table 1'!F67</f>
        <v>27800</v>
      </c>
    </row>
    <row r="5" spans="1:2" x14ac:dyDescent="0.35">
      <c r="A5" t="s">
        <v>165</v>
      </c>
      <c r="B5" s="98">
        <f>'Table 1'!I69</f>
        <v>14100000</v>
      </c>
    </row>
    <row r="6" spans="1:2" x14ac:dyDescent="0.35">
      <c r="A6" t="s">
        <v>164</v>
      </c>
      <c r="B6" s="98">
        <f>'Capital O&amp;M'!I11</f>
        <v>10800000</v>
      </c>
    </row>
    <row r="7" spans="1:2" x14ac:dyDescent="0.35">
      <c r="A7" t="s">
        <v>158</v>
      </c>
      <c r="B7" s="91">
        <f>Responses!E18</f>
        <v>518.70000000000005</v>
      </c>
    </row>
    <row r="8" spans="1:2" x14ac:dyDescent="0.35">
      <c r="A8" t="s">
        <v>182</v>
      </c>
      <c r="B8" s="95" t="s">
        <v>184</v>
      </c>
    </row>
  </sheetData>
  <mergeCells count="1">
    <mergeCell ref="A1:B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topLeftCell="A55" zoomScaleNormal="100" workbookViewId="0">
      <selection activeCell="B60" sqref="B60"/>
    </sheetView>
  </sheetViews>
  <sheetFormatPr defaultColWidth="9.1796875" defaultRowHeight="13" x14ac:dyDescent="0.3"/>
  <cols>
    <col min="1" max="1" width="47.7265625" style="1" customWidth="1"/>
    <col min="2" max="2" width="10.1796875" style="1" customWidth="1"/>
    <col min="3" max="3" width="12" style="32" customWidth="1"/>
    <col min="4" max="4" width="11.1796875" style="1" customWidth="1"/>
    <col min="5" max="5" width="12.1796875" style="32" customWidth="1"/>
    <col min="6" max="6" width="10.26953125" style="1" customWidth="1"/>
    <col min="7" max="7" width="11.7265625" style="1" customWidth="1"/>
    <col min="8" max="8" width="11.26953125" style="1" customWidth="1"/>
    <col min="9" max="9" width="14.26953125" style="1" customWidth="1"/>
    <col min="10" max="10" width="7.1796875" style="1" customWidth="1"/>
    <col min="11" max="11" width="19.453125" style="1" customWidth="1"/>
    <col min="12" max="12" width="12.81640625" style="1" customWidth="1"/>
    <col min="13" max="13" width="13.1796875" style="1" bestFit="1" customWidth="1"/>
    <col min="14" max="14" width="20.453125" style="1" customWidth="1"/>
    <col min="15" max="15" width="14.1796875" style="1" customWidth="1"/>
    <col min="16" max="16384" width="9.1796875" style="1"/>
  </cols>
  <sheetData>
    <row r="1" spans="1:13" ht="20.25" customHeight="1" x14ac:dyDescent="0.3">
      <c r="A1" s="105" t="s">
        <v>105</v>
      </c>
      <c r="B1" s="105"/>
      <c r="C1" s="105"/>
      <c r="D1" s="105"/>
      <c r="E1" s="105"/>
      <c r="F1" s="105"/>
      <c r="G1" s="105"/>
      <c r="H1" s="105"/>
      <c r="I1" s="105"/>
    </row>
    <row r="3" spans="1:13" ht="65" x14ac:dyDescent="0.3">
      <c r="A3" s="2" t="s">
        <v>10</v>
      </c>
      <c r="B3" s="3" t="s">
        <v>8</v>
      </c>
      <c r="C3" s="19" t="s">
        <v>9</v>
      </c>
      <c r="D3" s="3" t="s">
        <v>37</v>
      </c>
      <c r="E3" s="19" t="s">
        <v>114</v>
      </c>
      <c r="F3" s="3" t="s">
        <v>38</v>
      </c>
      <c r="G3" s="3" t="s">
        <v>39</v>
      </c>
      <c r="H3" s="3" t="s">
        <v>40</v>
      </c>
      <c r="I3" s="3" t="s">
        <v>36</v>
      </c>
      <c r="J3" s="20"/>
    </row>
    <row r="4" spans="1:13" x14ac:dyDescent="0.3">
      <c r="A4" s="4" t="s">
        <v>64</v>
      </c>
      <c r="B4" s="3" t="s">
        <v>62</v>
      </c>
      <c r="C4" s="34"/>
      <c r="D4" s="5"/>
      <c r="E4" s="34"/>
      <c r="F4" s="5"/>
      <c r="G4" s="5"/>
      <c r="H4" s="5"/>
      <c r="I4" s="5"/>
      <c r="K4" s="100" t="s">
        <v>72</v>
      </c>
      <c r="L4" s="100"/>
    </row>
    <row r="5" spans="1:13" x14ac:dyDescent="0.3">
      <c r="A5" s="4" t="s">
        <v>63</v>
      </c>
      <c r="B5" s="3" t="s">
        <v>62</v>
      </c>
      <c r="C5" s="34"/>
      <c r="D5" s="5"/>
      <c r="E5" s="34"/>
      <c r="F5" s="5"/>
      <c r="G5" s="5"/>
      <c r="H5" s="5"/>
      <c r="I5" s="5"/>
      <c r="K5" s="22" t="s">
        <v>73</v>
      </c>
      <c r="L5" s="23">
        <v>157.61000000000001</v>
      </c>
      <c r="M5" s="32"/>
    </row>
    <row r="6" spans="1:13" ht="27" customHeight="1" x14ac:dyDescent="0.3">
      <c r="A6" s="4" t="s">
        <v>53</v>
      </c>
      <c r="B6" s="3">
        <v>16</v>
      </c>
      <c r="C6" s="19">
        <v>1</v>
      </c>
      <c r="D6" s="3">
        <f>B6*C6</f>
        <v>16</v>
      </c>
      <c r="E6" s="19">
        <f>L10</f>
        <v>0</v>
      </c>
      <c r="F6" s="3">
        <f>D6*E6</f>
        <v>0</v>
      </c>
      <c r="G6" s="3">
        <f>F6*0.05</f>
        <v>0</v>
      </c>
      <c r="H6" s="3">
        <f>F6*0.1</f>
        <v>0</v>
      </c>
      <c r="I6" s="25">
        <f>F6*$L$6+G6*$L$5+H6*$L$7</f>
        <v>0</v>
      </c>
      <c r="K6" s="22" t="s">
        <v>74</v>
      </c>
      <c r="L6" s="23">
        <v>123.94</v>
      </c>
      <c r="M6" s="18"/>
    </row>
    <row r="7" spans="1:13" x14ac:dyDescent="0.3">
      <c r="A7" s="4" t="s">
        <v>0</v>
      </c>
      <c r="B7" s="3"/>
      <c r="C7" s="19"/>
      <c r="D7" s="3"/>
      <c r="E7" s="19"/>
      <c r="F7" s="3"/>
      <c r="G7" s="3"/>
      <c r="H7" s="3"/>
      <c r="I7" s="5"/>
      <c r="K7" s="22" t="s">
        <v>75</v>
      </c>
      <c r="L7" s="23">
        <v>62.52</v>
      </c>
      <c r="M7" s="18"/>
    </row>
    <row r="8" spans="1:13" x14ac:dyDescent="0.3">
      <c r="A8" s="6" t="s">
        <v>35</v>
      </c>
      <c r="B8" s="3">
        <v>1</v>
      </c>
      <c r="C8" s="19">
        <v>1</v>
      </c>
      <c r="D8" s="3">
        <f>B8*C8</f>
        <v>1</v>
      </c>
      <c r="E8" s="19">
        <v>91</v>
      </c>
      <c r="F8" s="3">
        <f>D8*E8</f>
        <v>91</v>
      </c>
      <c r="G8" s="3">
        <f>F8*0.05</f>
        <v>4.55</v>
      </c>
      <c r="H8" s="3">
        <f>F8*0.1</f>
        <v>9.1</v>
      </c>
      <c r="I8" s="11">
        <f>F8*$L$6+G8*$L$5+H8*$L$7</f>
        <v>12564.5975</v>
      </c>
      <c r="K8" s="21"/>
    </row>
    <row r="9" spans="1:13" ht="15.75" customHeight="1" x14ac:dyDescent="0.3">
      <c r="A9" s="6" t="s">
        <v>6</v>
      </c>
      <c r="B9" s="3"/>
      <c r="C9" s="19"/>
      <c r="D9" s="3"/>
      <c r="E9" s="19"/>
      <c r="F9" s="3"/>
      <c r="G9" s="3"/>
      <c r="H9" s="3"/>
      <c r="I9" s="11"/>
      <c r="K9" s="12"/>
      <c r="L9" s="12" t="s">
        <v>50</v>
      </c>
    </row>
    <row r="10" spans="1:13" ht="15.5" x14ac:dyDescent="0.3">
      <c r="A10" s="24" t="s">
        <v>81</v>
      </c>
      <c r="B10" s="3"/>
      <c r="C10" s="19"/>
      <c r="D10" s="3"/>
      <c r="E10" s="35"/>
      <c r="F10" s="14"/>
      <c r="G10" s="3"/>
      <c r="H10" s="3"/>
      <c r="I10" s="11"/>
      <c r="K10" s="12" t="s">
        <v>51</v>
      </c>
      <c r="L10" s="12">
        <v>0</v>
      </c>
    </row>
    <row r="11" spans="1:13" ht="15" customHeight="1" x14ac:dyDescent="0.3">
      <c r="A11" s="13" t="s">
        <v>83</v>
      </c>
      <c r="B11" s="19">
        <v>24</v>
      </c>
      <c r="C11" s="19">
        <v>2</v>
      </c>
      <c r="D11" s="3">
        <f>B11*C11</f>
        <v>48</v>
      </c>
      <c r="E11" s="35">
        <f>L$11</f>
        <v>9.1</v>
      </c>
      <c r="F11" s="14">
        <f>D11*E11</f>
        <v>436.79999999999995</v>
      </c>
      <c r="G11" s="3">
        <f>F11*0.05</f>
        <v>21.84</v>
      </c>
      <c r="H11" s="3">
        <f>F11*0.1</f>
        <v>43.68</v>
      </c>
      <c r="I11" s="11">
        <f>F11*$L$6+G11*$L$5+H11*$L$7</f>
        <v>60310.067999999992</v>
      </c>
      <c r="K11" s="12" t="s">
        <v>99</v>
      </c>
      <c r="L11" s="12">
        <f>L10+L12*0.1</f>
        <v>9.1</v>
      </c>
    </row>
    <row r="12" spans="1:13" x14ac:dyDescent="0.3">
      <c r="A12" s="13" t="s">
        <v>78</v>
      </c>
      <c r="B12" s="19">
        <v>24</v>
      </c>
      <c r="C12" s="19">
        <v>2</v>
      </c>
      <c r="D12" s="3">
        <f t="shared" ref="D12:D22" si="0">B12*C12</f>
        <v>48</v>
      </c>
      <c r="E12" s="35">
        <f>E11*0.05</f>
        <v>0.45500000000000002</v>
      </c>
      <c r="F12" s="14">
        <f t="shared" ref="F12:F32" si="1">D12*E12</f>
        <v>21.84</v>
      </c>
      <c r="G12" s="3">
        <f t="shared" ref="G12:G32" si="2">F12*0.05</f>
        <v>1.0920000000000001</v>
      </c>
      <c r="H12" s="3">
        <f t="shared" ref="H12:H32" si="3">F12*0.1</f>
        <v>2.1840000000000002</v>
      </c>
      <c r="I12" s="11">
        <f t="shared" ref="I12:I32" si="4">F12*$L$6+G12*$L$5+H12*$L$7</f>
        <v>3015.5034000000001</v>
      </c>
      <c r="J12" s="21"/>
      <c r="K12" s="12" t="s">
        <v>52</v>
      </c>
      <c r="L12" s="12">
        <v>91</v>
      </c>
    </row>
    <row r="13" spans="1:13" x14ac:dyDescent="0.3">
      <c r="A13" s="13" t="s">
        <v>86</v>
      </c>
      <c r="B13" s="19">
        <v>8</v>
      </c>
      <c r="C13" s="19">
        <v>1</v>
      </c>
      <c r="D13" s="3">
        <f t="shared" si="0"/>
        <v>8</v>
      </c>
      <c r="E13" s="35">
        <f t="shared" ref="E13:E21" si="5">L$11</f>
        <v>9.1</v>
      </c>
      <c r="F13" s="14">
        <f t="shared" si="1"/>
        <v>72.8</v>
      </c>
      <c r="G13" s="3">
        <f t="shared" si="2"/>
        <v>3.64</v>
      </c>
      <c r="H13" s="3">
        <f t="shared" si="3"/>
        <v>7.28</v>
      </c>
      <c r="I13" s="11">
        <f t="shared" si="4"/>
        <v>10051.678</v>
      </c>
      <c r="J13" s="21"/>
    </row>
    <row r="14" spans="1:13" x14ac:dyDescent="0.3">
      <c r="A14" s="13" t="s">
        <v>87</v>
      </c>
      <c r="B14" s="19">
        <v>8</v>
      </c>
      <c r="C14" s="19">
        <v>1</v>
      </c>
      <c r="D14" s="3">
        <f t="shared" si="0"/>
        <v>8</v>
      </c>
      <c r="E14" s="35">
        <f>E13*0.05</f>
        <v>0.45500000000000002</v>
      </c>
      <c r="F14" s="14">
        <f t="shared" si="1"/>
        <v>3.64</v>
      </c>
      <c r="G14" s="3">
        <f t="shared" si="2"/>
        <v>0.18200000000000002</v>
      </c>
      <c r="H14" s="3">
        <f t="shared" si="3"/>
        <v>0.36400000000000005</v>
      </c>
      <c r="I14" s="11">
        <f t="shared" si="4"/>
        <v>502.58389999999997</v>
      </c>
      <c r="J14" s="21"/>
    </row>
    <row r="15" spans="1:13" x14ac:dyDescent="0.3">
      <c r="A15" s="13" t="s">
        <v>84</v>
      </c>
      <c r="B15" s="19">
        <v>8</v>
      </c>
      <c r="C15" s="19">
        <v>2</v>
      </c>
      <c r="D15" s="3">
        <f t="shared" si="0"/>
        <v>16</v>
      </c>
      <c r="E15" s="35">
        <f t="shared" si="5"/>
        <v>9.1</v>
      </c>
      <c r="F15" s="14">
        <f t="shared" si="1"/>
        <v>145.6</v>
      </c>
      <c r="G15" s="3">
        <f t="shared" si="2"/>
        <v>7.28</v>
      </c>
      <c r="H15" s="3">
        <f t="shared" si="3"/>
        <v>14.56</v>
      </c>
      <c r="I15" s="11">
        <f t="shared" si="4"/>
        <v>20103.356</v>
      </c>
      <c r="J15" s="18"/>
    </row>
    <row r="16" spans="1:13" x14ac:dyDescent="0.3">
      <c r="A16" s="13" t="s">
        <v>85</v>
      </c>
      <c r="B16" s="19">
        <v>8</v>
      </c>
      <c r="C16" s="19">
        <v>2</v>
      </c>
      <c r="D16" s="3">
        <f t="shared" si="0"/>
        <v>16</v>
      </c>
      <c r="E16" s="35">
        <f>E15*0.05</f>
        <v>0.45500000000000002</v>
      </c>
      <c r="F16" s="14">
        <f t="shared" si="1"/>
        <v>7.28</v>
      </c>
      <c r="G16" s="3">
        <f t="shared" si="2"/>
        <v>0.36400000000000005</v>
      </c>
      <c r="H16" s="3">
        <f t="shared" si="3"/>
        <v>0.72800000000000009</v>
      </c>
      <c r="I16" s="11">
        <f t="shared" si="4"/>
        <v>1005.1677999999999</v>
      </c>
    </row>
    <row r="17" spans="1:14" x14ac:dyDescent="0.3">
      <c r="A17" s="13" t="s">
        <v>82</v>
      </c>
      <c r="B17" s="19">
        <v>8</v>
      </c>
      <c r="C17" s="19">
        <v>1</v>
      </c>
      <c r="D17" s="3">
        <f t="shared" si="0"/>
        <v>8</v>
      </c>
      <c r="E17" s="35">
        <f t="shared" si="5"/>
        <v>9.1</v>
      </c>
      <c r="F17" s="14">
        <f t="shared" si="1"/>
        <v>72.8</v>
      </c>
      <c r="G17" s="3">
        <f t="shared" si="2"/>
        <v>3.64</v>
      </c>
      <c r="H17" s="3">
        <f t="shared" si="3"/>
        <v>7.28</v>
      </c>
      <c r="I17" s="11">
        <f t="shared" si="4"/>
        <v>10051.678</v>
      </c>
    </row>
    <row r="18" spans="1:14" x14ac:dyDescent="0.3">
      <c r="A18" s="13" t="s">
        <v>41</v>
      </c>
      <c r="B18" s="19">
        <v>8</v>
      </c>
      <c r="C18" s="19">
        <v>1</v>
      </c>
      <c r="D18" s="3">
        <f t="shared" si="0"/>
        <v>8</v>
      </c>
      <c r="E18" s="35">
        <f>E17*0.05</f>
        <v>0.45500000000000002</v>
      </c>
      <c r="F18" s="14">
        <f t="shared" si="1"/>
        <v>3.64</v>
      </c>
      <c r="G18" s="3">
        <f t="shared" si="2"/>
        <v>0.18200000000000002</v>
      </c>
      <c r="H18" s="3">
        <f t="shared" si="3"/>
        <v>0.36400000000000005</v>
      </c>
      <c r="I18" s="11">
        <f t="shared" si="4"/>
        <v>502.58389999999997</v>
      </c>
    </row>
    <row r="19" spans="1:14" x14ac:dyDescent="0.3">
      <c r="A19" s="13" t="s">
        <v>93</v>
      </c>
      <c r="B19" s="19">
        <v>8</v>
      </c>
      <c r="C19" s="19">
        <v>1</v>
      </c>
      <c r="D19" s="3">
        <f t="shared" si="0"/>
        <v>8</v>
      </c>
      <c r="E19" s="35">
        <f t="shared" si="5"/>
        <v>9.1</v>
      </c>
      <c r="F19" s="14">
        <f t="shared" si="1"/>
        <v>72.8</v>
      </c>
      <c r="G19" s="3">
        <f t="shared" si="2"/>
        <v>3.64</v>
      </c>
      <c r="H19" s="3">
        <f t="shared" si="3"/>
        <v>7.28</v>
      </c>
      <c r="I19" s="11">
        <f t="shared" si="4"/>
        <v>10051.678</v>
      </c>
      <c r="K19" s="21"/>
    </row>
    <row r="20" spans="1:14" x14ac:dyDescent="0.3">
      <c r="A20" s="13" t="s">
        <v>42</v>
      </c>
      <c r="B20" s="19">
        <v>8</v>
      </c>
      <c r="C20" s="19">
        <v>1</v>
      </c>
      <c r="D20" s="3">
        <f t="shared" si="0"/>
        <v>8</v>
      </c>
      <c r="E20" s="35">
        <f>E19*0.05</f>
        <v>0.45500000000000002</v>
      </c>
      <c r="F20" s="14">
        <f t="shared" si="1"/>
        <v>3.64</v>
      </c>
      <c r="G20" s="3">
        <f t="shared" si="2"/>
        <v>0.18200000000000002</v>
      </c>
      <c r="H20" s="3">
        <f t="shared" si="3"/>
        <v>0.36400000000000005</v>
      </c>
      <c r="I20" s="11">
        <f t="shared" si="4"/>
        <v>502.58389999999997</v>
      </c>
      <c r="K20" s="21"/>
    </row>
    <row r="21" spans="1:14" x14ac:dyDescent="0.3">
      <c r="A21" s="13" t="s">
        <v>91</v>
      </c>
      <c r="B21" s="19">
        <v>8</v>
      </c>
      <c r="C21" s="19">
        <v>1</v>
      </c>
      <c r="D21" s="3">
        <f t="shared" si="0"/>
        <v>8</v>
      </c>
      <c r="E21" s="35">
        <f t="shared" si="5"/>
        <v>9.1</v>
      </c>
      <c r="F21" s="14">
        <f t="shared" si="1"/>
        <v>72.8</v>
      </c>
      <c r="G21" s="3">
        <f t="shared" si="2"/>
        <v>3.64</v>
      </c>
      <c r="H21" s="3">
        <f t="shared" si="3"/>
        <v>7.28</v>
      </c>
      <c r="I21" s="11">
        <f t="shared" si="4"/>
        <v>10051.678</v>
      </c>
      <c r="K21" s="21"/>
    </row>
    <row r="22" spans="1:14" x14ac:dyDescent="0.3">
      <c r="A22" s="13" t="s">
        <v>92</v>
      </c>
      <c r="B22" s="19">
        <v>8</v>
      </c>
      <c r="C22" s="19">
        <v>1</v>
      </c>
      <c r="D22" s="3">
        <f t="shared" si="0"/>
        <v>8</v>
      </c>
      <c r="E22" s="35">
        <f>E21*0.05</f>
        <v>0.45500000000000002</v>
      </c>
      <c r="F22" s="14">
        <f t="shared" si="1"/>
        <v>3.64</v>
      </c>
      <c r="G22" s="3">
        <f t="shared" si="2"/>
        <v>0.18200000000000002</v>
      </c>
      <c r="H22" s="3">
        <f t="shared" si="3"/>
        <v>0.36400000000000005</v>
      </c>
      <c r="I22" s="11">
        <f t="shared" si="4"/>
        <v>502.58389999999997</v>
      </c>
      <c r="K22" s="21"/>
    </row>
    <row r="23" spans="1:14" ht="15.5" x14ac:dyDescent="0.3">
      <c r="A23" s="24" t="s">
        <v>80</v>
      </c>
      <c r="B23" s="3"/>
      <c r="C23" s="19"/>
      <c r="D23" s="3"/>
      <c r="E23" s="19"/>
      <c r="F23" s="14"/>
      <c r="G23" s="3"/>
      <c r="H23" s="3"/>
      <c r="I23" s="11"/>
      <c r="L23" s="21"/>
      <c r="M23" s="21"/>
    </row>
    <row r="24" spans="1:14" x14ac:dyDescent="0.3">
      <c r="A24" s="7" t="s">
        <v>88</v>
      </c>
      <c r="B24" s="3">
        <v>24</v>
      </c>
      <c r="C24" s="19">
        <v>2</v>
      </c>
      <c r="D24" s="3">
        <f>B24*C24</f>
        <v>48</v>
      </c>
      <c r="E24" s="35">
        <f t="shared" ref="E24:E28" si="6">L$12</f>
        <v>91</v>
      </c>
      <c r="F24" s="14">
        <f t="shared" si="1"/>
        <v>4368</v>
      </c>
      <c r="G24" s="3">
        <f t="shared" si="2"/>
        <v>218.4</v>
      </c>
      <c r="H24" s="3">
        <f t="shared" si="3"/>
        <v>436.8</v>
      </c>
      <c r="I24" s="11">
        <f t="shared" si="4"/>
        <v>603100.68000000005</v>
      </c>
      <c r="J24" s="18"/>
      <c r="N24" s="21"/>
    </row>
    <row r="25" spans="1:14" x14ac:dyDescent="0.3">
      <c r="A25" s="7" t="s">
        <v>76</v>
      </c>
      <c r="B25" s="19">
        <v>24</v>
      </c>
      <c r="C25" s="19">
        <v>2</v>
      </c>
      <c r="D25" s="3">
        <f t="shared" ref="D25:D29" si="7">B25*C25</f>
        <v>48</v>
      </c>
      <c r="E25" s="35">
        <f>E24*0.05</f>
        <v>4.55</v>
      </c>
      <c r="F25" s="14">
        <f t="shared" si="1"/>
        <v>218.39999999999998</v>
      </c>
      <c r="G25" s="3">
        <f t="shared" si="2"/>
        <v>10.92</v>
      </c>
      <c r="H25" s="3">
        <f t="shared" si="3"/>
        <v>21.84</v>
      </c>
      <c r="I25" s="11">
        <f t="shared" si="4"/>
        <v>30155.033999999996</v>
      </c>
      <c r="J25" s="18"/>
    </row>
    <row r="26" spans="1:14" x14ac:dyDescent="0.3">
      <c r="A26" s="7" t="s">
        <v>89</v>
      </c>
      <c r="B26" s="3">
        <v>8</v>
      </c>
      <c r="C26" s="19">
        <v>1</v>
      </c>
      <c r="D26" s="3">
        <f t="shared" si="7"/>
        <v>8</v>
      </c>
      <c r="E26" s="35">
        <f t="shared" si="6"/>
        <v>91</v>
      </c>
      <c r="F26" s="14">
        <f t="shared" si="1"/>
        <v>728</v>
      </c>
      <c r="G26" s="3">
        <f t="shared" si="2"/>
        <v>36.4</v>
      </c>
      <c r="H26" s="3">
        <f t="shared" si="3"/>
        <v>72.8</v>
      </c>
      <c r="I26" s="11">
        <f t="shared" si="4"/>
        <v>100516.78</v>
      </c>
      <c r="J26" s="18"/>
    </row>
    <row r="27" spans="1:14" x14ac:dyDescent="0.3">
      <c r="A27" s="7" t="s">
        <v>41</v>
      </c>
      <c r="B27" s="3">
        <v>8</v>
      </c>
      <c r="C27" s="19">
        <v>1</v>
      </c>
      <c r="D27" s="3">
        <f t="shared" si="7"/>
        <v>8</v>
      </c>
      <c r="E27" s="35">
        <f>E26*0.05</f>
        <v>4.55</v>
      </c>
      <c r="F27" s="14">
        <f t="shared" si="1"/>
        <v>36.4</v>
      </c>
      <c r="G27" s="3">
        <f t="shared" si="2"/>
        <v>1.82</v>
      </c>
      <c r="H27" s="3">
        <f t="shared" si="3"/>
        <v>3.64</v>
      </c>
      <c r="I27" s="11">
        <f t="shared" si="4"/>
        <v>5025.8389999999999</v>
      </c>
      <c r="J27" s="18"/>
    </row>
    <row r="28" spans="1:14" ht="26" x14ac:dyDescent="0.3">
      <c r="A28" s="33" t="s">
        <v>113</v>
      </c>
      <c r="B28" s="3">
        <v>8</v>
      </c>
      <c r="C28" s="19">
        <v>1</v>
      </c>
      <c r="D28" s="3">
        <f t="shared" si="7"/>
        <v>8</v>
      </c>
      <c r="E28" s="35">
        <f t="shared" si="6"/>
        <v>91</v>
      </c>
      <c r="F28" s="14">
        <f t="shared" si="1"/>
        <v>728</v>
      </c>
      <c r="G28" s="3">
        <f t="shared" si="2"/>
        <v>36.4</v>
      </c>
      <c r="H28" s="3">
        <f t="shared" si="3"/>
        <v>72.8</v>
      </c>
      <c r="I28" s="11">
        <f t="shared" si="4"/>
        <v>100516.78</v>
      </c>
      <c r="J28" s="18"/>
    </row>
    <row r="29" spans="1:14" x14ac:dyDescent="0.3">
      <c r="A29" s="7" t="s">
        <v>42</v>
      </c>
      <c r="B29" s="3">
        <v>8</v>
      </c>
      <c r="C29" s="19">
        <v>1</v>
      </c>
      <c r="D29" s="3">
        <f t="shared" si="7"/>
        <v>8</v>
      </c>
      <c r="E29" s="35">
        <f>E28*0.05</f>
        <v>4.55</v>
      </c>
      <c r="F29" s="14">
        <f t="shared" si="1"/>
        <v>36.4</v>
      </c>
      <c r="G29" s="3">
        <f t="shared" si="2"/>
        <v>1.82</v>
      </c>
      <c r="H29" s="3">
        <f t="shared" si="3"/>
        <v>3.64</v>
      </c>
      <c r="I29" s="11">
        <f t="shared" si="4"/>
        <v>5025.8389999999999</v>
      </c>
      <c r="J29" s="18"/>
    </row>
    <row r="30" spans="1:14" ht="15.5" x14ac:dyDescent="0.3">
      <c r="A30" s="24" t="s">
        <v>94</v>
      </c>
      <c r="B30" s="16"/>
      <c r="C30" s="41"/>
      <c r="D30" s="16"/>
      <c r="E30" s="36"/>
      <c r="F30" s="14"/>
      <c r="G30" s="3"/>
      <c r="H30" s="3"/>
      <c r="I30" s="11"/>
    </row>
    <row r="31" spans="1:14" x14ac:dyDescent="0.3">
      <c r="A31" s="7" t="s">
        <v>96</v>
      </c>
      <c r="B31" s="3">
        <v>0.3</v>
      </c>
      <c r="C31" s="19">
        <v>330</v>
      </c>
      <c r="D31" s="3">
        <f>B31*C31</f>
        <v>99</v>
      </c>
      <c r="E31" s="35">
        <f>L12</f>
        <v>91</v>
      </c>
      <c r="F31" s="14">
        <f t="shared" si="1"/>
        <v>9009</v>
      </c>
      <c r="G31" s="3">
        <f t="shared" si="2"/>
        <v>450.45000000000005</v>
      </c>
      <c r="H31" s="3">
        <f t="shared" si="3"/>
        <v>900.90000000000009</v>
      </c>
      <c r="I31" s="11">
        <f t="shared" si="4"/>
        <v>1243895.1524999999</v>
      </c>
      <c r="N31" s="18"/>
    </row>
    <row r="32" spans="1:14" x14ac:dyDescent="0.3">
      <c r="A32" s="7" t="s">
        <v>97</v>
      </c>
      <c r="B32" s="16">
        <f>0.5</f>
        <v>0.5</v>
      </c>
      <c r="C32" s="41">
        <v>12</v>
      </c>
      <c r="D32" s="3">
        <f>B32*C32</f>
        <v>6</v>
      </c>
      <c r="E32" s="36">
        <f>L12</f>
        <v>91</v>
      </c>
      <c r="F32" s="14">
        <f t="shared" si="1"/>
        <v>546</v>
      </c>
      <c r="G32" s="3">
        <f t="shared" si="2"/>
        <v>27.3</v>
      </c>
      <c r="H32" s="3">
        <f t="shared" si="3"/>
        <v>54.6</v>
      </c>
      <c r="I32" s="11">
        <f t="shared" si="4"/>
        <v>75387.585000000006</v>
      </c>
      <c r="N32" s="18"/>
    </row>
    <row r="33" spans="1:14" x14ac:dyDescent="0.3">
      <c r="A33" s="6" t="s">
        <v>1</v>
      </c>
      <c r="B33" s="3" t="s">
        <v>66</v>
      </c>
      <c r="C33" s="34"/>
      <c r="D33" s="5"/>
      <c r="E33" s="37"/>
      <c r="F33" s="5"/>
      <c r="G33" s="5"/>
      <c r="H33" s="5"/>
      <c r="I33" s="5"/>
      <c r="N33" s="18"/>
    </row>
    <row r="34" spans="1:14" x14ac:dyDescent="0.3">
      <c r="A34" s="6" t="s">
        <v>2</v>
      </c>
      <c r="B34" s="3" t="s">
        <v>70</v>
      </c>
      <c r="C34" s="34"/>
      <c r="D34" s="5"/>
      <c r="E34" s="37"/>
      <c r="F34" s="5"/>
      <c r="G34" s="5"/>
      <c r="H34" s="5"/>
      <c r="I34" s="5"/>
      <c r="N34" s="18"/>
    </row>
    <row r="35" spans="1:14" x14ac:dyDescent="0.3">
      <c r="A35" s="6" t="s">
        <v>3</v>
      </c>
      <c r="B35" s="5"/>
      <c r="C35" s="34"/>
      <c r="D35" s="5"/>
      <c r="E35" s="37"/>
      <c r="F35" s="5"/>
      <c r="G35" s="5"/>
      <c r="H35" s="5"/>
      <c r="I35" s="5"/>
    </row>
    <row r="36" spans="1:14" x14ac:dyDescent="0.3">
      <c r="A36" s="15" t="s">
        <v>77</v>
      </c>
      <c r="B36" s="3"/>
      <c r="C36" s="19"/>
      <c r="D36" s="3"/>
      <c r="E36" s="35"/>
      <c r="F36" s="3"/>
      <c r="G36" s="3"/>
      <c r="H36" s="3"/>
      <c r="I36" s="11"/>
    </row>
    <row r="37" spans="1:14" x14ac:dyDescent="0.3">
      <c r="A37" s="8" t="s">
        <v>43</v>
      </c>
      <c r="B37" s="3">
        <v>2</v>
      </c>
      <c r="C37" s="19">
        <v>1</v>
      </c>
      <c r="D37" s="3">
        <v>2</v>
      </c>
      <c r="E37" s="35">
        <f>E11</f>
        <v>9.1</v>
      </c>
      <c r="F37" s="3">
        <f t="shared" ref="F37:F44" si="8">D37*E37</f>
        <v>18.2</v>
      </c>
      <c r="G37" s="3">
        <f t="shared" ref="G37:G44" si="9">F37*0.05</f>
        <v>0.91</v>
      </c>
      <c r="H37" s="3">
        <f t="shared" ref="H37:H44" si="10">F37*0.1</f>
        <v>1.82</v>
      </c>
      <c r="I37" s="11">
        <f t="shared" ref="I37:I44" si="11">F37*$L$6+G37*$L$5+H37*$L$7</f>
        <v>2512.9195</v>
      </c>
    </row>
    <row r="38" spans="1:14" x14ac:dyDescent="0.3">
      <c r="A38" s="8" t="s">
        <v>44</v>
      </c>
      <c r="B38" s="3">
        <v>2</v>
      </c>
      <c r="C38" s="19">
        <v>1</v>
      </c>
      <c r="D38" s="3">
        <v>2</v>
      </c>
      <c r="E38" s="35">
        <f t="shared" ref="E38:E43" si="12">$E$37</f>
        <v>9.1</v>
      </c>
      <c r="F38" s="3">
        <f t="shared" si="8"/>
        <v>18.2</v>
      </c>
      <c r="G38" s="3">
        <f t="shared" si="9"/>
        <v>0.91</v>
      </c>
      <c r="H38" s="3">
        <f t="shared" si="10"/>
        <v>1.82</v>
      </c>
      <c r="I38" s="11">
        <f t="shared" si="11"/>
        <v>2512.9195</v>
      </c>
    </row>
    <row r="39" spans="1:14" x14ac:dyDescent="0.3">
      <c r="A39" s="8" t="s">
        <v>45</v>
      </c>
      <c r="B39" s="3">
        <v>2</v>
      </c>
      <c r="C39" s="19">
        <v>1</v>
      </c>
      <c r="D39" s="3">
        <v>2</v>
      </c>
      <c r="E39" s="35">
        <f t="shared" si="12"/>
        <v>9.1</v>
      </c>
      <c r="F39" s="3">
        <f t="shared" si="8"/>
        <v>18.2</v>
      </c>
      <c r="G39" s="3">
        <f t="shared" si="9"/>
        <v>0.91</v>
      </c>
      <c r="H39" s="3">
        <f t="shared" si="10"/>
        <v>1.82</v>
      </c>
      <c r="I39" s="11">
        <f t="shared" si="11"/>
        <v>2512.9195</v>
      </c>
    </row>
    <row r="40" spans="1:14" x14ac:dyDescent="0.3">
      <c r="A40" s="8" t="s">
        <v>46</v>
      </c>
      <c r="B40" s="3">
        <v>2</v>
      </c>
      <c r="C40" s="19">
        <v>1</v>
      </c>
      <c r="D40" s="3">
        <v>2</v>
      </c>
      <c r="E40" s="35">
        <f t="shared" si="12"/>
        <v>9.1</v>
      </c>
      <c r="F40" s="3">
        <f t="shared" si="8"/>
        <v>18.2</v>
      </c>
      <c r="G40" s="3">
        <f t="shared" si="9"/>
        <v>0.91</v>
      </c>
      <c r="H40" s="3">
        <f t="shared" si="10"/>
        <v>1.82</v>
      </c>
      <c r="I40" s="11">
        <f t="shared" si="11"/>
        <v>2512.9195</v>
      </c>
    </row>
    <row r="41" spans="1:14" x14ac:dyDescent="0.3">
      <c r="A41" s="8" t="s">
        <v>109</v>
      </c>
      <c r="B41" s="3">
        <v>2</v>
      </c>
      <c r="C41" s="19">
        <v>1</v>
      </c>
      <c r="D41" s="3">
        <v>2</v>
      </c>
      <c r="E41" s="35">
        <f t="shared" si="12"/>
        <v>9.1</v>
      </c>
      <c r="F41" s="3">
        <f t="shared" si="8"/>
        <v>18.2</v>
      </c>
      <c r="G41" s="3">
        <f t="shared" si="9"/>
        <v>0.91</v>
      </c>
      <c r="H41" s="3">
        <f t="shared" si="10"/>
        <v>1.82</v>
      </c>
      <c r="I41" s="11">
        <f t="shared" si="11"/>
        <v>2512.9195</v>
      </c>
    </row>
    <row r="42" spans="1:14" ht="15.75" customHeight="1" x14ac:dyDescent="0.3">
      <c r="A42" s="8" t="s">
        <v>47</v>
      </c>
      <c r="B42" s="3">
        <v>2</v>
      </c>
      <c r="C42" s="19">
        <v>1</v>
      </c>
      <c r="D42" s="3">
        <v>2</v>
      </c>
      <c r="E42" s="35">
        <f t="shared" si="12"/>
        <v>9.1</v>
      </c>
      <c r="F42" s="3">
        <f t="shared" si="8"/>
        <v>18.2</v>
      </c>
      <c r="G42" s="3">
        <f t="shared" si="9"/>
        <v>0.91</v>
      </c>
      <c r="H42" s="3">
        <f t="shared" si="10"/>
        <v>1.82</v>
      </c>
      <c r="I42" s="11">
        <f t="shared" si="11"/>
        <v>2512.9195</v>
      </c>
    </row>
    <row r="43" spans="1:14" x14ac:dyDescent="0.3">
      <c r="A43" s="8" t="s">
        <v>110</v>
      </c>
      <c r="B43" s="3">
        <v>2</v>
      </c>
      <c r="C43" s="19">
        <v>1</v>
      </c>
      <c r="D43" s="3">
        <v>2</v>
      </c>
      <c r="E43" s="35">
        <f t="shared" si="12"/>
        <v>9.1</v>
      </c>
      <c r="F43" s="3">
        <f t="shared" si="8"/>
        <v>18.2</v>
      </c>
      <c r="G43" s="3">
        <f t="shared" si="9"/>
        <v>0.91</v>
      </c>
      <c r="H43" s="3">
        <f t="shared" si="10"/>
        <v>1.82</v>
      </c>
      <c r="I43" s="11">
        <f t="shared" si="11"/>
        <v>2512.9195</v>
      </c>
    </row>
    <row r="44" spans="1:14" x14ac:dyDescent="0.3">
      <c r="A44" s="8" t="s">
        <v>98</v>
      </c>
      <c r="B44" s="3">
        <v>24</v>
      </c>
      <c r="C44" s="19">
        <v>2</v>
      </c>
      <c r="D44" s="3">
        <v>48</v>
      </c>
      <c r="E44" s="35">
        <v>9.1</v>
      </c>
      <c r="F44" s="3">
        <f t="shared" si="8"/>
        <v>436.79999999999995</v>
      </c>
      <c r="G44" s="3">
        <f t="shared" si="9"/>
        <v>21.84</v>
      </c>
      <c r="H44" s="3">
        <f t="shared" si="10"/>
        <v>43.68</v>
      </c>
      <c r="I44" s="25">
        <f t="shared" si="11"/>
        <v>60310.067999999992</v>
      </c>
    </row>
    <row r="45" spans="1:14" x14ac:dyDescent="0.3">
      <c r="A45" s="15" t="s">
        <v>55</v>
      </c>
      <c r="B45" s="5"/>
      <c r="C45" s="34"/>
      <c r="D45" s="5"/>
      <c r="E45" s="37"/>
      <c r="F45" s="5"/>
      <c r="G45" s="5"/>
      <c r="H45" s="5"/>
      <c r="I45" s="5"/>
    </row>
    <row r="46" spans="1:14" x14ac:dyDescent="0.3">
      <c r="A46" s="8" t="s">
        <v>46</v>
      </c>
      <c r="B46" s="3">
        <v>2</v>
      </c>
      <c r="C46" s="19">
        <v>1</v>
      </c>
      <c r="D46" s="3">
        <v>2</v>
      </c>
      <c r="E46" s="35">
        <f>L12</f>
        <v>91</v>
      </c>
      <c r="F46" s="3">
        <f>D46*E46</f>
        <v>182</v>
      </c>
      <c r="G46" s="3">
        <f>F46*0.05</f>
        <v>9.1</v>
      </c>
      <c r="H46" s="3">
        <f>F46*0.1</f>
        <v>18.2</v>
      </c>
      <c r="I46" s="11">
        <f>F46*$L$6+G46*$L$5+H46*$L$7</f>
        <v>25129.195</v>
      </c>
    </row>
    <row r="47" spans="1:14" x14ac:dyDescent="0.3">
      <c r="A47" s="8" t="s">
        <v>107</v>
      </c>
      <c r="B47" s="3">
        <v>2</v>
      </c>
      <c r="C47" s="19">
        <v>1</v>
      </c>
      <c r="D47" s="3">
        <v>2</v>
      </c>
      <c r="E47" s="35">
        <f>E46</f>
        <v>91</v>
      </c>
      <c r="F47" s="3">
        <f>D47*E47</f>
        <v>182</v>
      </c>
      <c r="G47" s="3">
        <f>F47*0.05</f>
        <v>9.1</v>
      </c>
      <c r="H47" s="3">
        <f>F47*0.1</f>
        <v>18.2</v>
      </c>
      <c r="I47" s="11">
        <f>F47*$L$6+G47*$L$5+H47*$L$7</f>
        <v>25129.195</v>
      </c>
    </row>
    <row r="48" spans="1:14" x14ac:dyDescent="0.3">
      <c r="A48" s="8" t="s">
        <v>108</v>
      </c>
      <c r="B48" s="3">
        <v>2</v>
      </c>
      <c r="C48" s="19">
        <v>1</v>
      </c>
      <c r="D48" s="3">
        <v>2</v>
      </c>
      <c r="E48" s="35">
        <f>E47</f>
        <v>91</v>
      </c>
      <c r="F48" s="3">
        <f>D48*E48</f>
        <v>182</v>
      </c>
      <c r="G48" s="3">
        <f>F48*0.05</f>
        <v>9.1</v>
      </c>
      <c r="H48" s="3">
        <f>F48*0.1</f>
        <v>18.2</v>
      </c>
      <c r="I48" s="11">
        <f>F48*$L$6+G48*$L$5+H48*$L$7</f>
        <v>25129.195</v>
      </c>
    </row>
    <row r="49" spans="1:9" x14ac:dyDescent="0.3">
      <c r="A49" s="8" t="s">
        <v>98</v>
      </c>
      <c r="B49" s="3">
        <v>2</v>
      </c>
      <c r="C49" s="19">
        <v>2</v>
      </c>
      <c r="D49" s="3">
        <f t="shared" ref="D49" si="13">B49*C49</f>
        <v>4</v>
      </c>
      <c r="E49" s="35">
        <v>91</v>
      </c>
      <c r="F49" s="3">
        <f t="shared" ref="F49" si="14">D49*E49</f>
        <v>364</v>
      </c>
      <c r="G49" s="3">
        <f t="shared" ref="G49" si="15">F49*0.05</f>
        <v>18.2</v>
      </c>
      <c r="H49" s="3">
        <f t="shared" ref="H49" si="16">F49*0.1</f>
        <v>36.4</v>
      </c>
      <c r="I49" s="11">
        <f>F49*$L$6+G49*$L$5+H49*$L$7</f>
        <v>50258.39</v>
      </c>
    </row>
    <row r="50" spans="1:9" ht="16.5" customHeight="1" x14ac:dyDescent="0.3">
      <c r="A50" s="27" t="s">
        <v>79</v>
      </c>
      <c r="B50" s="30"/>
      <c r="C50" s="42"/>
      <c r="D50" s="30"/>
      <c r="E50" s="38"/>
      <c r="F50" s="108">
        <f>SUM(F6:H49)</f>
        <v>20875.582000000002</v>
      </c>
      <c r="G50" s="108"/>
      <c r="H50" s="108"/>
      <c r="I50" s="29">
        <f>SUM(I6:I49)</f>
        <v>2506385.9092999985</v>
      </c>
    </row>
    <row r="51" spans="1:9" x14ac:dyDescent="0.3">
      <c r="A51" s="4" t="s">
        <v>4</v>
      </c>
      <c r="B51" s="5"/>
      <c r="C51" s="34"/>
      <c r="D51" s="5"/>
      <c r="E51" s="37"/>
      <c r="F51" s="5"/>
      <c r="G51" s="5"/>
      <c r="H51" s="5"/>
      <c r="I51" s="5"/>
    </row>
    <row r="52" spans="1:9" x14ac:dyDescent="0.3">
      <c r="A52" s="6" t="s">
        <v>35</v>
      </c>
      <c r="B52" s="3" t="s">
        <v>65</v>
      </c>
      <c r="C52" s="34"/>
      <c r="D52" s="5"/>
      <c r="E52" s="34"/>
      <c r="F52" s="5"/>
      <c r="G52" s="5"/>
      <c r="H52" s="5"/>
      <c r="I52" s="5"/>
    </row>
    <row r="53" spans="1:9" x14ac:dyDescent="0.3">
      <c r="A53" s="6" t="s">
        <v>67</v>
      </c>
      <c r="B53" s="3" t="s">
        <v>66</v>
      </c>
      <c r="C53" s="34"/>
      <c r="D53" s="5"/>
      <c r="E53" s="34"/>
      <c r="F53" s="5"/>
      <c r="G53" s="5"/>
      <c r="H53" s="5"/>
      <c r="I53" s="5"/>
    </row>
    <row r="54" spans="1:9" x14ac:dyDescent="0.3">
      <c r="A54" s="6" t="s">
        <v>68</v>
      </c>
      <c r="B54" s="3" t="s">
        <v>66</v>
      </c>
      <c r="C54" s="34"/>
      <c r="D54" s="5"/>
      <c r="E54" s="34"/>
      <c r="F54" s="5"/>
      <c r="G54" s="5"/>
      <c r="H54" s="5"/>
      <c r="I54" s="5"/>
    </row>
    <row r="55" spans="1:9" x14ac:dyDescent="0.3">
      <c r="A55" s="6" t="s">
        <v>69</v>
      </c>
      <c r="B55" s="3" t="s">
        <v>62</v>
      </c>
      <c r="C55" s="34"/>
      <c r="D55" s="5"/>
      <c r="E55" s="34"/>
      <c r="F55" s="5"/>
      <c r="G55" s="5"/>
      <c r="H55" s="5"/>
      <c r="I55" s="5"/>
    </row>
    <row r="56" spans="1:9" x14ac:dyDescent="0.3">
      <c r="A56" s="6" t="s">
        <v>5</v>
      </c>
      <c r="B56" s="5"/>
      <c r="C56" s="34"/>
      <c r="D56" s="5"/>
      <c r="E56" s="34"/>
      <c r="F56" s="5"/>
      <c r="G56" s="5"/>
      <c r="H56" s="5"/>
      <c r="I56" s="5"/>
    </row>
    <row r="57" spans="1:9" x14ac:dyDescent="0.3">
      <c r="A57" s="15" t="s">
        <v>55</v>
      </c>
      <c r="B57" s="5"/>
      <c r="C57" s="34"/>
      <c r="D57" s="5"/>
      <c r="E57" s="34"/>
      <c r="F57" s="5"/>
      <c r="G57" s="5"/>
      <c r="H57" s="5"/>
      <c r="I57" s="5"/>
    </row>
    <row r="58" spans="1:9" x14ac:dyDescent="0.3">
      <c r="A58" s="7" t="s">
        <v>48</v>
      </c>
      <c r="B58" s="3">
        <v>0.1</v>
      </c>
      <c r="C58" s="19">
        <v>330</v>
      </c>
      <c r="D58" s="3">
        <f t="shared" ref="D58:D64" si="17">B58*C58</f>
        <v>33</v>
      </c>
      <c r="E58" s="35">
        <f>$L$12</f>
        <v>91</v>
      </c>
      <c r="F58" s="14">
        <f t="shared" ref="F58:F63" si="18">D58*E58</f>
        <v>3003</v>
      </c>
      <c r="G58" s="3">
        <f t="shared" ref="G58:G64" si="19">F58*0.05</f>
        <v>150.15</v>
      </c>
      <c r="H58" s="3">
        <f t="shared" ref="H58:H63" si="20">F58*0.1</f>
        <v>300.3</v>
      </c>
      <c r="I58" s="11">
        <f>F58*$L$6+G58*$L$5+H58*$L$7</f>
        <v>414631.71750000003</v>
      </c>
    </row>
    <row r="59" spans="1:9" x14ac:dyDescent="0.3">
      <c r="A59" s="7" t="s">
        <v>49</v>
      </c>
      <c r="B59" s="3">
        <v>0.1</v>
      </c>
      <c r="C59" s="19">
        <v>330</v>
      </c>
      <c r="D59" s="3">
        <f t="shared" si="17"/>
        <v>33</v>
      </c>
      <c r="E59" s="35">
        <f>E58</f>
        <v>91</v>
      </c>
      <c r="F59" s="14">
        <f t="shared" si="18"/>
        <v>3003</v>
      </c>
      <c r="G59" s="3">
        <f t="shared" si="19"/>
        <v>150.15</v>
      </c>
      <c r="H59" s="3">
        <f t="shared" si="20"/>
        <v>300.3</v>
      </c>
      <c r="I59" s="11">
        <f>F59*$L$6+G59*$L$5+H59*$L$7</f>
        <v>414631.71750000003</v>
      </c>
    </row>
    <row r="60" spans="1:9" x14ac:dyDescent="0.3">
      <c r="A60" s="15" t="s">
        <v>56</v>
      </c>
      <c r="B60" s="3"/>
      <c r="C60" s="19"/>
      <c r="D60" s="3"/>
      <c r="E60" s="35"/>
      <c r="F60" s="14"/>
      <c r="G60" s="3"/>
      <c r="H60" s="3"/>
      <c r="I60" s="11"/>
    </row>
    <row r="61" spans="1:9" x14ac:dyDescent="0.3">
      <c r="A61" s="7" t="s">
        <v>48</v>
      </c>
      <c r="B61" s="3">
        <v>1.5</v>
      </c>
      <c r="C61" s="19">
        <v>330</v>
      </c>
      <c r="D61" s="3">
        <f>B61*C61</f>
        <v>495</v>
      </c>
      <c r="E61" s="35">
        <f>$L$10</f>
        <v>0</v>
      </c>
      <c r="F61" s="14">
        <f t="shared" ref="F61:F62" si="21">D61*E61</f>
        <v>0</v>
      </c>
      <c r="G61" s="3">
        <f t="shared" ref="G61:G62" si="22">F61*0.05</f>
        <v>0</v>
      </c>
      <c r="H61" s="3">
        <f t="shared" ref="H61:H62" si="23">F61*0.1</f>
        <v>0</v>
      </c>
      <c r="I61" s="25">
        <f>F61*$L$6+G61*$L$5+H61*$L$7</f>
        <v>0</v>
      </c>
    </row>
    <row r="62" spans="1:9" x14ac:dyDescent="0.3">
      <c r="A62" s="7" t="s">
        <v>49</v>
      </c>
      <c r="B62" s="3">
        <v>0.1</v>
      </c>
      <c r="C62" s="19">
        <v>330</v>
      </c>
      <c r="D62" s="3">
        <f t="shared" ref="D62:D63" si="24">B62*C62</f>
        <v>33</v>
      </c>
      <c r="E62" s="35">
        <f>$L$10</f>
        <v>0</v>
      </c>
      <c r="F62" s="14">
        <f t="shared" si="21"/>
        <v>0</v>
      </c>
      <c r="G62" s="3">
        <f t="shared" si="22"/>
        <v>0</v>
      </c>
      <c r="H62" s="3">
        <f t="shared" si="23"/>
        <v>0</v>
      </c>
      <c r="I62" s="25">
        <f>F62*$L$6+G62*$L$5+H62*$L$7</f>
        <v>0</v>
      </c>
    </row>
    <row r="63" spans="1:9" x14ac:dyDescent="0.3">
      <c r="A63" s="7" t="s">
        <v>54</v>
      </c>
      <c r="B63" s="3">
        <v>2</v>
      </c>
      <c r="C63" s="19">
        <v>4</v>
      </c>
      <c r="D63" s="3">
        <f t="shared" si="24"/>
        <v>8</v>
      </c>
      <c r="E63" s="35">
        <f>$L$10</f>
        <v>0</v>
      </c>
      <c r="F63" s="14">
        <f t="shared" si="18"/>
        <v>0</v>
      </c>
      <c r="G63" s="3">
        <f t="shared" si="19"/>
        <v>0</v>
      </c>
      <c r="H63" s="3">
        <f t="shared" si="20"/>
        <v>0</v>
      </c>
      <c r="I63" s="25">
        <f>F63*$L$6+G63*$L$5+H63*$L$7</f>
        <v>0</v>
      </c>
    </row>
    <row r="64" spans="1:9" x14ac:dyDescent="0.3">
      <c r="A64" s="6" t="s">
        <v>7</v>
      </c>
      <c r="B64" s="3">
        <v>80</v>
      </c>
      <c r="C64" s="19">
        <v>1</v>
      </c>
      <c r="D64" s="3">
        <f t="shared" si="17"/>
        <v>80</v>
      </c>
      <c r="E64" s="35">
        <f>$L$10</f>
        <v>0</v>
      </c>
      <c r="F64" s="14">
        <f t="shared" ref="F64" si="25">D64*E64</f>
        <v>0</v>
      </c>
      <c r="G64" s="3">
        <f t="shared" si="19"/>
        <v>0</v>
      </c>
      <c r="H64" s="3">
        <f t="shared" ref="H64" si="26">F64*0.1</f>
        <v>0</v>
      </c>
      <c r="I64" s="25">
        <f>F64*$L$6+G64*$L$5+H64*$L$7</f>
        <v>0</v>
      </c>
    </row>
    <row r="65" spans="1:12" x14ac:dyDescent="0.3">
      <c r="A65" s="6" t="s">
        <v>71</v>
      </c>
      <c r="B65" s="3" t="s">
        <v>62</v>
      </c>
      <c r="C65" s="34"/>
      <c r="D65" s="5"/>
      <c r="E65" s="34"/>
      <c r="F65" s="5"/>
      <c r="G65" s="5"/>
      <c r="H65" s="5"/>
      <c r="I65" s="5"/>
    </row>
    <row r="66" spans="1:12" ht="17.25" customHeight="1" x14ac:dyDescent="0.3">
      <c r="A66" s="27" t="s">
        <v>100</v>
      </c>
      <c r="B66" s="28"/>
      <c r="C66" s="43"/>
      <c r="D66" s="28"/>
      <c r="E66" s="39"/>
      <c r="F66" s="108">
        <f>SUM(F58:H64)</f>
        <v>6906.9000000000005</v>
      </c>
      <c r="G66" s="108"/>
      <c r="H66" s="108"/>
      <c r="I66" s="29">
        <f>SUM(I58:I65)</f>
        <v>829263.43500000006</v>
      </c>
    </row>
    <row r="67" spans="1:12" ht="15" x14ac:dyDescent="0.3">
      <c r="A67" s="17" t="s">
        <v>102</v>
      </c>
      <c r="B67" s="9"/>
      <c r="C67" s="44"/>
      <c r="D67" s="9"/>
      <c r="E67" s="40"/>
      <c r="F67" s="106">
        <f>ROUND(F66+F50, -2)</f>
        <v>27800</v>
      </c>
      <c r="G67" s="106"/>
      <c r="H67" s="106"/>
      <c r="I67" s="10">
        <f>ROUND(I66+I50, -4)</f>
        <v>3340000</v>
      </c>
      <c r="K67" s="31">
        <f>F67/Responses!E18</f>
        <v>53.595527279737802</v>
      </c>
      <c r="L67" s="1" t="s">
        <v>111</v>
      </c>
    </row>
    <row r="68" spans="1:12" ht="15" x14ac:dyDescent="0.3">
      <c r="A68" s="26" t="s">
        <v>103</v>
      </c>
      <c r="B68" s="5"/>
      <c r="C68" s="34"/>
      <c r="D68" s="5"/>
      <c r="E68" s="34"/>
      <c r="F68" s="5"/>
      <c r="G68" s="5"/>
      <c r="H68" s="5"/>
      <c r="I68" s="10">
        <f>'Capital O&amp;M'!I11</f>
        <v>10800000</v>
      </c>
    </row>
    <row r="69" spans="1:12" ht="15" x14ac:dyDescent="0.3">
      <c r="A69" s="26" t="s">
        <v>104</v>
      </c>
      <c r="B69" s="5"/>
      <c r="C69" s="34"/>
      <c r="D69" s="5"/>
      <c r="E69" s="34"/>
      <c r="F69" s="5"/>
      <c r="G69" s="5"/>
      <c r="H69" s="5"/>
      <c r="I69" s="10">
        <f>ROUND(I67+I68, -5)</f>
        <v>14100000</v>
      </c>
    </row>
    <row r="71" spans="1:12" ht="15.5" x14ac:dyDescent="0.3">
      <c r="A71" s="103" t="s">
        <v>124</v>
      </c>
      <c r="B71" s="103"/>
      <c r="C71" s="103"/>
      <c r="D71" s="103"/>
      <c r="E71" s="103"/>
      <c r="F71" s="103"/>
      <c r="G71" s="103"/>
      <c r="H71" s="103"/>
      <c r="I71" s="103"/>
    </row>
    <row r="72" spans="1:12" ht="71.25" customHeight="1" x14ac:dyDescent="0.3">
      <c r="A72" s="107" t="s">
        <v>125</v>
      </c>
      <c r="B72" s="107"/>
      <c r="C72" s="107"/>
      <c r="D72" s="107"/>
      <c r="E72" s="107"/>
      <c r="F72" s="107"/>
      <c r="G72" s="107"/>
      <c r="H72" s="107"/>
      <c r="I72" s="107"/>
    </row>
    <row r="73" spans="1:12" ht="46.5" customHeight="1" x14ac:dyDescent="0.3">
      <c r="A73" s="103" t="s">
        <v>90</v>
      </c>
      <c r="B73" s="103"/>
      <c r="C73" s="103"/>
      <c r="D73" s="103"/>
      <c r="E73" s="103"/>
      <c r="F73" s="103"/>
      <c r="G73" s="103"/>
      <c r="H73" s="103"/>
      <c r="I73" s="103"/>
    </row>
    <row r="74" spans="1:12" ht="39" customHeight="1" x14ac:dyDescent="0.3">
      <c r="A74" s="101" t="s">
        <v>112</v>
      </c>
      <c r="B74" s="101"/>
      <c r="C74" s="101"/>
      <c r="D74" s="101"/>
      <c r="E74" s="101"/>
      <c r="F74" s="101"/>
      <c r="G74" s="101"/>
      <c r="H74" s="101"/>
      <c r="I74" s="101"/>
    </row>
    <row r="75" spans="1:12" ht="15.5" x14ac:dyDescent="0.3">
      <c r="A75" s="104" t="s">
        <v>95</v>
      </c>
      <c r="B75" s="104"/>
      <c r="C75" s="104"/>
      <c r="D75" s="104"/>
      <c r="E75" s="104"/>
      <c r="F75" s="104"/>
      <c r="G75" s="104"/>
      <c r="H75" s="104"/>
      <c r="I75" s="104"/>
    </row>
    <row r="76" spans="1:12" ht="18.75" customHeight="1" x14ac:dyDescent="0.3">
      <c r="A76" s="102" t="s">
        <v>101</v>
      </c>
      <c r="B76" s="102"/>
      <c r="C76" s="102"/>
      <c r="D76" s="102"/>
      <c r="E76" s="102"/>
      <c r="F76" s="102"/>
      <c r="G76" s="102"/>
      <c r="H76" s="102"/>
      <c r="I76" s="102"/>
    </row>
  </sheetData>
  <mergeCells count="11">
    <mergeCell ref="A1:I1"/>
    <mergeCell ref="F67:H67"/>
    <mergeCell ref="A71:I71"/>
    <mergeCell ref="A72:I72"/>
    <mergeCell ref="F66:H66"/>
    <mergeCell ref="F50:H50"/>
    <mergeCell ref="K4:L4"/>
    <mergeCell ref="A74:I74"/>
    <mergeCell ref="A76:I76"/>
    <mergeCell ref="A73:I73"/>
    <mergeCell ref="A75:I7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opLeftCell="A11" workbookViewId="0">
      <selection activeCell="A28" sqref="A28"/>
    </sheetView>
  </sheetViews>
  <sheetFormatPr defaultColWidth="9.1796875" defaultRowHeight="14.5" x14ac:dyDescent="0.35"/>
  <cols>
    <col min="1" max="1" width="39.1796875" style="45" customWidth="1"/>
    <col min="2" max="2" width="9.81640625" style="45" customWidth="1"/>
    <col min="3" max="8" width="9.1796875" style="45"/>
    <col min="9" max="9" width="13.81640625" style="45" customWidth="1"/>
    <col min="10" max="10" width="9.1796875" style="45"/>
    <col min="11" max="11" width="13.1796875" style="46" customWidth="1"/>
    <col min="12" max="16384" width="9.1796875" style="45"/>
  </cols>
  <sheetData>
    <row r="1" spans="1:13" ht="36.75" customHeight="1" x14ac:dyDescent="0.35">
      <c r="A1" s="117" t="s">
        <v>106</v>
      </c>
      <c r="B1" s="117"/>
      <c r="C1" s="117"/>
      <c r="D1" s="117"/>
      <c r="E1" s="117"/>
      <c r="F1" s="117"/>
      <c r="G1" s="117"/>
      <c r="H1" s="117"/>
      <c r="I1" s="117"/>
    </row>
    <row r="2" spans="1:13" ht="15" x14ac:dyDescent="0.35">
      <c r="A2" s="116"/>
      <c r="B2" s="116"/>
      <c r="C2" s="116"/>
      <c r="D2" s="116"/>
      <c r="E2" s="116"/>
      <c r="F2" s="116"/>
      <c r="G2" s="116"/>
      <c r="H2" s="116"/>
      <c r="I2" s="116"/>
    </row>
    <row r="3" spans="1:13" x14ac:dyDescent="0.35">
      <c r="A3" s="119" t="s">
        <v>33</v>
      </c>
      <c r="B3" s="47" t="s">
        <v>32</v>
      </c>
      <c r="C3" s="47" t="s">
        <v>31</v>
      </c>
      <c r="D3" s="47" t="s">
        <v>30</v>
      </c>
      <c r="E3" s="47" t="s">
        <v>29</v>
      </c>
      <c r="F3" s="47" t="s">
        <v>28</v>
      </c>
      <c r="G3" s="47" t="s">
        <v>27</v>
      </c>
      <c r="H3" s="47" t="s">
        <v>26</v>
      </c>
      <c r="I3" s="47" t="s">
        <v>25</v>
      </c>
    </row>
    <row r="4" spans="1:13" ht="65" x14ac:dyDescent="0.35">
      <c r="A4" s="119"/>
      <c r="B4" s="47" t="s">
        <v>24</v>
      </c>
      <c r="C4" s="47" t="s">
        <v>23</v>
      </c>
      <c r="D4" s="47" t="s">
        <v>22</v>
      </c>
      <c r="E4" s="47" t="s">
        <v>115</v>
      </c>
      <c r="F4" s="47" t="s">
        <v>21</v>
      </c>
      <c r="G4" s="47" t="s">
        <v>20</v>
      </c>
      <c r="H4" s="47" t="s">
        <v>19</v>
      </c>
      <c r="I4" s="47" t="s">
        <v>116</v>
      </c>
    </row>
    <row r="5" spans="1:13" x14ac:dyDescent="0.35">
      <c r="A5" s="119"/>
      <c r="B5" s="48"/>
      <c r="C5" s="48"/>
      <c r="D5" s="47" t="s">
        <v>18</v>
      </c>
      <c r="E5" s="48"/>
      <c r="F5" s="47" t="s">
        <v>17</v>
      </c>
      <c r="G5" s="47" t="s">
        <v>16</v>
      </c>
      <c r="H5" s="47" t="s">
        <v>15</v>
      </c>
      <c r="I5" s="48"/>
      <c r="K5" s="100" t="s">
        <v>72</v>
      </c>
      <c r="L5" s="100"/>
      <c r="M5" s="49"/>
    </row>
    <row r="6" spans="1:13" ht="15.5" x14ac:dyDescent="0.35">
      <c r="A6" s="50" t="s">
        <v>117</v>
      </c>
      <c r="B6" s="19">
        <v>24</v>
      </c>
      <c r="C6" s="19">
        <v>1</v>
      </c>
      <c r="D6" s="19">
        <f>B6*C6</f>
        <v>24</v>
      </c>
      <c r="E6" s="19">
        <f>'Table 1'!E42</f>
        <v>9.1</v>
      </c>
      <c r="F6" s="51">
        <f>D6*E6</f>
        <v>218.39999999999998</v>
      </c>
      <c r="G6" s="51">
        <f>F6*0.05</f>
        <v>10.92</v>
      </c>
      <c r="H6" s="51">
        <f>F6*0.1</f>
        <v>21.84</v>
      </c>
      <c r="I6" s="52">
        <f>(F6*$L$7)+(G6*$L$6)+(H6*$L$8)</f>
        <v>12827.068799999997</v>
      </c>
      <c r="K6" s="22" t="s">
        <v>73</v>
      </c>
      <c r="L6" s="53">
        <v>70.56</v>
      </c>
      <c r="M6" s="32"/>
    </row>
    <row r="7" spans="1:13" ht="15.5" x14ac:dyDescent="0.35">
      <c r="A7" s="50" t="s">
        <v>118</v>
      </c>
      <c r="B7" s="19">
        <v>24</v>
      </c>
      <c r="C7" s="19">
        <v>1</v>
      </c>
      <c r="D7" s="19">
        <f>B7*C7</f>
        <v>24</v>
      </c>
      <c r="E7" s="19">
        <v>0</v>
      </c>
      <c r="F7" s="54">
        <f>D7*E7</f>
        <v>0</v>
      </c>
      <c r="G7" s="54">
        <f>F7*0.05</f>
        <v>0</v>
      </c>
      <c r="H7" s="54">
        <f>F7*0.1</f>
        <v>0</v>
      </c>
      <c r="I7" s="55">
        <f>(F7*$L$7)+(G7*$L$6)+(H7*$L$8)</f>
        <v>0</v>
      </c>
      <c r="K7" s="22" t="s">
        <v>74</v>
      </c>
      <c r="L7" s="56">
        <v>52.37</v>
      </c>
      <c r="M7" s="32"/>
    </row>
    <row r="8" spans="1:13" x14ac:dyDescent="0.35">
      <c r="A8" s="50" t="s">
        <v>14</v>
      </c>
      <c r="B8" s="19"/>
      <c r="C8" s="19"/>
      <c r="D8" s="19"/>
      <c r="E8" s="19"/>
      <c r="F8" s="51"/>
      <c r="G8" s="51"/>
      <c r="H8" s="51"/>
      <c r="I8" s="57"/>
      <c r="K8" s="22" t="s">
        <v>75</v>
      </c>
      <c r="L8" s="56">
        <v>28.34</v>
      </c>
      <c r="M8" s="32"/>
    </row>
    <row r="9" spans="1:13" x14ac:dyDescent="0.35">
      <c r="A9" s="58" t="s">
        <v>13</v>
      </c>
      <c r="B9" s="19">
        <v>0.5</v>
      </c>
      <c r="C9" s="19">
        <v>1</v>
      </c>
      <c r="D9" s="19">
        <f t="shared" ref="D9:D16" si="0">B9*C9</f>
        <v>0.5</v>
      </c>
      <c r="E9" s="19">
        <f>E6</f>
        <v>9.1</v>
      </c>
      <c r="F9" s="51">
        <f t="shared" ref="F9:F16" si="1">D9*E9</f>
        <v>4.55</v>
      </c>
      <c r="G9" s="51">
        <f t="shared" ref="G9:G16" si="2">F9*0.05</f>
        <v>0.22750000000000001</v>
      </c>
      <c r="H9" s="51">
        <f t="shared" ref="H9:H16" si="3">F9*0.1</f>
        <v>0.45500000000000002</v>
      </c>
      <c r="I9" s="52">
        <f t="shared" ref="I9:I16" si="4">(F9*$L$7)+(G9*$L$6)+(H9*$L$8)</f>
        <v>267.23059999999998</v>
      </c>
    </row>
    <row r="10" spans="1:13" x14ac:dyDescent="0.35">
      <c r="A10" s="58" t="s">
        <v>12</v>
      </c>
      <c r="B10" s="19">
        <v>0.5</v>
      </c>
      <c r="C10" s="19">
        <v>1</v>
      </c>
      <c r="D10" s="19">
        <f t="shared" si="0"/>
        <v>0.5</v>
      </c>
      <c r="E10" s="19">
        <f>E9</f>
        <v>9.1</v>
      </c>
      <c r="F10" s="51">
        <f t="shared" si="1"/>
        <v>4.55</v>
      </c>
      <c r="G10" s="51">
        <f t="shared" si="2"/>
        <v>0.22750000000000001</v>
      </c>
      <c r="H10" s="51">
        <f t="shared" si="3"/>
        <v>0.45500000000000002</v>
      </c>
      <c r="I10" s="52">
        <f t="shared" si="4"/>
        <v>267.23059999999998</v>
      </c>
    </row>
    <row r="11" spans="1:13" ht="15.5" x14ac:dyDescent="0.35">
      <c r="A11" s="58" t="s">
        <v>119</v>
      </c>
      <c r="B11" s="19">
        <v>0.5</v>
      </c>
      <c r="C11" s="19">
        <v>1.1000000000000001</v>
      </c>
      <c r="D11" s="19">
        <f t="shared" si="0"/>
        <v>0.55000000000000004</v>
      </c>
      <c r="E11" s="19">
        <v>100</v>
      </c>
      <c r="F11" s="51">
        <f t="shared" si="1"/>
        <v>55.000000000000007</v>
      </c>
      <c r="G11" s="51">
        <f t="shared" si="2"/>
        <v>2.7500000000000004</v>
      </c>
      <c r="H11" s="51">
        <f t="shared" si="3"/>
        <v>5.5000000000000009</v>
      </c>
      <c r="I11" s="52">
        <f t="shared" si="4"/>
        <v>3230.26</v>
      </c>
    </row>
    <row r="12" spans="1:13" ht="26" x14ac:dyDescent="0.35">
      <c r="A12" s="58" t="s">
        <v>34</v>
      </c>
      <c r="B12" s="19">
        <v>0.5</v>
      </c>
      <c r="C12" s="19">
        <v>1</v>
      </c>
      <c r="D12" s="19">
        <f t="shared" si="0"/>
        <v>0.5</v>
      </c>
      <c r="E12" s="19">
        <f>E9</f>
        <v>9.1</v>
      </c>
      <c r="F12" s="51">
        <f t="shared" si="1"/>
        <v>4.55</v>
      </c>
      <c r="G12" s="51">
        <f t="shared" si="2"/>
        <v>0.22750000000000001</v>
      </c>
      <c r="H12" s="51">
        <f t="shared" si="3"/>
        <v>0.45500000000000002</v>
      </c>
      <c r="I12" s="52">
        <f t="shared" si="4"/>
        <v>267.23059999999998</v>
      </c>
    </row>
    <row r="13" spans="1:13" ht="15.5" x14ac:dyDescent="0.35">
      <c r="A13" s="58" t="s">
        <v>172</v>
      </c>
      <c r="B13" s="19">
        <v>0.5</v>
      </c>
      <c r="C13" s="19">
        <v>1</v>
      </c>
      <c r="D13" s="19">
        <f t="shared" ref="D13:D14" si="5">B13*C13</f>
        <v>0.5</v>
      </c>
      <c r="E13" s="19">
        <v>100</v>
      </c>
      <c r="F13" s="51">
        <f t="shared" ref="F13:F14" si="6">D13*E13</f>
        <v>50</v>
      </c>
      <c r="G13" s="51">
        <f t="shared" ref="G13:G14" si="7">F13*0.05</f>
        <v>2.5</v>
      </c>
      <c r="H13" s="51">
        <f t="shared" ref="H13:H14" si="8">F13*0.1</f>
        <v>5</v>
      </c>
      <c r="I13" s="52">
        <f t="shared" ref="I13:I14" si="9">(F13*$L$7)+(G13*$L$6)+(H13*$L$8)</f>
        <v>2936.6</v>
      </c>
    </row>
    <row r="14" spans="1:13" ht="15.5" x14ac:dyDescent="0.35">
      <c r="A14" s="58" t="s">
        <v>173</v>
      </c>
      <c r="B14" s="19">
        <v>0.5</v>
      </c>
      <c r="C14" s="19">
        <v>1</v>
      </c>
      <c r="D14" s="19">
        <f t="shared" si="5"/>
        <v>0.5</v>
      </c>
      <c r="E14" s="19">
        <v>9.1</v>
      </c>
      <c r="F14" s="51">
        <f t="shared" si="6"/>
        <v>4.55</v>
      </c>
      <c r="G14" s="51">
        <f t="shared" si="7"/>
        <v>0.22750000000000001</v>
      </c>
      <c r="H14" s="51">
        <f t="shared" si="8"/>
        <v>0.45500000000000002</v>
      </c>
      <c r="I14" s="52">
        <f t="shared" si="9"/>
        <v>267.23059999999998</v>
      </c>
    </row>
    <row r="15" spans="1:13" ht="15.5" x14ac:dyDescent="0.35">
      <c r="A15" s="58" t="s">
        <v>120</v>
      </c>
      <c r="B15" s="19">
        <v>8</v>
      </c>
      <c r="C15" s="19">
        <v>1</v>
      </c>
      <c r="D15" s="19">
        <f t="shared" si="0"/>
        <v>8</v>
      </c>
      <c r="E15" s="19">
        <v>100</v>
      </c>
      <c r="F15" s="51">
        <f t="shared" si="1"/>
        <v>800</v>
      </c>
      <c r="G15" s="59">
        <f t="shared" si="2"/>
        <v>40</v>
      </c>
      <c r="H15" s="59">
        <f t="shared" si="3"/>
        <v>80</v>
      </c>
      <c r="I15" s="52">
        <f t="shared" si="4"/>
        <v>46985.599999999999</v>
      </c>
    </row>
    <row r="16" spans="1:13" ht="15.5" x14ac:dyDescent="0.35">
      <c r="A16" s="58" t="s">
        <v>169</v>
      </c>
      <c r="B16" s="19">
        <v>8</v>
      </c>
      <c r="C16" s="19">
        <v>2</v>
      </c>
      <c r="D16" s="19">
        <f t="shared" si="0"/>
        <v>16</v>
      </c>
      <c r="E16" s="19">
        <f>'Table 1'!E49</f>
        <v>91</v>
      </c>
      <c r="F16" s="54">
        <f t="shared" si="1"/>
        <v>1456</v>
      </c>
      <c r="G16" s="51">
        <f t="shared" si="2"/>
        <v>72.8</v>
      </c>
      <c r="H16" s="51">
        <f t="shared" si="3"/>
        <v>145.6</v>
      </c>
      <c r="I16" s="52">
        <f t="shared" si="4"/>
        <v>85513.792000000001</v>
      </c>
    </row>
    <row r="17" spans="1:9" ht="20.25" customHeight="1" x14ac:dyDescent="0.35">
      <c r="A17" s="26" t="s">
        <v>170</v>
      </c>
      <c r="B17" s="26"/>
      <c r="C17" s="26"/>
      <c r="D17" s="26"/>
      <c r="E17" s="26"/>
      <c r="F17" s="112">
        <f>ROUND(SUM(F6:H16), -1)</f>
        <v>2990</v>
      </c>
      <c r="G17" s="113"/>
      <c r="H17" s="114"/>
      <c r="I17" s="60">
        <f>ROUND(SUM(I6:I16), -3)</f>
        <v>153000</v>
      </c>
    </row>
    <row r="18" spans="1:9" x14ac:dyDescent="0.35">
      <c r="A18" s="61"/>
      <c r="G18" s="62"/>
    </row>
    <row r="19" spans="1:9" x14ac:dyDescent="0.35">
      <c r="A19" s="61" t="s">
        <v>11</v>
      </c>
    </row>
    <row r="20" spans="1:9" ht="24.75" customHeight="1" x14ac:dyDescent="0.35">
      <c r="A20" s="118" t="s">
        <v>174</v>
      </c>
      <c r="B20" s="118"/>
      <c r="C20" s="118"/>
      <c r="D20" s="118"/>
      <c r="E20" s="118"/>
      <c r="F20" s="118"/>
      <c r="G20" s="118"/>
      <c r="H20" s="118"/>
      <c r="I20" s="118"/>
    </row>
    <row r="21" spans="1:9" ht="49.5" customHeight="1" x14ac:dyDescent="0.35">
      <c r="A21" s="118" t="s">
        <v>140</v>
      </c>
      <c r="B21" s="118"/>
      <c r="C21" s="118"/>
      <c r="D21" s="118"/>
      <c r="E21" s="118"/>
      <c r="F21" s="118"/>
      <c r="G21" s="118"/>
      <c r="H21" s="118"/>
      <c r="I21" s="118"/>
    </row>
    <row r="22" spans="1:9" ht="32.25" customHeight="1" x14ac:dyDescent="0.35">
      <c r="A22" s="109" t="s">
        <v>121</v>
      </c>
      <c r="B22" s="109"/>
      <c r="C22" s="109"/>
      <c r="D22" s="109"/>
      <c r="E22" s="109"/>
      <c r="F22" s="109"/>
      <c r="G22" s="109"/>
      <c r="H22" s="109"/>
      <c r="I22" s="109"/>
    </row>
    <row r="23" spans="1:9" ht="15.5" x14ac:dyDescent="0.35">
      <c r="A23" s="110" t="s">
        <v>122</v>
      </c>
      <c r="B23" s="110"/>
      <c r="C23" s="110"/>
      <c r="D23" s="110"/>
      <c r="E23" s="110"/>
      <c r="F23" s="110"/>
      <c r="G23" s="110"/>
      <c r="H23" s="110"/>
      <c r="I23" s="110"/>
    </row>
    <row r="24" spans="1:9" ht="15.5" x14ac:dyDescent="0.35">
      <c r="A24" s="111" t="s">
        <v>123</v>
      </c>
      <c r="B24" s="111"/>
      <c r="C24" s="111"/>
      <c r="D24" s="111"/>
      <c r="E24" s="111"/>
      <c r="F24" s="111"/>
      <c r="G24" s="111"/>
      <c r="H24" s="111"/>
      <c r="I24" s="111"/>
    </row>
    <row r="25" spans="1:9" ht="31.5" customHeight="1" x14ac:dyDescent="0.35">
      <c r="A25" s="115" t="s">
        <v>183</v>
      </c>
      <c r="B25" s="115"/>
      <c r="C25" s="115"/>
      <c r="D25" s="115"/>
      <c r="E25" s="115"/>
      <c r="F25" s="115"/>
      <c r="G25" s="115"/>
      <c r="H25" s="115"/>
      <c r="I25" s="115"/>
    </row>
    <row r="26" spans="1:9" ht="15.5" x14ac:dyDescent="0.35">
      <c r="A26" s="111" t="s">
        <v>171</v>
      </c>
      <c r="B26" s="111"/>
      <c r="C26" s="111"/>
      <c r="D26" s="111"/>
      <c r="E26" s="111"/>
      <c r="F26" s="111"/>
      <c r="G26" s="111"/>
      <c r="H26" s="111"/>
      <c r="I26" s="111"/>
    </row>
    <row r="27" spans="1:9" x14ac:dyDescent="0.35">
      <c r="A27" s="63"/>
    </row>
    <row r="28" spans="1:9" x14ac:dyDescent="0.35">
      <c r="A28" s="63"/>
    </row>
    <row r="29" spans="1:9" x14ac:dyDescent="0.35">
      <c r="A29" s="63"/>
    </row>
    <row r="30" spans="1:9" x14ac:dyDescent="0.35">
      <c r="A30" s="63"/>
    </row>
  </sheetData>
  <mergeCells count="12">
    <mergeCell ref="A2:I2"/>
    <mergeCell ref="A1:I1"/>
    <mergeCell ref="A21:I21"/>
    <mergeCell ref="A20:I20"/>
    <mergeCell ref="A3:A5"/>
    <mergeCell ref="K5:L5"/>
    <mergeCell ref="A22:I22"/>
    <mergeCell ref="A23:I23"/>
    <mergeCell ref="A24:I24"/>
    <mergeCell ref="A26:I26"/>
    <mergeCell ref="F17:H17"/>
    <mergeCell ref="A25:I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5132-D3C3-4426-A184-72CB790F48DB}">
  <dimension ref="A1:I17"/>
  <sheetViews>
    <sheetView topLeftCell="A6" zoomScaleNormal="100" workbookViewId="0">
      <selection activeCell="A15" sqref="A15:G15"/>
    </sheetView>
  </sheetViews>
  <sheetFormatPr defaultColWidth="22" defaultRowHeight="13" x14ac:dyDescent="0.3"/>
  <cols>
    <col min="1" max="1" width="22" style="64"/>
    <col min="2" max="2" width="17.54296875" style="64" customWidth="1"/>
    <col min="3" max="3" width="17.26953125" style="64" customWidth="1"/>
    <col min="4" max="4" width="22" style="64"/>
    <col min="5" max="5" width="19.81640625" style="64" customWidth="1"/>
    <col min="6" max="7" width="16.81640625" style="64" customWidth="1"/>
    <col min="8" max="8" width="6" style="64" customWidth="1"/>
    <col min="9" max="16384" width="22" style="64"/>
  </cols>
  <sheetData>
    <row r="1" spans="1:9" x14ac:dyDescent="0.3">
      <c r="A1" s="79"/>
      <c r="B1" s="78"/>
      <c r="C1" s="78"/>
    </row>
    <row r="2" spans="1:9" x14ac:dyDescent="0.3">
      <c r="A2" s="122" t="s">
        <v>127</v>
      </c>
      <c r="B2" s="122"/>
      <c r="C2" s="122"/>
      <c r="D2" s="122"/>
      <c r="E2" s="122"/>
      <c r="F2" s="122"/>
      <c r="G2" s="123"/>
      <c r="H2" s="77"/>
    </row>
    <row r="3" spans="1:9" x14ac:dyDescent="0.3">
      <c r="A3" s="2" t="s">
        <v>32</v>
      </c>
      <c r="B3" s="2" t="s">
        <v>31</v>
      </c>
      <c r="C3" s="2" t="s">
        <v>30</v>
      </c>
      <c r="D3" s="2" t="s">
        <v>29</v>
      </c>
      <c r="E3" s="2" t="s">
        <v>28</v>
      </c>
      <c r="F3" s="2" t="s">
        <v>27</v>
      </c>
      <c r="G3" s="2" t="s">
        <v>26</v>
      </c>
      <c r="H3" s="77"/>
    </row>
    <row r="4" spans="1:9" ht="46.5" customHeight="1" x14ac:dyDescent="0.3">
      <c r="A4" s="2" t="s">
        <v>57</v>
      </c>
      <c r="B4" s="2" t="s">
        <v>58</v>
      </c>
      <c r="C4" s="2" t="s">
        <v>130</v>
      </c>
      <c r="D4" s="2" t="s">
        <v>59</v>
      </c>
      <c r="E4" s="2" t="s">
        <v>60</v>
      </c>
      <c r="F4" s="2" t="s">
        <v>131</v>
      </c>
      <c r="G4" s="2" t="s">
        <v>126</v>
      </c>
      <c r="H4" s="77"/>
    </row>
    <row r="5" spans="1:9" ht="16.149999999999999" customHeight="1" x14ac:dyDescent="0.3">
      <c r="A5" s="124" t="s">
        <v>128</v>
      </c>
      <c r="B5" s="125"/>
      <c r="C5" s="125"/>
      <c r="D5" s="125"/>
      <c r="E5" s="125"/>
      <c r="F5" s="125"/>
      <c r="G5" s="126"/>
      <c r="H5" s="76"/>
    </row>
    <row r="6" spans="1:9" ht="36.75" customHeight="1" x14ac:dyDescent="0.3">
      <c r="A6" s="4" t="s">
        <v>132</v>
      </c>
      <c r="B6" s="75">
        <v>604456</v>
      </c>
      <c r="C6" s="3">
        <v>0</v>
      </c>
      <c r="D6" s="75">
        <f>B6*C6</f>
        <v>0</v>
      </c>
      <c r="E6" s="75">
        <v>116459</v>
      </c>
      <c r="F6" s="3">
        <v>91</v>
      </c>
      <c r="G6" s="75">
        <f>F6*E6</f>
        <v>10597769</v>
      </c>
      <c r="H6" s="76"/>
    </row>
    <row r="7" spans="1:9" ht="36.75" customHeight="1" x14ac:dyDescent="0.3">
      <c r="A7" s="4" t="s">
        <v>133</v>
      </c>
      <c r="B7" s="75">
        <v>131222</v>
      </c>
      <c r="C7" s="3">
        <v>0</v>
      </c>
      <c r="D7" s="75">
        <f>B7*C7</f>
        <v>0</v>
      </c>
      <c r="E7" s="75" t="s">
        <v>129</v>
      </c>
      <c r="F7" s="3" t="s">
        <v>129</v>
      </c>
      <c r="G7" s="75" t="s">
        <v>129</v>
      </c>
      <c r="H7" s="67"/>
    </row>
    <row r="8" spans="1:9" ht="18.649999999999999" customHeight="1" x14ac:dyDescent="0.3">
      <c r="A8" s="127" t="s">
        <v>139</v>
      </c>
      <c r="B8" s="128"/>
      <c r="C8" s="128"/>
      <c r="D8" s="128"/>
      <c r="E8" s="128"/>
      <c r="F8" s="128"/>
      <c r="G8" s="129"/>
      <c r="H8" s="66"/>
    </row>
    <row r="9" spans="1:9" ht="36.75" customHeight="1" x14ac:dyDescent="0.3">
      <c r="A9" s="74" t="s">
        <v>134</v>
      </c>
      <c r="B9" s="73">
        <v>35780</v>
      </c>
      <c r="C9" s="19">
        <v>0</v>
      </c>
      <c r="D9" s="75">
        <f>B9*C9</f>
        <v>0</v>
      </c>
      <c r="E9" s="73">
        <v>2589</v>
      </c>
      <c r="F9" s="19">
        <v>59</v>
      </c>
      <c r="G9" s="73">
        <f>F9*E9</f>
        <v>152751</v>
      </c>
    </row>
    <row r="10" spans="1:9" ht="36.75" customHeight="1" x14ac:dyDescent="0.3">
      <c r="A10" s="74" t="s">
        <v>61</v>
      </c>
      <c r="B10" s="73">
        <v>50800</v>
      </c>
      <c r="C10" s="19">
        <v>0</v>
      </c>
      <c r="D10" s="75">
        <f>B10*C10</f>
        <v>0</v>
      </c>
      <c r="E10" s="73">
        <v>0</v>
      </c>
      <c r="F10" s="19">
        <v>0</v>
      </c>
      <c r="G10" s="73">
        <v>0</v>
      </c>
    </row>
    <row r="11" spans="1:9" ht="46.5" customHeight="1" x14ac:dyDescent="0.3">
      <c r="A11" s="72" t="s">
        <v>135</v>
      </c>
      <c r="B11" s="3"/>
      <c r="C11" s="3"/>
      <c r="D11" s="71">
        <f>ROUND(SUM(D5:D10), -3)</f>
        <v>0</v>
      </c>
      <c r="E11" s="3"/>
      <c r="F11" s="3"/>
      <c r="G11" s="71">
        <f>ROUND(SUM(G6:G10), -5)</f>
        <v>10800000</v>
      </c>
      <c r="I11" s="70">
        <f>D11+G11</f>
        <v>10800000</v>
      </c>
    </row>
    <row r="12" spans="1:9" ht="11.25" customHeight="1" x14ac:dyDescent="0.3">
      <c r="A12" s="69"/>
      <c r="B12" s="68"/>
      <c r="C12" s="68"/>
      <c r="D12" s="67"/>
      <c r="E12" s="68"/>
      <c r="F12" s="68"/>
      <c r="G12" s="67"/>
    </row>
    <row r="13" spans="1:9" ht="52.15" customHeight="1" x14ac:dyDescent="0.3">
      <c r="A13" s="120" t="s">
        <v>137</v>
      </c>
      <c r="B13" s="121"/>
      <c r="C13" s="121"/>
      <c r="D13" s="121"/>
      <c r="E13" s="121"/>
      <c r="F13" s="121"/>
      <c r="G13" s="121"/>
    </row>
    <row r="14" spans="1:9" ht="40.15" customHeight="1" x14ac:dyDescent="0.3">
      <c r="A14" s="120" t="s">
        <v>138</v>
      </c>
      <c r="B14" s="121"/>
      <c r="C14" s="121"/>
      <c r="D14" s="121"/>
      <c r="E14" s="121"/>
      <c r="F14" s="121"/>
      <c r="G14" s="121"/>
    </row>
    <row r="15" spans="1:9" ht="45" customHeight="1" x14ac:dyDescent="0.3">
      <c r="A15" s="115" t="s">
        <v>175</v>
      </c>
      <c r="B15" s="115"/>
      <c r="C15" s="115"/>
      <c r="D15" s="115"/>
      <c r="E15" s="115"/>
      <c r="F15" s="115"/>
      <c r="G15" s="115"/>
    </row>
    <row r="16" spans="1:9" ht="22.5" customHeight="1" x14ac:dyDescent="0.3">
      <c r="A16" s="102" t="s">
        <v>136</v>
      </c>
      <c r="B16" s="102"/>
      <c r="C16" s="102"/>
      <c r="D16" s="102"/>
      <c r="E16" s="102"/>
      <c r="F16" s="102"/>
      <c r="G16" s="102"/>
    </row>
    <row r="17" spans="1:7" x14ac:dyDescent="0.3">
      <c r="A17" s="65"/>
      <c r="B17" s="65"/>
      <c r="C17" s="65"/>
      <c r="D17" s="65"/>
      <c r="E17" s="65"/>
      <c r="F17" s="65"/>
      <c r="G17" s="65"/>
    </row>
  </sheetData>
  <mergeCells count="7">
    <mergeCell ref="A16:G16"/>
    <mergeCell ref="A13:G13"/>
    <mergeCell ref="A2:G2"/>
    <mergeCell ref="A14:G14"/>
    <mergeCell ref="A5:G5"/>
    <mergeCell ref="A8:G8"/>
    <mergeCell ref="A15:G15"/>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6728-4DF6-4B95-B34E-29AB5AE56104}">
  <dimension ref="A1:F9"/>
  <sheetViews>
    <sheetView workbookViewId="0">
      <selection activeCell="E5" sqref="E5:E8"/>
    </sheetView>
  </sheetViews>
  <sheetFormatPr defaultColWidth="17.7265625" defaultRowHeight="31.9" customHeight="1" x14ac:dyDescent="0.35"/>
  <sheetData>
    <row r="1" spans="1:6" s="64" customFormat="1" ht="31.9" customHeight="1" x14ac:dyDescent="0.3">
      <c r="A1" s="130" t="s">
        <v>151</v>
      </c>
      <c r="B1" s="130"/>
      <c r="C1" s="130"/>
      <c r="D1" s="130"/>
      <c r="E1" s="130"/>
      <c r="F1" s="130"/>
    </row>
    <row r="2" spans="1:6" s="64" customFormat="1" ht="31.9" customHeight="1" x14ac:dyDescent="0.3">
      <c r="A2" s="17"/>
      <c r="B2" s="131" t="s">
        <v>150</v>
      </c>
      <c r="C2" s="131"/>
      <c r="D2" s="17" t="s">
        <v>149</v>
      </c>
      <c r="E2" s="131"/>
      <c r="F2" s="131"/>
    </row>
    <row r="3" spans="1:6" s="64" customFormat="1" ht="31.9" customHeight="1" x14ac:dyDescent="0.3">
      <c r="A3" s="17"/>
      <c r="B3" s="82" t="s">
        <v>32</v>
      </c>
      <c r="C3" s="82" t="s">
        <v>31</v>
      </c>
      <c r="D3" s="82" t="s">
        <v>30</v>
      </c>
      <c r="E3" s="82" t="s">
        <v>29</v>
      </c>
      <c r="F3" s="82" t="s">
        <v>28</v>
      </c>
    </row>
    <row r="4" spans="1:6" s="64" customFormat="1" ht="70.900000000000006" customHeight="1" x14ac:dyDescent="0.3">
      <c r="A4" s="82" t="s">
        <v>148</v>
      </c>
      <c r="B4" s="17" t="s">
        <v>147</v>
      </c>
      <c r="C4" s="17" t="s">
        <v>146</v>
      </c>
      <c r="D4" s="17" t="s">
        <v>145</v>
      </c>
      <c r="E4" s="17" t="s">
        <v>144</v>
      </c>
      <c r="F4" s="17" t="s">
        <v>143</v>
      </c>
    </row>
    <row r="5" spans="1:6" s="64" customFormat="1" ht="31.9" customHeight="1" x14ac:dyDescent="0.3">
      <c r="A5" s="81">
        <v>1</v>
      </c>
      <c r="B5" s="19">
        <v>9.1</v>
      </c>
      <c r="C5" s="3">
        <v>91</v>
      </c>
      <c r="D5" s="3">
        <v>0</v>
      </c>
      <c r="E5" s="19">
        <v>9.1</v>
      </c>
      <c r="F5" s="3">
        <f>B5+C5+D5-E5</f>
        <v>91</v>
      </c>
    </row>
    <row r="6" spans="1:6" s="64" customFormat="1" ht="31.9" customHeight="1" x14ac:dyDescent="0.3">
      <c r="A6" s="81">
        <v>2</v>
      </c>
      <c r="B6" s="19">
        <v>9.1</v>
      </c>
      <c r="C6" s="3">
        <v>91</v>
      </c>
      <c r="D6" s="3">
        <v>0</v>
      </c>
      <c r="E6" s="19">
        <v>9.1</v>
      </c>
      <c r="F6" s="3">
        <f>B6+C6+D6-E6</f>
        <v>91</v>
      </c>
    </row>
    <row r="7" spans="1:6" s="64" customFormat="1" ht="31.9" customHeight="1" x14ac:dyDescent="0.3">
      <c r="A7" s="81">
        <v>3</v>
      </c>
      <c r="B7" s="19">
        <v>9.1</v>
      </c>
      <c r="C7" s="3">
        <v>91</v>
      </c>
      <c r="D7" s="3">
        <v>0</v>
      </c>
      <c r="E7" s="19">
        <v>9.1</v>
      </c>
      <c r="F7" s="3">
        <f>B7+C7+D7-E7</f>
        <v>91</v>
      </c>
    </row>
    <row r="8" spans="1:6" s="64" customFormat="1" ht="31.9" customHeight="1" x14ac:dyDescent="0.3">
      <c r="A8" s="81" t="s">
        <v>142</v>
      </c>
      <c r="B8" s="19">
        <f>AVERAGE(B5:B7)</f>
        <v>9.1</v>
      </c>
      <c r="C8" s="3">
        <f>AVERAGE(C5:C7)</f>
        <v>91</v>
      </c>
      <c r="D8" s="3">
        <v>0</v>
      </c>
      <c r="E8" s="19">
        <f>AVERAGE(E5:E7)</f>
        <v>9.1</v>
      </c>
      <c r="F8" s="2">
        <f>AVERAGE(F5:F7)</f>
        <v>91</v>
      </c>
    </row>
    <row r="9" spans="1:6" s="64" customFormat="1" ht="20.5" customHeight="1" x14ac:dyDescent="0.3">
      <c r="A9" s="80" t="s">
        <v>141</v>
      </c>
    </row>
  </sheetData>
  <mergeCells count="3">
    <mergeCell ref="A1:F1"/>
    <mergeCell ref="B2:C2"/>
    <mergeCell ref="E2:F2"/>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393B-EBB8-4572-8BED-B4666BF5AC35}">
  <dimension ref="A1:F21"/>
  <sheetViews>
    <sheetView topLeftCell="A16" workbookViewId="0">
      <selection activeCell="C31" sqref="C31"/>
    </sheetView>
  </sheetViews>
  <sheetFormatPr defaultRowHeight="14.5" x14ac:dyDescent="0.35"/>
  <cols>
    <col min="1" max="1" width="23.453125" customWidth="1"/>
    <col min="2" max="2" width="13" customWidth="1"/>
    <col min="3" max="3" width="12.7265625" customWidth="1"/>
    <col min="4" max="4" width="11.453125" customWidth="1"/>
    <col min="5" max="5" width="14.7265625" customWidth="1"/>
  </cols>
  <sheetData>
    <row r="1" spans="1:6" s="64" customFormat="1" ht="15" x14ac:dyDescent="0.3">
      <c r="A1" s="130" t="s">
        <v>158</v>
      </c>
      <c r="B1" s="130"/>
      <c r="C1" s="130"/>
      <c r="D1" s="130"/>
      <c r="E1" s="130"/>
    </row>
    <row r="2" spans="1:6" s="64" customFormat="1" ht="13" x14ac:dyDescent="0.3">
      <c r="A2" s="81" t="s">
        <v>32</v>
      </c>
      <c r="B2" s="81" t="s">
        <v>31</v>
      </c>
      <c r="C2" s="81" t="s">
        <v>30</v>
      </c>
      <c r="D2" s="81" t="s">
        <v>29</v>
      </c>
      <c r="E2" s="81" t="s">
        <v>28</v>
      </c>
    </row>
    <row r="3" spans="1:6" s="64" customFormat="1" ht="104" x14ac:dyDescent="0.3">
      <c r="A3" s="89" t="s">
        <v>157</v>
      </c>
      <c r="B3" s="81" t="s">
        <v>156</v>
      </c>
      <c r="C3" s="81" t="s">
        <v>155</v>
      </c>
      <c r="D3" s="81" t="s">
        <v>154</v>
      </c>
      <c r="E3" s="81" t="s">
        <v>153</v>
      </c>
    </row>
    <row r="4" spans="1:6" s="64" customFormat="1" ht="13" x14ac:dyDescent="0.3">
      <c r="A4" s="132" t="s">
        <v>77</v>
      </c>
      <c r="B4" s="133"/>
      <c r="C4" s="133"/>
      <c r="D4" s="133"/>
      <c r="E4" s="134"/>
    </row>
    <row r="5" spans="1:6" s="64" customFormat="1" ht="37.9" customHeight="1" x14ac:dyDescent="0.3">
      <c r="A5" s="4" t="s">
        <v>159</v>
      </c>
      <c r="B5" s="92">
        <v>9.1</v>
      </c>
      <c r="C5" s="3">
        <v>1</v>
      </c>
      <c r="D5" s="3">
        <v>0</v>
      </c>
      <c r="E5" s="3">
        <f t="shared" ref="E5:E16" si="0">(B5*C5)+D5</f>
        <v>9.1</v>
      </c>
    </row>
    <row r="6" spans="1:6" s="64" customFormat="1" ht="15.5" x14ac:dyDescent="0.3">
      <c r="A6" s="4" t="s">
        <v>160</v>
      </c>
      <c r="B6" s="92">
        <v>9.1</v>
      </c>
      <c r="C6" s="3">
        <v>1</v>
      </c>
      <c r="D6" s="3">
        <v>0</v>
      </c>
      <c r="E6" s="3">
        <f t="shared" si="0"/>
        <v>9.1</v>
      </c>
    </row>
    <row r="7" spans="1:6" s="64" customFormat="1" ht="28.5" x14ac:dyDescent="0.3">
      <c r="A7" s="4" t="s">
        <v>161</v>
      </c>
      <c r="B7" s="92">
        <v>9.1</v>
      </c>
      <c r="C7" s="3">
        <v>1</v>
      </c>
      <c r="D7" s="3">
        <v>0</v>
      </c>
      <c r="E7" s="3">
        <f t="shared" si="0"/>
        <v>9.1</v>
      </c>
    </row>
    <row r="8" spans="1:6" s="64" customFormat="1" ht="28.5" x14ac:dyDescent="0.3">
      <c r="A8" s="4" t="s">
        <v>162</v>
      </c>
      <c r="B8" s="92">
        <v>9.1</v>
      </c>
      <c r="C8" s="3">
        <v>1</v>
      </c>
      <c r="D8" s="3">
        <v>0</v>
      </c>
      <c r="E8" s="3">
        <f t="shared" si="0"/>
        <v>9.1</v>
      </c>
    </row>
    <row r="9" spans="1:6" s="64" customFormat="1" ht="28.5" x14ac:dyDescent="0.3">
      <c r="A9" s="74" t="s">
        <v>176</v>
      </c>
      <c r="B9" s="92">
        <v>9.1</v>
      </c>
      <c r="C9" s="19">
        <v>1</v>
      </c>
      <c r="D9" s="19">
        <v>0</v>
      </c>
      <c r="E9" s="19">
        <f t="shared" si="0"/>
        <v>9.1</v>
      </c>
    </row>
    <row r="10" spans="1:6" s="64" customFormat="1" ht="28.5" x14ac:dyDescent="0.3">
      <c r="A10" s="74" t="s">
        <v>177</v>
      </c>
      <c r="B10" s="92">
        <v>9.1</v>
      </c>
      <c r="C10" s="19">
        <v>1</v>
      </c>
      <c r="D10" s="19">
        <v>0</v>
      </c>
      <c r="E10" s="19">
        <f t="shared" si="0"/>
        <v>9.1</v>
      </c>
      <c r="F10" s="18"/>
    </row>
    <row r="11" spans="1:6" s="64" customFormat="1" ht="28.5" customHeight="1" x14ac:dyDescent="0.3">
      <c r="A11" s="74" t="s">
        <v>178</v>
      </c>
      <c r="B11" s="93">
        <v>9.1</v>
      </c>
      <c r="C11" s="19">
        <v>1</v>
      </c>
      <c r="D11" s="19">
        <v>0</v>
      </c>
      <c r="E11" s="19">
        <f t="shared" ref="E11:E12" si="1">(B11*C11)+D11</f>
        <v>9.1</v>
      </c>
    </row>
    <row r="12" spans="1:6" s="64" customFormat="1" ht="28.5" customHeight="1" x14ac:dyDescent="0.3">
      <c r="A12" s="74" t="s">
        <v>179</v>
      </c>
      <c r="B12" s="93">
        <v>9.1</v>
      </c>
      <c r="C12" s="19">
        <v>0</v>
      </c>
      <c r="D12" s="19">
        <v>0</v>
      </c>
      <c r="E12" s="19">
        <f t="shared" si="1"/>
        <v>0</v>
      </c>
    </row>
    <row r="13" spans="1:6" s="64" customFormat="1" ht="18" customHeight="1" x14ac:dyDescent="0.3">
      <c r="A13" s="132" t="s">
        <v>55</v>
      </c>
      <c r="B13" s="133"/>
      <c r="C13" s="133"/>
      <c r="D13" s="133"/>
      <c r="E13" s="134"/>
    </row>
    <row r="14" spans="1:6" s="64" customFormat="1" ht="28.5" customHeight="1" x14ac:dyDescent="0.3">
      <c r="A14" s="74" t="s">
        <v>46</v>
      </c>
      <c r="B14" s="94">
        <v>91</v>
      </c>
      <c r="C14" s="19">
        <v>1</v>
      </c>
      <c r="D14" s="19">
        <v>0</v>
      </c>
      <c r="E14" s="19">
        <f t="shared" si="0"/>
        <v>91</v>
      </c>
    </row>
    <row r="15" spans="1:6" s="64" customFormat="1" ht="28.5" customHeight="1" x14ac:dyDescent="0.3">
      <c r="A15" s="74" t="s">
        <v>107</v>
      </c>
      <c r="B15" s="94">
        <v>91</v>
      </c>
      <c r="C15" s="19">
        <v>1</v>
      </c>
      <c r="D15" s="19">
        <v>0</v>
      </c>
      <c r="E15" s="19">
        <f t="shared" ref="E15" si="2">(B15*C15)+D15</f>
        <v>91</v>
      </c>
    </row>
    <row r="16" spans="1:6" s="64" customFormat="1" ht="28.5" customHeight="1" x14ac:dyDescent="0.3">
      <c r="A16" s="74" t="s">
        <v>108</v>
      </c>
      <c r="B16" s="94">
        <v>91</v>
      </c>
      <c r="C16" s="19">
        <v>1</v>
      </c>
      <c r="D16" s="19">
        <v>0</v>
      </c>
      <c r="E16" s="19">
        <f t="shared" si="0"/>
        <v>91</v>
      </c>
    </row>
    <row r="17" spans="1:5" s="64" customFormat="1" ht="29.25" customHeight="1" x14ac:dyDescent="0.3">
      <c r="A17" s="4" t="s">
        <v>163</v>
      </c>
      <c r="B17" s="88">
        <v>91</v>
      </c>
      <c r="C17" s="3">
        <v>2</v>
      </c>
      <c r="D17" s="3">
        <v>0</v>
      </c>
      <c r="E17" s="3">
        <f>(B17*C17)+D17</f>
        <v>182</v>
      </c>
    </row>
    <row r="18" spans="1:5" s="64" customFormat="1" ht="13" x14ac:dyDescent="0.3">
      <c r="A18" s="90"/>
      <c r="B18" s="3"/>
      <c r="C18" s="3"/>
      <c r="D18" s="2" t="s">
        <v>152</v>
      </c>
      <c r="E18" s="87">
        <f>SUM(E5:E17)</f>
        <v>518.70000000000005</v>
      </c>
    </row>
    <row r="19" spans="1:5" s="64" customFormat="1" ht="9.75" customHeight="1" x14ac:dyDescent="0.3">
      <c r="A19" s="86"/>
      <c r="B19" s="85"/>
      <c r="C19" s="85"/>
      <c r="D19" s="84"/>
      <c r="E19" s="83"/>
    </row>
    <row r="20" spans="1:5" s="64" customFormat="1" ht="46.9" customHeight="1" x14ac:dyDescent="0.3">
      <c r="A20" s="115" t="s">
        <v>181</v>
      </c>
      <c r="B20" s="115"/>
      <c r="C20" s="115"/>
      <c r="D20" s="115"/>
      <c r="E20" s="115"/>
    </row>
    <row r="21" spans="1:5" s="64" customFormat="1" ht="33" customHeight="1" x14ac:dyDescent="0.3">
      <c r="A21" s="115" t="s">
        <v>180</v>
      </c>
      <c r="B21" s="115"/>
      <c r="C21" s="115"/>
      <c r="D21" s="115"/>
      <c r="E21" s="115"/>
    </row>
  </sheetData>
  <mergeCells count="5">
    <mergeCell ref="A21:E21"/>
    <mergeCell ref="A1:E1"/>
    <mergeCell ref="A20:E20"/>
    <mergeCell ref="A4:E4"/>
    <mergeCell ref="A13:E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JShweky</dc:creator>
  <cp:lastModifiedBy>Wrigley, William</cp:lastModifiedBy>
  <dcterms:created xsi:type="dcterms:W3CDTF">2015-09-17T21:11:36Z</dcterms:created>
  <dcterms:modified xsi:type="dcterms:W3CDTF">2023-02-10T16:32:27Z</dcterms:modified>
</cp:coreProperties>
</file>