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https://usepa-my.sharepoint.com/personal/schultz_eric_epa_gov/Documents/03 ICR materials/"/>
    </mc:Choice>
  </mc:AlternateContent>
  <xr:revisionPtr revIDLastSave="0" documentId="8_{1A024A41-14DB-482F-9E3A-8A8D911F925A}" xr6:coauthVersionLast="47" xr6:coauthVersionMax="47" xr10:uidLastSave="{00000000-0000-0000-0000-000000000000}"/>
  <bookViews>
    <workbookView xWindow="-21165" yWindow="1875" windowWidth="21600" windowHeight="11385" tabRatio="768" firstSheet="1" activeTab="5" xr2:uid="{00000000-000D-0000-FFFF-FFFF00000000}"/>
  </bookViews>
  <sheets>
    <sheet name="Cover" sheetId="3" r:id="rId1"/>
    <sheet name="Inputs" sheetId="4" r:id="rId2"/>
    <sheet name="TBL1-ResY1" sheetId="20" r:id="rId3"/>
    <sheet name="TBL2-ResY2" sheetId="33" r:id="rId4"/>
    <sheet name="TBL3-ResY3" sheetId="34" r:id="rId5"/>
    <sheet name="TBL4-ResSUM" sheetId="8" r:id="rId6"/>
    <sheet name="TBL5-EpaY1" sheetId="13" r:id="rId7"/>
    <sheet name="TBL6-EpaY2" sheetId="35" r:id="rId8"/>
    <sheet name="TBL7-EpaY3" sheetId="36" r:id="rId9"/>
    <sheet name="TBL8-EpaSUMMARY" sheetId="11" r:id="rId10"/>
  </sheets>
  <definedNames>
    <definedName name="_xlnm.Print_Area" localSheetId="0">Cover!$A$1:$D$21</definedName>
    <definedName name="_xlnm.Print_Area" localSheetId="1">Inputs!$B$1:$D$24</definedName>
    <definedName name="_xlnm.Print_Area" localSheetId="2">'TBL1-ResY1'!$A$1:$P$52</definedName>
    <definedName name="_xlnm.Print_Area" localSheetId="3">'TBL2-ResY2'!$A$1:$P$52</definedName>
    <definedName name="_xlnm.Print_Area" localSheetId="4">'TBL3-ResY3'!$A$1:$P$52</definedName>
    <definedName name="_xlnm.Print_Area" localSheetId="5">'TBL4-ResSUM'!$A$1:$J$20</definedName>
    <definedName name="_xlnm.Print_Area" localSheetId="6">'TBL5-EpaY1'!$A$1:$L$26</definedName>
    <definedName name="_xlnm.Print_Area" localSheetId="7">'TBL6-EpaY2'!$A$1:$L$26</definedName>
    <definedName name="_xlnm.Print_Area" localSheetId="8">'TBL7-EpaY3'!$A$1:$L$26</definedName>
    <definedName name="_xlnm.Print_Area" localSheetId="9">'TBL8-EpaSUMMARY'!$A$1:$J$13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9" i="20" l="1"/>
  <c r="L7" i="20"/>
  <c r="G29" i="33"/>
  <c r="L21" i="33"/>
  <c r="L7" i="33"/>
  <c r="L7" i="34"/>
  <c r="L21" i="34"/>
  <c r="G12" i="34"/>
  <c r="D16" i="36"/>
  <c r="F16" i="36"/>
  <c r="D15" i="36"/>
  <c r="F15" i="36"/>
  <c r="D14" i="36"/>
  <c r="F14" i="36"/>
  <c r="D13" i="36"/>
  <c r="F13" i="36"/>
  <c r="D12" i="36"/>
  <c r="F12" i="36"/>
  <c r="D11" i="36"/>
  <c r="F11" i="36"/>
  <c r="D10" i="36"/>
  <c r="F10" i="36"/>
  <c r="D8" i="36"/>
  <c r="F8" i="36"/>
  <c r="D7" i="36"/>
  <c r="F7" i="36"/>
  <c r="D16" i="35"/>
  <c r="F16" i="35"/>
  <c r="D15" i="35"/>
  <c r="D14" i="35"/>
  <c r="F14" i="35"/>
  <c r="D13" i="35"/>
  <c r="F13" i="35"/>
  <c r="D12" i="35"/>
  <c r="F12" i="35"/>
  <c r="D11" i="35"/>
  <c r="F11" i="35"/>
  <c r="D10" i="35"/>
  <c r="F10" i="35"/>
  <c r="D8" i="35"/>
  <c r="F8" i="35"/>
  <c r="D7" i="35"/>
  <c r="F7" i="35"/>
  <c r="G32" i="34"/>
  <c r="E32" i="34"/>
  <c r="H32" i="34"/>
  <c r="G29" i="34"/>
  <c r="E29" i="34"/>
  <c r="H29" i="34"/>
  <c r="G27" i="34"/>
  <c r="E27" i="34"/>
  <c r="H27" i="34"/>
  <c r="E21" i="34"/>
  <c r="G20" i="34"/>
  <c r="E20" i="34"/>
  <c r="H20" i="34"/>
  <c r="G19" i="34"/>
  <c r="E19" i="34"/>
  <c r="H19" i="34"/>
  <c r="G18" i="34"/>
  <c r="E18" i="34"/>
  <c r="H18" i="34"/>
  <c r="G17" i="34"/>
  <c r="E17" i="34"/>
  <c r="H17" i="34"/>
  <c r="G16" i="34"/>
  <c r="E16" i="34"/>
  <c r="H16" i="34"/>
  <c r="E12" i="34"/>
  <c r="G11" i="34"/>
  <c r="E11" i="34"/>
  <c r="H11" i="34"/>
  <c r="J11" i="34"/>
  <c r="G9" i="34"/>
  <c r="E9" i="34"/>
  <c r="H9" i="34"/>
  <c r="E7" i="34"/>
  <c r="G32" i="33"/>
  <c r="E32" i="33"/>
  <c r="H32" i="33"/>
  <c r="E29" i="33"/>
  <c r="G27" i="33"/>
  <c r="E27" i="33"/>
  <c r="H27" i="33"/>
  <c r="E21" i="33"/>
  <c r="H21" i="33"/>
  <c r="G20" i="33"/>
  <c r="E20" i="33"/>
  <c r="H20" i="33"/>
  <c r="G19" i="33"/>
  <c r="E19" i="33"/>
  <c r="H19" i="33"/>
  <c r="I19" i="33"/>
  <c r="G18" i="33"/>
  <c r="E18" i="33"/>
  <c r="H18" i="33"/>
  <c r="H17" i="33"/>
  <c r="G17" i="33"/>
  <c r="E17" i="33"/>
  <c r="G16" i="33"/>
  <c r="E16" i="33"/>
  <c r="H16" i="33"/>
  <c r="G12" i="33"/>
  <c r="E12" i="33"/>
  <c r="H12" i="33"/>
  <c r="I12" i="33"/>
  <c r="G11" i="33"/>
  <c r="E11" i="33"/>
  <c r="H11" i="33"/>
  <c r="G9" i="33"/>
  <c r="E9" i="33"/>
  <c r="H9" i="33"/>
  <c r="E7" i="33"/>
  <c r="H7" i="33"/>
  <c r="L32" i="34"/>
  <c r="L29" i="34"/>
  <c r="L27" i="34"/>
  <c r="L20" i="34"/>
  <c r="L19" i="34"/>
  <c r="L18" i="34"/>
  <c r="L17" i="34"/>
  <c r="L16" i="34"/>
  <c r="L11" i="34"/>
  <c r="L9" i="34"/>
  <c r="L32" i="33"/>
  <c r="L29" i="33"/>
  <c r="L27" i="33"/>
  <c r="L20" i="33"/>
  <c r="L19" i="33"/>
  <c r="L18" i="33"/>
  <c r="L17" i="33"/>
  <c r="L16" i="33"/>
  <c r="L12" i="33"/>
  <c r="L11" i="33"/>
  <c r="L9" i="33"/>
  <c r="G21" i="20"/>
  <c r="L21" i="20"/>
  <c r="E21" i="20"/>
  <c r="H21" i="20"/>
  <c r="I21" i="20"/>
  <c r="D12" i="13"/>
  <c r="F12" i="13"/>
  <c r="D14" i="13"/>
  <c r="D13" i="13"/>
  <c r="F13" i="13"/>
  <c r="D11" i="13"/>
  <c r="F11" i="13"/>
  <c r="G11" i="13"/>
  <c r="D10" i="13"/>
  <c r="F10" i="13"/>
  <c r="D8" i="13"/>
  <c r="F8" i="13"/>
  <c r="L32" i="20"/>
  <c r="G32" i="20"/>
  <c r="E32" i="20"/>
  <c r="H32" i="20"/>
  <c r="L29" i="20"/>
  <c r="E29" i="20"/>
  <c r="L27" i="20"/>
  <c r="G27" i="20"/>
  <c r="E27" i="20"/>
  <c r="H27" i="20"/>
  <c r="L17" i="20"/>
  <c r="G17" i="20"/>
  <c r="E17" i="20"/>
  <c r="H17" i="20"/>
  <c r="L18" i="20"/>
  <c r="G18" i="20"/>
  <c r="E18" i="20"/>
  <c r="H18" i="20"/>
  <c r="L12" i="20"/>
  <c r="G12" i="20"/>
  <c r="E12" i="20"/>
  <c r="H12" i="20"/>
  <c r="L11" i="20"/>
  <c r="G11" i="20"/>
  <c r="E11" i="20"/>
  <c r="H11" i="20"/>
  <c r="L9" i="20"/>
  <c r="G9" i="20"/>
  <c r="E9" i="20"/>
  <c r="H9" i="20"/>
  <c r="E7" i="20"/>
  <c r="H7" i="20"/>
  <c r="D16" i="13"/>
  <c r="F16" i="13"/>
  <c r="D7" i="13"/>
  <c r="F7" i="13"/>
  <c r="H21" i="34"/>
  <c r="I21" i="34"/>
  <c r="G21" i="34"/>
  <c r="G21" i="33"/>
  <c r="H29" i="33"/>
  <c r="L33" i="33"/>
  <c r="F15" i="35"/>
  <c r="F14" i="13"/>
  <c r="H14" i="13"/>
  <c r="G7" i="20"/>
  <c r="H29" i="20"/>
  <c r="I29" i="20"/>
  <c r="G7" i="33"/>
  <c r="G22" i="33"/>
  <c r="H7" i="34"/>
  <c r="G7" i="34"/>
  <c r="G22" i="34"/>
  <c r="L12" i="34"/>
  <c r="L22" i="34"/>
  <c r="H12" i="34"/>
  <c r="G33" i="34"/>
  <c r="I11" i="34"/>
  <c r="K11" i="34"/>
  <c r="I18" i="34"/>
  <c r="J18" i="34"/>
  <c r="G33" i="33"/>
  <c r="G33" i="20"/>
  <c r="H8" i="36"/>
  <c r="G8" i="36"/>
  <c r="H11" i="36"/>
  <c r="G11" i="36"/>
  <c r="H14" i="36"/>
  <c r="G14" i="36"/>
  <c r="H10" i="36"/>
  <c r="G10" i="36"/>
  <c r="H13" i="36"/>
  <c r="G13" i="36"/>
  <c r="H15" i="36"/>
  <c r="G15" i="36"/>
  <c r="H12" i="36"/>
  <c r="G12" i="36"/>
  <c r="H7" i="36"/>
  <c r="G7" i="36"/>
  <c r="H16" i="36"/>
  <c r="G16" i="36"/>
  <c r="G8" i="35"/>
  <c r="H8" i="35"/>
  <c r="G11" i="35"/>
  <c r="H11" i="35"/>
  <c r="G13" i="35"/>
  <c r="H13" i="35"/>
  <c r="H10" i="35"/>
  <c r="G10" i="35"/>
  <c r="H12" i="35"/>
  <c r="G12" i="35"/>
  <c r="H15" i="35"/>
  <c r="G15" i="35"/>
  <c r="H14" i="35"/>
  <c r="G14" i="35"/>
  <c r="H7" i="35"/>
  <c r="G7" i="35"/>
  <c r="H16" i="35"/>
  <c r="G16" i="35"/>
  <c r="J19" i="34"/>
  <c r="I19" i="34"/>
  <c r="K19" i="34"/>
  <c r="J29" i="34"/>
  <c r="I29" i="34"/>
  <c r="J12" i="34"/>
  <c r="I12" i="34"/>
  <c r="J16" i="34"/>
  <c r="I16" i="34"/>
  <c r="K16" i="34"/>
  <c r="H33" i="34"/>
  <c r="I27" i="34"/>
  <c r="J27" i="34"/>
  <c r="K27" i="34"/>
  <c r="J7" i="34"/>
  <c r="I7" i="34"/>
  <c r="J20" i="34"/>
  <c r="I20" i="34"/>
  <c r="K20" i="34"/>
  <c r="I9" i="34"/>
  <c r="I17" i="34"/>
  <c r="J32" i="34"/>
  <c r="I32" i="34"/>
  <c r="J9" i="34"/>
  <c r="J17" i="34"/>
  <c r="K17" i="34"/>
  <c r="J21" i="34"/>
  <c r="H33" i="33"/>
  <c r="I27" i="33"/>
  <c r="J27" i="33"/>
  <c r="K27" i="33"/>
  <c r="J16" i="33"/>
  <c r="I16" i="33"/>
  <c r="J11" i="33"/>
  <c r="I11" i="33"/>
  <c r="J20" i="33"/>
  <c r="I20" i="33"/>
  <c r="J32" i="33"/>
  <c r="I32" i="33"/>
  <c r="J29" i="33"/>
  <c r="I29" i="33"/>
  <c r="J7" i="33"/>
  <c r="I7" i="33"/>
  <c r="H22" i="33"/>
  <c r="J18" i="33"/>
  <c r="I18" i="33"/>
  <c r="J12" i="33"/>
  <c r="K12" i="33"/>
  <c r="J19" i="33"/>
  <c r="K19" i="33"/>
  <c r="I9" i="33"/>
  <c r="I17" i="33"/>
  <c r="I21" i="33"/>
  <c r="J9" i="33"/>
  <c r="J17" i="33"/>
  <c r="J21" i="33"/>
  <c r="L22" i="33"/>
  <c r="L33" i="34"/>
  <c r="F17" i="36"/>
  <c r="C7" i="11"/>
  <c r="F17" i="35"/>
  <c r="C6" i="11"/>
  <c r="J21" i="20"/>
  <c r="K21" i="20"/>
  <c r="H12" i="13"/>
  <c r="G12" i="13"/>
  <c r="H10" i="13"/>
  <c r="G10" i="13"/>
  <c r="H8" i="13"/>
  <c r="G8" i="13"/>
  <c r="H13" i="13"/>
  <c r="G13" i="13"/>
  <c r="H11" i="13"/>
  <c r="J27" i="20"/>
  <c r="I27" i="20"/>
  <c r="J32" i="20"/>
  <c r="I32" i="20"/>
  <c r="J29" i="20"/>
  <c r="J18" i="20"/>
  <c r="I18" i="20"/>
  <c r="J17" i="20"/>
  <c r="I17" i="20"/>
  <c r="J11" i="20"/>
  <c r="I11" i="20"/>
  <c r="J9" i="20"/>
  <c r="I9" i="20"/>
  <c r="J7" i="20"/>
  <c r="I7" i="20"/>
  <c r="J12" i="20"/>
  <c r="I12" i="20"/>
  <c r="H16" i="13"/>
  <c r="G16" i="13"/>
  <c r="H7" i="13"/>
  <c r="G7" i="13"/>
  <c r="L35" i="33"/>
  <c r="H22" i="34"/>
  <c r="K7" i="34"/>
  <c r="K21" i="33"/>
  <c r="K7" i="33"/>
  <c r="G14" i="13"/>
  <c r="G34" i="34"/>
  <c r="D14" i="8"/>
  <c r="H34" i="33"/>
  <c r="C6" i="8"/>
  <c r="K32" i="33"/>
  <c r="K29" i="33"/>
  <c r="K21" i="34"/>
  <c r="K12" i="34"/>
  <c r="K18" i="34"/>
  <c r="K32" i="34"/>
  <c r="K9" i="34"/>
  <c r="K17" i="33"/>
  <c r="K20" i="33"/>
  <c r="K11" i="33"/>
  <c r="K18" i="33"/>
  <c r="K16" i="33"/>
  <c r="G34" i="33"/>
  <c r="D13" i="8"/>
  <c r="K17" i="20"/>
  <c r="H34" i="34"/>
  <c r="C7" i="8"/>
  <c r="I22" i="34"/>
  <c r="L35" i="34"/>
  <c r="H7" i="8"/>
  <c r="J22" i="34"/>
  <c r="K29" i="34"/>
  <c r="J33" i="34"/>
  <c r="I33" i="34"/>
  <c r="J33" i="33"/>
  <c r="I33" i="33"/>
  <c r="K33" i="33"/>
  <c r="I22" i="33"/>
  <c r="K9" i="33"/>
  <c r="K22" i="33"/>
  <c r="J22" i="33"/>
  <c r="L36" i="33"/>
  <c r="H6" i="8"/>
  <c r="G17" i="36"/>
  <c r="D7" i="11"/>
  <c r="H17" i="36"/>
  <c r="E7" i="11"/>
  <c r="F7" i="11"/>
  <c r="H17" i="35"/>
  <c r="E6" i="11"/>
  <c r="G17" i="35"/>
  <c r="D6" i="11"/>
  <c r="K12" i="20"/>
  <c r="K29" i="20"/>
  <c r="K32" i="20"/>
  <c r="K11" i="20"/>
  <c r="K27" i="20"/>
  <c r="K18" i="20"/>
  <c r="K7" i="20"/>
  <c r="K9" i="20"/>
  <c r="I34" i="33"/>
  <c r="K22" i="34"/>
  <c r="J34" i="33"/>
  <c r="E6" i="8"/>
  <c r="F13" i="8"/>
  <c r="K34" i="33"/>
  <c r="D6" i="8"/>
  <c r="K33" i="34"/>
  <c r="L36" i="34"/>
  <c r="E14" i="8"/>
  <c r="J34" i="34"/>
  <c r="E7" i="8"/>
  <c r="F14" i="8"/>
  <c r="I34" i="34"/>
  <c r="F6" i="8"/>
  <c r="E13" i="8"/>
  <c r="F6" i="11"/>
  <c r="K34" i="34"/>
  <c r="D7" i="8"/>
  <c r="F7" i="8"/>
  <c r="H33" i="20"/>
  <c r="L20" i="20"/>
  <c r="G20" i="20"/>
  <c r="E20" i="20"/>
  <c r="H20" i="20"/>
  <c r="L19" i="20"/>
  <c r="G19" i="20"/>
  <c r="E19" i="20"/>
  <c r="H19" i="20"/>
  <c r="L16" i="20"/>
  <c r="G16" i="20"/>
  <c r="E16" i="20"/>
  <c r="H16" i="20"/>
  <c r="H22" i="20"/>
  <c r="G22" i="20"/>
  <c r="G34" i="20"/>
  <c r="D12" i="8"/>
  <c r="H34" i="20"/>
  <c r="L33" i="20"/>
  <c r="L22" i="20"/>
  <c r="J20" i="20"/>
  <c r="I20" i="20"/>
  <c r="J16" i="20"/>
  <c r="I16" i="20"/>
  <c r="J19" i="20"/>
  <c r="I19" i="20"/>
  <c r="I22" i="20"/>
  <c r="J22" i="20"/>
  <c r="C5" i="8"/>
  <c r="I33" i="20"/>
  <c r="J33" i="20"/>
  <c r="K19" i="20"/>
  <c r="K16" i="20"/>
  <c r="K20" i="20"/>
  <c r="E12" i="8"/>
  <c r="F12" i="8"/>
  <c r="K22" i="20"/>
  <c r="C16" i="8"/>
  <c r="C15" i="8"/>
  <c r="H9" i="11"/>
  <c r="H8" i="11"/>
  <c r="G14" i="8"/>
  <c r="H14" i="8"/>
  <c r="I14" i="8"/>
  <c r="G13" i="8"/>
  <c r="H13" i="8"/>
  <c r="I13" i="8"/>
  <c r="F16" i="8"/>
  <c r="K33" i="20"/>
  <c r="F15" i="8"/>
  <c r="D15" i="13"/>
  <c r="F15" i="13"/>
  <c r="F17" i="13"/>
  <c r="D17" i="4"/>
  <c r="D18" i="4"/>
  <c r="D16" i="4"/>
  <c r="D6" i="4"/>
  <c r="D5" i="4"/>
  <c r="D4" i="4"/>
  <c r="L9" i="35"/>
  <c r="L9" i="36"/>
  <c r="L8" i="36"/>
  <c r="L8" i="35"/>
  <c r="L7" i="36"/>
  <c r="L7" i="35"/>
  <c r="P9" i="34"/>
  <c r="P9" i="33"/>
  <c r="P9" i="20"/>
  <c r="P8" i="34"/>
  <c r="P8" i="33"/>
  <c r="P7" i="34"/>
  <c r="P7" i="33"/>
  <c r="C5" i="11"/>
  <c r="H15" i="13"/>
  <c r="H17" i="13"/>
  <c r="G15" i="13"/>
  <c r="G17" i="13"/>
  <c r="L9" i="13"/>
  <c r="L8" i="13"/>
  <c r="L7" i="13"/>
  <c r="P8" i="20"/>
  <c r="P7" i="20"/>
  <c r="I12" i="13"/>
  <c r="I8" i="36"/>
  <c r="I11" i="36"/>
  <c r="I15" i="36"/>
  <c r="I16" i="36"/>
  <c r="I12" i="36"/>
  <c r="I10" i="36"/>
  <c r="I14" i="36"/>
  <c r="I13" i="36"/>
  <c r="I7" i="36"/>
  <c r="I10" i="35"/>
  <c r="I16" i="35"/>
  <c r="I8" i="35"/>
  <c r="I13" i="35"/>
  <c r="I14" i="35"/>
  <c r="I11" i="35"/>
  <c r="I15" i="35"/>
  <c r="I7" i="35"/>
  <c r="I12" i="35"/>
  <c r="M21" i="20"/>
  <c r="M20" i="33"/>
  <c r="M7" i="33"/>
  <c r="M16" i="33"/>
  <c r="M21" i="33"/>
  <c r="M27" i="33"/>
  <c r="M29" i="33"/>
  <c r="M33" i="33"/>
  <c r="M12" i="33"/>
  <c r="M19" i="33"/>
  <c r="M17" i="33"/>
  <c r="M32" i="33"/>
  <c r="M9" i="33"/>
  <c r="M11" i="33"/>
  <c r="M18" i="33"/>
  <c r="M9" i="34"/>
  <c r="M12" i="34"/>
  <c r="M29" i="34"/>
  <c r="M11" i="34"/>
  <c r="M20" i="34"/>
  <c r="M19" i="34"/>
  <c r="M18" i="34"/>
  <c r="M27" i="34"/>
  <c r="M32" i="34"/>
  <c r="M16" i="34"/>
  <c r="M21" i="34"/>
  <c r="M7" i="34"/>
  <c r="M17" i="34"/>
  <c r="D5" i="11"/>
  <c r="E5" i="11"/>
  <c r="I11" i="13"/>
  <c r="I10" i="13"/>
  <c r="I8" i="13"/>
  <c r="I14" i="13"/>
  <c r="I13" i="13"/>
  <c r="M12" i="20"/>
  <c r="M11" i="20"/>
  <c r="M32" i="20"/>
  <c r="M17" i="20"/>
  <c r="M29" i="20"/>
  <c r="M9" i="20"/>
  <c r="M18" i="20"/>
  <c r="M7" i="20"/>
  <c r="M27" i="20"/>
  <c r="I7" i="13"/>
  <c r="I16" i="13"/>
  <c r="I15" i="13"/>
  <c r="M16" i="20"/>
  <c r="M20" i="20"/>
  <c r="M19" i="20"/>
  <c r="I17" i="36"/>
  <c r="G7" i="11"/>
  <c r="I7" i="11"/>
  <c r="I17" i="35"/>
  <c r="G6" i="11"/>
  <c r="I6" i="11"/>
  <c r="M33" i="34"/>
  <c r="M22" i="33"/>
  <c r="M34" i="33"/>
  <c r="M22" i="34"/>
  <c r="I17" i="13"/>
  <c r="G5" i="11"/>
  <c r="G9" i="11"/>
  <c r="M22" i="20"/>
  <c r="M33" i="20"/>
  <c r="M34" i="34"/>
  <c r="M36" i="34"/>
  <c r="M36" i="33"/>
  <c r="G6" i="8"/>
  <c r="I6" i="8"/>
  <c r="G8" i="11"/>
  <c r="C8" i="11"/>
  <c r="C9" i="11"/>
  <c r="G7" i="8"/>
  <c r="I7" i="8"/>
  <c r="I5" i="11"/>
  <c r="F5" i="11"/>
  <c r="D8" i="11"/>
  <c r="D9" i="11"/>
  <c r="E9" i="11"/>
  <c r="E8" i="11"/>
  <c r="I8" i="11"/>
  <c r="I9" i="11"/>
  <c r="F9" i="11"/>
  <c r="F8" i="11"/>
  <c r="I34" i="20"/>
  <c r="J34" i="20"/>
  <c r="M34" i="20"/>
  <c r="M36" i="20"/>
  <c r="E16" i="8"/>
  <c r="L35" i="20"/>
  <c r="H5" i="8"/>
  <c r="E5" i="8"/>
  <c r="E8" i="8"/>
  <c r="D5" i="8"/>
  <c r="D9" i="8"/>
  <c r="D16" i="8"/>
  <c r="D15" i="8"/>
  <c r="L36" i="20"/>
  <c r="C8" i="8"/>
  <c r="C9" i="8"/>
  <c r="H9" i="8"/>
  <c r="H8" i="8"/>
  <c r="G5" i="8"/>
  <c r="K34" i="20"/>
  <c r="E15" i="8"/>
  <c r="G12" i="8"/>
  <c r="H12" i="8"/>
  <c r="I12" i="8"/>
  <c r="E9" i="8"/>
  <c r="D8" i="8"/>
  <c r="F5" i="8"/>
  <c r="F8" i="8"/>
  <c r="G9" i="8"/>
  <c r="I5" i="8"/>
  <c r="G8" i="8"/>
  <c r="G16" i="8"/>
  <c r="G15" i="8"/>
  <c r="F9" i="8"/>
  <c r="I9" i="8"/>
  <c r="I8" i="8"/>
  <c r="H16" i="8"/>
  <c r="H15" i="8"/>
  <c r="I16" i="8"/>
  <c r="I15" i="8"/>
</calcChain>
</file>

<file path=xl/sharedStrings.xml><?xml version="1.0" encoding="utf-8"?>
<sst xmlns="http://schemas.openxmlformats.org/spreadsheetml/2006/main" count="490" uniqueCount="193">
  <si>
    <t>Burden item</t>
  </si>
  <si>
    <t>(A)</t>
  </si>
  <si>
    <t>(B)</t>
  </si>
  <si>
    <t>(C)</t>
  </si>
  <si>
    <t>(D)</t>
  </si>
  <si>
    <t>(E)</t>
  </si>
  <si>
    <t>(F)</t>
  </si>
  <si>
    <t>(G)</t>
  </si>
  <si>
    <t>(H)</t>
  </si>
  <si>
    <t>Subtotal for Reporting Requirements</t>
  </si>
  <si>
    <t>Assumptions:</t>
  </si>
  <si>
    <t>N/A</t>
  </si>
  <si>
    <t>Activity</t>
  </si>
  <si>
    <t>Footnotes:</t>
  </si>
  <si>
    <t>(GS-6, step 3) - Clerical</t>
  </si>
  <si>
    <t>(GS- 13, step 5) - Managerial</t>
  </si>
  <si>
    <t>(GS- 12, step 1) - Technical</t>
  </si>
  <si>
    <t>Category (1)</t>
  </si>
  <si>
    <t>Managerial</t>
  </si>
  <si>
    <t>Clerical</t>
  </si>
  <si>
    <t>Technical</t>
  </si>
  <si>
    <t>Loaded Wage (3)</t>
  </si>
  <si>
    <t>Hourly Mean Wage (2)</t>
  </si>
  <si>
    <t>Total</t>
  </si>
  <si>
    <t>(C=AxB)</t>
  </si>
  <si>
    <t>Year</t>
  </si>
  <si>
    <t>Technical Hours</t>
  </si>
  <si>
    <t>Clerical Hours</t>
  </si>
  <si>
    <t>Management Hours</t>
  </si>
  <si>
    <t>Total Labor Hours</t>
  </si>
  <si>
    <t>Total Hours</t>
  </si>
  <si>
    <t>Non-Labor Costs</t>
  </si>
  <si>
    <t>TABLES 1, 2, and 3</t>
  </si>
  <si>
    <t>TABLE 4</t>
  </si>
  <si>
    <t>TABLES 5, 6, and 7</t>
  </si>
  <si>
    <t>TABLE 8</t>
  </si>
  <si>
    <t xml:space="preserve">Subtotal for Recordkeeping Requirements </t>
  </si>
  <si>
    <t>Wage With  Fringe &amp; Overhead (3)</t>
  </si>
  <si>
    <t xml:space="preserve">(A) </t>
  </si>
  <si>
    <t xml:space="preserve">(B) </t>
  </si>
  <si>
    <t xml:space="preserve">(C) </t>
  </si>
  <si>
    <t xml:space="preserve">(D) </t>
  </si>
  <si>
    <t xml:space="preserve">(E=CxD) </t>
  </si>
  <si>
    <t xml:space="preserve">(E x 0.05) </t>
  </si>
  <si>
    <t xml:space="preserve">(G) </t>
  </si>
  <si>
    <t xml:space="preserve">Clerical hours per year </t>
  </si>
  <si>
    <t>(E x 0.1)</t>
  </si>
  <si>
    <t xml:space="preserve">(H) </t>
  </si>
  <si>
    <t xml:space="preserve">(E) </t>
  </si>
  <si>
    <t xml:space="preserve">Technical hours per year </t>
  </si>
  <si>
    <t xml:space="preserve">(F) </t>
  </si>
  <si>
    <t>Managerial hours per year</t>
  </si>
  <si>
    <t xml:space="preserve">TOTAL LABOR BURDEN AND COST </t>
  </si>
  <si>
    <t>Annual Respondent Burden and Cost of Recordkeeping and Reporting Requirements for the</t>
  </si>
  <si>
    <t>Summary of Annual Respondent Burden and Cost of Recordkeeping and Reporting Requirements for the</t>
  </si>
  <si>
    <t>Annual Agency Burden and Cost of Recordkeeping and Reporting Requirements for the</t>
  </si>
  <si>
    <t>Summary of Annual Agency Burden and Cost of Recordkeeping and Reporting Requirements for the</t>
  </si>
  <si>
    <t>Table 4 - Summary of Annual Respondent Burden and Cost of Recordkeeping and Reporting Requirements for the</t>
  </si>
  <si>
    <t>Table 8 - Summary of Annual Agency Burden and Cost of Recordkeeping and Reporting Requirements for the</t>
  </si>
  <si>
    <t>Total Cost</t>
  </si>
  <si>
    <t xml:space="preserve">a </t>
  </si>
  <si>
    <t xml:space="preserve">b </t>
  </si>
  <si>
    <t>(D=AxC)</t>
  </si>
  <si>
    <t>Total Labor Hours per Year</t>
  </si>
  <si>
    <t>(I)</t>
  </si>
  <si>
    <t>(J)</t>
  </si>
  <si>
    <t>(K)</t>
  </si>
  <si>
    <t>(L)</t>
  </si>
  <si>
    <t>(F=CxE)</t>
  </si>
  <si>
    <t>(G=DxE)</t>
  </si>
  <si>
    <t>(H=Gx0.05)</t>
  </si>
  <si>
    <t>(I=Gx0.1)</t>
  </si>
  <si>
    <t>(J=G+H+I)</t>
  </si>
  <si>
    <t>Total Non-Labor Costs per Year</t>
  </si>
  <si>
    <t>(K=BxCxE)</t>
  </si>
  <si>
    <r>
      <t xml:space="preserve">Total </t>
    </r>
    <r>
      <rPr>
        <b/>
        <vertAlign val="superscript"/>
        <sz val="11"/>
        <rFont val="Times New Roman"/>
        <family val="1"/>
      </rPr>
      <t>a</t>
    </r>
  </si>
  <si>
    <t>Notes:</t>
  </si>
  <si>
    <t>Total costs have been rounded to 3 significant figures. Figures may not add exactly due to rounding.</t>
  </si>
  <si>
    <t>Average costs have been rounded to 3 significant figures.</t>
  </si>
  <si>
    <r>
      <t xml:space="preserve">Average </t>
    </r>
    <r>
      <rPr>
        <vertAlign val="superscript"/>
        <sz val="11"/>
        <rFont val="Times New Roman"/>
        <family val="1"/>
      </rPr>
      <t>b</t>
    </r>
  </si>
  <si>
    <r>
      <t xml:space="preserve">Average </t>
    </r>
    <r>
      <rPr>
        <vertAlign val="superscript"/>
        <sz val="11"/>
        <rFont val="Times New Roman"/>
        <family val="1"/>
      </rPr>
      <t>b</t>
    </r>
    <r>
      <rPr>
        <sz val="11"/>
        <rFont val="Times New Roman"/>
        <family val="1"/>
      </rPr>
      <t xml:space="preserve"> </t>
    </r>
  </si>
  <si>
    <t>Labor Cost</t>
  </si>
  <si>
    <t>Non-Labor (Capital/Startup and O&amp;M) Cost</t>
  </si>
  <si>
    <r>
      <t xml:space="preserve">Total Cost </t>
    </r>
    <r>
      <rPr>
        <b/>
        <vertAlign val="superscript"/>
        <sz val="10"/>
        <rFont val="Times New Roman"/>
        <family val="1"/>
      </rPr>
      <t>a</t>
    </r>
  </si>
  <si>
    <t>Information Collection Request (ICR) Workbook for</t>
  </si>
  <si>
    <t>Total Number of Responses per Year</t>
  </si>
  <si>
    <t>Number of Respondents</t>
  </si>
  <si>
    <t>Number of Responses</t>
  </si>
  <si>
    <t>Reporting Hours</t>
  </si>
  <si>
    <t>Recordkeeping Hours</t>
  </si>
  <si>
    <t>Hours per Response</t>
  </si>
  <si>
    <t>Hours per Respondent-Response</t>
  </si>
  <si>
    <t>Average</t>
  </si>
  <si>
    <t>Capital and O&amp;M Cost</t>
  </si>
  <si>
    <t>Table 1 : Annual Respondent Burden and Cost Year One – Surface Coating of Plastic Parts for Business Machines NSPS Review (40 CFR Part 60, Subparts TTT and TTTa) (Amendments)</t>
  </si>
  <si>
    <t>A. Reporting Requirements</t>
  </si>
  <si>
    <t>B. Recordkeeping Requirements</t>
  </si>
  <si>
    <t>Non-Labor Costs per Occurrence</t>
  </si>
  <si>
    <r>
      <t xml:space="preserve">Number of Respondents per Year </t>
    </r>
    <r>
      <rPr>
        <b/>
        <vertAlign val="superscript"/>
        <sz val="10"/>
        <color theme="1"/>
        <rFont val="Times New Roman"/>
        <family val="1"/>
      </rPr>
      <t>a</t>
    </r>
  </si>
  <si>
    <t>https://www.opm.gov/policy-data-oversight/pay-leave/salaries-wages/salary-tables/21Tables/html/GS_h.aspx</t>
  </si>
  <si>
    <t>(1) The hourly mean wage for each category is based on 2021 wages, and is found here:</t>
  </si>
  <si>
    <t>(2) This value represents the Hourly Basic Rate.</t>
  </si>
  <si>
    <r>
      <t>Total Labor Cost per Year, $ </t>
    </r>
    <r>
      <rPr>
        <b/>
        <vertAlign val="superscript"/>
        <sz val="10"/>
        <color theme="1"/>
        <rFont val="Times New Roman"/>
        <family val="1"/>
      </rPr>
      <t>b</t>
    </r>
  </si>
  <si>
    <t xml:space="preserve">Table 5: Average Annual EPA Burden and Cost Year One – Surface Coating of Plastic Parts for Business Machines NSPS Review </t>
  </si>
  <si>
    <t xml:space="preserve">     (40 CFR Part 60, Subparts TTT and TTTa) (Amendments)</t>
  </si>
  <si>
    <t>2021 ICR Wages</t>
  </si>
  <si>
    <t xml:space="preserve">  Surface Coating of Plastic Parts for Business Machines NSPS Review (40 CFR Part 60, Subparts TTT and TTTa) (Amendments)</t>
  </si>
  <si>
    <t>Table 2 : Annual Respondent Burden and Cost Year Two – Surface Coating of Plastic Parts for Business Machines NSPS Review (40 CFR Part 60, Subparts TTT and TTTa) (Amendments)</t>
  </si>
  <si>
    <t>Table 3 : Annual Respondent Burden and Cost Year Three – Surface Coating of Plastic Parts for Business Machines NSPS Review (40 CFR Part 60, Subparts TTT and TTTa) (Amendments)</t>
  </si>
  <si>
    <t>Business Machines (40 CFR Part 60, Subparts TTT and TTTa)</t>
  </si>
  <si>
    <t>Surface Coating of Plastic Parts for Business Machines NSPS Review (Amendments)</t>
  </si>
  <si>
    <t>Surface Coating of Plastic Parts for Business Machines NSPS Review (Amendments) — Years 1–3</t>
  </si>
  <si>
    <t xml:space="preserve">Table 6: Average Annual EPA Burden and Cost Year Two – Surface Coating of Plastic Parts for Business Machines NSPS Review </t>
  </si>
  <si>
    <t xml:space="preserve">Table 7: Average Annual EPA Burden and Cost Year Three – Surface Coating of Plastic Parts for Business Machines NSPS Review </t>
  </si>
  <si>
    <t>NSPS Review for Surface Coating of Plastic Parts for</t>
  </si>
  <si>
    <t xml:space="preserve">(3) Wage with fringe and overhead is the hourly mean wage increased by 60 percent to account for the benefit packages available to government employees.  </t>
  </si>
  <si>
    <t>Respondent hours per occurrence (technical hours)</t>
  </si>
  <si>
    <t>No. of occurrences per respondent per Year</t>
  </si>
  <si>
    <t>Hours per respondent per year</t>
  </si>
  <si>
    <t>Technical hours per year</t>
  </si>
  <si>
    <t>Management hours per year</t>
  </si>
  <si>
    <t>Clerical hours per year</t>
  </si>
  <si>
    <r>
      <t xml:space="preserve">  1. Familiarization with regulatory requirements </t>
    </r>
    <r>
      <rPr>
        <vertAlign val="superscript"/>
        <sz val="10"/>
        <color rgb="FF000000"/>
        <rFont val="Times New Roman"/>
        <family val="1"/>
      </rPr>
      <t>c</t>
    </r>
  </si>
  <si>
    <t xml:space="preserve">  2. Required activities:</t>
  </si>
  <si>
    <r>
      <t xml:space="preserve">      Initial performance tests </t>
    </r>
    <r>
      <rPr>
        <vertAlign val="superscript"/>
        <sz val="10"/>
        <color rgb="FF000000"/>
        <rFont val="Times New Roman"/>
        <family val="1"/>
      </rPr>
      <t>d</t>
    </r>
  </si>
  <si>
    <t xml:space="preserve">      Demonstration of CMS</t>
  </si>
  <si>
    <r>
      <t xml:space="preserve">      Repeat of performance tests </t>
    </r>
    <r>
      <rPr>
        <vertAlign val="superscript"/>
        <sz val="10"/>
        <color rgb="FF000000"/>
        <rFont val="Times New Roman"/>
        <family val="1"/>
      </rPr>
      <t>e</t>
    </r>
  </si>
  <si>
    <r>
      <t xml:space="preserve">      Method 24 testing </t>
    </r>
    <r>
      <rPr>
        <vertAlign val="superscript"/>
        <sz val="10"/>
        <color rgb="FF000000"/>
        <rFont val="Times New Roman"/>
        <family val="1"/>
      </rPr>
      <t>f, g</t>
    </r>
  </si>
  <si>
    <t xml:space="preserve">  3. Create information</t>
  </si>
  <si>
    <t xml:space="preserve">  4. Gather existing information</t>
  </si>
  <si>
    <t xml:space="preserve">  5. Write report:</t>
  </si>
  <si>
    <r>
      <t xml:space="preserve">      Notification of construction/reconstruction </t>
    </r>
    <r>
      <rPr>
        <vertAlign val="superscript"/>
        <sz val="10"/>
        <color rgb="FF000000"/>
        <rFont val="Times New Roman"/>
        <family val="1"/>
      </rPr>
      <t>h</t>
    </r>
  </si>
  <si>
    <r>
      <t xml:space="preserve">      Notification of actual startup </t>
    </r>
    <r>
      <rPr>
        <vertAlign val="superscript"/>
        <sz val="10"/>
        <color rgb="FF000000"/>
        <rFont val="Times New Roman"/>
        <family val="1"/>
      </rPr>
      <t>h</t>
    </r>
  </si>
  <si>
    <r>
      <t xml:space="preserve">      Notification of initial performance test </t>
    </r>
    <r>
      <rPr>
        <vertAlign val="superscript"/>
        <sz val="10"/>
        <color rgb="FF000000"/>
        <rFont val="Times New Roman"/>
        <family val="1"/>
      </rPr>
      <t>h</t>
    </r>
  </si>
  <si>
    <t xml:space="preserve">      Report of performance test</t>
  </si>
  <si>
    <r>
      <t xml:space="preserve">      Quarterly report of noncompliance </t>
    </r>
    <r>
      <rPr>
        <vertAlign val="superscript"/>
        <sz val="10"/>
        <color rgb="FF000000"/>
        <rFont val="Times New Roman"/>
        <family val="1"/>
      </rPr>
      <t>i</t>
    </r>
  </si>
  <si>
    <r>
      <t xml:space="preserve">      Semiannual report of compliance </t>
    </r>
    <r>
      <rPr>
        <vertAlign val="superscript"/>
        <sz val="10"/>
        <color rgb="FF000000"/>
        <rFont val="Times New Roman"/>
        <family val="1"/>
      </rPr>
      <t>j</t>
    </r>
  </si>
  <si>
    <t>See A.2</t>
  </si>
  <si>
    <t>See A.5</t>
  </si>
  <si>
    <t xml:space="preserve">  1. Read instructions</t>
  </si>
  <si>
    <t xml:space="preserve">  2. Plan activities</t>
  </si>
  <si>
    <t xml:space="preserve">  3. Implement activities</t>
  </si>
  <si>
    <t xml:space="preserve">  4. Develop record system</t>
  </si>
  <si>
    <t xml:space="preserve">  5. Time to enter information:</t>
  </si>
  <si>
    <r>
      <t xml:space="preserve">      Record of monthly performance tests </t>
    </r>
    <r>
      <rPr>
        <vertAlign val="superscript"/>
        <sz val="10"/>
        <color rgb="FF000000"/>
        <rFont val="Times New Roman"/>
        <family val="1"/>
      </rPr>
      <t>a, k</t>
    </r>
  </si>
  <si>
    <t xml:space="preserve">  6. Train personnel</t>
  </si>
  <si>
    <t xml:space="preserve">  7. Audits</t>
  </si>
  <si>
    <t>See A.1</t>
  </si>
  <si>
    <t>EPA hours per occurrence (technical hours)</t>
  </si>
  <si>
    <t>Number of occurrences per plant per year</t>
  </si>
  <si>
    <t>EPA hours per year</t>
  </si>
  <si>
    <r>
      <t xml:space="preserve">Plants per year </t>
    </r>
    <r>
      <rPr>
        <b/>
        <vertAlign val="superscript"/>
        <sz val="10"/>
        <color rgb="FF000000"/>
        <rFont val="Times New Roman"/>
        <family val="1"/>
      </rPr>
      <t>a</t>
    </r>
  </si>
  <si>
    <r>
      <t xml:space="preserve">Total cost per year </t>
    </r>
    <r>
      <rPr>
        <b/>
        <vertAlign val="superscript"/>
        <sz val="10"/>
        <color rgb="FF000000"/>
        <rFont val="Times New Roman"/>
        <family val="1"/>
      </rPr>
      <t>b</t>
    </r>
  </si>
  <si>
    <r>
      <t xml:space="preserve">Observe initial performance tests </t>
    </r>
    <r>
      <rPr>
        <vertAlign val="superscript"/>
        <sz val="11"/>
        <color rgb="FF000000"/>
        <rFont val="Times New Roman"/>
        <family val="1"/>
      </rPr>
      <t>c</t>
    </r>
  </si>
  <si>
    <r>
      <t xml:space="preserve">Observe repeat of initial performance tests </t>
    </r>
    <r>
      <rPr>
        <vertAlign val="superscript"/>
        <sz val="11"/>
        <color rgb="FF000000"/>
        <rFont val="Times New Roman"/>
        <family val="1"/>
      </rPr>
      <t>d</t>
    </r>
  </si>
  <si>
    <t>Review reports:</t>
  </si>
  <si>
    <r>
      <t xml:space="preserve">    Notification of construction </t>
    </r>
    <r>
      <rPr>
        <vertAlign val="superscript"/>
        <sz val="11"/>
        <color rgb="FF000000"/>
        <rFont val="Times New Roman"/>
        <family val="1"/>
      </rPr>
      <t>e</t>
    </r>
  </si>
  <si>
    <r>
      <t xml:space="preserve">    Notification of initial startup </t>
    </r>
    <r>
      <rPr>
        <vertAlign val="superscript"/>
        <sz val="11"/>
        <color rgb="FF000000"/>
        <rFont val="Times New Roman"/>
        <family val="1"/>
      </rPr>
      <t>e</t>
    </r>
  </si>
  <si>
    <r>
      <t xml:space="preserve">    Notification of initial test </t>
    </r>
    <r>
      <rPr>
        <vertAlign val="superscript"/>
        <sz val="11"/>
        <color rgb="FF000000"/>
        <rFont val="Times New Roman"/>
        <family val="1"/>
      </rPr>
      <t>e</t>
    </r>
  </si>
  <si>
    <r>
      <t xml:space="preserve">    Review test results </t>
    </r>
    <r>
      <rPr>
        <vertAlign val="superscript"/>
        <sz val="11"/>
        <color rgb="FF000000"/>
        <rFont val="Times New Roman"/>
        <family val="1"/>
      </rPr>
      <t>e</t>
    </r>
  </si>
  <si>
    <r>
      <t xml:space="preserve">    Quarterly reports of noncompliance </t>
    </r>
    <r>
      <rPr>
        <vertAlign val="superscript"/>
        <sz val="11"/>
        <color rgb="FF000000"/>
        <rFont val="Times New Roman"/>
        <family val="1"/>
      </rPr>
      <t>f</t>
    </r>
  </si>
  <si>
    <r>
      <t xml:space="preserve">    Semiannual reports of compliance </t>
    </r>
    <r>
      <rPr>
        <vertAlign val="superscript"/>
        <sz val="11"/>
        <color rgb="FF000000"/>
        <rFont val="Times New Roman"/>
        <family val="1"/>
      </rPr>
      <t>g</t>
    </r>
  </si>
  <si>
    <r>
      <t xml:space="preserve">    Notification of actual startup </t>
    </r>
    <r>
      <rPr>
        <vertAlign val="superscript"/>
        <sz val="11"/>
        <color rgb="FF000000"/>
        <rFont val="Times New Roman"/>
        <family val="1"/>
      </rPr>
      <t>e</t>
    </r>
  </si>
  <si>
    <r>
      <rPr>
        <vertAlign val="superscript"/>
        <sz val="11"/>
        <color rgb="FF000000"/>
        <rFont val="Times New Roman"/>
        <family val="1"/>
      </rPr>
      <t>c</t>
    </r>
    <r>
      <rPr>
        <sz val="11"/>
        <color rgb="FF000000"/>
        <rFont val="Times New Roman"/>
        <family val="1"/>
      </rPr>
      <t xml:space="preserve"> We have assumed that it will take 2.61 once per year to complete initial performance test.</t>
    </r>
  </si>
  <si>
    <r>
      <rPr>
        <vertAlign val="superscript"/>
        <sz val="11"/>
        <color rgb="FF000000"/>
        <rFont val="Times New Roman"/>
        <family val="1"/>
      </rPr>
      <t>d</t>
    </r>
    <r>
      <rPr>
        <sz val="11"/>
        <color rgb="FF000000"/>
        <rFont val="Times New Roman"/>
        <family val="1"/>
      </rPr>
      <t xml:space="preserve"> We have assumed that it will take 2.61 hours 0.2 times per year to repeat performance test.</t>
    </r>
  </si>
  <si>
    <r>
      <rPr>
        <vertAlign val="superscript"/>
        <sz val="11"/>
        <color rgb="FF000000"/>
        <rFont val="Times New Roman"/>
        <family val="1"/>
      </rPr>
      <t>e</t>
    </r>
    <r>
      <rPr>
        <sz val="11"/>
        <color rgb="FF000000"/>
        <rFont val="Times New Roman"/>
        <family val="1"/>
      </rPr>
      <t xml:space="preserve"> We have assumed that it will take 1.74 hours once per year to review notification and review test results.</t>
    </r>
  </si>
  <si>
    <r>
      <t xml:space="preserve">TOTAL LABOR BURDEN AND COST (rounded) </t>
    </r>
    <r>
      <rPr>
        <b/>
        <vertAlign val="superscript"/>
        <sz val="11"/>
        <color rgb="FF000000"/>
        <rFont val="Times New Roman"/>
        <family val="1"/>
      </rPr>
      <t>f</t>
    </r>
  </si>
  <si>
    <r>
      <t>f</t>
    </r>
    <r>
      <rPr>
        <sz val="11"/>
        <color rgb="FF000000"/>
        <rFont val="Times New Roman"/>
        <family val="1"/>
      </rPr>
      <t xml:space="preserve"> Totals have been rounded to 3 significant figures. Figures may not add exactly due to rounding</t>
    </r>
  </si>
  <si>
    <r>
      <rPr>
        <vertAlign val="superscript"/>
        <sz val="10"/>
        <color rgb="FF000000"/>
        <rFont val="Times New Roman"/>
        <family val="1"/>
      </rPr>
      <t>d</t>
    </r>
    <r>
      <rPr>
        <sz val="10"/>
        <color rgb="FF000000"/>
        <rFont val="Times New Roman"/>
        <family val="1"/>
      </rPr>
      <t xml:space="preserve"> We have assumed that it will take each respondent 2.61 hours once per year to complete the initial performance tests.</t>
    </r>
  </si>
  <si>
    <r>
      <rPr>
        <vertAlign val="superscript"/>
        <sz val="10"/>
        <color rgb="FF000000"/>
        <rFont val="Times New Roman"/>
        <family val="1"/>
      </rPr>
      <t>e</t>
    </r>
    <r>
      <rPr>
        <sz val="10"/>
        <color rgb="FF000000"/>
        <rFont val="Times New Roman"/>
        <family val="1"/>
      </rPr>
      <t xml:space="preserve"> We have assumed that 20 percent of respondents will have to repeat performance tests due to failure.</t>
    </r>
  </si>
  <si>
    <r>
      <rPr>
        <vertAlign val="superscript"/>
        <sz val="10"/>
        <color rgb="FF000000"/>
        <rFont val="Times New Roman"/>
        <family val="1"/>
      </rPr>
      <t>f</t>
    </r>
    <r>
      <rPr>
        <sz val="10"/>
        <color rgb="FF000000"/>
        <rFont val="Times New Roman"/>
        <family val="1"/>
      </rPr>
      <t xml:space="preserve"> We have assumed that it will take 78.26 hours to perform Method 24 testing. This testing is performed on the coatings used by the respondents and is generally done by the coating manufacturers, who will then provide the test result to the respondents.</t>
    </r>
  </si>
  <si>
    <r>
      <rPr>
        <vertAlign val="superscript"/>
        <sz val="10"/>
        <color rgb="FF000000"/>
        <rFont val="Times New Roman"/>
        <family val="1"/>
      </rPr>
      <t>g</t>
    </r>
    <r>
      <rPr>
        <sz val="10"/>
        <color rgb="FF000000"/>
        <rFont val="Times New Roman"/>
        <family val="1"/>
      </rPr>
      <t xml:space="preserve"> We have assumed that 0.1 percent of respondents must generate Method 24 test data for coating usage four times per year due to modification.</t>
    </r>
  </si>
  <si>
    <r>
      <rPr>
        <vertAlign val="superscript"/>
        <sz val="10"/>
        <color rgb="FF000000"/>
        <rFont val="Times New Roman"/>
        <family val="1"/>
      </rPr>
      <t>h</t>
    </r>
    <r>
      <rPr>
        <sz val="10"/>
        <color rgb="FF000000"/>
        <rFont val="Times New Roman"/>
        <family val="1"/>
      </rPr>
      <t xml:space="preserve"> We have assumed that it will take 1.74 hours once per year to complete notification reports.</t>
    </r>
  </si>
  <si>
    <r>
      <rPr>
        <vertAlign val="superscript"/>
        <sz val="10"/>
        <color rgb="FF000000"/>
        <rFont val="Times New Roman"/>
        <family val="1"/>
      </rPr>
      <t>j</t>
    </r>
    <r>
      <rPr>
        <sz val="10"/>
        <color rgb="FF000000"/>
        <rFont val="Times New Roman"/>
        <family val="1"/>
      </rPr>
      <t xml:space="preserve"> We have assumed that each respondent will take 0.43 two times per year to write the semiannual report of compliance.</t>
    </r>
  </si>
  <si>
    <r>
      <rPr>
        <vertAlign val="superscript"/>
        <sz val="10"/>
        <color rgb="FF000000"/>
        <rFont val="Times New Roman"/>
        <family val="1"/>
      </rPr>
      <t>k</t>
    </r>
    <r>
      <rPr>
        <sz val="10"/>
        <color rgb="FF000000"/>
        <rFont val="Times New Roman"/>
        <family val="1"/>
      </rPr>
      <t xml:space="preserve"> Hours required to record monthly performance tests are 6.09.</t>
    </r>
  </si>
  <si>
    <t xml:space="preserve">    We have assumed that it will take 13.91 hours to write each quarterly report of noncompliance.</t>
  </si>
  <si>
    <r>
      <rPr>
        <vertAlign val="superscript"/>
        <sz val="10"/>
        <color rgb="FF000000"/>
        <rFont val="Times New Roman"/>
        <family val="1"/>
      </rPr>
      <t>i</t>
    </r>
    <r>
      <rPr>
        <sz val="10"/>
        <color rgb="FF000000"/>
        <rFont val="Times New Roman"/>
        <family val="1"/>
      </rPr>
      <t xml:space="preserve"> We have assumed that 20 percent of respondents will exceed the emission standard at least once in each quarterly reporting period; therefore, an average of one facility will be required to write the quarterly excess emission report four times per year. </t>
    </r>
  </si>
  <si>
    <r>
      <t>a</t>
    </r>
    <r>
      <rPr>
        <sz val="11"/>
        <color rgb="FF000000"/>
        <rFont val="Times New Roman"/>
        <family val="1"/>
      </rPr>
      <t xml:space="preserve"> We have assumed that the average number of respondents that will be affected by the rule amendments will be 3 existing sources, to incorporate electronic reporting requirements, with no change in burden to EPA. There will be no additional sources over the 3-year period of this ICR.</t>
    </r>
  </si>
  <si>
    <r>
      <rPr>
        <vertAlign val="superscript"/>
        <sz val="10"/>
        <color rgb="FF000000"/>
        <rFont val="Times New Roman"/>
        <family val="1"/>
      </rPr>
      <t>a</t>
    </r>
    <r>
      <rPr>
        <sz val="10"/>
        <color rgb="FF000000"/>
        <rFont val="Times New Roman"/>
        <family val="1"/>
      </rPr>
      <t xml:space="preserve"> We have assumed that the average number of respondents that will be affected by the rule amendments will be 3 existing sources, to incorporate electronic reporting requirements. This is a decrease of 7 respondents (from 10 in the renewal ICR 1093.13). There will be no additional sources over the 3-year period of this ICR.</t>
    </r>
  </si>
  <si>
    <r>
      <rPr>
        <vertAlign val="superscript"/>
        <sz val="10"/>
        <color rgb="FF000000"/>
        <rFont val="Times New Roman"/>
        <family val="1"/>
      </rPr>
      <t>c</t>
    </r>
    <r>
      <rPr>
        <sz val="10"/>
        <color rgb="FF000000"/>
        <rFont val="Times New Roman"/>
        <family val="1"/>
      </rPr>
      <t xml:space="preserve"> We have assumed that it will take 1 hour for existing respondents to refamiliarize themselves with rule requirements.</t>
    </r>
  </si>
  <si>
    <r>
      <t xml:space="preserve">GRAND TOTAL (rounded) </t>
    </r>
    <r>
      <rPr>
        <b/>
        <vertAlign val="superscript"/>
        <sz val="10"/>
        <color rgb="FF000000"/>
        <rFont val="Times New Roman"/>
        <family val="1"/>
      </rPr>
      <t>m</t>
    </r>
  </si>
  <si>
    <r>
      <rPr>
        <vertAlign val="superscript"/>
        <sz val="10"/>
        <color rgb="FF000000"/>
        <rFont val="Times New Roman"/>
        <family val="1"/>
      </rPr>
      <t>m</t>
    </r>
    <r>
      <rPr>
        <sz val="10"/>
        <color rgb="FF000000"/>
        <rFont val="Times New Roman"/>
        <family val="1"/>
      </rPr>
      <t xml:space="preserve"> Totals have been rounded to 3 significant figures. Figures may not add exactly due to rounding. </t>
    </r>
  </si>
  <si>
    <r>
      <rPr>
        <vertAlign val="superscript"/>
        <sz val="10"/>
        <color rgb="FF000000"/>
        <rFont val="Times New Roman"/>
        <family val="1"/>
      </rPr>
      <t>l</t>
    </r>
    <r>
      <rPr>
        <sz val="10"/>
        <color rgb="FF000000"/>
        <rFont val="Times New Roman"/>
        <family val="1"/>
      </rPr>
      <t xml:space="preserve"> We have assumed that it will take 2 hours for existing respondents to familiarize themselves with electronic reporting requirements, only in the first year following promulgation.</t>
    </r>
  </si>
  <si>
    <r>
      <t xml:space="preserve">  8. Familiarization with CDX and CEDRI system </t>
    </r>
    <r>
      <rPr>
        <vertAlign val="superscript"/>
        <sz val="10"/>
        <color rgb="FF000000"/>
        <rFont val="Times New Roman"/>
        <family val="1"/>
      </rPr>
      <t>l</t>
    </r>
  </si>
  <si>
    <t>Respondent Wages ($2021)</t>
  </si>
  <si>
    <t>EPA Wages ($2022)</t>
  </si>
  <si>
    <r>
      <t xml:space="preserve">b  </t>
    </r>
    <r>
      <rPr>
        <sz val="10"/>
        <color rgb="FF000000"/>
        <rFont val="Times New Roman"/>
        <family val="1"/>
      </rPr>
      <t>This ICR uses the following labor rates: Managerial $157.61 ($75.05 + 110%); Technical $123.94 ($59.02 + 110%); and Clerical $62.52 ($29.77 + 110%).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</si>
  <si>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t xml:space="preserve">(1) The Wage categories "Technical," "Managerial," and "Clerical" refer to the series "Management, professional, and related: Professional and related," "Management, professional, and related: Management, business and financial," and "Sales and office: Office and administrative support," respectively, in the United States Department of Labor, Bureau of Labor Statistics table titled "Table 2. Employer Costs for Employee Compensation for civilian workers by occupational and industry group" and dated Sept. 2021: https://www.bls.gov/news.release/archives/ecec_12162021.htm . </t>
  </si>
  <si>
    <t xml:space="preserve">(2) Selected "Total compensation, Cost ($)" values from the table referenced in footnote 1.  </t>
  </si>
  <si>
    <t>Total compensation, Cost (2)</t>
  </si>
  <si>
    <t xml:space="preserve">(3) Loaded wage is the total compensation cost increased by 110 percent to account for the benefit packages available to those employed by private industry. </t>
  </si>
  <si>
    <r>
      <t xml:space="preserve">b  </t>
    </r>
    <r>
      <rPr>
        <sz val="10"/>
        <color rgb="FF000000"/>
        <rFont val="Times New Roman"/>
        <family val="1"/>
      </rPr>
      <t>This ICR uses the following labor rates: Managerial $157.61 ($75.05 + 110%); Technical $123.95 ($59.02 + 110%); and Clerical $62.52 ($29.77 + 110%).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</si>
  <si>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b</t>
    </r>
    <r>
      <rPr>
        <sz val="11"/>
        <color rgb="FF000000"/>
        <rFont val="Times New Roman"/>
        <family val="1"/>
      </rPr>
      <t xml:space="preserve"> This cost is based on the following labor rates, which incorporate a 1.6 benefits multiplication factor to account for government overhead expenses: $51.24 Technical rate, $69.04 Managerial rate, and $27.73 Clerical rate. These rates are from the Office of Personnel Management (OPM) “2022 General Schedule,” which excludes locality rates of pay.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</si>
</sst>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164" formatCode="General_)"/>
    <numFmt numFmtId="165" formatCode="&quot;$&quot;#,##0"/>
    <numFmt numFmtId="166" formatCode="&quot;$&quot;#,##0.00"/>
    <numFmt numFmtId="167" formatCode="0.000"/>
    <numFmt numFmtId="168" formatCode="_(&quot;$&quot;* #,##0_);_(&quot;$&quot;* \(#,##0\);_(&quot;$&quot;* &quot;-&quot;??_);_(@_)"/>
    <numFmt numFmtId="169" formatCode="#,##0.0"/>
  </numFmts>
  <fonts count="43" x14ac:knownFonts="1">
    <font>
      <sz val="11"/>
      <color theme="1"/>
      <name val="Calibri"/>
      <family val="2"/>
      <scheme val="minor"/>
    </font>
    <font>
      <sz val="10"/>
      <name val="Arial"/>
      <family val="2"/>
    </font>
    <font>
      <sz val="10"/>
      <color rgb="FF000000"/>
      <name val="Times New Roman"/>
      <family val="1"/>
    </font>
    <font>
      <sz val="10"/>
      <name val="Times New Roman"/>
      <family val="1"/>
    </font>
    <font>
      <b/>
      <sz val="10"/>
      <color theme="1"/>
      <name val="Times New Roman"/>
      <family val="1"/>
    </font>
    <font>
      <sz val="12"/>
      <color theme="1"/>
      <name val="Times New Roman"/>
      <family val="1"/>
    </font>
    <font>
      <sz val="12"/>
      <color rgb="FF000000"/>
      <name val="Times New Roman"/>
      <family val="1"/>
    </font>
    <font>
      <b/>
      <sz val="12"/>
      <color rgb="FF000000"/>
      <name val="Times New Roman"/>
      <family val="1"/>
    </font>
    <font>
      <b/>
      <sz val="12"/>
      <color theme="1"/>
      <name val="Times New Roman"/>
      <family val="1"/>
    </font>
    <font>
      <u/>
      <sz val="11"/>
      <color theme="10"/>
      <name val="Calibri"/>
      <family val="2"/>
    </font>
    <font>
      <sz val="8"/>
      <name val="Courier"/>
      <family val="3"/>
    </font>
    <font>
      <u/>
      <sz val="11"/>
      <color theme="10"/>
      <name val="Calibri"/>
      <family val="2"/>
      <scheme val="minor"/>
    </font>
    <font>
      <vertAlign val="superscript"/>
      <sz val="12"/>
      <color theme="1"/>
      <name val="Times New Roman"/>
      <family val="1"/>
    </font>
    <font>
      <sz val="10"/>
      <color theme="1"/>
      <name val="Times New Roman"/>
      <family val="1"/>
    </font>
    <font>
      <b/>
      <sz val="10"/>
      <color rgb="FF000000"/>
      <name val="Times New Roman"/>
      <family val="1"/>
    </font>
    <font>
      <b/>
      <sz val="8"/>
      <color rgb="FFFF0000"/>
      <name val="Times New Roman"/>
      <family val="1"/>
    </font>
    <font>
      <b/>
      <sz val="10"/>
      <name val="Times New Roman"/>
      <family val="1"/>
    </font>
    <font>
      <b/>
      <i/>
      <sz val="10"/>
      <color theme="1"/>
      <name val="Times New Roman"/>
      <family val="1"/>
    </font>
    <font>
      <b/>
      <i/>
      <sz val="10"/>
      <color rgb="FF000000"/>
      <name val="Times New Roman"/>
      <family val="1"/>
    </font>
    <font>
      <sz val="12"/>
      <color rgb="FFFF0000"/>
      <name val="Times New Roman"/>
      <family val="1"/>
    </font>
    <font>
      <b/>
      <i/>
      <sz val="8"/>
      <color rgb="FFFF0000"/>
      <name val="Times New Roman"/>
      <family val="1"/>
    </font>
    <font>
      <b/>
      <sz val="11"/>
      <color theme="1"/>
      <name val="Times New Roman"/>
      <family val="1"/>
    </font>
    <font>
      <vertAlign val="superscript"/>
      <sz val="10"/>
      <color rgb="FF000000"/>
      <name val="Times New Roman"/>
      <family val="1"/>
    </font>
    <font>
      <b/>
      <vertAlign val="superscript"/>
      <sz val="10"/>
      <color rgb="FF000000"/>
      <name val="Times New Roman"/>
      <family val="1"/>
    </font>
    <font>
      <vertAlign val="superscript"/>
      <sz val="12"/>
      <color rgb="FF000000"/>
      <name val="Times New Roman"/>
      <family val="1"/>
    </font>
    <font>
      <sz val="11"/>
      <color theme="1"/>
      <name val="Calibri"/>
      <family val="2"/>
      <scheme val="minor"/>
    </font>
    <font>
      <sz val="11"/>
      <color theme="1"/>
      <name val="Times New Roman"/>
      <family val="1"/>
    </font>
    <font>
      <sz val="11"/>
      <name val="Times New Roman"/>
      <family val="1"/>
    </font>
    <font>
      <b/>
      <sz val="12"/>
      <name val="Times New Roman"/>
      <family val="1"/>
    </font>
    <font>
      <sz val="12"/>
      <name val="Times New Roman"/>
      <family val="1"/>
    </font>
    <font>
      <u/>
      <sz val="12"/>
      <color theme="10"/>
      <name val="Times New Roman"/>
      <family val="1"/>
    </font>
    <font>
      <b/>
      <sz val="11"/>
      <name val="Times New Roman"/>
      <family val="1"/>
    </font>
    <font>
      <i/>
      <sz val="11"/>
      <color theme="1"/>
      <name val="Times New Roman"/>
      <family val="1"/>
    </font>
    <font>
      <sz val="11"/>
      <color rgb="FF000000"/>
      <name val="Times New Roman"/>
      <family val="1"/>
    </font>
    <font>
      <vertAlign val="superscript"/>
      <sz val="11"/>
      <color rgb="FF000000"/>
      <name val="Times New Roman"/>
      <family val="1"/>
    </font>
    <font>
      <b/>
      <sz val="11"/>
      <color rgb="FF000000"/>
      <name val="Times New Roman"/>
      <family val="1"/>
    </font>
    <font>
      <b/>
      <vertAlign val="superscript"/>
      <sz val="11"/>
      <color rgb="FF000000"/>
      <name val="Times New Roman"/>
      <family val="1"/>
    </font>
    <font>
      <b/>
      <vertAlign val="superscript"/>
      <sz val="11"/>
      <name val="Times New Roman"/>
      <family val="1"/>
    </font>
    <font>
      <vertAlign val="superscript"/>
      <sz val="11"/>
      <name val="Times New Roman"/>
      <family val="1"/>
    </font>
    <font>
      <b/>
      <vertAlign val="superscript"/>
      <sz val="10"/>
      <name val="Times New Roman"/>
      <family val="1"/>
    </font>
    <font>
      <b/>
      <vertAlign val="superscript"/>
      <sz val="10"/>
      <color theme="1"/>
      <name val="Times New Roman"/>
      <family val="1"/>
    </font>
    <font>
      <b/>
      <sz val="12"/>
      <color rgb="FFFF0000"/>
      <name val="Times New Roman"/>
      <family val="1"/>
    </font>
    <font>
      <sz val="11"/>
      <color rgb="FFFF0000"/>
      <name val="Times New Roman"/>
      <family val="1"/>
    </font>
  </fonts>
  <fills count="6">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3499862666707357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0" fillId="0" borderId="0"/>
    <xf numFmtId="0" fontId="1" fillId="0" borderId="0"/>
    <xf numFmtId="0" fontId="11" fillId="0" borderId="0" applyNumberFormat="0" applyFill="0" applyBorder="0" applyAlignment="0" applyProtection="0"/>
    <xf numFmtId="0" fontId="1" fillId="0" borderId="0"/>
    <xf numFmtId="44" fontId="25" fillId="0" borderId="0" applyFont="0" applyFill="0" applyBorder="0" applyAlignment="0" applyProtection="0"/>
  </cellStyleXfs>
  <cellXfs count="225">
    <xf numFmtId="0" fontId="0" fillId="0" borderId="0" xfId="0"/>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3" fillId="0" borderId="0" xfId="0" applyFont="1" applyFill="1" applyBorder="1"/>
    <xf numFmtId="0" fontId="4" fillId="0" borderId="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3" fillId="0" borderId="0" xfId="0" applyFont="1" applyFill="1" applyBorder="1" applyAlignment="1">
      <alignment wrapText="1"/>
    </xf>
    <xf numFmtId="0" fontId="26" fillId="0" borderId="0" xfId="0" applyFont="1"/>
    <xf numFmtId="0" fontId="5" fillId="0" borderId="0" xfId="0" applyFont="1"/>
    <xf numFmtId="0" fontId="12" fillId="0" borderId="0" xfId="0" applyFont="1" applyAlignment="1">
      <alignment vertical="center"/>
    </xf>
    <xf numFmtId="0" fontId="28" fillId="4" borderId="1" xfId="5" applyFont="1" applyFill="1" applyBorder="1" applyAlignment="1">
      <alignment horizontal="center"/>
    </xf>
    <xf numFmtId="17" fontId="28" fillId="4" borderId="1" xfId="5" applyNumberFormat="1" applyFont="1" applyFill="1" applyBorder="1" applyAlignment="1">
      <alignment horizontal="center"/>
    </xf>
    <xf numFmtId="0" fontId="28" fillId="3" borderId="1" xfId="5" applyFont="1" applyFill="1" applyBorder="1" applyAlignment="1">
      <alignment horizontal="center"/>
    </xf>
    <xf numFmtId="0" fontId="5" fillId="0" borderId="1" xfId="0" applyFont="1" applyBorder="1"/>
    <xf numFmtId="166" fontId="29" fillId="0" borderId="1" xfId="0" applyNumberFormat="1" applyFont="1" applyBorder="1" applyAlignment="1">
      <alignment horizontal="center"/>
    </xf>
    <xf numFmtId="166" fontId="29" fillId="0" borderId="1" xfId="0" applyNumberFormat="1" applyFont="1" applyFill="1" applyBorder="1" applyAlignment="1">
      <alignment horizontal="center"/>
    </xf>
    <xf numFmtId="0" fontId="29" fillId="0" borderId="11" xfId="1" applyFont="1" applyBorder="1" applyAlignment="1" applyProtection="1"/>
    <xf numFmtId="0" fontId="29" fillId="0" borderId="0" xfId="0" applyFont="1" applyBorder="1"/>
    <xf numFmtId="2" fontId="29" fillId="0" borderId="12" xfId="0" applyNumberFormat="1" applyFont="1" applyFill="1" applyBorder="1"/>
    <xf numFmtId="0" fontId="30" fillId="0" borderId="0" xfId="1" applyFont="1" applyAlignment="1" applyProtection="1"/>
    <xf numFmtId="0" fontId="28" fillId="4" borderId="1" xfId="3" applyFont="1" applyFill="1" applyBorder="1" applyAlignment="1">
      <alignment horizontal="center" wrapText="1"/>
    </xf>
    <xf numFmtId="0" fontId="28" fillId="3" borderId="1" xfId="3" applyFont="1" applyFill="1" applyBorder="1" applyAlignment="1">
      <alignment horizontal="center" wrapText="1"/>
    </xf>
    <xf numFmtId="0" fontId="29" fillId="0" borderId="1" xfId="3" applyFont="1" applyFill="1" applyBorder="1"/>
    <xf numFmtId="166" fontId="29" fillId="0" borderId="1" xfId="3" applyNumberFormat="1" applyFont="1" applyFill="1" applyBorder="1" applyAlignment="1">
      <alignment horizontal="center"/>
    </xf>
    <xf numFmtId="166" fontId="29" fillId="0" borderId="1" xfId="2" applyNumberFormat="1" applyFont="1" applyFill="1" applyBorder="1" applyAlignment="1">
      <alignment horizontal="center"/>
    </xf>
    <xf numFmtId="0" fontId="29" fillId="0" borderId="1" xfId="2" applyFont="1" applyFill="1" applyBorder="1"/>
    <xf numFmtId="166" fontId="29" fillId="0" borderId="0" xfId="3" applyNumberFormat="1" applyFont="1" applyFill="1" applyBorder="1"/>
    <xf numFmtId="166" fontId="29" fillId="0" borderId="12" xfId="2" applyNumberFormat="1" applyFont="1" applyFill="1" applyBorder="1"/>
    <xf numFmtId="0" fontId="5" fillId="0" borderId="0" xfId="0" applyFont="1" applyAlignment="1"/>
    <xf numFmtId="0" fontId="4" fillId="0" borderId="4" xfId="0" applyFont="1" applyFill="1" applyBorder="1" applyAlignment="1">
      <alignment horizontal="center" wrapText="1"/>
    </xf>
    <xf numFmtId="0" fontId="14" fillId="0" borderId="2" xfId="0" applyFont="1" applyBorder="1" applyAlignment="1">
      <alignment horizontal="center" vertical="center" wrapText="1"/>
    </xf>
    <xf numFmtId="0" fontId="26" fillId="0" borderId="0" xfId="0" applyFont="1" applyFill="1"/>
    <xf numFmtId="0" fontId="26" fillId="0" borderId="0" xfId="0" applyFont="1" applyFill="1" applyBorder="1" applyAlignment="1">
      <alignment wrapText="1"/>
    </xf>
    <xf numFmtId="166" fontId="26" fillId="0" borderId="1" xfId="0" applyNumberFormat="1" applyFont="1" applyFill="1" applyBorder="1"/>
    <xf numFmtId="164" fontId="28" fillId="2" borderId="0" xfId="0" applyNumberFormat="1" applyFont="1" applyFill="1" applyBorder="1" applyAlignment="1" applyProtection="1">
      <alignment vertical="center" wrapText="1"/>
    </xf>
    <xf numFmtId="164" fontId="28" fillId="2" borderId="0" xfId="0" applyNumberFormat="1" applyFont="1" applyFill="1" applyBorder="1" applyAlignment="1" applyProtection="1">
      <alignment vertical="center"/>
    </xf>
    <xf numFmtId="0" fontId="21" fillId="0" borderId="0" xfId="0" applyFont="1" applyFill="1"/>
    <xf numFmtId="0" fontId="26" fillId="0" borderId="0" xfId="0" applyFont="1" applyFill="1" applyAlignment="1">
      <alignment wrapText="1"/>
    </xf>
    <xf numFmtId="0" fontId="26" fillId="0" borderId="0" xfId="0" applyFont="1" applyFill="1" applyBorder="1" applyAlignment="1">
      <alignment horizontal="center" vertical="center"/>
    </xf>
    <xf numFmtId="0" fontId="14" fillId="0" borderId="4" xfId="0" applyFont="1" applyBorder="1" applyAlignment="1">
      <alignment horizontal="center" wrapText="1"/>
    </xf>
    <xf numFmtId="164" fontId="16" fillId="2" borderId="1" xfId="0" applyNumberFormat="1" applyFont="1" applyFill="1" applyBorder="1" applyAlignment="1">
      <alignment horizontal="center"/>
    </xf>
    <xf numFmtId="164" fontId="16" fillId="2" borderId="1" xfId="0" applyNumberFormat="1" applyFont="1" applyFill="1" applyBorder="1" applyAlignment="1">
      <alignment horizontal="center" wrapText="1"/>
    </xf>
    <xf numFmtId="164" fontId="16" fillId="0" borderId="1" xfId="0" applyNumberFormat="1" applyFont="1" applyFill="1" applyBorder="1" applyAlignment="1">
      <alignment horizontal="center" wrapText="1"/>
    </xf>
    <xf numFmtId="164" fontId="28" fillId="2" borderId="0" xfId="0" applyNumberFormat="1" applyFont="1" applyFill="1" applyBorder="1" applyAlignment="1" applyProtection="1"/>
    <xf numFmtId="164" fontId="16" fillId="2" borderId="9" xfId="0" applyNumberFormat="1" applyFont="1" applyFill="1" applyBorder="1" applyAlignment="1">
      <alignment horizontal="center"/>
    </xf>
    <xf numFmtId="164" fontId="16" fillId="2" borderId="9" xfId="0" applyNumberFormat="1" applyFont="1" applyFill="1" applyBorder="1" applyAlignment="1">
      <alignment horizontal="center" wrapText="1"/>
    </xf>
    <xf numFmtId="0" fontId="14" fillId="0" borderId="14" xfId="0" applyFont="1" applyBorder="1" applyAlignment="1">
      <alignment horizontal="center" vertical="center" wrapText="1"/>
    </xf>
    <xf numFmtId="0" fontId="26" fillId="0" borderId="14" xfId="0" applyFont="1" applyFill="1" applyBorder="1" applyAlignment="1">
      <alignment horizontal="center" vertical="center"/>
    </xf>
    <xf numFmtId="0" fontId="4" fillId="0" borderId="14" xfId="0" applyFont="1" applyFill="1" applyBorder="1" applyAlignment="1">
      <alignment horizontal="center" vertical="center"/>
    </xf>
    <xf numFmtId="0" fontId="26" fillId="0" borderId="0" xfId="0" applyFont="1" applyAlignment="1">
      <alignment horizontal="right"/>
    </xf>
    <xf numFmtId="164" fontId="27" fillId="2" borderId="1" xfId="0" applyNumberFormat="1" applyFont="1" applyFill="1" applyBorder="1" applyAlignment="1">
      <alignment horizontal="center"/>
    </xf>
    <xf numFmtId="3" fontId="27" fillId="2" borderId="1" xfId="0" quotePrefix="1" applyNumberFormat="1" applyFont="1" applyFill="1" applyBorder="1" applyAlignment="1">
      <alignment horizontal="center"/>
    </xf>
    <xf numFmtId="3" fontId="27" fillId="2" borderId="1" xfId="0" applyNumberFormat="1" applyFont="1" applyFill="1" applyBorder="1" applyAlignment="1">
      <alignment horizontal="center"/>
    </xf>
    <xf numFmtId="165" fontId="27" fillId="2" borderId="1" xfId="0" applyNumberFormat="1" applyFont="1" applyFill="1" applyBorder="1" applyAlignment="1">
      <alignment horizontal="center"/>
    </xf>
    <xf numFmtId="165" fontId="27" fillId="2" borderId="1" xfId="0" quotePrefix="1" applyNumberFormat="1" applyFont="1" applyFill="1" applyBorder="1" applyAlignment="1">
      <alignment horizontal="center"/>
    </xf>
    <xf numFmtId="164" fontId="27" fillId="2" borderId="2" xfId="0" applyNumberFormat="1" applyFont="1" applyFill="1" applyBorder="1" applyAlignment="1">
      <alignment horizontal="center"/>
    </xf>
    <xf numFmtId="3" fontId="27" fillId="2" borderId="2" xfId="0" applyNumberFormat="1" applyFont="1" applyFill="1" applyBorder="1" applyAlignment="1">
      <alignment horizontal="center"/>
    </xf>
    <xf numFmtId="165" fontId="27" fillId="2" borderId="2" xfId="0" quotePrefix="1" applyNumberFormat="1" applyFont="1" applyFill="1" applyBorder="1" applyAlignment="1">
      <alignment horizontal="center"/>
    </xf>
    <xf numFmtId="164" fontId="27" fillId="2" borderId="3" xfId="0" applyNumberFormat="1" applyFont="1" applyFill="1" applyBorder="1" applyAlignment="1">
      <alignment horizontal="center"/>
    </xf>
    <xf numFmtId="3" fontId="27" fillId="2" borderId="3" xfId="0" applyNumberFormat="1" applyFont="1" applyFill="1" applyBorder="1" applyAlignment="1">
      <alignment horizontal="center"/>
    </xf>
    <xf numFmtId="165" fontId="27" fillId="0" borderId="3" xfId="0" applyNumberFormat="1" applyFont="1" applyFill="1" applyBorder="1" applyAlignment="1">
      <alignment horizontal="center"/>
    </xf>
    <xf numFmtId="165" fontId="27" fillId="2" borderId="3" xfId="0" applyNumberFormat="1" applyFont="1" applyFill="1" applyBorder="1" applyAlignment="1">
      <alignment horizontal="center"/>
    </xf>
    <xf numFmtId="164" fontId="31" fillId="2" borderId="15" xfId="0" applyNumberFormat="1" applyFont="1" applyFill="1" applyBorder="1" applyAlignment="1">
      <alignment horizontal="center"/>
    </xf>
    <xf numFmtId="3" fontId="31" fillId="2" borderId="15" xfId="0" applyNumberFormat="1" applyFont="1" applyFill="1" applyBorder="1" applyAlignment="1">
      <alignment horizontal="center"/>
    </xf>
    <xf numFmtId="165" fontId="31" fillId="2" borderId="15" xfId="0" applyNumberFormat="1" applyFont="1" applyFill="1" applyBorder="1" applyAlignment="1">
      <alignment horizontal="center"/>
    </xf>
    <xf numFmtId="6" fontId="33" fillId="0" borderId="3" xfId="0" applyNumberFormat="1" applyFont="1" applyBorder="1" applyAlignment="1">
      <alignment horizontal="right" vertical="center"/>
    </xf>
    <xf numFmtId="0" fontId="26" fillId="0" borderId="1" xfId="0" applyFont="1" applyFill="1" applyBorder="1"/>
    <xf numFmtId="0" fontId="33" fillId="0" borderId="1" xfId="0" applyFont="1" applyBorder="1" applyAlignment="1">
      <alignment vertical="center"/>
    </xf>
    <xf numFmtId="6" fontId="33" fillId="0" borderId="1" xfId="0" applyNumberFormat="1" applyFont="1" applyBorder="1" applyAlignment="1">
      <alignment horizontal="right" vertical="center"/>
    </xf>
    <xf numFmtId="165" fontId="26" fillId="0" borderId="1" xfId="6" applyNumberFormat="1" applyFont="1" applyFill="1" applyBorder="1"/>
    <xf numFmtId="0" fontId="35" fillId="0" borderId="15" xfId="0" applyFont="1" applyBorder="1" applyAlignment="1">
      <alignment vertical="center"/>
    </xf>
    <xf numFmtId="0" fontId="33" fillId="0" borderId="0" xfId="0" applyFont="1" applyAlignment="1">
      <alignment vertical="center"/>
    </xf>
    <xf numFmtId="3" fontId="27" fillId="2" borderId="0" xfId="0" applyNumberFormat="1" applyFont="1" applyFill="1" applyBorder="1" applyAlignment="1">
      <alignment horizontal="center"/>
    </xf>
    <xf numFmtId="165" fontId="27" fillId="0" borderId="0" xfId="0" applyNumberFormat="1" applyFont="1" applyFill="1" applyBorder="1" applyAlignment="1">
      <alignment horizontal="center"/>
    </xf>
    <xf numFmtId="165" fontId="27" fillId="2" borderId="0" xfId="0" applyNumberFormat="1" applyFont="1" applyFill="1" applyBorder="1" applyAlignment="1">
      <alignment horizontal="center"/>
    </xf>
    <xf numFmtId="164" fontId="27" fillId="2" borderId="0" xfId="0" applyNumberFormat="1" applyFont="1" applyFill="1" applyBorder="1" applyAlignment="1">
      <alignment horizontal="left"/>
    </xf>
    <xf numFmtId="0" fontId="26" fillId="0" borderId="0" xfId="0" applyFont="1" applyAlignment="1">
      <alignment vertical="center"/>
    </xf>
    <xf numFmtId="0" fontId="21" fillId="0" borderId="0" xfId="0" applyFont="1" applyAlignment="1">
      <alignment vertical="center"/>
    </xf>
    <xf numFmtId="0" fontId="26" fillId="0" borderId="0" xfId="0" applyFont="1" applyAlignment="1">
      <alignment horizontal="left" vertical="center" indent="10"/>
    </xf>
    <xf numFmtId="0" fontId="21" fillId="0" borderId="0" xfId="0" applyFont="1"/>
    <xf numFmtId="0" fontId="35" fillId="0" borderId="0" xfId="0" applyFont="1" applyAlignment="1">
      <alignment vertical="center"/>
    </xf>
    <xf numFmtId="165" fontId="26" fillId="0" borderId="0" xfId="0" applyNumberFormat="1" applyFont="1"/>
    <xf numFmtId="3" fontId="26" fillId="0" borderId="0" xfId="0" applyNumberFormat="1" applyFont="1"/>
    <xf numFmtId="0" fontId="14" fillId="0" borderId="0" xfId="0" applyFont="1" applyAlignment="1">
      <alignment horizontal="left" vertical="center"/>
    </xf>
    <xf numFmtId="0" fontId="13" fillId="0" borderId="1" xfId="0" applyFont="1" applyFill="1" applyBorder="1" applyAlignment="1">
      <alignment vertical="center"/>
    </xf>
    <xf numFmtId="166" fontId="26" fillId="0" borderId="1" xfId="0" applyNumberFormat="1" applyFont="1" applyFill="1" applyBorder="1" applyAlignment="1">
      <alignment vertical="center"/>
    </xf>
    <xf numFmtId="0" fontId="26" fillId="0" borderId="0" xfId="0" applyFont="1" applyFill="1" applyAlignment="1">
      <alignment vertical="center"/>
    </xf>
    <xf numFmtId="6" fontId="2" fillId="0" borderId="1" xfId="0" applyNumberFormat="1" applyFont="1" applyFill="1" applyBorder="1" applyAlignment="1">
      <alignment horizontal="right" vertical="center"/>
    </xf>
    <xf numFmtId="6" fontId="2" fillId="0" borderId="0" xfId="0" applyNumberFormat="1" applyFont="1" applyFill="1" applyBorder="1" applyAlignment="1">
      <alignment horizontal="right" vertical="center"/>
    </xf>
    <xf numFmtId="165" fontId="13" fillId="0" borderId="1" xfId="6" applyNumberFormat="1" applyFont="1" applyFill="1" applyBorder="1" applyAlignment="1">
      <alignment vertical="center"/>
    </xf>
    <xf numFmtId="0" fontId="26" fillId="0" borderId="0" xfId="0" applyFont="1" applyFill="1" applyBorder="1" applyAlignment="1">
      <alignment vertical="center"/>
    </xf>
    <xf numFmtId="0" fontId="19" fillId="0" borderId="0" xfId="0" applyFont="1" applyFill="1" applyBorder="1" applyAlignment="1">
      <alignment horizontal="left" vertical="center"/>
    </xf>
    <xf numFmtId="0" fontId="19" fillId="0" borderId="0" xfId="0" applyFont="1" applyFill="1" applyBorder="1" applyAlignment="1">
      <alignment vertical="center"/>
    </xf>
    <xf numFmtId="165" fontId="26" fillId="0" borderId="0" xfId="6" applyNumberFormat="1" applyFont="1" applyFill="1" applyBorder="1" applyAlignment="1">
      <alignment vertical="center"/>
    </xf>
    <xf numFmtId="0" fontId="20" fillId="0" borderId="0" xfId="0" applyFont="1" applyFill="1" applyBorder="1" applyAlignment="1">
      <alignment vertical="center"/>
    </xf>
    <xf numFmtId="0" fontId="15" fillId="0" borderId="0" xfId="0" applyFont="1" applyFill="1" applyBorder="1" applyAlignment="1">
      <alignment vertical="center"/>
    </xf>
    <xf numFmtId="6" fontId="13" fillId="0" borderId="0" xfId="0" applyNumberFormat="1" applyFont="1" applyFill="1" applyBorder="1" applyAlignment="1">
      <alignment horizontal="right" vertical="center"/>
    </xf>
    <xf numFmtId="0" fontId="18" fillId="0" borderId="18" xfId="0" applyFont="1" applyBorder="1" applyAlignment="1">
      <alignment horizontal="left" vertical="center"/>
    </xf>
    <xf numFmtId="6" fontId="4" fillId="0" borderId="18" xfId="0" applyNumberFormat="1" applyFont="1" applyFill="1" applyBorder="1" applyAlignment="1">
      <alignment horizontal="right" vertical="center"/>
    </xf>
    <xf numFmtId="6" fontId="4" fillId="0" borderId="16" xfId="0" applyNumberFormat="1" applyFont="1" applyFill="1" applyBorder="1" applyAlignment="1">
      <alignment horizontal="right" vertical="center"/>
    </xf>
    <xf numFmtId="8" fontId="17" fillId="0" borderId="11" xfId="0" applyNumberFormat="1" applyFont="1" applyFill="1" applyBorder="1" applyAlignment="1">
      <alignment horizontal="right" vertical="center"/>
    </xf>
    <xf numFmtId="8" fontId="17" fillId="0" borderId="0" xfId="0" applyNumberFormat="1" applyFont="1" applyFill="1" applyBorder="1" applyAlignment="1">
      <alignment horizontal="right" vertical="center"/>
    </xf>
    <xf numFmtId="6" fontId="17" fillId="0" borderId="0" xfId="0" applyNumberFormat="1" applyFont="1" applyFill="1" applyBorder="1" applyAlignment="1">
      <alignment horizontal="right" vertical="center"/>
    </xf>
    <xf numFmtId="165" fontId="32" fillId="0" borderId="0" xfId="6" applyNumberFormat="1" applyFont="1" applyFill="1" applyBorder="1" applyAlignment="1">
      <alignment vertical="center"/>
    </xf>
    <xf numFmtId="0" fontId="32" fillId="0" borderId="0" xfId="0" applyFont="1" applyFill="1" applyBorder="1" applyAlignment="1">
      <alignment vertical="center"/>
    </xf>
    <xf numFmtId="0" fontId="32" fillId="0" borderId="0" xfId="0" applyFont="1" applyFill="1" applyAlignment="1">
      <alignment vertical="center"/>
    </xf>
    <xf numFmtId="0" fontId="14" fillId="0" borderId="18" xfId="0" applyFont="1" applyBorder="1" applyAlignment="1">
      <alignment horizontal="left" vertical="center"/>
    </xf>
    <xf numFmtId="6" fontId="16" fillId="0" borderId="16" xfId="0" applyNumberFormat="1" applyFont="1" applyFill="1" applyBorder="1" applyAlignment="1">
      <alignment horizontal="right" vertical="center"/>
    </xf>
    <xf numFmtId="6" fontId="16" fillId="0" borderId="0" xfId="0" applyNumberFormat="1" applyFont="1" applyFill="1" applyBorder="1" applyAlignment="1">
      <alignment horizontal="right" vertical="center"/>
    </xf>
    <xf numFmtId="1" fontId="26" fillId="0" borderId="0" xfId="0" applyNumberFormat="1" applyFont="1" applyFill="1" applyBorder="1" applyAlignment="1">
      <alignment vertical="center"/>
    </xf>
    <xf numFmtId="0" fontId="4" fillId="0" borderId="18" xfId="0" applyFont="1" applyBorder="1" applyAlignment="1">
      <alignment horizontal="left" vertical="center"/>
    </xf>
    <xf numFmtId="6" fontId="16" fillId="0" borderId="16" xfId="0" applyNumberFormat="1" applyFont="1" applyFill="1" applyBorder="1" applyAlignment="1">
      <alignment vertical="center"/>
    </xf>
    <xf numFmtId="6" fontId="16" fillId="0" borderId="0" xfId="0" applyNumberFormat="1" applyFont="1" applyFill="1" applyBorder="1" applyAlignment="1">
      <alignment vertical="center"/>
    </xf>
    <xf numFmtId="0" fontId="13" fillId="0" borderId="0" xfId="0" applyFont="1" applyFill="1" applyAlignment="1">
      <alignment vertical="center"/>
    </xf>
    <xf numFmtId="0" fontId="2" fillId="0" borderId="1" xfId="0" applyFont="1" applyBorder="1" applyAlignment="1">
      <alignment vertical="center" wrapText="1"/>
    </xf>
    <xf numFmtId="0" fontId="2" fillId="0" borderId="1" xfId="0" quotePrefix="1" applyFont="1" applyBorder="1" applyAlignment="1">
      <alignment vertical="center" wrapText="1"/>
    </xf>
    <xf numFmtId="0" fontId="2" fillId="0" borderId="3" xfId="0" quotePrefix="1" applyFont="1" applyBorder="1" applyAlignment="1">
      <alignment vertical="center" wrapText="1"/>
    </xf>
    <xf numFmtId="0" fontId="33" fillId="0" borderId="3" xfId="0" applyFont="1" applyBorder="1" applyAlignment="1">
      <alignment horizontal="right" vertical="center" indent="2"/>
    </xf>
    <xf numFmtId="0" fontId="33" fillId="0" borderId="1" xfId="0" applyFont="1" applyBorder="1" applyAlignment="1">
      <alignment horizontal="right" vertical="center" indent="2"/>
    </xf>
    <xf numFmtId="0" fontId="35" fillId="0" borderId="15" xfId="0" applyFont="1" applyBorder="1" applyAlignment="1">
      <alignment horizontal="right" vertical="center" indent="2"/>
    </xf>
    <xf numFmtId="164" fontId="28" fillId="2" borderId="0" xfId="0" quotePrefix="1" applyNumberFormat="1" applyFont="1" applyFill="1" applyBorder="1" applyAlignment="1" applyProtection="1">
      <alignment vertical="center"/>
    </xf>
    <xf numFmtId="0" fontId="2" fillId="0" borderId="0" xfId="0" applyFont="1" applyAlignment="1">
      <alignment horizontal="left"/>
    </xf>
    <xf numFmtId="0" fontId="26" fillId="0" borderId="0" xfId="0" applyFont="1" applyFill="1" applyAlignment="1">
      <alignment horizontal="left"/>
    </xf>
    <xf numFmtId="0" fontId="34" fillId="0" borderId="0" xfId="0" applyFont="1" applyAlignment="1"/>
    <xf numFmtId="0" fontId="26" fillId="0" borderId="0" xfId="0" applyFont="1" applyAlignment="1"/>
    <xf numFmtId="0" fontId="24" fillId="0" borderId="0" xfId="0" applyFont="1" applyAlignment="1">
      <alignment horizontal="left" wrapText="1"/>
    </xf>
    <xf numFmtId="0" fontId="2" fillId="0" borderId="0" xfId="0" applyFont="1" applyAlignment="1">
      <alignment horizontal="left"/>
    </xf>
    <xf numFmtId="0" fontId="34" fillId="0" borderId="0" xfId="0" applyFont="1" applyAlignment="1">
      <alignment horizontal="left" wrapText="1"/>
    </xf>
    <xf numFmtId="0" fontId="26" fillId="0" borderId="0" xfId="0" applyFont="1" applyFill="1" applyAlignment="1">
      <alignment horizontal="center"/>
    </xf>
    <xf numFmtId="0" fontId="26" fillId="0" borderId="0" xfId="0" applyNumberFormat="1" applyFont="1" applyFill="1"/>
    <xf numFmtId="0" fontId="4" fillId="0" borderId="2" xfId="0" applyNumberFormat="1" applyFont="1" applyFill="1" applyBorder="1" applyAlignment="1">
      <alignment horizontal="center" vertical="center"/>
    </xf>
    <xf numFmtId="0" fontId="4" fillId="0" borderId="4" xfId="0" applyNumberFormat="1" applyFont="1" applyFill="1" applyBorder="1" applyAlignment="1">
      <alignment horizontal="center" wrapText="1"/>
    </xf>
    <xf numFmtId="0" fontId="26" fillId="0" borderId="14" xfId="0" applyNumberFormat="1" applyFont="1" applyFill="1" applyBorder="1" applyAlignment="1">
      <alignment horizontal="center" vertical="center"/>
    </xf>
    <xf numFmtId="0" fontId="26" fillId="0" borderId="0" xfId="0" applyNumberFormat="1" applyFont="1" applyFill="1" applyAlignment="1">
      <alignment vertical="center"/>
    </xf>
    <xf numFmtId="0" fontId="26" fillId="0" borderId="0" xfId="0" applyNumberFormat="1" applyFont="1" applyFill="1" applyAlignment="1">
      <alignment horizontal="left"/>
    </xf>
    <xf numFmtId="0" fontId="33" fillId="0" borderId="1" xfId="0" quotePrefix="1" applyFont="1" applyBorder="1" applyAlignment="1">
      <alignment vertical="center"/>
    </xf>
    <xf numFmtId="167" fontId="33" fillId="0" borderId="3" xfId="0" applyNumberFormat="1" applyFont="1" applyBorder="1" applyAlignment="1">
      <alignment horizontal="right" vertical="center" indent="2"/>
    </xf>
    <xf numFmtId="2" fontId="33" fillId="0" borderId="3" xfId="0" applyNumberFormat="1" applyFont="1" applyBorder="1" applyAlignment="1">
      <alignment horizontal="right" vertical="center" indent="2"/>
    </xf>
    <xf numFmtId="168" fontId="35" fillId="0" borderId="15" xfId="6" applyNumberFormat="1" applyFont="1" applyBorder="1" applyAlignment="1">
      <alignment horizontal="right" vertical="center" indent="2"/>
    </xf>
    <xf numFmtId="1" fontId="35" fillId="0" borderId="15" xfId="0" applyNumberFormat="1" applyFont="1" applyBorder="1" applyAlignment="1">
      <alignment horizontal="right" vertical="center" indent="2"/>
    </xf>
    <xf numFmtId="0" fontId="33" fillId="0" borderId="0" xfId="0" applyFont="1" applyAlignment="1">
      <alignment horizontal="left"/>
    </xf>
    <xf numFmtId="0" fontId="2" fillId="0" borderId="0" xfId="0" quotePrefix="1" applyFont="1" applyAlignment="1">
      <alignment horizontal="left"/>
    </xf>
    <xf numFmtId="0" fontId="24" fillId="0" borderId="0" xfId="0" applyFont="1" applyAlignment="1">
      <alignment horizontal="left" wrapText="1"/>
    </xf>
    <xf numFmtId="0" fontId="2" fillId="0" borderId="0" xfId="0" applyFont="1" applyAlignment="1">
      <alignment horizontal="left"/>
    </xf>
    <xf numFmtId="2" fontId="33" fillId="0" borderId="1" xfId="0" applyNumberFormat="1" applyFont="1" applyBorder="1" applyAlignment="1">
      <alignment horizontal="right" vertical="center" indent="2"/>
    </xf>
    <xf numFmtId="0" fontId="2" fillId="0" borderId="1" xfId="0" applyNumberFormat="1" applyFont="1" applyBorder="1" applyAlignment="1">
      <alignment horizontal="right" vertical="center" indent="1"/>
    </xf>
    <xf numFmtId="165" fontId="2" fillId="0" borderId="1" xfId="0" applyNumberFormat="1" applyFont="1" applyBorder="1" applyAlignment="1">
      <alignment horizontal="right" vertical="center" indent="1"/>
    </xf>
    <xf numFmtId="0" fontId="2" fillId="0" borderId="1" xfId="0" applyFont="1" applyBorder="1" applyAlignment="1">
      <alignment horizontal="right" vertical="center" indent="1"/>
    </xf>
    <xf numFmtId="0" fontId="2" fillId="0" borderId="5" xfId="0" applyFont="1" applyFill="1" applyBorder="1" applyAlignment="1">
      <alignment horizontal="right" vertical="center" indent="1"/>
    </xf>
    <xf numFmtId="0" fontId="2" fillId="0" borderId="1" xfId="0" applyFont="1" applyFill="1" applyBorder="1" applyAlignment="1">
      <alignment horizontal="right" vertical="center" indent="1"/>
    </xf>
    <xf numFmtId="2" fontId="2" fillId="0" borderId="1" xfId="0" applyNumberFormat="1" applyFont="1" applyFill="1" applyBorder="1" applyAlignment="1">
      <alignment horizontal="right" vertical="center" indent="1"/>
    </xf>
    <xf numFmtId="1" fontId="2" fillId="0" borderId="1" xfId="0" applyNumberFormat="1" applyFont="1" applyFill="1" applyBorder="1" applyAlignment="1">
      <alignment horizontal="right" vertical="center" indent="1"/>
    </xf>
    <xf numFmtId="0" fontId="14" fillId="0" borderId="16" xfId="0" applyNumberFormat="1" applyFont="1" applyBorder="1" applyAlignment="1">
      <alignment horizontal="right" vertical="center" indent="1"/>
    </xf>
    <xf numFmtId="165" fontId="14" fillId="0" borderId="16" xfId="0" applyNumberFormat="1" applyFont="1" applyBorder="1" applyAlignment="1">
      <alignment horizontal="right" vertical="center" indent="1"/>
    </xf>
    <xf numFmtId="0" fontId="14" fillId="0" borderId="16" xfId="0" applyFont="1" applyBorder="1" applyAlignment="1">
      <alignment horizontal="right" vertical="center" indent="1"/>
    </xf>
    <xf numFmtId="0" fontId="14" fillId="0" borderId="17" xfId="0" applyFont="1" applyFill="1" applyBorder="1" applyAlignment="1">
      <alignment horizontal="right" vertical="center" indent="1"/>
    </xf>
    <xf numFmtId="0" fontId="14" fillId="0" borderId="16" xfId="0" applyFont="1" applyFill="1" applyBorder="1" applyAlignment="1">
      <alignment horizontal="right" vertical="center" indent="1"/>
    </xf>
    <xf numFmtId="2" fontId="14" fillId="0" borderId="18" xfId="0" applyNumberFormat="1" applyFont="1" applyFill="1" applyBorder="1" applyAlignment="1">
      <alignment horizontal="right" vertical="center" indent="1"/>
    </xf>
    <xf numFmtId="2" fontId="14" fillId="0" borderId="16" xfId="0" applyNumberFormat="1" applyFont="1" applyFill="1" applyBorder="1" applyAlignment="1">
      <alignment horizontal="right" vertical="center" indent="1"/>
    </xf>
    <xf numFmtId="3" fontId="4" fillId="0" borderId="16" xfId="0" applyNumberFormat="1" applyFont="1" applyFill="1" applyBorder="1" applyAlignment="1">
      <alignment horizontal="right" vertical="center" indent="1"/>
    </xf>
    <xf numFmtId="0" fontId="4" fillId="0" borderId="16" xfId="0" applyNumberFormat="1" applyFont="1" applyFill="1" applyBorder="1" applyAlignment="1">
      <alignment horizontal="right" vertical="center" indent="1"/>
    </xf>
    <xf numFmtId="165" fontId="4" fillId="0" borderId="17" xfId="0" applyNumberFormat="1" applyFont="1" applyFill="1" applyBorder="1" applyAlignment="1">
      <alignment horizontal="right" vertical="center" indent="1"/>
    </xf>
    <xf numFmtId="0" fontId="4" fillId="0" borderId="16" xfId="0" applyFont="1" applyFill="1" applyBorder="1" applyAlignment="1">
      <alignment horizontal="right" vertical="center" indent="1"/>
    </xf>
    <xf numFmtId="2" fontId="4" fillId="0" borderId="18" xfId="0" applyNumberFormat="1" applyFont="1" applyFill="1" applyBorder="1" applyAlignment="1">
      <alignment horizontal="right" vertical="center" indent="1"/>
    </xf>
    <xf numFmtId="4" fontId="4" fillId="0" borderId="16" xfId="0" applyNumberFormat="1" applyFont="1" applyFill="1" applyBorder="1" applyAlignment="1">
      <alignment horizontal="right" vertical="center" indent="1"/>
    </xf>
    <xf numFmtId="3" fontId="4" fillId="0" borderId="17" xfId="0" applyNumberFormat="1" applyFont="1" applyFill="1" applyBorder="1" applyAlignment="1">
      <alignment horizontal="right" vertical="center" indent="1"/>
    </xf>
    <xf numFmtId="0" fontId="16" fillId="0" borderId="16" xfId="0" applyNumberFormat="1" applyFont="1" applyFill="1" applyBorder="1" applyAlignment="1">
      <alignment horizontal="right" vertical="center" indent="1"/>
    </xf>
    <xf numFmtId="165" fontId="16" fillId="0" borderId="17" xfId="0" applyNumberFormat="1" applyFont="1" applyFill="1" applyBorder="1" applyAlignment="1">
      <alignment horizontal="right" vertical="center" indent="1"/>
    </xf>
    <xf numFmtId="0" fontId="16" fillId="0" borderId="16" xfId="0" applyFont="1" applyFill="1" applyBorder="1" applyAlignment="1">
      <alignment horizontal="right" vertical="center" indent="1"/>
    </xf>
    <xf numFmtId="2" fontId="16" fillId="0" borderId="16" xfId="0" applyNumberFormat="1" applyFont="1" applyFill="1" applyBorder="1" applyAlignment="1">
      <alignment horizontal="right" vertical="center" indent="1"/>
    </xf>
    <xf numFmtId="3" fontId="16" fillId="0" borderId="17" xfId="0" applyNumberFormat="1" applyFont="1" applyFill="1" applyBorder="1" applyAlignment="1">
      <alignment horizontal="right" vertical="center" indent="1"/>
    </xf>
    <xf numFmtId="0" fontId="31" fillId="0" borderId="16" xfId="0" applyNumberFormat="1" applyFont="1" applyFill="1" applyBorder="1" applyAlignment="1">
      <alignment horizontal="right" vertical="center" indent="1"/>
    </xf>
    <xf numFmtId="165" fontId="31" fillId="0" borderId="17" xfId="0" applyNumberFormat="1" applyFont="1" applyFill="1" applyBorder="1" applyAlignment="1">
      <alignment horizontal="right" vertical="center" indent="1"/>
    </xf>
    <xf numFmtId="0" fontId="31" fillId="0" borderId="16" xfId="0" applyFont="1" applyFill="1" applyBorder="1" applyAlignment="1">
      <alignment horizontal="right" vertical="center" indent="1"/>
    </xf>
    <xf numFmtId="0" fontId="19" fillId="0" borderId="0" xfId="0" applyFont="1"/>
    <xf numFmtId="0" fontId="42" fillId="0" borderId="0" xfId="0" applyFont="1" applyFill="1" applyAlignment="1">
      <alignment vertical="center"/>
    </xf>
    <xf numFmtId="0" fontId="42" fillId="0" borderId="0" xfId="0" applyFont="1" applyFill="1" applyBorder="1" applyAlignment="1">
      <alignment vertical="center"/>
    </xf>
    <xf numFmtId="0" fontId="42" fillId="0" borderId="0" xfId="0" applyFont="1" applyFill="1"/>
    <xf numFmtId="169" fontId="31" fillId="2" borderId="15" xfId="0" applyNumberFormat="1" applyFont="1" applyFill="1" applyBorder="1" applyAlignment="1">
      <alignment horizontal="center"/>
    </xf>
    <xf numFmtId="169" fontId="27" fillId="2" borderId="3" xfId="0" applyNumberFormat="1" applyFont="1" applyFill="1" applyBorder="1" applyAlignment="1">
      <alignment horizontal="center"/>
    </xf>
    <xf numFmtId="0" fontId="8" fillId="0" borderId="0" xfId="0" applyFont="1" applyAlignment="1">
      <alignment horizontal="center" vertical="center" wrapText="1"/>
    </xf>
    <xf numFmtId="0" fontId="5" fillId="0" borderId="0" xfId="0" applyFont="1" applyAlignment="1">
      <alignment wrapText="1"/>
    </xf>
    <xf numFmtId="0" fontId="8" fillId="0" borderId="0" xfId="0" applyFont="1" applyAlignment="1">
      <alignment horizontal="center" vertical="center"/>
    </xf>
    <xf numFmtId="0" fontId="11" fillId="0" borderId="11" xfId="4" applyFill="1" applyBorder="1" applyAlignment="1" applyProtection="1">
      <alignment wrapText="1"/>
    </xf>
    <xf numFmtId="0" fontId="11" fillId="0" borderId="0" xfId="4" applyFill="1" applyBorder="1" applyAlignment="1">
      <alignment wrapText="1"/>
    </xf>
    <xf numFmtId="0" fontId="11" fillId="0" borderId="12" xfId="4" applyFill="1" applyBorder="1" applyAlignment="1">
      <alignment wrapText="1"/>
    </xf>
    <xf numFmtId="0" fontId="29" fillId="0" borderId="13" xfId="1" applyFont="1" applyBorder="1" applyAlignment="1" applyProtection="1">
      <alignment vertical="top" wrapText="1"/>
    </xf>
    <xf numFmtId="0" fontId="5" fillId="0" borderId="8" xfId="0" applyFont="1" applyBorder="1" applyAlignment="1">
      <alignment vertical="top" wrapText="1"/>
    </xf>
    <xf numFmtId="0" fontId="5" fillId="0" borderId="10" xfId="0" applyFont="1" applyBorder="1" applyAlignment="1">
      <alignment vertical="top" wrapText="1"/>
    </xf>
    <xf numFmtId="0" fontId="28" fillId="0" borderId="1" xfId="5" applyFont="1" applyFill="1" applyBorder="1" applyAlignment="1">
      <alignment horizontal="center"/>
    </xf>
    <xf numFmtId="0" fontId="5" fillId="0" borderId="1" xfId="0" applyFont="1" applyFill="1" applyBorder="1" applyAlignment="1">
      <alignment horizontal="center"/>
    </xf>
    <xf numFmtId="0" fontId="29" fillId="0" borderId="11" xfId="1" applyFont="1" applyBorder="1" applyAlignment="1" applyProtection="1">
      <alignment horizontal="left" vertical="top" wrapText="1"/>
    </xf>
    <xf numFmtId="0" fontId="5" fillId="0" borderId="0" xfId="0" applyFont="1" applyBorder="1" applyAlignment="1">
      <alignment horizontal="left" vertical="top" wrapText="1"/>
    </xf>
    <xf numFmtId="0" fontId="5" fillId="0" borderId="12" xfId="0" applyFont="1" applyBorder="1" applyAlignment="1">
      <alignment horizontal="left" vertical="top" wrapText="1"/>
    </xf>
    <xf numFmtId="0" fontId="11" fillId="0" borderId="11" xfId="4" applyBorder="1" applyAlignment="1" applyProtection="1">
      <alignment wrapText="1"/>
    </xf>
    <xf numFmtId="0" fontId="11" fillId="0" borderId="0" xfId="4" applyBorder="1" applyAlignment="1">
      <alignment wrapText="1"/>
    </xf>
    <xf numFmtId="0" fontId="11" fillId="0" borderId="12" xfId="4" applyBorder="1" applyAlignment="1">
      <alignment wrapText="1"/>
    </xf>
    <xf numFmtId="0" fontId="29" fillId="0" borderId="11" xfId="1" applyFont="1" applyFill="1" applyBorder="1" applyAlignment="1" applyProtection="1">
      <alignment horizontal="left" vertical="top" wrapText="1"/>
    </xf>
    <xf numFmtId="0" fontId="5" fillId="0" borderId="13" xfId="0" applyFont="1" applyFill="1" applyBorder="1" applyAlignment="1">
      <alignment horizontal="left" vertical="top" wrapText="1"/>
    </xf>
    <xf numFmtId="0" fontId="5" fillId="0" borderId="8" xfId="0" applyFont="1" applyBorder="1" applyAlignment="1">
      <alignment horizontal="left" vertical="top" wrapText="1"/>
    </xf>
    <xf numFmtId="0" fontId="5" fillId="0" borderId="10" xfId="0" applyFont="1" applyBorder="1" applyAlignment="1">
      <alignment horizontal="left" vertical="top" wrapText="1"/>
    </xf>
    <xf numFmtId="0" fontId="28" fillId="0" borderId="1" xfId="3" applyFont="1" applyFill="1" applyBorder="1" applyAlignment="1">
      <alignment horizontal="center"/>
    </xf>
    <xf numFmtId="0" fontId="5" fillId="0" borderId="1" xfId="0" applyFont="1" applyBorder="1" applyAlignment="1">
      <alignment horizontal="center"/>
    </xf>
    <xf numFmtId="49" fontId="29" fillId="0" borderId="11" xfId="1" applyNumberFormat="1" applyFont="1" applyFill="1" applyBorder="1" applyAlignment="1" applyProtection="1">
      <alignment horizontal="left" vertical="top" wrapText="1"/>
    </xf>
    <xf numFmtId="49" fontId="29" fillId="0" borderId="0" xfId="1" applyNumberFormat="1" applyFont="1" applyFill="1" applyBorder="1" applyAlignment="1" applyProtection="1">
      <alignment horizontal="left" vertical="top" wrapText="1"/>
    </xf>
    <xf numFmtId="49" fontId="29" fillId="0" borderId="12" xfId="1" applyNumberFormat="1" applyFont="1" applyFill="1" applyBorder="1" applyAlignment="1" applyProtection="1">
      <alignment horizontal="left" vertical="top" wrapText="1"/>
    </xf>
    <xf numFmtId="0" fontId="29" fillId="0" borderId="11" xfId="3" applyFont="1" applyFill="1" applyBorder="1" applyAlignment="1">
      <alignment horizontal="left" vertical="top" wrapText="1"/>
    </xf>
    <xf numFmtId="0" fontId="29" fillId="0" borderId="0" xfId="3" applyFont="1" applyFill="1" applyBorder="1" applyAlignment="1">
      <alignment horizontal="left" vertical="top" wrapText="1"/>
    </xf>
    <xf numFmtId="0" fontId="29" fillId="0" borderId="12" xfId="3" applyFont="1" applyFill="1" applyBorder="1" applyAlignment="1">
      <alignment horizontal="left" vertical="top" wrapText="1"/>
    </xf>
    <xf numFmtId="0" fontId="22" fillId="0" borderId="0" xfId="0" applyFont="1" applyAlignment="1">
      <alignment horizontal="left" wrapText="1"/>
    </xf>
    <xf numFmtId="0" fontId="24" fillId="0" borderId="0" xfId="0" applyFont="1" applyAlignment="1">
      <alignment horizontal="left" wrapText="1"/>
    </xf>
    <xf numFmtId="0" fontId="4" fillId="0" borderId="2" xfId="0" applyFont="1" applyFill="1" applyBorder="1" applyAlignment="1">
      <alignment horizontal="center"/>
    </xf>
    <xf numFmtId="0" fontId="4" fillId="0" borderId="4" xfId="0" applyFont="1" applyFill="1" applyBorder="1" applyAlignment="1">
      <alignment horizontal="center"/>
    </xf>
    <xf numFmtId="0" fontId="4" fillId="0" borderId="14" xfId="0" applyFont="1" applyFill="1" applyBorder="1" applyAlignment="1">
      <alignment horizontal="center"/>
    </xf>
    <xf numFmtId="0" fontId="4" fillId="0" borderId="1" xfId="0" applyFont="1" applyFill="1" applyBorder="1" applyAlignment="1">
      <alignment horizontal="center" vertical="center"/>
    </xf>
    <xf numFmtId="0" fontId="2" fillId="0" borderId="0" xfId="0" applyFont="1" applyAlignment="1">
      <alignment horizontal="left" wrapText="1"/>
    </xf>
    <xf numFmtId="0" fontId="41" fillId="0" borderId="0" xfId="0" applyFont="1" applyFill="1" applyBorder="1" applyAlignment="1">
      <alignment horizontal="left" vertical="center" wrapText="1"/>
    </xf>
    <xf numFmtId="164" fontId="27" fillId="5" borderId="7" xfId="0" applyNumberFormat="1" applyFont="1" applyFill="1" applyBorder="1" applyAlignment="1">
      <alignment horizontal="center"/>
    </xf>
    <xf numFmtId="164" fontId="27" fillId="5" borderId="6" xfId="0" applyNumberFormat="1" applyFont="1" applyFill="1" applyBorder="1" applyAlignment="1">
      <alignment horizontal="center"/>
    </xf>
    <xf numFmtId="164" fontId="27" fillId="5" borderId="5" xfId="0" applyNumberFormat="1" applyFont="1" applyFill="1" applyBorder="1" applyAlignment="1">
      <alignment horizontal="center"/>
    </xf>
    <xf numFmtId="0" fontId="34" fillId="0" borderId="0" xfId="0" applyFont="1" applyAlignment="1">
      <alignment horizontal="left" wrapText="1"/>
    </xf>
    <xf numFmtId="0" fontId="14" fillId="0" borderId="1" xfId="0" applyFont="1" applyBorder="1" applyAlignment="1">
      <alignment horizontal="center" wrapText="1"/>
    </xf>
    <xf numFmtId="0" fontId="14" fillId="0" borderId="9" xfId="0" applyFont="1" applyBorder="1" applyAlignment="1">
      <alignment horizontal="center" wrapText="1"/>
    </xf>
  </cellXfs>
  <cellStyles count="7">
    <cellStyle name="Currency" xfId="6" builtinId="4"/>
    <cellStyle name="Hyperlink" xfId="4" builtinId="8"/>
    <cellStyle name="Hyperlink 2" xfId="1" xr:uid="{00000000-0005-0000-0000-000002000000}"/>
    <cellStyle name="Normal" xfId="0" builtinId="0"/>
    <cellStyle name="Normal 2" xfId="5" xr:uid="{00000000-0005-0000-0000-000004000000}"/>
    <cellStyle name="Normal_HMIWI EG SS" xfId="2" xr:uid="{00000000-0005-0000-0000-000005000000}"/>
    <cellStyle name="Normal_ICR Cost Inputs"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pm.gov/policy-data-oversight/pay-leave/salaries-wages/salary-tables/21Tables/html/GS_h.aspx" TargetMode="External"/><Relationship Id="rId1" Type="http://schemas.openxmlformats.org/officeDocument/2006/relationships/hyperlink" Target="https://www.opm.gov/policy-data-oversight/pay-leave/salaries-wages/salary-tables/19Tables/html/GS_h.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0"/>
  <sheetViews>
    <sheetView zoomScaleNormal="100" workbookViewId="0">
      <selection activeCell="A3" sqref="A3:D3"/>
    </sheetView>
  </sheetViews>
  <sheetFormatPr defaultRowHeight="15.75" x14ac:dyDescent="0.25"/>
  <cols>
    <col min="1" max="1" width="4.140625" style="10" customWidth="1"/>
    <col min="2" max="2" width="9.140625" style="10"/>
    <col min="3" max="3" width="81.7109375" style="10" customWidth="1"/>
    <col min="4" max="4" width="21.42578125" style="10" customWidth="1"/>
    <col min="5" max="5" width="2.85546875" style="10" customWidth="1"/>
    <col min="6" max="16384" width="9.140625" style="10"/>
  </cols>
  <sheetData>
    <row r="1" spans="1:4" ht="15.75" customHeight="1" x14ac:dyDescent="0.25">
      <c r="A1" s="184" t="s">
        <v>84</v>
      </c>
      <c r="B1" s="184"/>
      <c r="C1" s="184"/>
      <c r="D1" s="184"/>
    </row>
    <row r="2" spans="1:4" x14ac:dyDescent="0.25">
      <c r="A2" s="182"/>
      <c r="B2" s="183"/>
      <c r="C2" s="183"/>
      <c r="D2" s="183"/>
    </row>
    <row r="3" spans="1:4" x14ac:dyDescent="0.25">
      <c r="A3" s="182" t="s">
        <v>114</v>
      </c>
      <c r="B3" s="183"/>
      <c r="C3" s="183"/>
      <c r="D3" s="183"/>
    </row>
    <row r="4" spans="1:4" ht="15.75" customHeight="1" x14ac:dyDescent="0.25">
      <c r="A4" s="182" t="s">
        <v>109</v>
      </c>
      <c r="B4" s="183"/>
      <c r="C4" s="183"/>
      <c r="D4" s="183"/>
    </row>
    <row r="5" spans="1:4" x14ac:dyDescent="0.25">
      <c r="A5" s="78"/>
      <c r="B5" s="9"/>
      <c r="C5" s="9"/>
      <c r="D5" s="9"/>
    </row>
    <row r="6" spans="1:4" x14ac:dyDescent="0.25">
      <c r="A6" s="79" t="s">
        <v>32</v>
      </c>
      <c r="B6" s="9"/>
      <c r="C6" s="9"/>
      <c r="D6" s="9"/>
    </row>
    <row r="7" spans="1:4" x14ac:dyDescent="0.25">
      <c r="A7" s="78" t="s">
        <v>53</v>
      </c>
      <c r="B7" s="9"/>
      <c r="C7" s="9"/>
      <c r="D7" s="9"/>
    </row>
    <row r="8" spans="1:4" x14ac:dyDescent="0.25">
      <c r="A8" s="78"/>
      <c r="B8" s="78" t="s">
        <v>111</v>
      </c>
      <c r="C8" s="9"/>
      <c r="D8" s="9"/>
    </row>
    <row r="9" spans="1:4" x14ac:dyDescent="0.25">
      <c r="A9" s="80"/>
      <c r="B9" s="9"/>
      <c r="C9" s="9"/>
      <c r="D9" s="9"/>
    </row>
    <row r="10" spans="1:4" x14ac:dyDescent="0.25">
      <c r="A10" s="81" t="s">
        <v>33</v>
      </c>
      <c r="B10" s="9"/>
      <c r="C10" s="9"/>
      <c r="D10" s="9"/>
    </row>
    <row r="11" spans="1:4" x14ac:dyDescent="0.25">
      <c r="A11" s="78" t="s">
        <v>54</v>
      </c>
      <c r="B11" s="9"/>
      <c r="C11" s="9"/>
      <c r="D11" s="9"/>
    </row>
    <row r="12" spans="1:4" x14ac:dyDescent="0.25">
      <c r="A12" s="78"/>
      <c r="B12" s="78" t="s">
        <v>110</v>
      </c>
      <c r="C12" s="9"/>
      <c r="D12" s="9"/>
    </row>
    <row r="13" spans="1:4" x14ac:dyDescent="0.25">
      <c r="A13" s="9"/>
      <c r="B13" s="9"/>
      <c r="C13" s="9"/>
      <c r="D13" s="9"/>
    </row>
    <row r="14" spans="1:4" x14ac:dyDescent="0.25">
      <c r="A14" s="82" t="s">
        <v>34</v>
      </c>
      <c r="B14" s="82"/>
      <c r="C14" s="9"/>
      <c r="D14" s="9"/>
    </row>
    <row r="15" spans="1:4" x14ac:dyDescent="0.25">
      <c r="A15" s="73" t="s">
        <v>55</v>
      </c>
      <c r="B15" s="9"/>
      <c r="C15" s="9"/>
      <c r="D15" s="9"/>
    </row>
    <row r="16" spans="1:4" x14ac:dyDescent="0.25">
      <c r="A16" s="73"/>
      <c r="B16" s="78" t="s">
        <v>111</v>
      </c>
      <c r="C16" s="9"/>
      <c r="D16" s="9"/>
    </row>
    <row r="17" spans="1:4" x14ac:dyDescent="0.25">
      <c r="A17" s="9"/>
      <c r="B17" s="9"/>
      <c r="C17" s="9"/>
      <c r="D17" s="9"/>
    </row>
    <row r="18" spans="1:4" x14ac:dyDescent="0.25">
      <c r="A18" s="81" t="s">
        <v>35</v>
      </c>
      <c r="B18" s="9"/>
      <c r="C18" s="9"/>
      <c r="D18" s="9"/>
    </row>
    <row r="19" spans="1:4" x14ac:dyDescent="0.25">
      <c r="A19" s="73" t="s">
        <v>56</v>
      </c>
      <c r="B19" s="9"/>
      <c r="C19" s="9"/>
      <c r="D19" s="9"/>
    </row>
    <row r="20" spans="1:4" x14ac:dyDescent="0.25">
      <c r="A20" s="80"/>
      <c r="B20" s="78" t="s">
        <v>110</v>
      </c>
      <c r="C20" s="9"/>
      <c r="D20" s="9"/>
    </row>
  </sheetData>
  <mergeCells count="4">
    <mergeCell ref="A2:D2"/>
    <mergeCell ref="A3:D3"/>
    <mergeCell ref="A1:D1"/>
    <mergeCell ref="A4:D4"/>
  </mergeCells>
  <pageMargins left="0.7" right="0.7" top="0.75" bottom="0.75" header="0.3" footer="0.3"/>
  <pageSetup orientation="landscape" r:id="rId1"/>
  <headerFooter>
    <oddHeader>&amp;LSheet: &amp;A&amp;R&amp;F</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3"/>
  <sheetViews>
    <sheetView workbookViewId="0"/>
  </sheetViews>
  <sheetFormatPr defaultRowHeight="15" x14ac:dyDescent="0.25"/>
  <cols>
    <col min="1" max="1" width="4" style="9" customWidth="1"/>
    <col min="2" max="2" width="9.140625" style="9"/>
    <col min="3" max="8" width="15.140625" style="9" customWidth="1"/>
    <col min="9" max="9" width="18.140625" style="9" customWidth="1"/>
    <col min="10" max="10" width="17" style="9" customWidth="1"/>
    <col min="11" max="11" width="2.7109375" style="9" customWidth="1"/>
    <col min="12" max="16384" width="9.140625" style="9"/>
  </cols>
  <sheetData>
    <row r="1" spans="1:12" ht="15.75" customHeight="1" x14ac:dyDescent="0.25">
      <c r="A1" s="45" t="s">
        <v>58</v>
      </c>
      <c r="C1" s="45"/>
      <c r="D1" s="45"/>
      <c r="E1" s="45"/>
      <c r="F1" s="45"/>
      <c r="G1" s="45"/>
      <c r="H1" s="45"/>
      <c r="I1" s="45"/>
    </row>
    <row r="2" spans="1:12" ht="15.75" customHeight="1" x14ac:dyDescent="0.25">
      <c r="A2" s="122" t="s">
        <v>106</v>
      </c>
      <c r="C2" s="45"/>
      <c r="D2" s="45"/>
      <c r="E2" s="45"/>
      <c r="F2" s="45"/>
      <c r="G2" s="45"/>
      <c r="H2" s="45"/>
      <c r="I2" s="45"/>
    </row>
    <row r="3" spans="1:12" ht="16.5" customHeight="1" x14ac:dyDescent="0.25">
      <c r="B3" s="45"/>
      <c r="C3" s="45"/>
      <c r="D3" s="45"/>
      <c r="E3" s="45"/>
      <c r="F3" s="45"/>
      <c r="G3" s="45"/>
      <c r="H3" s="45"/>
      <c r="I3" s="45"/>
    </row>
    <row r="4" spans="1:12" ht="27" thickBot="1" x14ac:dyDescent="0.3">
      <c r="B4" s="46" t="s">
        <v>25</v>
      </c>
      <c r="C4" s="47" t="s">
        <v>26</v>
      </c>
      <c r="D4" s="47" t="s">
        <v>28</v>
      </c>
      <c r="E4" s="47" t="s">
        <v>27</v>
      </c>
      <c r="F4" s="47" t="s">
        <v>30</v>
      </c>
      <c r="G4" s="47" t="s">
        <v>81</v>
      </c>
      <c r="H4" s="47" t="s">
        <v>31</v>
      </c>
      <c r="I4" s="47" t="s">
        <v>59</v>
      </c>
    </row>
    <row r="5" spans="1:12" ht="15.75" thickTop="1" x14ac:dyDescent="0.25">
      <c r="B5" s="60">
        <v>1</v>
      </c>
      <c r="C5" s="61">
        <f>+'TBL5-EpaY1'!F$17</f>
        <v>0</v>
      </c>
      <c r="D5" s="61">
        <f>+'TBL5-EpaY1'!G$17</f>
        <v>0</v>
      </c>
      <c r="E5" s="61">
        <f>+'TBL5-EpaY1'!H$17</f>
        <v>0</v>
      </c>
      <c r="F5" s="61">
        <f>SUM(C5:E5)</f>
        <v>0</v>
      </c>
      <c r="G5" s="63">
        <f>'TBL5-EpaY1'!I$17</f>
        <v>0</v>
      </c>
      <c r="H5" s="63">
        <v>0</v>
      </c>
      <c r="I5" s="63">
        <f>+G5+H5</f>
        <v>0</v>
      </c>
      <c r="L5" s="179"/>
    </row>
    <row r="6" spans="1:12" x14ac:dyDescent="0.25">
      <c r="B6" s="52">
        <v>2</v>
      </c>
      <c r="C6" s="61">
        <f>+'TBL6-EpaY2'!F$17</f>
        <v>0</v>
      </c>
      <c r="D6" s="61">
        <f>+'TBL6-EpaY2'!G$17</f>
        <v>0</v>
      </c>
      <c r="E6" s="61">
        <f>+'TBL6-EpaY2'!H$17</f>
        <v>0</v>
      </c>
      <c r="F6" s="61">
        <f t="shared" ref="F6:F7" si="0">SUM(C6:E6)</f>
        <v>0</v>
      </c>
      <c r="G6" s="63">
        <f>'TBL6-EpaY2'!I$17</f>
        <v>0</v>
      </c>
      <c r="H6" s="63">
        <v>0</v>
      </c>
      <c r="I6" s="63">
        <f t="shared" ref="I6:I7" si="1">+G6+H6</f>
        <v>0</v>
      </c>
    </row>
    <row r="7" spans="1:12" ht="15.75" thickBot="1" x14ac:dyDescent="0.3">
      <c r="B7" s="57">
        <v>3</v>
      </c>
      <c r="C7" s="61">
        <f>+'TBL7-EpaY3'!F$17</f>
        <v>0</v>
      </c>
      <c r="D7" s="61">
        <f>+'TBL7-EpaY3'!G$17</f>
        <v>0</v>
      </c>
      <c r="E7" s="61">
        <f>+'TBL7-EpaY3'!H$17</f>
        <v>0</v>
      </c>
      <c r="F7" s="61">
        <f t="shared" si="0"/>
        <v>0</v>
      </c>
      <c r="G7" s="63">
        <f>'TBL7-EpaY3'!I$17</f>
        <v>0</v>
      </c>
      <c r="H7" s="63">
        <v>0</v>
      </c>
      <c r="I7" s="63">
        <f t="shared" si="1"/>
        <v>0</v>
      </c>
    </row>
    <row r="8" spans="1:12" ht="18" thickBot="1" x14ac:dyDescent="0.3">
      <c r="B8" s="64" t="s">
        <v>75</v>
      </c>
      <c r="C8" s="65">
        <f t="shared" ref="C8:F8" si="2">SUM(C5:C7)</f>
        <v>0</v>
      </c>
      <c r="D8" s="65">
        <f t="shared" si="2"/>
        <v>0</v>
      </c>
      <c r="E8" s="65">
        <f t="shared" si="2"/>
        <v>0</v>
      </c>
      <c r="F8" s="65">
        <f t="shared" si="2"/>
        <v>0</v>
      </c>
      <c r="G8" s="66">
        <f>SUM(G5:G7)</f>
        <v>0</v>
      </c>
      <c r="H8" s="66">
        <f t="shared" ref="H8:I8" si="3">SUM(H5:H7)</f>
        <v>0</v>
      </c>
      <c r="I8" s="66">
        <f t="shared" si="3"/>
        <v>0</v>
      </c>
    </row>
    <row r="9" spans="1:12" ht="18.75" thickTop="1" x14ac:dyDescent="0.25">
      <c r="B9" s="60" t="s">
        <v>79</v>
      </c>
      <c r="C9" s="61">
        <f>AVERAGE(C5:C7)</f>
        <v>0</v>
      </c>
      <c r="D9" s="61">
        <f>AVERAGE(D5:D7)</f>
        <v>0</v>
      </c>
      <c r="E9" s="61">
        <f>AVERAGE(E5:E7)</f>
        <v>0</v>
      </c>
      <c r="F9" s="61">
        <f>AVERAGE(F5:F7)</f>
        <v>0</v>
      </c>
      <c r="G9" s="63">
        <f>IF(AVERAGE(G5:G7)=0,0,ROUND(AVERAGE(G5:G7),3-(1+INT(LOG10(ABS(AVERAGE(G5:G7)))))))</f>
        <v>0</v>
      </c>
      <c r="H9" s="63">
        <f t="shared" ref="H9:I9" si="4">IF(AVERAGE(H5:H7)=0,0,ROUND(AVERAGE(H5:H7),3-(1+INT(LOG10(ABS(AVERAGE(H5:H7)))))))</f>
        <v>0</v>
      </c>
      <c r="I9" s="63">
        <f t="shared" si="4"/>
        <v>0</v>
      </c>
      <c r="J9" s="83"/>
    </row>
    <row r="10" spans="1:12" x14ac:dyDescent="0.25">
      <c r="A10" s="9" t="s">
        <v>76</v>
      </c>
    </row>
    <row r="11" spans="1:12" x14ac:dyDescent="0.25">
      <c r="A11" s="51" t="s">
        <v>60</v>
      </c>
      <c r="B11" s="77" t="s">
        <v>77</v>
      </c>
    </row>
    <row r="12" spans="1:12" x14ac:dyDescent="0.25">
      <c r="A12" s="51" t="s">
        <v>61</v>
      </c>
      <c r="B12" s="77" t="s">
        <v>78</v>
      </c>
    </row>
    <row r="13" spans="1:12" x14ac:dyDescent="0.25">
      <c r="A13" s="51"/>
    </row>
  </sheetData>
  <pageMargins left="0.7" right="0.7" top="0.75" bottom="0.75" header="0.3" footer="0.3"/>
  <pageSetup scale="87" orientation="landscape" r:id="rId1"/>
  <headerFooter>
    <oddHeader>&amp;LSheet: &amp;A&amp;R&amp;F</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I23"/>
  <sheetViews>
    <sheetView zoomScaleNormal="100" workbookViewId="0"/>
  </sheetViews>
  <sheetFormatPr defaultRowHeight="15.75" x14ac:dyDescent="0.25"/>
  <cols>
    <col min="1" max="1" width="3" style="10" customWidth="1"/>
    <col min="2" max="2" width="33" style="10" customWidth="1"/>
    <col min="3" max="3" width="28.140625" style="10" customWidth="1"/>
    <col min="4" max="4" width="22.7109375" style="10" customWidth="1"/>
    <col min="5" max="5" width="2.85546875" style="10" customWidth="1"/>
    <col min="6" max="16384" width="9.140625" style="10"/>
  </cols>
  <sheetData>
    <row r="2" spans="1:7" x14ac:dyDescent="0.25">
      <c r="A2" s="3"/>
      <c r="B2" s="191" t="s">
        <v>184</v>
      </c>
      <c r="C2" s="192"/>
      <c r="D2" s="192"/>
      <c r="F2" s="176"/>
    </row>
    <row r="3" spans="1:7" ht="18.75" x14ac:dyDescent="0.25">
      <c r="A3" s="11"/>
      <c r="B3" s="12" t="s">
        <v>17</v>
      </c>
      <c r="C3" s="13" t="s">
        <v>189</v>
      </c>
      <c r="D3" s="14" t="s">
        <v>21</v>
      </c>
    </row>
    <row r="4" spans="1:7" ht="18.75" x14ac:dyDescent="0.25">
      <c r="A4" s="11"/>
      <c r="B4" s="15" t="s">
        <v>20</v>
      </c>
      <c r="C4" s="16">
        <v>59.02</v>
      </c>
      <c r="D4" s="17">
        <f>ROUNDUP(C4+(C4*1.1),2)</f>
        <v>123.95</v>
      </c>
    </row>
    <row r="5" spans="1:7" ht="18.75" x14ac:dyDescent="0.25">
      <c r="A5" s="11"/>
      <c r="B5" s="15" t="s">
        <v>18</v>
      </c>
      <c r="C5" s="16">
        <v>75.05</v>
      </c>
      <c r="D5" s="17">
        <f>ROUNDUP(C5+(C5*1.1),2)</f>
        <v>157.60999999999999</v>
      </c>
    </row>
    <row r="6" spans="1:7" ht="18.75" x14ac:dyDescent="0.25">
      <c r="A6" s="11"/>
      <c r="B6" s="15" t="s">
        <v>19</v>
      </c>
      <c r="C6" s="16">
        <v>29.77</v>
      </c>
      <c r="D6" s="17">
        <f t="shared" ref="D6" si="0">ROUNDUP(C6+(C6*1.1),2)</f>
        <v>62.519999999999996</v>
      </c>
    </row>
    <row r="7" spans="1:7" ht="18.75" x14ac:dyDescent="0.25">
      <c r="A7" s="11"/>
      <c r="B7" s="18" t="s">
        <v>13</v>
      </c>
      <c r="C7" s="19"/>
      <c r="D7" s="20"/>
      <c r="G7" s="21"/>
    </row>
    <row r="8" spans="1:7" ht="114.75" customHeight="1" x14ac:dyDescent="0.25">
      <c r="A8" s="11"/>
      <c r="B8" s="193" t="s">
        <v>187</v>
      </c>
      <c r="C8" s="194"/>
      <c r="D8" s="195"/>
    </row>
    <row r="9" spans="1:7" ht="5.25" customHeight="1" x14ac:dyDescent="0.25">
      <c r="A9" s="11"/>
      <c r="B9" s="196"/>
      <c r="C9" s="197"/>
      <c r="D9" s="198"/>
    </row>
    <row r="10" spans="1:7" ht="20.25" customHeight="1" x14ac:dyDescent="0.25">
      <c r="A10" s="11"/>
      <c r="B10" s="199" t="s">
        <v>188</v>
      </c>
      <c r="C10" s="194"/>
      <c r="D10" s="195"/>
    </row>
    <row r="11" spans="1:7" ht="35.25" customHeight="1" x14ac:dyDescent="0.25">
      <c r="B11" s="200" t="s">
        <v>190</v>
      </c>
      <c r="C11" s="201"/>
      <c r="D11" s="202"/>
    </row>
    <row r="14" spans="1:7" x14ac:dyDescent="0.25">
      <c r="B14" s="203" t="s">
        <v>185</v>
      </c>
      <c r="C14" s="204"/>
      <c r="D14" s="204"/>
    </row>
    <row r="15" spans="1:7" ht="28.5" customHeight="1" x14ac:dyDescent="0.25">
      <c r="B15" s="22" t="s">
        <v>17</v>
      </c>
      <c r="C15" s="22" t="s">
        <v>22</v>
      </c>
      <c r="D15" s="23" t="s">
        <v>37</v>
      </c>
    </row>
    <row r="16" spans="1:7" x14ac:dyDescent="0.25">
      <c r="B16" s="24" t="s">
        <v>16</v>
      </c>
      <c r="C16" s="25">
        <v>32.729999999999997</v>
      </c>
      <c r="D16" s="26">
        <f>ROUNDUP(C16*1.6,2)</f>
        <v>52.37</v>
      </c>
    </row>
    <row r="17" spans="2:9" x14ac:dyDescent="0.25">
      <c r="B17" s="27" t="s">
        <v>15</v>
      </c>
      <c r="C17" s="26">
        <v>44.1</v>
      </c>
      <c r="D17" s="26">
        <f t="shared" ref="D17:D18" si="1">ROUNDUP(C17*1.6,2)</f>
        <v>70.56</v>
      </c>
    </row>
    <row r="18" spans="2:9" x14ac:dyDescent="0.25">
      <c r="B18" s="24" t="s">
        <v>14</v>
      </c>
      <c r="C18" s="25">
        <v>17.170000000000002</v>
      </c>
      <c r="D18" s="26">
        <f t="shared" si="1"/>
        <v>27.48</v>
      </c>
    </row>
    <row r="19" spans="2:9" x14ac:dyDescent="0.25">
      <c r="B19" s="18" t="s">
        <v>13</v>
      </c>
      <c r="C19" s="28"/>
      <c r="D19" s="29"/>
    </row>
    <row r="20" spans="2:9" ht="21" customHeight="1" x14ac:dyDescent="0.25">
      <c r="B20" s="208" t="s">
        <v>100</v>
      </c>
      <c r="C20" s="209"/>
      <c r="D20" s="210"/>
    </row>
    <row r="21" spans="2:9" ht="30" customHeight="1" x14ac:dyDescent="0.25">
      <c r="B21" s="185" t="s">
        <v>99</v>
      </c>
      <c r="C21" s="186"/>
      <c r="D21" s="187"/>
      <c r="E21" s="30"/>
      <c r="F21" s="30"/>
      <c r="G21" s="30"/>
      <c r="H21" s="30"/>
      <c r="I21" s="30"/>
    </row>
    <row r="22" spans="2:9" ht="18.75" customHeight="1" x14ac:dyDescent="0.25">
      <c r="B22" s="205" t="s">
        <v>101</v>
      </c>
      <c r="C22" s="206"/>
      <c r="D22" s="207"/>
      <c r="E22" s="30"/>
      <c r="F22" s="30"/>
      <c r="G22" s="30"/>
      <c r="H22" s="30"/>
      <c r="I22" s="30"/>
    </row>
    <row r="23" spans="2:9" ht="36" customHeight="1" x14ac:dyDescent="0.25">
      <c r="B23" s="188" t="s">
        <v>115</v>
      </c>
      <c r="C23" s="189"/>
      <c r="D23" s="190"/>
      <c r="E23" s="30"/>
      <c r="F23" s="30"/>
      <c r="G23" s="30"/>
      <c r="H23" s="30"/>
      <c r="I23" s="30"/>
    </row>
  </sheetData>
  <mergeCells count="10">
    <mergeCell ref="B21:D21"/>
    <mergeCell ref="B23:D23"/>
    <mergeCell ref="B2:D2"/>
    <mergeCell ref="B8:D8"/>
    <mergeCell ref="B9:D9"/>
    <mergeCell ref="B10:D10"/>
    <mergeCell ref="B11:D11"/>
    <mergeCell ref="B14:D14"/>
    <mergeCell ref="B22:D22"/>
    <mergeCell ref="B20:D20"/>
  </mergeCells>
  <hyperlinks>
    <hyperlink ref="B21" r:id="rId1" display="https://www.opm.gov/policy-data-oversight/pay-leave/salaries-wages/salary-tables/19Tables/html/GS_h.aspx" xr:uid="{00000000-0004-0000-0100-000001000000}"/>
    <hyperlink ref="B21:D21" r:id="rId2" display="https://www.opm.gov/policy-data-oversight/pay-leave/salaries-wages/salary-tables/21Tables/html/GS_h.aspx" xr:uid="{5DB6F5B5-E978-447C-A772-8A55855B3EF9}"/>
  </hyperlinks>
  <pageMargins left="0.7" right="0.7" top="0.75" bottom="0.75" header="0.3" footer="0.3"/>
  <pageSetup orientation="portrait" r:id="rId3"/>
  <headerFooter>
    <oddHeader>&amp;LSheet: &amp;A&amp;R&amp;F</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9A755-3946-4542-BAD6-A6D87962A2CD}">
  <sheetPr>
    <pageSetUpPr fitToPage="1"/>
  </sheetPr>
  <dimension ref="A1:V52"/>
  <sheetViews>
    <sheetView zoomScaleNormal="100" workbookViewId="0">
      <pane ySplit="5" topLeftCell="A33" activePane="bottomLeft" state="frozen"/>
      <selection activeCell="D25" sqref="A1:D25"/>
      <selection pane="bottomLeft"/>
    </sheetView>
  </sheetViews>
  <sheetFormatPr defaultRowHeight="15" x14ac:dyDescent="0.25"/>
  <cols>
    <col min="1" max="1" width="43.7109375" style="33" customWidth="1"/>
    <col min="2" max="2" width="10.28515625" style="131" customWidth="1"/>
    <col min="3" max="3" width="11.7109375" style="33" customWidth="1"/>
    <col min="4" max="4" width="11.28515625" style="33" customWidth="1"/>
    <col min="5" max="5" width="10.28515625" style="33" customWidth="1"/>
    <col min="6" max="7" width="11.85546875" style="33" customWidth="1"/>
    <col min="8" max="8" width="11" style="33" customWidth="1"/>
    <col min="9" max="9" width="11.7109375" style="33" customWidth="1"/>
    <col min="10" max="11" width="10.28515625" style="33" customWidth="1"/>
    <col min="12" max="13" width="10.7109375" style="33" customWidth="1"/>
    <col min="14" max="14" width="3.7109375" style="33" customWidth="1"/>
    <col min="15" max="15" width="10.5703125" style="33" customWidth="1"/>
    <col min="16" max="16" width="9.140625" style="33"/>
    <col min="17" max="17" width="2.5703125" style="33" customWidth="1"/>
    <col min="18" max="18" width="9.140625" style="33"/>
    <col min="19" max="19" width="9.140625" style="33" customWidth="1"/>
    <col min="20" max="16384" width="9.140625" style="33"/>
  </cols>
  <sheetData>
    <row r="1" spans="1:22" x14ac:dyDescent="0.25">
      <c r="A1" s="38" t="s">
        <v>94</v>
      </c>
    </row>
    <row r="2" spans="1:22" x14ac:dyDescent="0.25">
      <c r="G2" s="130"/>
    </row>
    <row r="3" spans="1:22" x14ac:dyDescent="0.25">
      <c r="A3" s="213" t="s">
        <v>0</v>
      </c>
      <c r="B3" s="132" t="s">
        <v>1</v>
      </c>
      <c r="C3" s="5" t="s">
        <v>2</v>
      </c>
      <c r="D3" s="5" t="s">
        <v>3</v>
      </c>
      <c r="E3" s="5" t="s">
        <v>4</v>
      </c>
      <c r="F3" s="5" t="s">
        <v>5</v>
      </c>
      <c r="G3" s="5" t="s">
        <v>6</v>
      </c>
      <c r="H3" s="5" t="s">
        <v>7</v>
      </c>
      <c r="I3" s="5" t="s">
        <v>8</v>
      </c>
      <c r="J3" s="5" t="s">
        <v>64</v>
      </c>
      <c r="K3" s="5" t="s">
        <v>65</v>
      </c>
      <c r="L3" s="5" t="s">
        <v>66</v>
      </c>
      <c r="M3" s="5" t="s">
        <v>67</v>
      </c>
      <c r="N3" s="6"/>
    </row>
    <row r="4" spans="1:22" s="39" customFormat="1" ht="64.5" x14ac:dyDescent="0.25">
      <c r="A4" s="214"/>
      <c r="B4" s="133" t="s">
        <v>116</v>
      </c>
      <c r="C4" s="31" t="s">
        <v>97</v>
      </c>
      <c r="D4" s="31" t="s">
        <v>117</v>
      </c>
      <c r="E4" s="31" t="s">
        <v>118</v>
      </c>
      <c r="F4" s="31" t="s">
        <v>98</v>
      </c>
      <c r="G4" s="31" t="s">
        <v>85</v>
      </c>
      <c r="H4" s="31" t="s">
        <v>119</v>
      </c>
      <c r="I4" s="31" t="s">
        <v>120</v>
      </c>
      <c r="J4" s="31" t="s">
        <v>121</v>
      </c>
      <c r="K4" s="31" t="s">
        <v>63</v>
      </c>
      <c r="L4" s="31" t="s">
        <v>73</v>
      </c>
      <c r="M4" s="31" t="s">
        <v>102</v>
      </c>
      <c r="N4" s="7"/>
      <c r="O4" s="34"/>
      <c r="P4" s="34"/>
      <c r="Q4" s="8"/>
      <c r="R4" s="218"/>
      <c r="S4" s="218"/>
      <c r="T4" s="218"/>
      <c r="U4" s="218"/>
      <c r="V4" s="218"/>
    </row>
    <row r="5" spans="1:22" ht="15.75" thickBot="1" x14ac:dyDescent="0.3">
      <c r="A5" s="215"/>
      <c r="B5" s="134"/>
      <c r="C5" s="49"/>
      <c r="D5" s="49"/>
      <c r="E5" s="50" t="s">
        <v>62</v>
      </c>
      <c r="F5" s="49"/>
      <c r="G5" s="50" t="s">
        <v>68</v>
      </c>
      <c r="H5" s="50" t="s">
        <v>69</v>
      </c>
      <c r="I5" s="50" t="s">
        <v>70</v>
      </c>
      <c r="J5" s="50" t="s">
        <v>71</v>
      </c>
      <c r="K5" s="50" t="s">
        <v>72</v>
      </c>
      <c r="L5" s="50" t="s">
        <v>74</v>
      </c>
      <c r="M5" s="49"/>
      <c r="N5" s="40"/>
      <c r="Q5" s="4"/>
      <c r="R5" s="4"/>
      <c r="S5" s="4"/>
    </row>
    <row r="6" spans="1:22" s="88" customFormat="1" ht="16.5" thickTop="1" x14ac:dyDescent="0.25">
      <c r="A6" s="117" t="s">
        <v>95</v>
      </c>
      <c r="B6" s="147"/>
      <c r="C6" s="148"/>
      <c r="D6" s="149"/>
      <c r="E6" s="150"/>
      <c r="F6" s="151"/>
      <c r="G6" s="151"/>
      <c r="H6" s="151"/>
      <c r="I6" s="151"/>
      <c r="J6" s="151"/>
      <c r="K6" s="151"/>
      <c r="L6" s="89"/>
      <c r="M6" s="89"/>
      <c r="N6" s="90"/>
      <c r="O6" s="216" t="s">
        <v>105</v>
      </c>
      <c r="P6" s="216"/>
      <c r="Q6" s="92"/>
      <c r="R6" s="93"/>
      <c r="S6" s="92"/>
    </row>
    <row r="7" spans="1:22" s="88" customFormat="1" ht="15.75" x14ac:dyDescent="0.25">
      <c r="A7" s="117" t="s">
        <v>122</v>
      </c>
      <c r="B7" s="147">
        <v>0.87</v>
      </c>
      <c r="C7" s="148"/>
      <c r="D7" s="149">
        <v>1</v>
      </c>
      <c r="E7" s="150">
        <f t="shared" ref="E7:E12" si="0">B7*D7</f>
        <v>0.87</v>
      </c>
      <c r="F7" s="151">
        <v>0</v>
      </c>
      <c r="G7" s="151">
        <f t="shared" ref="G7:G12" si="1">+D7*F7</f>
        <v>0</v>
      </c>
      <c r="H7" s="152">
        <f t="shared" ref="H7:H12" si="2">E7*F7</f>
        <v>0</v>
      </c>
      <c r="I7" s="152">
        <f t="shared" ref="I7:I12" si="3">H7*0.05</f>
        <v>0</v>
      </c>
      <c r="J7" s="152">
        <f t="shared" ref="J7:J12" si="4">H7*0.1</f>
        <v>0</v>
      </c>
      <c r="K7" s="153">
        <f t="shared" ref="K7:K12" si="5">+H7+I7+J7</f>
        <v>0</v>
      </c>
      <c r="L7" s="89">
        <f t="shared" ref="L7:L12" si="6">+C7*D7*F7</f>
        <v>0</v>
      </c>
      <c r="M7" s="89">
        <f>(H7*$P$7)+(I7*$P$8)+(J7*$P$9)</f>
        <v>0</v>
      </c>
      <c r="O7" s="86" t="s">
        <v>20</v>
      </c>
      <c r="P7" s="87">
        <f>Inputs!D4</f>
        <v>123.95</v>
      </c>
      <c r="Q7" s="92"/>
      <c r="R7" s="177"/>
      <c r="S7" s="92"/>
    </row>
    <row r="8" spans="1:22" s="88" customFormat="1" ht="15.75" x14ac:dyDescent="0.25">
      <c r="A8" s="117" t="s">
        <v>123</v>
      </c>
      <c r="B8" s="147"/>
      <c r="C8" s="148"/>
      <c r="D8" s="149"/>
      <c r="E8" s="150"/>
      <c r="F8" s="151"/>
      <c r="G8" s="151"/>
      <c r="H8" s="151"/>
      <c r="I8" s="151"/>
      <c r="J8" s="151"/>
      <c r="K8" s="151"/>
      <c r="L8" s="89"/>
      <c r="M8" s="89"/>
      <c r="N8" s="90"/>
      <c r="O8" s="86" t="s">
        <v>18</v>
      </c>
      <c r="P8" s="87">
        <f>Inputs!D5</f>
        <v>157.60999999999999</v>
      </c>
      <c r="Q8" s="92"/>
      <c r="R8" s="93"/>
      <c r="S8" s="92"/>
    </row>
    <row r="9" spans="1:22" s="88" customFormat="1" ht="15.75" x14ac:dyDescent="0.25">
      <c r="A9" s="117" t="s">
        <v>124</v>
      </c>
      <c r="B9" s="147">
        <v>2.61</v>
      </c>
      <c r="C9" s="148"/>
      <c r="D9" s="149">
        <v>1</v>
      </c>
      <c r="E9" s="150">
        <f t="shared" si="0"/>
        <v>2.61</v>
      </c>
      <c r="F9" s="151">
        <v>0</v>
      </c>
      <c r="G9" s="151">
        <f t="shared" si="1"/>
        <v>0</v>
      </c>
      <c r="H9" s="151">
        <f t="shared" si="2"/>
        <v>0</v>
      </c>
      <c r="I9" s="151">
        <f t="shared" si="3"/>
        <v>0</v>
      </c>
      <c r="J9" s="151">
        <f t="shared" si="4"/>
        <v>0</v>
      </c>
      <c r="K9" s="151">
        <f t="shared" si="5"/>
        <v>0</v>
      </c>
      <c r="L9" s="89">
        <f t="shared" si="6"/>
        <v>0</v>
      </c>
      <c r="M9" s="89">
        <f>(H9*$P$7)+(I9*$P$8)+(J9*$P$9)</f>
        <v>0</v>
      </c>
      <c r="N9" s="90"/>
      <c r="O9" s="91" t="s">
        <v>19</v>
      </c>
      <c r="P9" s="87">
        <f>Inputs!D6</f>
        <v>62.519999999999996</v>
      </c>
      <c r="Q9" s="92"/>
      <c r="R9" s="93"/>
      <c r="S9" s="92"/>
    </row>
    <row r="10" spans="1:22" s="88" customFormat="1" ht="15.75" x14ac:dyDescent="0.25">
      <c r="A10" s="117" t="s">
        <v>125</v>
      </c>
      <c r="B10" s="147" t="s">
        <v>11</v>
      </c>
      <c r="C10" s="148"/>
      <c r="D10" s="149"/>
      <c r="E10" s="150"/>
      <c r="F10" s="151"/>
      <c r="G10" s="151"/>
      <c r="H10" s="151"/>
      <c r="I10" s="151"/>
      <c r="J10" s="151"/>
      <c r="K10" s="151"/>
      <c r="L10" s="89"/>
      <c r="M10" s="89"/>
      <c r="N10" s="90"/>
      <c r="O10" s="92"/>
      <c r="P10" s="92"/>
      <c r="Q10" s="92"/>
      <c r="R10" s="93"/>
      <c r="S10" s="92"/>
    </row>
    <row r="11" spans="1:22" s="88" customFormat="1" ht="15.75" x14ac:dyDescent="0.25">
      <c r="A11" s="117" t="s">
        <v>126</v>
      </c>
      <c r="B11" s="147">
        <v>2.61</v>
      </c>
      <c r="C11" s="148"/>
      <c r="D11" s="149">
        <v>0.2</v>
      </c>
      <c r="E11" s="150">
        <f t="shared" si="0"/>
        <v>0.52200000000000002</v>
      </c>
      <c r="F11" s="151">
        <v>0</v>
      </c>
      <c r="G11" s="151">
        <f t="shared" si="1"/>
        <v>0</v>
      </c>
      <c r="H11" s="151">
        <f t="shared" si="2"/>
        <v>0</v>
      </c>
      <c r="I11" s="151">
        <f t="shared" si="3"/>
        <v>0</v>
      </c>
      <c r="J11" s="151">
        <f t="shared" si="4"/>
        <v>0</v>
      </c>
      <c r="K11" s="151">
        <f t="shared" si="5"/>
        <v>0</v>
      </c>
      <c r="L11" s="89">
        <f t="shared" si="6"/>
        <v>0</v>
      </c>
      <c r="M11" s="89">
        <f>(H11*$P$7)+(I11*$P$8)+(J11*$P$9)</f>
        <v>0</v>
      </c>
      <c r="N11" s="90"/>
      <c r="O11" s="95"/>
      <c r="P11" s="92"/>
      <c r="Q11" s="92"/>
      <c r="R11" s="93"/>
      <c r="S11" s="92"/>
    </row>
    <row r="12" spans="1:22" s="88" customFormat="1" ht="15.75" x14ac:dyDescent="0.25">
      <c r="A12" s="117" t="s">
        <v>127</v>
      </c>
      <c r="B12" s="147">
        <v>78.260000000000005</v>
      </c>
      <c r="C12" s="148"/>
      <c r="D12" s="149">
        <v>4</v>
      </c>
      <c r="E12" s="150">
        <f t="shared" si="0"/>
        <v>313.04000000000002</v>
      </c>
      <c r="F12" s="151">
        <v>0</v>
      </c>
      <c r="G12" s="151">
        <f t="shared" si="1"/>
        <v>0</v>
      </c>
      <c r="H12" s="152">
        <f t="shared" si="2"/>
        <v>0</v>
      </c>
      <c r="I12" s="152">
        <f t="shared" si="3"/>
        <v>0</v>
      </c>
      <c r="J12" s="152">
        <f t="shared" si="4"/>
        <v>0</v>
      </c>
      <c r="K12" s="153">
        <f t="shared" si="5"/>
        <v>0</v>
      </c>
      <c r="L12" s="89">
        <f t="shared" si="6"/>
        <v>0</v>
      </c>
      <c r="M12" s="89">
        <f>(H12*$P$7)+(I12*$P$8)+(J12*$P$9)</f>
        <v>0</v>
      </c>
      <c r="N12" s="90"/>
      <c r="O12" s="92"/>
      <c r="P12" s="92"/>
      <c r="Q12" s="92"/>
      <c r="R12" s="93"/>
      <c r="S12" s="92"/>
    </row>
    <row r="13" spans="1:22" s="88" customFormat="1" ht="15.75" x14ac:dyDescent="0.25">
      <c r="A13" s="117" t="s">
        <v>128</v>
      </c>
      <c r="B13" s="147" t="s">
        <v>137</v>
      </c>
      <c r="C13" s="148"/>
      <c r="D13" s="149"/>
      <c r="E13" s="150"/>
      <c r="F13" s="151"/>
      <c r="G13" s="151"/>
      <c r="H13" s="151"/>
      <c r="I13" s="151"/>
      <c r="J13" s="151"/>
      <c r="K13" s="151"/>
      <c r="L13" s="89"/>
      <c r="M13" s="89"/>
      <c r="N13" s="90"/>
      <c r="O13" s="92"/>
      <c r="P13" s="92"/>
      <c r="Q13" s="92"/>
      <c r="R13" s="93"/>
      <c r="S13" s="92"/>
    </row>
    <row r="14" spans="1:22" s="88" customFormat="1" ht="15.75" x14ac:dyDescent="0.25">
      <c r="A14" s="117" t="s">
        <v>129</v>
      </c>
      <c r="B14" s="147" t="s">
        <v>138</v>
      </c>
      <c r="C14" s="148"/>
      <c r="D14" s="149"/>
      <c r="E14" s="150"/>
      <c r="F14" s="151"/>
      <c r="G14" s="151"/>
      <c r="H14" s="151"/>
      <c r="I14" s="151"/>
      <c r="J14" s="151"/>
      <c r="K14" s="151"/>
      <c r="L14" s="89"/>
      <c r="M14" s="89"/>
      <c r="N14" s="90"/>
      <c r="O14" s="92"/>
      <c r="P14" s="92"/>
      <c r="Q14" s="92"/>
      <c r="R14" s="94"/>
      <c r="S14" s="92"/>
    </row>
    <row r="15" spans="1:22" s="88" customFormat="1" x14ac:dyDescent="0.25">
      <c r="A15" s="117" t="s">
        <v>130</v>
      </c>
      <c r="B15" s="147"/>
      <c r="C15" s="148"/>
      <c r="D15" s="149"/>
      <c r="E15" s="150"/>
      <c r="F15" s="151"/>
      <c r="G15" s="151"/>
      <c r="H15" s="151"/>
      <c r="I15" s="151"/>
      <c r="J15" s="151"/>
      <c r="K15" s="151"/>
      <c r="L15" s="89"/>
      <c r="M15" s="89"/>
      <c r="N15" s="90"/>
      <c r="O15" s="95"/>
      <c r="P15" s="92"/>
      <c r="Q15" s="92"/>
      <c r="R15" s="96"/>
      <c r="S15" s="92"/>
    </row>
    <row r="16" spans="1:22" s="88" customFormat="1" ht="15.75" x14ac:dyDescent="0.25">
      <c r="A16" s="117" t="s">
        <v>131</v>
      </c>
      <c r="B16" s="147">
        <v>1.74</v>
      </c>
      <c r="C16" s="148"/>
      <c r="D16" s="149">
        <v>1</v>
      </c>
      <c r="E16" s="150">
        <f t="shared" ref="E16:E21" si="7">B16*D16</f>
        <v>1.74</v>
      </c>
      <c r="F16" s="151">
        <v>0</v>
      </c>
      <c r="G16" s="151">
        <f t="shared" ref="G16:G21" si="8">+D16*F16</f>
        <v>0</v>
      </c>
      <c r="H16" s="151">
        <f t="shared" ref="H16:H21" si="9">E16*F16</f>
        <v>0</v>
      </c>
      <c r="I16" s="151">
        <f t="shared" ref="I16:I21" si="10">H16*0.05</f>
        <v>0</v>
      </c>
      <c r="J16" s="151">
        <f t="shared" ref="J16:J21" si="11">H16*0.1</f>
        <v>0</v>
      </c>
      <c r="K16" s="151">
        <f t="shared" ref="K16:K21" si="12">+H16+I16+J16</f>
        <v>0</v>
      </c>
      <c r="L16" s="89">
        <f t="shared" ref="L16:L21" si="13">+C16*D16*F16</f>
        <v>0</v>
      </c>
      <c r="M16" s="89">
        <f t="shared" ref="M16:M21" si="14">(H16*$P$7)+(I16*$P$8)+(J16*$P$9)</f>
        <v>0</v>
      </c>
      <c r="N16" s="90"/>
      <c r="Q16" s="92"/>
      <c r="R16" s="93"/>
      <c r="S16" s="92"/>
    </row>
    <row r="17" spans="1:19" s="88" customFormat="1" ht="15.75" x14ac:dyDescent="0.25">
      <c r="A17" s="117" t="s">
        <v>132</v>
      </c>
      <c r="B17" s="147">
        <v>1.74</v>
      </c>
      <c r="C17" s="148"/>
      <c r="D17" s="149">
        <v>1</v>
      </c>
      <c r="E17" s="150">
        <f t="shared" ref="E17" si="15">B17*D17</f>
        <v>1.74</v>
      </c>
      <c r="F17" s="151">
        <v>0</v>
      </c>
      <c r="G17" s="151">
        <f t="shared" ref="G17" si="16">+D17*F17</f>
        <v>0</v>
      </c>
      <c r="H17" s="151">
        <f t="shared" ref="H17" si="17">E17*F17</f>
        <v>0</v>
      </c>
      <c r="I17" s="151">
        <f t="shared" ref="I17" si="18">H17*0.05</f>
        <v>0</v>
      </c>
      <c r="J17" s="151">
        <f t="shared" ref="J17" si="19">H17*0.1</f>
        <v>0</v>
      </c>
      <c r="K17" s="151">
        <f t="shared" ref="K17" si="20">+H17+I17+J17</f>
        <v>0</v>
      </c>
      <c r="L17" s="89">
        <f t="shared" ref="L17" si="21">+C17*D17*F17</f>
        <v>0</v>
      </c>
      <c r="M17" s="89">
        <f t="shared" si="14"/>
        <v>0</v>
      </c>
      <c r="N17" s="90"/>
      <c r="Q17" s="92"/>
      <c r="R17" s="93"/>
      <c r="S17" s="92"/>
    </row>
    <row r="18" spans="1:19" s="88" customFormat="1" ht="15.75" x14ac:dyDescent="0.25">
      <c r="A18" s="117" t="s">
        <v>133</v>
      </c>
      <c r="B18" s="147">
        <v>1.74</v>
      </c>
      <c r="C18" s="148"/>
      <c r="D18" s="149">
        <v>1</v>
      </c>
      <c r="E18" s="150">
        <f t="shared" ref="E18" si="22">B18*D18</f>
        <v>1.74</v>
      </c>
      <c r="F18" s="151">
        <v>0</v>
      </c>
      <c r="G18" s="151">
        <f t="shared" ref="G18" si="23">+D18*F18</f>
        <v>0</v>
      </c>
      <c r="H18" s="151">
        <f t="shared" ref="H18" si="24">E18*F18</f>
        <v>0</v>
      </c>
      <c r="I18" s="151">
        <f t="shared" ref="I18" si="25">H18*0.05</f>
        <v>0</v>
      </c>
      <c r="J18" s="151">
        <f t="shared" ref="J18" si="26">H18*0.1</f>
        <v>0</v>
      </c>
      <c r="K18" s="151">
        <f t="shared" ref="K18" si="27">+H18+I18+J18</f>
        <v>0</v>
      </c>
      <c r="L18" s="89">
        <f t="shared" ref="L18" si="28">+C18*D18*F18</f>
        <v>0</v>
      </c>
      <c r="M18" s="89">
        <f t="shared" si="14"/>
        <v>0</v>
      </c>
      <c r="N18" s="90"/>
      <c r="Q18" s="92"/>
      <c r="R18" s="93"/>
      <c r="S18" s="92"/>
    </row>
    <row r="19" spans="1:19" s="88" customFormat="1" ht="15.75" x14ac:dyDescent="0.25">
      <c r="A19" s="117" t="s">
        <v>134</v>
      </c>
      <c r="B19" s="147">
        <v>5.22</v>
      </c>
      <c r="C19" s="148"/>
      <c r="D19" s="149">
        <v>1</v>
      </c>
      <c r="E19" s="150">
        <f t="shared" si="7"/>
        <v>5.22</v>
      </c>
      <c r="F19" s="151">
        <v>0</v>
      </c>
      <c r="G19" s="151">
        <f t="shared" si="8"/>
        <v>0</v>
      </c>
      <c r="H19" s="151">
        <f t="shared" si="9"/>
        <v>0</v>
      </c>
      <c r="I19" s="151">
        <f t="shared" si="10"/>
        <v>0</v>
      </c>
      <c r="J19" s="151">
        <f t="shared" si="11"/>
        <v>0</v>
      </c>
      <c r="K19" s="151">
        <f t="shared" si="12"/>
        <v>0</v>
      </c>
      <c r="L19" s="89">
        <f t="shared" si="13"/>
        <v>0</v>
      </c>
      <c r="M19" s="89">
        <f t="shared" si="14"/>
        <v>0</v>
      </c>
      <c r="N19" s="90"/>
      <c r="Q19" s="92"/>
      <c r="R19" s="93"/>
      <c r="S19" s="92"/>
    </row>
    <row r="20" spans="1:19" s="88" customFormat="1" ht="15.75" x14ac:dyDescent="0.25">
      <c r="A20" s="117" t="s">
        <v>135</v>
      </c>
      <c r="B20" s="147">
        <v>13.91</v>
      </c>
      <c r="C20" s="148"/>
      <c r="D20" s="149">
        <v>4</v>
      </c>
      <c r="E20" s="150">
        <f t="shared" si="7"/>
        <v>55.64</v>
      </c>
      <c r="F20" s="152">
        <v>0</v>
      </c>
      <c r="G20" s="152">
        <f t="shared" si="8"/>
        <v>0</v>
      </c>
      <c r="H20" s="152">
        <f t="shared" si="9"/>
        <v>0</v>
      </c>
      <c r="I20" s="152">
        <f t="shared" si="10"/>
        <v>0</v>
      </c>
      <c r="J20" s="152">
        <f t="shared" si="11"/>
        <v>0</v>
      </c>
      <c r="K20" s="153">
        <f t="shared" si="12"/>
        <v>0</v>
      </c>
      <c r="L20" s="89">
        <f t="shared" si="13"/>
        <v>0</v>
      </c>
      <c r="M20" s="89">
        <f t="shared" si="14"/>
        <v>0</v>
      </c>
      <c r="N20" s="90"/>
      <c r="Q20" s="92"/>
      <c r="R20" s="93"/>
      <c r="S20" s="92"/>
    </row>
    <row r="21" spans="1:19" s="88" customFormat="1" ht="16.5" thickBot="1" x14ac:dyDescent="0.3">
      <c r="A21" s="117" t="s">
        <v>136</v>
      </c>
      <c r="B21" s="147">
        <v>0.43</v>
      </c>
      <c r="C21" s="148"/>
      <c r="D21" s="149">
        <v>2</v>
      </c>
      <c r="E21" s="150">
        <f t="shared" si="7"/>
        <v>0.86</v>
      </c>
      <c r="F21" s="151">
        <v>0</v>
      </c>
      <c r="G21" s="151">
        <f t="shared" si="8"/>
        <v>0</v>
      </c>
      <c r="H21" s="152">
        <f t="shared" si="9"/>
        <v>0</v>
      </c>
      <c r="I21" s="152">
        <f t="shared" si="10"/>
        <v>0</v>
      </c>
      <c r="J21" s="152">
        <f t="shared" si="11"/>
        <v>0</v>
      </c>
      <c r="K21" s="153">
        <f t="shared" si="12"/>
        <v>0</v>
      </c>
      <c r="L21" s="89">
        <f t="shared" si="13"/>
        <v>0</v>
      </c>
      <c r="M21" s="89">
        <f t="shared" si="14"/>
        <v>0</v>
      </c>
      <c r="N21" s="90"/>
      <c r="Q21" s="92"/>
      <c r="R21" s="93"/>
      <c r="S21" s="92"/>
    </row>
    <row r="22" spans="1:19" s="88" customFormat="1" ht="15.75" thickBot="1" x14ac:dyDescent="0.3">
      <c r="A22" s="99" t="s">
        <v>9</v>
      </c>
      <c r="B22" s="154"/>
      <c r="C22" s="155"/>
      <c r="D22" s="156"/>
      <c r="E22" s="157"/>
      <c r="F22" s="158"/>
      <c r="G22" s="159">
        <f>SUM(G6:G21)</f>
        <v>0</v>
      </c>
      <c r="H22" s="159">
        <f>SUM(H6:H21)</f>
        <v>0</v>
      </c>
      <c r="I22" s="159">
        <f>SUM(I6:I21)</f>
        <v>0</v>
      </c>
      <c r="J22" s="160">
        <f>SUM(J6:J21)</f>
        <v>0</v>
      </c>
      <c r="K22" s="161">
        <f t="shared" ref="K22:M22" si="29">SUM(K6:K21)</f>
        <v>0</v>
      </c>
      <c r="L22" s="100">
        <f t="shared" si="29"/>
        <v>0</v>
      </c>
      <c r="M22" s="101">
        <f t="shared" si="29"/>
        <v>0</v>
      </c>
      <c r="N22" s="102"/>
      <c r="O22" s="103"/>
      <c r="P22" s="92"/>
      <c r="Q22" s="92"/>
      <c r="R22" s="92"/>
      <c r="S22" s="92"/>
    </row>
    <row r="23" spans="1:19" s="88" customFormat="1" x14ac:dyDescent="0.25">
      <c r="A23" s="116" t="s">
        <v>96</v>
      </c>
      <c r="B23" s="147"/>
      <c r="C23" s="148"/>
      <c r="D23" s="149"/>
      <c r="E23" s="150"/>
      <c r="F23" s="151"/>
      <c r="G23" s="151"/>
      <c r="H23" s="151"/>
      <c r="I23" s="151"/>
      <c r="J23" s="151"/>
      <c r="K23" s="151"/>
      <c r="L23" s="89"/>
      <c r="M23" s="89"/>
      <c r="N23" s="90"/>
      <c r="O23" s="92"/>
      <c r="P23" s="92"/>
      <c r="Q23" s="92"/>
      <c r="R23" s="92"/>
      <c r="S23" s="92"/>
    </row>
    <row r="24" spans="1:19" s="88" customFormat="1" x14ac:dyDescent="0.25">
      <c r="A24" s="117" t="s">
        <v>139</v>
      </c>
      <c r="B24" s="147" t="s">
        <v>147</v>
      </c>
      <c r="C24" s="148"/>
      <c r="D24" s="149"/>
      <c r="E24" s="150"/>
      <c r="F24" s="151"/>
      <c r="G24" s="151"/>
      <c r="H24" s="151"/>
      <c r="I24" s="151"/>
      <c r="J24" s="151"/>
      <c r="K24" s="151"/>
      <c r="L24" s="89"/>
      <c r="M24" s="89"/>
      <c r="N24" s="90"/>
      <c r="O24" s="92"/>
      <c r="P24" s="92"/>
      <c r="Q24" s="92"/>
      <c r="R24" s="92"/>
      <c r="S24" s="92"/>
    </row>
    <row r="25" spans="1:19" s="88" customFormat="1" x14ac:dyDescent="0.25">
      <c r="A25" s="118" t="s">
        <v>140</v>
      </c>
      <c r="B25" s="147" t="s">
        <v>137</v>
      </c>
      <c r="C25" s="148"/>
      <c r="D25" s="149"/>
      <c r="E25" s="150"/>
      <c r="F25" s="151"/>
      <c r="G25" s="151"/>
      <c r="H25" s="151"/>
      <c r="I25" s="151"/>
      <c r="J25" s="151"/>
      <c r="K25" s="151"/>
      <c r="L25" s="89"/>
      <c r="M25" s="89"/>
      <c r="N25" s="90"/>
      <c r="O25" s="92"/>
      <c r="P25" s="92"/>
      <c r="Q25" s="92"/>
      <c r="R25" s="92"/>
      <c r="S25" s="92"/>
    </row>
    <row r="26" spans="1:19" s="88" customFormat="1" x14ac:dyDescent="0.25">
      <c r="A26" s="118" t="s">
        <v>141</v>
      </c>
      <c r="B26" s="147" t="s">
        <v>137</v>
      </c>
      <c r="C26" s="148"/>
      <c r="D26" s="149"/>
      <c r="E26" s="150"/>
      <c r="F26" s="151"/>
      <c r="G26" s="151"/>
      <c r="H26" s="151"/>
      <c r="I26" s="151"/>
      <c r="J26" s="151"/>
      <c r="K26" s="151"/>
      <c r="L26" s="89"/>
      <c r="M26" s="89"/>
      <c r="N26" s="90"/>
      <c r="O26" s="92"/>
      <c r="P26" s="92"/>
      <c r="Q26" s="92"/>
      <c r="R26" s="92"/>
      <c r="S26" s="92"/>
    </row>
    <row r="27" spans="1:19" s="88" customFormat="1" ht="15.75" x14ac:dyDescent="0.25">
      <c r="A27" s="118" t="s">
        <v>142</v>
      </c>
      <c r="B27" s="147">
        <v>0.87</v>
      </c>
      <c r="C27" s="148"/>
      <c r="D27" s="149">
        <v>1</v>
      </c>
      <c r="E27" s="150">
        <f t="shared" ref="E27:E32" si="30">B27*D27</f>
        <v>0.87</v>
      </c>
      <c r="F27" s="151">
        <v>0</v>
      </c>
      <c r="G27" s="151">
        <f t="shared" ref="G27:G32" si="31">+D27*F27</f>
        <v>0</v>
      </c>
      <c r="H27" s="151">
        <f t="shared" ref="H27:H32" si="32">E27*F27</f>
        <v>0</v>
      </c>
      <c r="I27" s="151">
        <f t="shared" ref="I27:I32" si="33">H27*0.05</f>
        <v>0</v>
      </c>
      <c r="J27" s="151">
        <f t="shared" ref="J27:J32" si="34">H27*0.1</f>
        <v>0</v>
      </c>
      <c r="K27" s="151">
        <f t="shared" ref="K27:K32" si="35">+H27+I27+J27</f>
        <v>0</v>
      </c>
      <c r="L27" s="89">
        <f t="shared" ref="L27:L32" si="36">+C27*D27*F27</f>
        <v>0</v>
      </c>
      <c r="M27" s="89">
        <f>(H27*$P$7)+(I27*$P$8)+(J27*$P$9)</f>
        <v>0</v>
      </c>
      <c r="N27" s="90"/>
      <c r="O27" s="92"/>
      <c r="P27" s="92"/>
      <c r="Q27" s="92"/>
      <c r="R27" s="93"/>
      <c r="S27" s="92"/>
    </row>
    <row r="28" spans="1:19" s="88" customFormat="1" x14ac:dyDescent="0.25">
      <c r="A28" s="118" t="s">
        <v>143</v>
      </c>
      <c r="B28" s="147"/>
      <c r="C28" s="148"/>
      <c r="D28" s="149"/>
      <c r="E28" s="150"/>
      <c r="F28" s="151"/>
      <c r="G28" s="151"/>
      <c r="H28" s="151"/>
      <c r="I28" s="151"/>
      <c r="J28" s="151"/>
      <c r="K28" s="151"/>
      <c r="L28" s="89"/>
      <c r="M28" s="89"/>
      <c r="N28" s="90"/>
      <c r="O28" s="92"/>
      <c r="P28" s="92"/>
      <c r="Q28" s="92"/>
      <c r="R28" s="92"/>
      <c r="S28" s="92"/>
    </row>
    <row r="29" spans="1:19" s="88" customFormat="1" ht="15.75" x14ac:dyDescent="0.25">
      <c r="A29" s="117" t="s">
        <v>144</v>
      </c>
      <c r="B29" s="147">
        <v>6.09</v>
      </c>
      <c r="C29" s="148"/>
      <c r="D29" s="149">
        <v>12</v>
      </c>
      <c r="E29" s="150">
        <f t="shared" si="30"/>
        <v>73.08</v>
      </c>
      <c r="F29" s="151">
        <v>0</v>
      </c>
      <c r="G29" s="151">
        <f t="shared" si="31"/>
        <v>0</v>
      </c>
      <c r="H29" s="152">
        <f t="shared" si="32"/>
        <v>0</v>
      </c>
      <c r="I29" s="151">
        <f t="shared" si="33"/>
        <v>0</v>
      </c>
      <c r="J29" s="151">
        <f t="shared" si="34"/>
        <v>0</v>
      </c>
      <c r="K29" s="153">
        <f t="shared" si="35"/>
        <v>0</v>
      </c>
      <c r="L29" s="89">
        <f t="shared" si="36"/>
        <v>0</v>
      </c>
      <c r="M29" s="89">
        <f>(H29*$P$7)+(I29*$P$8)+(J29*$P$9)</f>
        <v>0</v>
      </c>
      <c r="N29" s="90"/>
      <c r="O29" s="95"/>
      <c r="P29" s="92"/>
      <c r="Q29" s="92"/>
      <c r="R29" s="93"/>
      <c r="S29" s="92"/>
    </row>
    <row r="30" spans="1:19" s="88" customFormat="1" x14ac:dyDescent="0.25">
      <c r="A30" s="117" t="s">
        <v>145</v>
      </c>
      <c r="B30" s="147" t="s">
        <v>11</v>
      </c>
      <c r="C30" s="148"/>
      <c r="D30" s="149"/>
      <c r="E30" s="150"/>
      <c r="F30" s="151"/>
      <c r="G30" s="151"/>
      <c r="H30" s="151"/>
      <c r="I30" s="151"/>
      <c r="J30" s="151"/>
      <c r="K30" s="151"/>
      <c r="L30" s="89"/>
      <c r="M30" s="89"/>
      <c r="N30" s="98"/>
      <c r="O30" s="92"/>
      <c r="P30" s="92"/>
      <c r="Q30" s="92"/>
      <c r="R30" s="92"/>
      <c r="S30" s="92"/>
    </row>
    <row r="31" spans="1:19" s="88" customFormat="1" x14ac:dyDescent="0.25">
      <c r="A31" s="117" t="s">
        <v>146</v>
      </c>
      <c r="B31" s="147" t="s">
        <v>11</v>
      </c>
      <c r="C31" s="148"/>
      <c r="D31" s="149"/>
      <c r="E31" s="150"/>
      <c r="F31" s="151"/>
      <c r="G31" s="151"/>
      <c r="H31" s="151"/>
      <c r="I31" s="151"/>
      <c r="J31" s="151"/>
      <c r="K31" s="151"/>
      <c r="L31" s="89"/>
      <c r="M31" s="89"/>
      <c r="N31" s="98"/>
      <c r="O31" s="92"/>
      <c r="P31" s="92"/>
      <c r="Q31" s="92"/>
      <c r="R31" s="92"/>
      <c r="S31" s="92"/>
    </row>
    <row r="32" spans="1:19" s="88" customFormat="1" ht="16.5" thickBot="1" x14ac:dyDescent="0.3">
      <c r="A32" s="117" t="s">
        <v>183</v>
      </c>
      <c r="B32" s="147">
        <v>2</v>
      </c>
      <c r="C32" s="148"/>
      <c r="D32" s="149">
        <v>1</v>
      </c>
      <c r="E32" s="150">
        <f t="shared" si="30"/>
        <v>2</v>
      </c>
      <c r="F32" s="151">
        <v>3</v>
      </c>
      <c r="G32" s="151">
        <f t="shared" si="31"/>
        <v>3</v>
      </c>
      <c r="H32" s="151">
        <f t="shared" si="32"/>
        <v>6</v>
      </c>
      <c r="I32" s="151">
        <f t="shared" si="33"/>
        <v>0.30000000000000004</v>
      </c>
      <c r="J32" s="151">
        <f t="shared" si="34"/>
        <v>0.60000000000000009</v>
      </c>
      <c r="K32" s="151">
        <f t="shared" si="35"/>
        <v>6.9</v>
      </c>
      <c r="L32" s="89">
        <f t="shared" si="36"/>
        <v>0</v>
      </c>
      <c r="M32" s="89">
        <f>(H32*$P$7)+(I32*$P$8)+(J32*$P$9)</f>
        <v>828.49500000000012</v>
      </c>
      <c r="N32" s="98"/>
      <c r="O32" s="178"/>
      <c r="P32" s="92"/>
      <c r="Q32" s="92"/>
      <c r="S32" s="92"/>
    </row>
    <row r="33" spans="1:19" s="107" customFormat="1" ht="15.75" thickBot="1" x14ac:dyDescent="0.3">
      <c r="A33" s="99" t="s">
        <v>36</v>
      </c>
      <c r="B33" s="162"/>
      <c r="C33" s="163"/>
      <c r="D33" s="164"/>
      <c r="E33" s="164"/>
      <c r="F33" s="164"/>
      <c r="G33" s="165">
        <f>SUM(G23:G32)</f>
        <v>3</v>
      </c>
      <c r="H33" s="166">
        <f>SUM(H23:H32)</f>
        <v>6</v>
      </c>
      <c r="I33" s="166">
        <f>SUM(I23:I32)</f>
        <v>0.30000000000000004</v>
      </c>
      <c r="J33" s="166">
        <f>SUM(J23:J32)</f>
        <v>0.60000000000000009</v>
      </c>
      <c r="K33" s="167">
        <f>+H33+I33+J33</f>
        <v>6.9</v>
      </c>
      <c r="L33" s="101">
        <f>SUM(L23:L32)</f>
        <v>0</v>
      </c>
      <c r="M33" s="101">
        <f>SUM(M23:M32)</f>
        <v>828.49500000000012</v>
      </c>
      <c r="N33" s="104"/>
      <c r="O33" s="105"/>
      <c r="P33" s="106"/>
      <c r="Q33" s="106"/>
      <c r="R33" s="106"/>
      <c r="S33" s="106"/>
    </row>
    <row r="34" spans="1:19" s="88" customFormat="1" ht="15.75" thickBot="1" x14ac:dyDescent="0.3">
      <c r="A34" s="108" t="s">
        <v>52</v>
      </c>
      <c r="B34" s="168"/>
      <c r="C34" s="169"/>
      <c r="D34" s="170"/>
      <c r="E34" s="170"/>
      <c r="F34" s="170"/>
      <c r="G34" s="170">
        <f>+G22+G33</f>
        <v>3</v>
      </c>
      <c r="H34" s="171">
        <f>+H22+H33</f>
        <v>6</v>
      </c>
      <c r="I34" s="166">
        <f>+I22+I33</f>
        <v>0.30000000000000004</v>
      </c>
      <c r="J34" s="166">
        <f>+J22+J33</f>
        <v>0.60000000000000009</v>
      </c>
      <c r="K34" s="172">
        <f>+H34+I34+J34</f>
        <v>6.9</v>
      </c>
      <c r="L34" s="109"/>
      <c r="M34" s="109">
        <f>(M33+M22)</f>
        <v>828.49500000000012</v>
      </c>
      <c r="N34" s="110"/>
      <c r="O34" s="110"/>
      <c r="P34" s="111"/>
      <c r="Q34" s="92"/>
      <c r="R34" s="92"/>
      <c r="S34" s="92"/>
    </row>
    <row r="35" spans="1:19" s="88" customFormat="1" ht="15.75" thickBot="1" x14ac:dyDescent="0.3">
      <c r="A35" s="112" t="s">
        <v>93</v>
      </c>
      <c r="B35" s="173"/>
      <c r="C35" s="174"/>
      <c r="D35" s="175"/>
      <c r="E35" s="175"/>
      <c r="F35" s="175"/>
      <c r="G35" s="175"/>
      <c r="H35" s="175"/>
      <c r="I35" s="175"/>
      <c r="J35" s="175"/>
      <c r="K35" s="175"/>
      <c r="L35" s="113">
        <f>+L22+L33</f>
        <v>0</v>
      </c>
      <c r="M35" s="113"/>
      <c r="N35" s="114"/>
      <c r="O35" s="92"/>
      <c r="P35" s="92"/>
      <c r="Q35" s="92"/>
      <c r="R35" s="92"/>
      <c r="S35" s="92"/>
    </row>
    <row r="36" spans="1:19" s="88" customFormat="1" ht="16.5" thickBot="1" x14ac:dyDescent="0.3">
      <c r="A36" s="108" t="s">
        <v>180</v>
      </c>
      <c r="B36" s="173"/>
      <c r="C36" s="174"/>
      <c r="D36" s="175"/>
      <c r="E36" s="175"/>
      <c r="F36" s="175"/>
      <c r="G36" s="170"/>
      <c r="H36" s="175"/>
      <c r="I36" s="175"/>
      <c r="J36" s="175"/>
      <c r="K36" s="175"/>
      <c r="L36" s="113">
        <f>IF(L35=0,0,ROUND(L35,3-(1+INT(LOG10(ABS(L35))))))</f>
        <v>0</v>
      </c>
      <c r="M36" s="113">
        <f>IF(M34=0,0,ROUND(M34,3-(1+INT(LOG10(ABS(M34))))))</f>
        <v>828</v>
      </c>
      <c r="N36" s="114"/>
      <c r="O36" s="114"/>
      <c r="P36" s="92"/>
      <c r="Q36" s="92"/>
      <c r="R36" s="92"/>
      <c r="S36" s="92"/>
    </row>
    <row r="37" spans="1:19" s="88" customFormat="1" ht="19.5" customHeight="1" x14ac:dyDescent="0.25">
      <c r="A37" s="85" t="s">
        <v>10</v>
      </c>
      <c r="B37" s="135"/>
      <c r="O37" s="177"/>
    </row>
    <row r="38" spans="1:19" s="88" customFormat="1" ht="29.25" customHeight="1" x14ac:dyDescent="0.25">
      <c r="A38" s="217" t="s">
        <v>178</v>
      </c>
      <c r="B38" s="212"/>
      <c r="C38" s="212"/>
      <c r="D38" s="212"/>
      <c r="E38" s="212"/>
      <c r="F38" s="212"/>
      <c r="G38" s="212"/>
      <c r="H38" s="212"/>
      <c r="I38" s="212"/>
      <c r="J38" s="212"/>
      <c r="K38" s="212"/>
      <c r="L38" s="212"/>
      <c r="M38" s="212"/>
    </row>
    <row r="39" spans="1:19" s="88" customFormat="1" ht="42" customHeight="1" x14ac:dyDescent="0.25">
      <c r="A39" s="211" t="s">
        <v>191</v>
      </c>
      <c r="B39" s="212"/>
      <c r="C39" s="212"/>
      <c r="D39" s="212"/>
      <c r="E39" s="212"/>
      <c r="F39" s="212"/>
      <c r="G39" s="212"/>
      <c r="H39" s="212"/>
      <c r="I39" s="212"/>
      <c r="J39" s="212"/>
      <c r="K39" s="212"/>
      <c r="L39" s="212"/>
      <c r="M39" s="212"/>
      <c r="O39" s="177"/>
    </row>
    <row r="40" spans="1:19" s="88" customFormat="1" ht="15.75" customHeight="1" x14ac:dyDescent="0.25">
      <c r="A40" s="145" t="s">
        <v>179</v>
      </c>
      <c r="B40" s="127"/>
      <c r="C40" s="127"/>
      <c r="D40" s="127"/>
      <c r="E40" s="127"/>
      <c r="F40" s="127"/>
      <c r="G40" s="127"/>
      <c r="H40" s="127"/>
      <c r="I40" s="127"/>
      <c r="J40" s="127"/>
      <c r="K40" s="127"/>
      <c r="L40" s="127"/>
      <c r="M40" s="127"/>
    </row>
    <row r="41" spans="1:19" s="88" customFormat="1" ht="15.75" customHeight="1" x14ac:dyDescent="0.25">
      <c r="A41" s="128" t="s">
        <v>168</v>
      </c>
      <c r="B41" s="127"/>
      <c r="C41" s="127"/>
      <c r="D41" s="127"/>
      <c r="E41" s="127"/>
      <c r="F41" s="127"/>
      <c r="G41" s="127"/>
      <c r="H41" s="127"/>
      <c r="I41" s="127"/>
      <c r="J41" s="127"/>
      <c r="K41" s="127"/>
      <c r="L41" s="127"/>
      <c r="M41" s="127"/>
    </row>
    <row r="42" spans="1:19" s="88" customFormat="1" ht="15.75" customHeight="1" x14ac:dyDescent="0.25">
      <c r="A42" s="128" t="s">
        <v>169</v>
      </c>
      <c r="B42" s="127"/>
      <c r="C42" s="127"/>
      <c r="D42" s="127"/>
      <c r="E42" s="127"/>
      <c r="F42" s="127"/>
      <c r="G42" s="127"/>
      <c r="H42" s="127"/>
      <c r="I42" s="127"/>
      <c r="J42" s="127"/>
      <c r="K42" s="127"/>
      <c r="L42" s="127"/>
      <c r="M42" s="127"/>
    </row>
    <row r="43" spans="1:19" s="88" customFormat="1" ht="15.75" customHeight="1" x14ac:dyDescent="0.25">
      <c r="A43" s="128" t="s">
        <v>170</v>
      </c>
      <c r="B43" s="127"/>
      <c r="C43" s="127"/>
      <c r="D43" s="127"/>
      <c r="E43" s="127"/>
      <c r="F43" s="127"/>
      <c r="G43" s="127"/>
      <c r="H43" s="127"/>
      <c r="I43" s="127"/>
      <c r="J43" s="127"/>
      <c r="K43" s="127"/>
      <c r="L43" s="127"/>
      <c r="M43" s="127"/>
    </row>
    <row r="44" spans="1:19" s="88" customFormat="1" ht="15.75" customHeight="1" x14ac:dyDescent="0.25">
      <c r="A44" s="128" t="s">
        <v>171</v>
      </c>
      <c r="B44" s="127"/>
      <c r="C44" s="127"/>
      <c r="D44" s="127"/>
      <c r="E44" s="127"/>
      <c r="F44" s="127"/>
      <c r="G44" s="127"/>
      <c r="H44" s="127"/>
      <c r="I44" s="127"/>
      <c r="J44" s="127"/>
      <c r="K44" s="127"/>
      <c r="L44" s="127"/>
      <c r="M44" s="127"/>
    </row>
    <row r="45" spans="1:19" s="88" customFormat="1" ht="15.75" customHeight="1" x14ac:dyDescent="0.25">
      <c r="A45" s="128" t="s">
        <v>172</v>
      </c>
      <c r="B45" s="127"/>
      <c r="C45" s="127"/>
      <c r="D45" s="127"/>
      <c r="E45" s="127"/>
      <c r="F45" s="127"/>
      <c r="G45" s="127"/>
      <c r="H45" s="127"/>
      <c r="I45" s="127"/>
      <c r="J45" s="127"/>
      <c r="K45" s="127"/>
      <c r="L45" s="127"/>
      <c r="M45" s="127"/>
    </row>
    <row r="46" spans="1:19" s="88" customFormat="1" ht="15.75" customHeight="1" x14ac:dyDescent="0.25">
      <c r="A46" s="128" t="s">
        <v>176</v>
      </c>
      <c r="B46" s="127"/>
      <c r="C46" s="127"/>
      <c r="D46" s="127"/>
      <c r="E46" s="127"/>
      <c r="F46" s="127"/>
      <c r="G46" s="127"/>
      <c r="H46" s="127"/>
      <c r="I46" s="127"/>
      <c r="J46" s="127"/>
      <c r="K46" s="127"/>
      <c r="L46" s="127"/>
      <c r="M46" s="127"/>
    </row>
    <row r="47" spans="1:19" s="88" customFormat="1" ht="13.5" customHeight="1" x14ac:dyDescent="0.25">
      <c r="A47" s="143" t="s">
        <v>175</v>
      </c>
      <c r="B47" s="127"/>
      <c r="C47" s="127"/>
      <c r="D47" s="127"/>
      <c r="E47" s="127"/>
      <c r="F47" s="127"/>
      <c r="G47" s="127"/>
      <c r="H47" s="127"/>
      <c r="I47" s="127"/>
      <c r="J47" s="127"/>
      <c r="K47" s="127"/>
      <c r="L47" s="127"/>
      <c r="M47" s="127"/>
    </row>
    <row r="48" spans="1:19" s="88" customFormat="1" ht="15.75" customHeight="1" x14ac:dyDescent="0.25">
      <c r="A48" s="128" t="s">
        <v>173</v>
      </c>
      <c r="B48" s="127"/>
      <c r="C48" s="127"/>
      <c r="D48" s="127"/>
      <c r="E48" s="127"/>
      <c r="F48" s="127"/>
      <c r="G48" s="127"/>
      <c r="H48" s="127"/>
      <c r="I48" s="127"/>
      <c r="J48" s="127"/>
      <c r="K48" s="127"/>
      <c r="L48" s="127"/>
      <c r="M48" s="127"/>
    </row>
    <row r="49" spans="1:13" s="88" customFormat="1" ht="15.75" customHeight="1" x14ac:dyDescent="0.25">
      <c r="A49" s="128" t="s">
        <v>174</v>
      </c>
      <c r="B49" s="127"/>
      <c r="C49" s="127"/>
      <c r="D49" s="127"/>
      <c r="E49" s="127"/>
      <c r="F49" s="127"/>
      <c r="G49" s="127"/>
      <c r="H49" s="127"/>
      <c r="I49" s="127"/>
      <c r="J49" s="127"/>
      <c r="K49" s="127"/>
      <c r="L49" s="127"/>
      <c r="M49" s="127"/>
    </row>
    <row r="50" spans="1:13" s="88" customFormat="1" ht="15.75" customHeight="1" x14ac:dyDescent="0.25">
      <c r="A50" s="145" t="s">
        <v>182</v>
      </c>
      <c r="B50" s="144"/>
      <c r="C50" s="144"/>
      <c r="D50" s="144"/>
      <c r="E50" s="144"/>
      <c r="F50" s="144"/>
      <c r="G50" s="144"/>
      <c r="H50" s="144"/>
      <c r="I50" s="144"/>
      <c r="J50" s="144"/>
      <c r="K50" s="144"/>
      <c r="L50" s="144"/>
      <c r="M50" s="144"/>
    </row>
    <row r="51" spans="1:13" s="88" customFormat="1" ht="15.75" customHeight="1" x14ac:dyDescent="0.25">
      <c r="A51" s="123" t="s">
        <v>181</v>
      </c>
      <c r="B51" s="136"/>
      <c r="C51" s="124"/>
      <c r="D51" s="124"/>
      <c r="E51" s="124"/>
      <c r="F51" s="124"/>
      <c r="G51" s="124"/>
      <c r="H51" s="124"/>
      <c r="I51" s="124"/>
      <c r="J51" s="124"/>
      <c r="K51" s="124"/>
      <c r="L51" s="124"/>
      <c r="M51" s="124"/>
    </row>
    <row r="52" spans="1:13" s="88" customFormat="1" x14ac:dyDescent="0.25">
      <c r="A52" s="115"/>
      <c r="B52" s="135"/>
    </row>
  </sheetData>
  <mergeCells count="5">
    <mergeCell ref="A39:M39"/>
    <mergeCell ref="A3:A5"/>
    <mergeCell ref="O6:P6"/>
    <mergeCell ref="A38:M38"/>
    <mergeCell ref="R4:V4"/>
  </mergeCells>
  <pageMargins left="0.7" right="0.7" top="0.75" bottom="0.75" header="0.3" footer="0.3"/>
  <pageSetup scale="57" orientation="landscape" r:id="rId1"/>
  <headerFooter>
    <oddHeader>&amp;LSheet: &amp;A&amp;R&amp;F</oddHeader>
    <oddFooter>Page &amp;P of &amp;N</oddFooter>
  </headerFooter>
  <ignoredErrors>
    <ignoredError sqref="K3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3FFEC-8B77-46CE-9B3C-1B7224C3ED52}">
  <sheetPr>
    <pageSetUpPr fitToPage="1"/>
  </sheetPr>
  <dimension ref="A1:S52"/>
  <sheetViews>
    <sheetView zoomScaleNormal="100" workbookViewId="0">
      <pane ySplit="5" topLeftCell="A21" activePane="bottomLeft" state="frozen"/>
      <selection sqref="A1:D25"/>
      <selection pane="bottomLeft"/>
    </sheetView>
  </sheetViews>
  <sheetFormatPr defaultRowHeight="15" x14ac:dyDescent="0.25"/>
  <cols>
    <col min="1" max="1" width="43.7109375" style="33" customWidth="1"/>
    <col min="2" max="2" width="10.28515625" style="131" customWidth="1"/>
    <col min="3" max="3" width="11.7109375" style="33" customWidth="1"/>
    <col min="4" max="4" width="11.28515625" style="33" customWidth="1"/>
    <col min="5" max="5" width="10.28515625" style="33" customWidth="1"/>
    <col min="6" max="7" width="11.85546875" style="33" customWidth="1"/>
    <col min="8" max="8" width="11" style="33" customWidth="1"/>
    <col min="9" max="9" width="11.7109375" style="33" customWidth="1"/>
    <col min="10" max="11" width="10.28515625" style="33" customWidth="1"/>
    <col min="12" max="13" width="10.7109375" style="33" customWidth="1"/>
    <col min="14" max="14" width="3.7109375" style="33" customWidth="1"/>
    <col min="15" max="15" width="10.5703125" style="33" customWidth="1"/>
    <col min="16" max="16" width="9.140625" style="33"/>
    <col min="17" max="17" width="2.5703125" style="33" customWidth="1"/>
    <col min="18" max="16384" width="9.140625" style="33"/>
  </cols>
  <sheetData>
    <row r="1" spans="1:19" x14ac:dyDescent="0.25">
      <c r="A1" s="38" t="s">
        <v>107</v>
      </c>
    </row>
    <row r="2" spans="1:19" x14ac:dyDescent="0.25">
      <c r="G2" s="130"/>
    </row>
    <row r="3" spans="1:19" x14ac:dyDescent="0.25">
      <c r="A3" s="213" t="s">
        <v>0</v>
      </c>
      <c r="B3" s="132" t="s">
        <v>1</v>
      </c>
      <c r="C3" s="5" t="s">
        <v>2</v>
      </c>
      <c r="D3" s="5" t="s">
        <v>3</v>
      </c>
      <c r="E3" s="5" t="s">
        <v>4</v>
      </c>
      <c r="F3" s="5" t="s">
        <v>5</v>
      </c>
      <c r="G3" s="5" t="s">
        <v>6</v>
      </c>
      <c r="H3" s="5" t="s">
        <v>7</v>
      </c>
      <c r="I3" s="5" t="s">
        <v>8</v>
      </c>
      <c r="J3" s="5" t="s">
        <v>64</v>
      </c>
      <c r="K3" s="5" t="s">
        <v>65</v>
      </c>
      <c r="L3" s="5" t="s">
        <v>66</v>
      </c>
      <c r="M3" s="5" t="s">
        <v>67</v>
      </c>
      <c r="N3" s="6"/>
    </row>
    <row r="4" spans="1:19" s="39" customFormat="1" ht="64.5" x14ac:dyDescent="0.25">
      <c r="A4" s="214"/>
      <c r="B4" s="133" t="s">
        <v>116</v>
      </c>
      <c r="C4" s="31" t="s">
        <v>97</v>
      </c>
      <c r="D4" s="31" t="s">
        <v>117</v>
      </c>
      <c r="E4" s="31" t="s">
        <v>118</v>
      </c>
      <c r="F4" s="31" t="s">
        <v>98</v>
      </c>
      <c r="G4" s="31" t="s">
        <v>85</v>
      </c>
      <c r="H4" s="31" t="s">
        <v>119</v>
      </c>
      <c r="I4" s="31" t="s">
        <v>120</v>
      </c>
      <c r="J4" s="31" t="s">
        <v>121</v>
      </c>
      <c r="K4" s="31" t="s">
        <v>63</v>
      </c>
      <c r="L4" s="31" t="s">
        <v>73</v>
      </c>
      <c r="M4" s="31" t="s">
        <v>102</v>
      </c>
      <c r="N4" s="7"/>
      <c r="O4" s="34"/>
      <c r="P4" s="34"/>
      <c r="Q4" s="8"/>
      <c r="R4" s="8"/>
      <c r="S4" s="8"/>
    </row>
    <row r="5" spans="1:19" ht="15.75" thickBot="1" x14ac:dyDescent="0.3">
      <c r="A5" s="215"/>
      <c r="B5" s="134"/>
      <c r="C5" s="49"/>
      <c r="D5" s="49"/>
      <c r="E5" s="50" t="s">
        <v>62</v>
      </c>
      <c r="F5" s="49"/>
      <c r="G5" s="50" t="s">
        <v>68</v>
      </c>
      <c r="H5" s="50" t="s">
        <v>69</v>
      </c>
      <c r="I5" s="50" t="s">
        <v>70</v>
      </c>
      <c r="J5" s="50" t="s">
        <v>71</v>
      </c>
      <c r="K5" s="50" t="s">
        <v>72</v>
      </c>
      <c r="L5" s="50" t="s">
        <v>74</v>
      </c>
      <c r="M5" s="49"/>
      <c r="N5" s="40"/>
      <c r="Q5" s="4"/>
      <c r="R5" s="4"/>
      <c r="S5" s="4"/>
    </row>
    <row r="6" spans="1:19" s="88" customFormat="1" ht="16.5" thickTop="1" x14ac:dyDescent="0.25">
      <c r="A6" s="117" t="s">
        <v>95</v>
      </c>
      <c r="B6" s="147"/>
      <c r="C6" s="148"/>
      <c r="D6" s="149"/>
      <c r="E6" s="150"/>
      <c r="F6" s="151"/>
      <c r="G6" s="151"/>
      <c r="H6" s="151"/>
      <c r="I6" s="151"/>
      <c r="J6" s="151"/>
      <c r="K6" s="151"/>
      <c r="L6" s="89"/>
      <c r="M6" s="89"/>
      <c r="N6" s="90"/>
      <c r="O6" s="216" t="s">
        <v>105</v>
      </c>
      <c r="P6" s="216"/>
      <c r="Q6" s="92"/>
      <c r="R6" s="93"/>
      <c r="S6" s="92"/>
    </row>
    <row r="7" spans="1:19" s="88" customFormat="1" ht="15.75" x14ac:dyDescent="0.25">
      <c r="A7" s="117" t="s">
        <v>122</v>
      </c>
      <c r="B7" s="147">
        <v>0.87</v>
      </c>
      <c r="C7" s="148"/>
      <c r="D7" s="149">
        <v>1</v>
      </c>
      <c r="E7" s="150">
        <f t="shared" ref="E7:E12" si="0">B7*D7</f>
        <v>0.87</v>
      </c>
      <c r="F7" s="151">
        <v>0</v>
      </c>
      <c r="G7" s="151">
        <f t="shared" ref="G7:G12" si="1">+D7*F7</f>
        <v>0</v>
      </c>
      <c r="H7" s="152">
        <f t="shared" ref="H7:H12" si="2">E7*F7</f>
        <v>0</v>
      </c>
      <c r="I7" s="152">
        <f t="shared" ref="I7:I12" si="3">H7*0.05</f>
        <v>0</v>
      </c>
      <c r="J7" s="152">
        <f t="shared" ref="J7:J12" si="4">H7*0.1</f>
        <v>0</v>
      </c>
      <c r="K7" s="153">
        <f t="shared" ref="K7:K12" si="5">+H7+I7+J7</f>
        <v>0</v>
      </c>
      <c r="L7" s="89">
        <f t="shared" ref="L7:L12" si="6">+C7*D7*F7</f>
        <v>0</v>
      </c>
      <c r="M7" s="89">
        <f>(H7*$P$7)+(I7*$P$8)+(J7*$P$9)</f>
        <v>0</v>
      </c>
      <c r="N7" s="90"/>
      <c r="O7" s="86" t="s">
        <v>20</v>
      </c>
      <c r="P7" s="87">
        <f>Inputs!D4</f>
        <v>123.95</v>
      </c>
      <c r="Q7" s="92"/>
      <c r="R7" s="93"/>
      <c r="S7" s="92"/>
    </row>
    <row r="8" spans="1:19" s="88" customFormat="1" ht="15.75" x14ac:dyDescent="0.25">
      <c r="A8" s="117" t="s">
        <v>123</v>
      </c>
      <c r="B8" s="147"/>
      <c r="C8" s="148"/>
      <c r="D8" s="149"/>
      <c r="E8" s="150"/>
      <c r="F8" s="151"/>
      <c r="G8" s="151"/>
      <c r="H8" s="151"/>
      <c r="I8" s="151"/>
      <c r="J8" s="151"/>
      <c r="K8" s="151"/>
      <c r="L8" s="89"/>
      <c r="M8" s="89"/>
      <c r="N8" s="90"/>
      <c r="O8" s="86" t="s">
        <v>18</v>
      </c>
      <c r="P8" s="87">
        <f>Inputs!D5</f>
        <v>157.60999999999999</v>
      </c>
      <c r="Q8" s="92"/>
      <c r="R8" s="93"/>
      <c r="S8" s="92"/>
    </row>
    <row r="9" spans="1:19" s="88" customFormat="1" ht="15.75" x14ac:dyDescent="0.25">
      <c r="A9" s="117" t="s">
        <v>124</v>
      </c>
      <c r="B9" s="147">
        <v>2.61</v>
      </c>
      <c r="C9" s="148"/>
      <c r="D9" s="149">
        <v>1</v>
      </c>
      <c r="E9" s="150">
        <f t="shared" si="0"/>
        <v>2.61</v>
      </c>
      <c r="F9" s="151">
        <v>0</v>
      </c>
      <c r="G9" s="151">
        <f t="shared" si="1"/>
        <v>0</v>
      </c>
      <c r="H9" s="151">
        <f t="shared" si="2"/>
        <v>0</v>
      </c>
      <c r="I9" s="151">
        <f t="shared" si="3"/>
        <v>0</v>
      </c>
      <c r="J9" s="151">
        <f t="shared" si="4"/>
        <v>0</v>
      </c>
      <c r="K9" s="151">
        <f t="shared" si="5"/>
        <v>0</v>
      </c>
      <c r="L9" s="89">
        <f t="shared" si="6"/>
        <v>0</v>
      </c>
      <c r="M9" s="89">
        <f>(H9*$P$7)+(I9*$P$8)+(J9*$P$9)</f>
        <v>0</v>
      </c>
      <c r="N9" s="90"/>
      <c r="O9" s="91" t="s">
        <v>19</v>
      </c>
      <c r="P9" s="87">
        <f>Inputs!D6</f>
        <v>62.519999999999996</v>
      </c>
      <c r="Q9" s="92"/>
      <c r="R9" s="93"/>
      <c r="S9" s="92"/>
    </row>
    <row r="10" spans="1:19" s="88" customFormat="1" ht="15.75" x14ac:dyDescent="0.25">
      <c r="A10" s="117" t="s">
        <v>125</v>
      </c>
      <c r="B10" s="147" t="s">
        <v>11</v>
      </c>
      <c r="C10" s="148"/>
      <c r="D10" s="149"/>
      <c r="E10" s="150"/>
      <c r="F10" s="151"/>
      <c r="G10" s="151"/>
      <c r="H10" s="151"/>
      <c r="I10" s="151"/>
      <c r="J10" s="151"/>
      <c r="K10" s="151"/>
      <c r="L10" s="89"/>
      <c r="M10" s="89"/>
      <c r="N10" s="90"/>
      <c r="O10" s="92"/>
      <c r="P10" s="92"/>
      <c r="Q10" s="92"/>
      <c r="R10" s="93"/>
      <c r="S10" s="92"/>
    </row>
    <row r="11" spans="1:19" s="88" customFormat="1" ht="15.75" x14ac:dyDescent="0.25">
      <c r="A11" s="117" t="s">
        <v>126</v>
      </c>
      <c r="B11" s="147">
        <v>2.61</v>
      </c>
      <c r="C11" s="148"/>
      <c r="D11" s="149">
        <v>0.2</v>
      </c>
      <c r="E11" s="150">
        <f t="shared" si="0"/>
        <v>0.52200000000000002</v>
      </c>
      <c r="F11" s="151">
        <v>0</v>
      </c>
      <c r="G11" s="151">
        <f t="shared" si="1"/>
        <v>0</v>
      </c>
      <c r="H11" s="151">
        <f t="shared" si="2"/>
        <v>0</v>
      </c>
      <c r="I11" s="151">
        <f t="shared" si="3"/>
        <v>0</v>
      </c>
      <c r="J11" s="151">
        <f t="shared" si="4"/>
        <v>0</v>
      </c>
      <c r="K11" s="151">
        <f t="shared" si="5"/>
        <v>0</v>
      </c>
      <c r="L11" s="89">
        <f t="shared" si="6"/>
        <v>0</v>
      </c>
      <c r="M11" s="89">
        <f>(H11*$P$7)+(I11*$P$8)+(J11*$P$9)</f>
        <v>0</v>
      </c>
      <c r="N11" s="90"/>
      <c r="O11" s="95"/>
      <c r="P11" s="92"/>
      <c r="Q11" s="92"/>
      <c r="R11" s="93"/>
      <c r="S11" s="92"/>
    </row>
    <row r="12" spans="1:19" s="88" customFormat="1" ht="15.75" x14ac:dyDescent="0.25">
      <c r="A12" s="117" t="s">
        <v>127</v>
      </c>
      <c r="B12" s="147">
        <v>78.260000000000005</v>
      </c>
      <c r="C12" s="148"/>
      <c r="D12" s="149">
        <v>4</v>
      </c>
      <c r="E12" s="150">
        <f t="shared" si="0"/>
        <v>313.04000000000002</v>
      </c>
      <c r="F12" s="151">
        <v>0</v>
      </c>
      <c r="G12" s="151">
        <f t="shared" si="1"/>
        <v>0</v>
      </c>
      <c r="H12" s="152">
        <f t="shared" si="2"/>
        <v>0</v>
      </c>
      <c r="I12" s="152">
        <f t="shared" si="3"/>
        <v>0</v>
      </c>
      <c r="J12" s="152">
        <f t="shared" si="4"/>
        <v>0</v>
      </c>
      <c r="K12" s="153">
        <f t="shared" si="5"/>
        <v>0</v>
      </c>
      <c r="L12" s="89">
        <f t="shared" si="6"/>
        <v>0</v>
      </c>
      <c r="M12" s="89">
        <f>(H12*$P$7)+(I12*$P$8)+(J12*$P$9)</f>
        <v>0</v>
      </c>
      <c r="N12" s="90"/>
      <c r="O12" s="92"/>
      <c r="P12" s="92"/>
      <c r="Q12" s="92"/>
      <c r="R12" s="93"/>
      <c r="S12" s="92"/>
    </row>
    <row r="13" spans="1:19" s="88" customFormat="1" ht="15.75" x14ac:dyDescent="0.25">
      <c r="A13" s="117" t="s">
        <v>128</v>
      </c>
      <c r="B13" s="147" t="s">
        <v>137</v>
      </c>
      <c r="C13" s="148"/>
      <c r="D13" s="149"/>
      <c r="E13" s="150"/>
      <c r="F13" s="151"/>
      <c r="G13" s="151"/>
      <c r="H13" s="151"/>
      <c r="I13" s="151"/>
      <c r="J13" s="151"/>
      <c r="K13" s="151"/>
      <c r="L13" s="89"/>
      <c r="M13" s="89"/>
      <c r="N13" s="90"/>
      <c r="O13" s="92"/>
      <c r="P13" s="92"/>
      <c r="Q13" s="92"/>
      <c r="R13" s="93"/>
      <c r="S13" s="92"/>
    </row>
    <row r="14" spans="1:19" s="88" customFormat="1" ht="15.75" x14ac:dyDescent="0.25">
      <c r="A14" s="117" t="s">
        <v>129</v>
      </c>
      <c r="B14" s="147" t="s">
        <v>138</v>
      </c>
      <c r="C14" s="148"/>
      <c r="D14" s="149"/>
      <c r="E14" s="150"/>
      <c r="F14" s="151"/>
      <c r="G14" s="151"/>
      <c r="H14" s="151"/>
      <c r="I14" s="151"/>
      <c r="J14" s="151"/>
      <c r="K14" s="151"/>
      <c r="L14" s="89"/>
      <c r="M14" s="89"/>
      <c r="N14" s="90"/>
      <c r="O14" s="92"/>
      <c r="P14" s="92"/>
      <c r="Q14" s="92"/>
      <c r="R14" s="94"/>
      <c r="S14" s="92"/>
    </row>
    <row r="15" spans="1:19" s="88" customFormat="1" x14ac:dyDescent="0.25">
      <c r="A15" s="117" t="s">
        <v>130</v>
      </c>
      <c r="B15" s="147"/>
      <c r="C15" s="148"/>
      <c r="D15" s="149"/>
      <c r="E15" s="150"/>
      <c r="F15" s="151"/>
      <c r="G15" s="151"/>
      <c r="H15" s="151"/>
      <c r="I15" s="151"/>
      <c r="J15" s="151"/>
      <c r="K15" s="151"/>
      <c r="L15" s="89"/>
      <c r="M15" s="89"/>
      <c r="N15" s="90"/>
      <c r="O15" s="95"/>
      <c r="P15" s="92"/>
      <c r="Q15" s="92"/>
      <c r="R15" s="96"/>
      <c r="S15" s="92"/>
    </row>
    <row r="16" spans="1:19" s="88" customFormat="1" ht="15.75" x14ac:dyDescent="0.25">
      <c r="A16" s="117" t="s">
        <v>131</v>
      </c>
      <c r="B16" s="147">
        <v>1.74</v>
      </c>
      <c r="C16" s="148"/>
      <c r="D16" s="149">
        <v>1</v>
      </c>
      <c r="E16" s="150">
        <f t="shared" ref="E16:E21" si="7">B16*D16</f>
        <v>1.74</v>
      </c>
      <c r="F16" s="151">
        <v>0</v>
      </c>
      <c r="G16" s="151">
        <f t="shared" ref="G16:G21" si="8">+D16*F16</f>
        <v>0</v>
      </c>
      <c r="H16" s="151">
        <f t="shared" ref="H16:H21" si="9">E16*F16</f>
        <v>0</v>
      </c>
      <c r="I16" s="151">
        <f t="shared" ref="I16:I21" si="10">H16*0.05</f>
        <v>0</v>
      </c>
      <c r="J16" s="151">
        <f t="shared" ref="J16:J21" si="11">H16*0.1</f>
        <v>0</v>
      </c>
      <c r="K16" s="151">
        <f t="shared" ref="K16:K21" si="12">+H16+I16+J16</f>
        <v>0</v>
      </c>
      <c r="L16" s="89">
        <f t="shared" ref="L16:L21" si="13">+C16*D16*F16</f>
        <v>0</v>
      </c>
      <c r="M16" s="89">
        <f t="shared" ref="M16:M21" si="14">(H16*$P$7)+(I16*$P$8)+(J16*$P$9)</f>
        <v>0</v>
      </c>
      <c r="N16" s="90"/>
      <c r="Q16" s="92"/>
      <c r="R16" s="97"/>
      <c r="S16" s="92"/>
    </row>
    <row r="17" spans="1:19" s="88" customFormat="1" ht="15.75" x14ac:dyDescent="0.25">
      <c r="A17" s="117" t="s">
        <v>132</v>
      </c>
      <c r="B17" s="147">
        <v>1.74</v>
      </c>
      <c r="C17" s="148"/>
      <c r="D17" s="149">
        <v>1</v>
      </c>
      <c r="E17" s="150">
        <f t="shared" si="7"/>
        <v>1.74</v>
      </c>
      <c r="F17" s="151">
        <v>0</v>
      </c>
      <c r="G17" s="151">
        <f t="shared" si="8"/>
        <v>0</v>
      </c>
      <c r="H17" s="151">
        <f t="shared" si="9"/>
        <v>0</v>
      </c>
      <c r="I17" s="151">
        <f t="shared" si="10"/>
        <v>0</v>
      </c>
      <c r="J17" s="151">
        <f t="shared" si="11"/>
        <v>0</v>
      </c>
      <c r="K17" s="151">
        <f t="shared" si="12"/>
        <v>0</v>
      </c>
      <c r="L17" s="89">
        <f t="shared" si="13"/>
        <v>0</v>
      </c>
      <c r="M17" s="89">
        <f t="shared" si="14"/>
        <v>0</v>
      </c>
      <c r="N17" s="90"/>
      <c r="Q17" s="92"/>
      <c r="R17" s="96"/>
      <c r="S17" s="92"/>
    </row>
    <row r="18" spans="1:19" s="88" customFormat="1" ht="15.75" x14ac:dyDescent="0.25">
      <c r="A18" s="117" t="s">
        <v>133</v>
      </c>
      <c r="B18" s="147">
        <v>1.74</v>
      </c>
      <c r="C18" s="148"/>
      <c r="D18" s="149">
        <v>1</v>
      </c>
      <c r="E18" s="150">
        <f t="shared" si="7"/>
        <v>1.74</v>
      </c>
      <c r="F18" s="151">
        <v>0</v>
      </c>
      <c r="G18" s="151">
        <f t="shared" si="8"/>
        <v>0</v>
      </c>
      <c r="H18" s="151">
        <f t="shared" si="9"/>
        <v>0</v>
      </c>
      <c r="I18" s="151">
        <f t="shared" si="10"/>
        <v>0</v>
      </c>
      <c r="J18" s="151">
        <f t="shared" si="11"/>
        <v>0</v>
      </c>
      <c r="K18" s="151">
        <f t="shared" si="12"/>
        <v>0</v>
      </c>
      <c r="L18" s="89">
        <f t="shared" si="13"/>
        <v>0</v>
      </c>
      <c r="M18" s="89">
        <f t="shared" si="14"/>
        <v>0</v>
      </c>
      <c r="N18" s="90"/>
      <c r="Q18" s="92"/>
      <c r="R18" s="94"/>
      <c r="S18" s="92"/>
    </row>
    <row r="19" spans="1:19" s="88" customFormat="1" ht="15.75" x14ac:dyDescent="0.25">
      <c r="A19" s="117" t="s">
        <v>134</v>
      </c>
      <c r="B19" s="147">
        <v>5.22</v>
      </c>
      <c r="C19" s="148"/>
      <c r="D19" s="149">
        <v>1</v>
      </c>
      <c r="E19" s="150">
        <f t="shared" si="7"/>
        <v>5.22</v>
      </c>
      <c r="F19" s="151">
        <v>0</v>
      </c>
      <c r="G19" s="151">
        <f t="shared" si="8"/>
        <v>0</v>
      </c>
      <c r="H19" s="151">
        <f t="shared" si="9"/>
        <v>0</v>
      </c>
      <c r="I19" s="151">
        <f t="shared" si="10"/>
        <v>0</v>
      </c>
      <c r="J19" s="151">
        <f t="shared" si="11"/>
        <v>0</v>
      </c>
      <c r="K19" s="151">
        <f t="shared" si="12"/>
        <v>0</v>
      </c>
      <c r="L19" s="89">
        <f t="shared" si="13"/>
        <v>0</v>
      </c>
      <c r="M19" s="89">
        <f t="shared" si="14"/>
        <v>0</v>
      </c>
      <c r="N19" s="90"/>
      <c r="Q19" s="92"/>
      <c r="R19" s="94"/>
      <c r="S19" s="92"/>
    </row>
    <row r="20" spans="1:19" s="88" customFormat="1" ht="15.75" x14ac:dyDescent="0.25">
      <c r="A20" s="117" t="s">
        <v>135</v>
      </c>
      <c r="B20" s="147">
        <v>13.91</v>
      </c>
      <c r="C20" s="148"/>
      <c r="D20" s="149">
        <v>4</v>
      </c>
      <c r="E20" s="150">
        <f t="shared" si="7"/>
        <v>55.64</v>
      </c>
      <c r="F20" s="152">
        <v>0</v>
      </c>
      <c r="G20" s="152">
        <f t="shared" si="8"/>
        <v>0</v>
      </c>
      <c r="H20" s="152">
        <f t="shared" si="9"/>
        <v>0</v>
      </c>
      <c r="I20" s="152">
        <f t="shared" si="10"/>
        <v>0</v>
      </c>
      <c r="J20" s="152">
        <f t="shared" si="11"/>
        <v>0</v>
      </c>
      <c r="K20" s="153">
        <f t="shared" si="12"/>
        <v>0</v>
      </c>
      <c r="L20" s="89">
        <f t="shared" si="13"/>
        <v>0</v>
      </c>
      <c r="M20" s="89">
        <f t="shared" si="14"/>
        <v>0</v>
      </c>
      <c r="N20" s="90"/>
      <c r="Q20" s="92"/>
      <c r="R20" s="92"/>
      <c r="S20" s="92"/>
    </row>
    <row r="21" spans="1:19" s="88" customFormat="1" ht="16.5" thickBot="1" x14ac:dyDescent="0.3">
      <c r="A21" s="117" t="s">
        <v>136</v>
      </c>
      <c r="B21" s="147">
        <v>0.43</v>
      </c>
      <c r="C21" s="148"/>
      <c r="D21" s="149">
        <v>2</v>
      </c>
      <c r="E21" s="150">
        <f t="shared" si="7"/>
        <v>0.86</v>
      </c>
      <c r="F21" s="151">
        <v>0</v>
      </c>
      <c r="G21" s="151">
        <f t="shared" si="8"/>
        <v>0</v>
      </c>
      <c r="H21" s="152">
        <f t="shared" si="9"/>
        <v>0</v>
      </c>
      <c r="I21" s="152">
        <f t="shared" si="10"/>
        <v>0</v>
      </c>
      <c r="J21" s="152">
        <f t="shared" si="11"/>
        <v>0</v>
      </c>
      <c r="K21" s="153">
        <f t="shared" si="12"/>
        <v>0</v>
      </c>
      <c r="L21" s="89">
        <f t="shared" si="13"/>
        <v>0</v>
      </c>
      <c r="M21" s="89">
        <f t="shared" si="14"/>
        <v>0</v>
      </c>
      <c r="N21" s="90"/>
      <c r="Q21" s="92"/>
      <c r="R21" s="92"/>
      <c r="S21" s="92"/>
    </row>
    <row r="22" spans="1:19" s="88" customFormat="1" ht="15.75" thickBot="1" x14ac:dyDescent="0.3">
      <c r="A22" s="99" t="s">
        <v>9</v>
      </c>
      <c r="B22" s="154"/>
      <c r="C22" s="155"/>
      <c r="D22" s="156"/>
      <c r="E22" s="157"/>
      <c r="F22" s="158"/>
      <c r="G22" s="159">
        <f>SUM(G6:G21)</f>
        <v>0</v>
      </c>
      <c r="H22" s="159">
        <f>SUM(H6:H21)</f>
        <v>0</v>
      </c>
      <c r="I22" s="159">
        <f>SUM(I6:I21)</f>
        <v>0</v>
      </c>
      <c r="J22" s="160">
        <f>SUM(J6:J21)</f>
        <v>0</v>
      </c>
      <c r="K22" s="161">
        <f t="shared" ref="K22" si="15">SUM(K6:K21)</f>
        <v>0</v>
      </c>
      <c r="L22" s="100">
        <f t="shared" ref="L22:M22" si="16">SUM(L6:L21)</f>
        <v>0</v>
      </c>
      <c r="M22" s="101">
        <f t="shared" si="16"/>
        <v>0</v>
      </c>
      <c r="N22" s="102"/>
      <c r="O22" s="103"/>
      <c r="P22" s="92"/>
      <c r="Q22" s="92"/>
      <c r="R22" s="92"/>
      <c r="S22" s="92"/>
    </row>
    <row r="23" spans="1:19" s="88" customFormat="1" x14ac:dyDescent="0.25">
      <c r="A23" s="116" t="s">
        <v>96</v>
      </c>
      <c r="B23" s="147"/>
      <c r="C23" s="148"/>
      <c r="D23" s="149"/>
      <c r="E23" s="150"/>
      <c r="F23" s="151"/>
      <c r="G23" s="151"/>
      <c r="H23" s="151"/>
      <c r="I23" s="151"/>
      <c r="J23" s="151"/>
      <c r="K23" s="151"/>
      <c r="L23" s="89"/>
      <c r="M23" s="89"/>
      <c r="N23" s="90"/>
      <c r="O23" s="92"/>
      <c r="P23" s="92"/>
      <c r="Q23" s="92"/>
      <c r="R23" s="92"/>
      <c r="S23" s="92"/>
    </row>
    <row r="24" spans="1:19" s="88" customFormat="1" x14ac:dyDescent="0.25">
      <c r="A24" s="117" t="s">
        <v>139</v>
      </c>
      <c r="B24" s="147" t="s">
        <v>147</v>
      </c>
      <c r="C24" s="148"/>
      <c r="D24" s="149"/>
      <c r="E24" s="150"/>
      <c r="F24" s="151"/>
      <c r="G24" s="151"/>
      <c r="H24" s="151"/>
      <c r="I24" s="151"/>
      <c r="J24" s="151"/>
      <c r="K24" s="151"/>
      <c r="L24" s="89"/>
      <c r="M24" s="89"/>
      <c r="N24" s="90"/>
      <c r="O24" s="92"/>
      <c r="P24" s="92"/>
      <c r="Q24" s="92"/>
      <c r="R24" s="92"/>
      <c r="S24" s="92"/>
    </row>
    <row r="25" spans="1:19" s="88" customFormat="1" x14ac:dyDescent="0.25">
      <c r="A25" s="118" t="s">
        <v>140</v>
      </c>
      <c r="B25" s="147" t="s">
        <v>137</v>
      </c>
      <c r="C25" s="148"/>
      <c r="D25" s="149"/>
      <c r="E25" s="150"/>
      <c r="F25" s="151"/>
      <c r="G25" s="151"/>
      <c r="H25" s="151"/>
      <c r="I25" s="151"/>
      <c r="J25" s="151"/>
      <c r="K25" s="151"/>
      <c r="L25" s="89"/>
      <c r="M25" s="89"/>
      <c r="N25" s="90"/>
      <c r="O25" s="92"/>
      <c r="P25" s="92"/>
      <c r="Q25" s="92"/>
      <c r="R25" s="92"/>
      <c r="S25" s="92"/>
    </row>
    <row r="26" spans="1:19" s="88" customFormat="1" x14ac:dyDescent="0.25">
      <c r="A26" s="118" t="s">
        <v>141</v>
      </c>
      <c r="B26" s="147" t="s">
        <v>137</v>
      </c>
      <c r="C26" s="148"/>
      <c r="D26" s="149"/>
      <c r="E26" s="150"/>
      <c r="F26" s="151"/>
      <c r="G26" s="151"/>
      <c r="H26" s="151"/>
      <c r="I26" s="151"/>
      <c r="J26" s="151"/>
      <c r="K26" s="151"/>
      <c r="L26" s="89"/>
      <c r="M26" s="89"/>
      <c r="N26" s="90"/>
      <c r="O26" s="92"/>
      <c r="P26" s="92"/>
      <c r="Q26" s="92"/>
      <c r="R26" s="92"/>
      <c r="S26" s="92"/>
    </row>
    <row r="27" spans="1:19" s="88" customFormat="1" x14ac:dyDescent="0.25">
      <c r="A27" s="118" t="s">
        <v>142</v>
      </c>
      <c r="B27" s="147">
        <v>0.87</v>
      </c>
      <c r="C27" s="148"/>
      <c r="D27" s="149">
        <v>1</v>
      </c>
      <c r="E27" s="150">
        <f t="shared" ref="E27:E32" si="17">B27*D27</f>
        <v>0.87</v>
      </c>
      <c r="F27" s="151">
        <v>0</v>
      </c>
      <c r="G27" s="151">
        <f t="shared" ref="G27:G32" si="18">+D27*F27</f>
        <v>0</v>
      </c>
      <c r="H27" s="151">
        <f t="shared" ref="H27:H32" si="19">E27*F27</f>
        <v>0</v>
      </c>
      <c r="I27" s="151">
        <f t="shared" ref="I27:I32" si="20">H27*0.05</f>
        <v>0</v>
      </c>
      <c r="J27" s="151">
        <f t="shared" ref="J27:J32" si="21">H27*0.1</f>
        <v>0</v>
      </c>
      <c r="K27" s="151">
        <f t="shared" ref="K27:K32" si="22">+H27+I27+J27</f>
        <v>0</v>
      </c>
      <c r="L27" s="89">
        <f t="shared" ref="L27:L32" si="23">+C27*D27*F27</f>
        <v>0</v>
      </c>
      <c r="M27" s="89">
        <f>(H27*$P$7)+(I27*$P$8)+(J27*$P$9)</f>
        <v>0</v>
      </c>
      <c r="N27" s="90"/>
      <c r="O27" s="92"/>
      <c r="P27" s="92"/>
      <c r="Q27" s="92"/>
      <c r="R27" s="92"/>
      <c r="S27" s="92"/>
    </row>
    <row r="28" spans="1:19" s="88" customFormat="1" x14ac:dyDescent="0.25">
      <c r="A28" s="118" t="s">
        <v>143</v>
      </c>
      <c r="B28" s="147"/>
      <c r="C28" s="148"/>
      <c r="D28" s="149"/>
      <c r="E28" s="150"/>
      <c r="F28" s="151"/>
      <c r="G28" s="151"/>
      <c r="H28" s="151"/>
      <c r="I28" s="151"/>
      <c r="J28" s="151"/>
      <c r="K28" s="151"/>
      <c r="L28" s="89"/>
      <c r="M28" s="89"/>
      <c r="N28" s="90"/>
      <c r="O28" s="92"/>
      <c r="P28" s="92"/>
      <c r="Q28" s="92"/>
      <c r="R28" s="92"/>
      <c r="S28" s="92"/>
    </row>
    <row r="29" spans="1:19" s="88" customFormat="1" ht="15.75" x14ac:dyDescent="0.25">
      <c r="A29" s="117" t="s">
        <v>144</v>
      </c>
      <c r="B29" s="147">
        <v>6.09</v>
      </c>
      <c r="C29" s="148"/>
      <c r="D29" s="149">
        <v>12</v>
      </c>
      <c r="E29" s="150">
        <f t="shared" si="17"/>
        <v>73.08</v>
      </c>
      <c r="F29" s="151">
        <v>0</v>
      </c>
      <c r="G29" s="151">
        <f t="shared" si="18"/>
        <v>0</v>
      </c>
      <c r="H29" s="152">
        <f t="shared" si="19"/>
        <v>0</v>
      </c>
      <c r="I29" s="151">
        <f t="shared" si="20"/>
        <v>0</v>
      </c>
      <c r="J29" s="151">
        <f t="shared" si="21"/>
        <v>0</v>
      </c>
      <c r="K29" s="153">
        <f t="shared" si="22"/>
        <v>0</v>
      </c>
      <c r="L29" s="89">
        <f t="shared" si="23"/>
        <v>0</v>
      </c>
      <c r="M29" s="89">
        <f>(H29*$P$7)+(I29*$P$8)+(J29*$P$9)</f>
        <v>0</v>
      </c>
      <c r="N29" s="90"/>
      <c r="O29" s="95"/>
      <c r="P29" s="92"/>
      <c r="Q29" s="92"/>
      <c r="R29" s="92"/>
      <c r="S29" s="92"/>
    </row>
    <row r="30" spans="1:19" s="88" customFormat="1" x14ac:dyDescent="0.25">
      <c r="A30" s="117" t="s">
        <v>145</v>
      </c>
      <c r="B30" s="147" t="s">
        <v>11</v>
      </c>
      <c r="C30" s="148"/>
      <c r="D30" s="149"/>
      <c r="E30" s="150"/>
      <c r="F30" s="151"/>
      <c r="G30" s="151"/>
      <c r="H30" s="151"/>
      <c r="I30" s="151"/>
      <c r="J30" s="151"/>
      <c r="K30" s="151"/>
      <c r="L30" s="89"/>
      <c r="M30" s="89"/>
      <c r="N30" s="98"/>
      <c r="O30" s="92"/>
      <c r="P30" s="92"/>
      <c r="Q30" s="92"/>
      <c r="R30" s="92"/>
      <c r="S30" s="92"/>
    </row>
    <row r="31" spans="1:19" s="88" customFormat="1" x14ac:dyDescent="0.25">
      <c r="A31" s="117" t="s">
        <v>146</v>
      </c>
      <c r="B31" s="147" t="s">
        <v>11</v>
      </c>
      <c r="C31" s="148"/>
      <c r="D31" s="149"/>
      <c r="E31" s="150"/>
      <c r="F31" s="151"/>
      <c r="G31" s="151"/>
      <c r="H31" s="151"/>
      <c r="I31" s="151"/>
      <c r="J31" s="151"/>
      <c r="K31" s="151"/>
      <c r="L31" s="89"/>
      <c r="M31" s="89"/>
      <c r="N31" s="98"/>
      <c r="O31" s="92"/>
      <c r="P31" s="92"/>
      <c r="Q31" s="92"/>
      <c r="R31" s="92"/>
      <c r="S31" s="92"/>
    </row>
    <row r="32" spans="1:19" s="88" customFormat="1" ht="16.5" thickBot="1" x14ac:dyDescent="0.3">
      <c r="A32" s="117" t="s">
        <v>183</v>
      </c>
      <c r="B32" s="147">
        <v>2</v>
      </c>
      <c r="C32" s="148"/>
      <c r="D32" s="149">
        <v>1</v>
      </c>
      <c r="E32" s="150">
        <f t="shared" si="17"/>
        <v>2</v>
      </c>
      <c r="F32" s="151">
        <v>0</v>
      </c>
      <c r="G32" s="151">
        <f t="shared" si="18"/>
        <v>0</v>
      </c>
      <c r="H32" s="151">
        <f t="shared" si="19"/>
        <v>0</v>
      </c>
      <c r="I32" s="151">
        <f t="shared" si="20"/>
        <v>0</v>
      </c>
      <c r="J32" s="151">
        <f t="shared" si="21"/>
        <v>0</v>
      </c>
      <c r="K32" s="151">
        <f t="shared" si="22"/>
        <v>0</v>
      </c>
      <c r="L32" s="89">
        <f t="shared" si="23"/>
        <v>0</v>
      </c>
      <c r="M32" s="89">
        <f>(H32*$P$7)+(I32*$P$8)+(J32*$P$9)</f>
        <v>0</v>
      </c>
      <c r="N32" s="98"/>
      <c r="O32" s="92"/>
      <c r="P32" s="92"/>
      <c r="Q32" s="92"/>
      <c r="R32" s="92"/>
      <c r="S32" s="92"/>
    </row>
    <row r="33" spans="1:19" s="107" customFormat="1" ht="15.75" thickBot="1" x14ac:dyDescent="0.3">
      <c r="A33" s="99" t="s">
        <v>36</v>
      </c>
      <c r="B33" s="162"/>
      <c r="C33" s="163"/>
      <c r="D33" s="164"/>
      <c r="E33" s="164"/>
      <c r="F33" s="164"/>
      <c r="G33" s="165">
        <f>SUM(G23:G32)</f>
        <v>0</v>
      </c>
      <c r="H33" s="166">
        <f>SUM(H23:H32)</f>
        <v>0</v>
      </c>
      <c r="I33" s="166">
        <f>SUM(I23:I32)</f>
        <v>0</v>
      </c>
      <c r="J33" s="166">
        <f>SUM(J23:J32)</f>
        <v>0</v>
      </c>
      <c r="K33" s="167">
        <f>+H33+I33+J33</f>
        <v>0</v>
      </c>
      <c r="L33" s="101">
        <f>SUM(L23:L32)</f>
        <v>0</v>
      </c>
      <c r="M33" s="101">
        <f>SUM(M23:M32)</f>
        <v>0</v>
      </c>
      <c r="N33" s="104"/>
      <c r="O33" s="105"/>
      <c r="P33" s="106"/>
      <c r="Q33" s="106"/>
      <c r="R33" s="106"/>
      <c r="S33" s="106"/>
    </row>
    <row r="34" spans="1:19" s="88" customFormat="1" ht="15.75" thickBot="1" x14ac:dyDescent="0.3">
      <c r="A34" s="108" t="s">
        <v>52</v>
      </c>
      <c r="B34" s="168"/>
      <c r="C34" s="169"/>
      <c r="D34" s="170"/>
      <c r="E34" s="170"/>
      <c r="F34" s="170"/>
      <c r="G34" s="170">
        <f>+G22+G33</f>
        <v>0</v>
      </c>
      <c r="H34" s="171">
        <f>+H22+H33</f>
        <v>0</v>
      </c>
      <c r="I34" s="166">
        <f>+I22+I33</f>
        <v>0</v>
      </c>
      <c r="J34" s="166">
        <f>+J22+J33</f>
        <v>0</v>
      </c>
      <c r="K34" s="172">
        <f>+H34+I34+J34</f>
        <v>0</v>
      </c>
      <c r="L34" s="109"/>
      <c r="M34" s="109">
        <f>(M33+M22)</f>
        <v>0</v>
      </c>
      <c r="N34" s="110"/>
      <c r="O34" s="110"/>
      <c r="P34" s="111"/>
      <c r="Q34" s="92"/>
      <c r="R34" s="92"/>
      <c r="S34" s="92"/>
    </row>
    <row r="35" spans="1:19" s="88" customFormat="1" ht="15.75" thickBot="1" x14ac:dyDescent="0.3">
      <c r="A35" s="112" t="s">
        <v>93</v>
      </c>
      <c r="B35" s="173"/>
      <c r="C35" s="174"/>
      <c r="D35" s="175"/>
      <c r="E35" s="175"/>
      <c r="F35" s="175"/>
      <c r="G35" s="175"/>
      <c r="H35" s="175"/>
      <c r="I35" s="175"/>
      <c r="J35" s="175"/>
      <c r="K35" s="175"/>
      <c r="L35" s="113">
        <f>+L22+L33</f>
        <v>0</v>
      </c>
      <c r="M35" s="113"/>
      <c r="N35" s="114"/>
      <c r="O35" s="92"/>
      <c r="P35" s="92"/>
      <c r="Q35" s="92"/>
      <c r="R35" s="92"/>
      <c r="S35" s="92"/>
    </row>
    <row r="36" spans="1:19" s="88" customFormat="1" ht="16.5" thickBot="1" x14ac:dyDescent="0.3">
      <c r="A36" s="108" t="s">
        <v>180</v>
      </c>
      <c r="B36" s="173"/>
      <c r="C36" s="174"/>
      <c r="D36" s="175"/>
      <c r="E36" s="175"/>
      <c r="F36" s="175"/>
      <c r="G36" s="170"/>
      <c r="H36" s="175"/>
      <c r="I36" s="175"/>
      <c r="J36" s="175"/>
      <c r="K36" s="175"/>
      <c r="L36" s="113">
        <f>IF(L35=0,0,ROUND(L35,3-(1+INT(LOG10(ABS(L35))))))</f>
        <v>0</v>
      </c>
      <c r="M36" s="113">
        <f>IF(M34=0,0,ROUND(M34,3-(1+INT(LOG10(ABS(M34))))))</f>
        <v>0</v>
      </c>
      <c r="N36" s="114"/>
      <c r="O36" s="114"/>
      <c r="P36" s="92"/>
      <c r="Q36" s="92"/>
      <c r="R36" s="92"/>
      <c r="S36" s="92"/>
    </row>
    <row r="37" spans="1:19" s="88" customFormat="1" ht="19.5" customHeight="1" x14ac:dyDescent="0.25">
      <c r="A37" s="85" t="s">
        <v>10</v>
      </c>
      <c r="B37" s="135"/>
      <c r="O37" s="177"/>
    </row>
    <row r="38" spans="1:19" s="88" customFormat="1" ht="29.25" customHeight="1" x14ac:dyDescent="0.25">
      <c r="A38" s="217" t="s">
        <v>178</v>
      </c>
      <c r="B38" s="212"/>
      <c r="C38" s="212"/>
      <c r="D38" s="212"/>
      <c r="E38" s="212"/>
      <c r="F38" s="212"/>
      <c r="G38" s="212"/>
      <c r="H38" s="212"/>
      <c r="I38" s="212"/>
      <c r="J38" s="212"/>
      <c r="K38" s="212"/>
      <c r="L38" s="212"/>
      <c r="M38" s="212"/>
    </row>
    <row r="39" spans="1:19" s="88" customFormat="1" ht="42" customHeight="1" x14ac:dyDescent="0.25">
      <c r="A39" s="211" t="s">
        <v>186</v>
      </c>
      <c r="B39" s="212"/>
      <c r="C39" s="212"/>
      <c r="D39" s="212"/>
      <c r="E39" s="212"/>
      <c r="F39" s="212"/>
      <c r="G39" s="212"/>
      <c r="H39" s="212"/>
      <c r="I39" s="212"/>
      <c r="J39" s="212"/>
      <c r="K39" s="212"/>
      <c r="L39" s="212"/>
      <c r="M39" s="212"/>
      <c r="O39" s="177"/>
    </row>
    <row r="40" spans="1:19" s="88" customFormat="1" ht="15.75" customHeight="1" x14ac:dyDescent="0.25">
      <c r="A40" s="128" t="s">
        <v>179</v>
      </c>
      <c r="B40" s="127"/>
      <c r="C40" s="127"/>
      <c r="D40" s="127"/>
      <c r="E40" s="127"/>
      <c r="F40" s="127"/>
      <c r="G40" s="127"/>
      <c r="H40" s="127"/>
      <c r="I40" s="127"/>
      <c r="J40" s="127"/>
      <c r="K40" s="127"/>
      <c r="L40" s="127"/>
      <c r="M40" s="127"/>
    </row>
    <row r="41" spans="1:19" s="88" customFormat="1" ht="15.75" customHeight="1" x14ac:dyDescent="0.25">
      <c r="A41" s="128" t="s">
        <v>168</v>
      </c>
      <c r="B41" s="127"/>
      <c r="C41" s="127"/>
      <c r="D41" s="127"/>
      <c r="E41" s="127"/>
      <c r="F41" s="127"/>
      <c r="G41" s="127"/>
      <c r="H41" s="127"/>
      <c r="I41" s="127"/>
      <c r="J41" s="127"/>
      <c r="K41" s="127"/>
      <c r="L41" s="127"/>
      <c r="M41" s="127"/>
    </row>
    <row r="42" spans="1:19" s="88" customFormat="1" ht="15.75" customHeight="1" x14ac:dyDescent="0.25">
      <c r="A42" s="128" t="s">
        <v>169</v>
      </c>
      <c r="B42" s="127"/>
      <c r="C42" s="127"/>
      <c r="D42" s="127"/>
      <c r="E42" s="127"/>
      <c r="F42" s="127"/>
      <c r="G42" s="127"/>
      <c r="H42" s="127"/>
      <c r="I42" s="127"/>
      <c r="J42" s="127"/>
      <c r="K42" s="127"/>
      <c r="L42" s="127"/>
      <c r="M42" s="127"/>
    </row>
    <row r="43" spans="1:19" s="88" customFormat="1" ht="15.75" customHeight="1" x14ac:dyDescent="0.25">
      <c r="A43" s="128" t="s">
        <v>170</v>
      </c>
      <c r="B43" s="127"/>
      <c r="C43" s="127"/>
      <c r="D43" s="127"/>
      <c r="E43" s="127"/>
      <c r="F43" s="127"/>
      <c r="G43" s="127"/>
      <c r="H43" s="127"/>
      <c r="I43" s="127"/>
      <c r="J43" s="127"/>
      <c r="K43" s="127"/>
      <c r="L43" s="127"/>
      <c r="M43" s="127"/>
    </row>
    <row r="44" spans="1:19" s="88" customFormat="1" ht="15.75" customHeight="1" x14ac:dyDescent="0.25">
      <c r="A44" s="128" t="s">
        <v>171</v>
      </c>
      <c r="B44" s="127"/>
      <c r="C44" s="127"/>
      <c r="D44" s="127"/>
      <c r="E44" s="127"/>
      <c r="F44" s="127"/>
      <c r="G44" s="127"/>
      <c r="H44" s="127"/>
      <c r="I44" s="127"/>
      <c r="J44" s="127"/>
      <c r="K44" s="127"/>
      <c r="L44" s="127"/>
      <c r="M44" s="127"/>
    </row>
    <row r="45" spans="1:19" s="88" customFormat="1" ht="15.75" customHeight="1" x14ac:dyDescent="0.25">
      <c r="A45" s="128" t="s">
        <v>172</v>
      </c>
      <c r="B45" s="127"/>
      <c r="C45" s="127"/>
      <c r="D45" s="127"/>
      <c r="E45" s="127"/>
      <c r="F45" s="127"/>
      <c r="G45" s="127"/>
      <c r="H45" s="127"/>
      <c r="I45" s="127"/>
      <c r="J45" s="127"/>
      <c r="K45" s="127"/>
      <c r="L45" s="127"/>
      <c r="M45" s="127"/>
    </row>
    <row r="46" spans="1:19" s="88" customFormat="1" ht="15.75" customHeight="1" x14ac:dyDescent="0.25">
      <c r="A46" s="128" t="s">
        <v>176</v>
      </c>
      <c r="B46" s="127"/>
      <c r="C46" s="127"/>
      <c r="D46" s="127"/>
      <c r="E46" s="127"/>
      <c r="F46" s="127"/>
      <c r="G46" s="127"/>
      <c r="H46" s="127"/>
      <c r="I46" s="127"/>
      <c r="J46" s="127"/>
      <c r="K46" s="127"/>
      <c r="L46" s="127"/>
      <c r="M46" s="127"/>
    </row>
    <row r="47" spans="1:19" s="88" customFormat="1" ht="13.5" customHeight="1" x14ac:dyDescent="0.25">
      <c r="A47" s="143" t="s">
        <v>175</v>
      </c>
      <c r="B47" s="127"/>
      <c r="C47" s="127"/>
      <c r="D47" s="127"/>
      <c r="E47" s="127"/>
      <c r="F47" s="127"/>
      <c r="G47" s="127"/>
      <c r="H47" s="127"/>
      <c r="I47" s="127"/>
      <c r="J47" s="127"/>
      <c r="K47" s="127"/>
      <c r="L47" s="127"/>
      <c r="M47" s="127"/>
    </row>
    <row r="48" spans="1:19" s="88" customFormat="1" ht="15.75" customHeight="1" x14ac:dyDescent="0.25">
      <c r="A48" s="128" t="s">
        <v>173</v>
      </c>
      <c r="B48" s="127"/>
      <c r="C48" s="127"/>
      <c r="D48" s="127"/>
      <c r="E48" s="127"/>
      <c r="F48" s="127"/>
      <c r="G48" s="127"/>
      <c r="H48" s="127"/>
      <c r="I48" s="127"/>
      <c r="J48" s="127"/>
      <c r="K48" s="127"/>
      <c r="L48" s="127"/>
      <c r="M48" s="127"/>
    </row>
    <row r="49" spans="1:13" s="88" customFormat="1" ht="15.75" customHeight="1" x14ac:dyDescent="0.25">
      <c r="A49" s="128" t="s">
        <v>174</v>
      </c>
      <c r="B49" s="127"/>
      <c r="C49" s="127"/>
      <c r="D49" s="127"/>
      <c r="E49" s="127"/>
      <c r="F49" s="127"/>
      <c r="G49" s="127"/>
      <c r="H49" s="127"/>
      <c r="I49" s="127"/>
      <c r="J49" s="127"/>
      <c r="K49" s="127"/>
      <c r="L49" s="127"/>
      <c r="M49" s="127"/>
    </row>
    <row r="50" spans="1:13" s="88" customFormat="1" ht="15.75" customHeight="1" x14ac:dyDescent="0.25">
      <c r="A50" s="145" t="s">
        <v>182</v>
      </c>
      <c r="B50" s="144"/>
      <c r="C50" s="144"/>
      <c r="D50" s="144"/>
      <c r="E50" s="144"/>
      <c r="F50" s="144"/>
      <c r="G50" s="144"/>
      <c r="H50" s="144"/>
      <c r="I50" s="144"/>
      <c r="J50" s="144"/>
      <c r="K50" s="144"/>
      <c r="L50" s="144"/>
      <c r="M50" s="144"/>
    </row>
    <row r="51" spans="1:13" s="88" customFormat="1" ht="15.75" customHeight="1" x14ac:dyDescent="0.25">
      <c r="A51" s="145" t="s">
        <v>181</v>
      </c>
      <c r="B51" s="136"/>
      <c r="C51" s="124"/>
      <c r="D51" s="124"/>
      <c r="E51" s="124"/>
      <c r="F51" s="124"/>
      <c r="G51" s="124"/>
      <c r="H51" s="124"/>
      <c r="I51" s="124"/>
      <c r="J51" s="124"/>
      <c r="K51" s="124"/>
      <c r="L51" s="124"/>
      <c r="M51" s="124"/>
    </row>
    <row r="52" spans="1:13" s="88" customFormat="1" x14ac:dyDescent="0.25">
      <c r="A52" s="115"/>
      <c r="B52" s="135"/>
    </row>
  </sheetData>
  <mergeCells count="4">
    <mergeCell ref="A3:A5"/>
    <mergeCell ref="O6:P6"/>
    <mergeCell ref="A38:M38"/>
    <mergeCell ref="A39:M39"/>
  </mergeCells>
  <pageMargins left="0.7" right="0.7" top="0.75" bottom="0.75" header="0.3" footer="0.3"/>
  <pageSetup scale="57" orientation="landscape" r:id="rId1"/>
  <headerFooter>
    <oddHeader>&amp;LSheet: &amp;A&amp;R&amp;F</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1EE7C-88EA-4D98-A4D9-E4C775D6BC5E}">
  <sheetPr>
    <pageSetUpPr fitToPage="1"/>
  </sheetPr>
  <dimension ref="A1:S52"/>
  <sheetViews>
    <sheetView zoomScaleNormal="100" workbookViewId="0">
      <pane ySplit="5" topLeftCell="A30" activePane="bottomLeft" state="frozen"/>
      <selection sqref="A1:D25"/>
      <selection pane="bottomLeft"/>
    </sheetView>
  </sheetViews>
  <sheetFormatPr defaultRowHeight="15" x14ac:dyDescent="0.25"/>
  <cols>
    <col min="1" max="1" width="43.7109375" style="33" customWidth="1"/>
    <col min="2" max="2" width="10.28515625" style="131" customWidth="1"/>
    <col min="3" max="3" width="11.7109375" style="33" customWidth="1"/>
    <col min="4" max="4" width="11.28515625" style="33" customWidth="1"/>
    <col min="5" max="5" width="10.28515625" style="33" customWidth="1"/>
    <col min="6" max="7" width="11.85546875" style="33" customWidth="1"/>
    <col min="8" max="8" width="11" style="33" customWidth="1"/>
    <col min="9" max="9" width="11.7109375" style="33" customWidth="1"/>
    <col min="10" max="11" width="10.28515625" style="33" customWidth="1"/>
    <col min="12" max="13" width="10.7109375" style="33" customWidth="1"/>
    <col min="14" max="14" width="3.7109375" style="33" customWidth="1"/>
    <col min="15" max="15" width="10.5703125" style="33" customWidth="1"/>
    <col min="16" max="16" width="9.140625" style="33"/>
    <col min="17" max="17" width="2.5703125" style="33" customWidth="1"/>
    <col min="18" max="16384" width="9.140625" style="33"/>
  </cols>
  <sheetData>
    <row r="1" spans="1:19" x14ac:dyDescent="0.25">
      <c r="A1" s="38" t="s">
        <v>108</v>
      </c>
    </row>
    <row r="2" spans="1:19" x14ac:dyDescent="0.25">
      <c r="G2" s="130"/>
    </row>
    <row r="3" spans="1:19" x14ac:dyDescent="0.25">
      <c r="A3" s="213" t="s">
        <v>0</v>
      </c>
      <c r="B3" s="132" t="s">
        <v>1</v>
      </c>
      <c r="C3" s="5" t="s">
        <v>2</v>
      </c>
      <c r="D3" s="5" t="s">
        <v>3</v>
      </c>
      <c r="E3" s="5" t="s">
        <v>4</v>
      </c>
      <c r="F3" s="5" t="s">
        <v>5</v>
      </c>
      <c r="G3" s="5" t="s">
        <v>6</v>
      </c>
      <c r="H3" s="5" t="s">
        <v>7</v>
      </c>
      <c r="I3" s="5" t="s">
        <v>8</v>
      </c>
      <c r="J3" s="5" t="s">
        <v>64</v>
      </c>
      <c r="K3" s="5" t="s">
        <v>65</v>
      </c>
      <c r="L3" s="5" t="s">
        <v>66</v>
      </c>
      <c r="M3" s="5" t="s">
        <v>67</v>
      </c>
      <c r="N3" s="6"/>
    </row>
    <row r="4" spans="1:19" s="39" customFormat="1" ht="64.5" x14ac:dyDescent="0.25">
      <c r="A4" s="214"/>
      <c r="B4" s="133" t="s">
        <v>116</v>
      </c>
      <c r="C4" s="31" t="s">
        <v>97</v>
      </c>
      <c r="D4" s="31" t="s">
        <v>117</v>
      </c>
      <c r="E4" s="31" t="s">
        <v>118</v>
      </c>
      <c r="F4" s="31" t="s">
        <v>98</v>
      </c>
      <c r="G4" s="31" t="s">
        <v>85</v>
      </c>
      <c r="H4" s="31" t="s">
        <v>119</v>
      </c>
      <c r="I4" s="31" t="s">
        <v>120</v>
      </c>
      <c r="J4" s="31" t="s">
        <v>121</v>
      </c>
      <c r="K4" s="31" t="s">
        <v>63</v>
      </c>
      <c r="L4" s="31" t="s">
        <v>73</v>
      </c>
      <c r="M4" s="31" t="s">
        <v>102</v>
      </c>
      <c r="N4" s="7"/>
      <c r="O4" s="34"/>
      <c r="P4" s="34"/>
      <c r="Q4" s="8"/>
      <c r="R4" s="8"/>
      <c r="S4" s="8"/>
    </row>
    <row r="5" spans="1:19" ht="15.75" thickBot="1" x14ac:dyDescent="0.3">
      <c r="A5" s="215"/>
      <c r="B5" s="134"/>
      <c r="C5" s="49"/>
      <c r="D5" s="49"/>
      <c r="E5" s="50" t="s">
        <v>62</v>
      </c>
      <c r="F5" s="49"/>
      <c r="G5" s="50" t="s">
        <v>68</v>
      </c>
      <c r="H5" s="50" t="s">
        <v>69</v>
      </c>
      <c r="I5" s="50" t="s">
        <v>70</v>
      </c>
      <c r="J5" s="50" t="s">
        <v>71</v>
      </c>
      <c r="K5" s="50" t="s">
        <v>72</v>
      </c>
      <c r="L5" s="50" t="s">
        <v>74</v>
      </c>
      <c r="M5" s="49"/>
      <c r="N5" s="40"/>
      <c r="Q5" s="4"/>
      <c r="R5" s="4"/>
      <c r="S5" s="4"/>
    </row>
    <row r="6" spans="1:19" s="88" customFormat="1" ht="16.5" thickTop="1" x14ac:dyDescent="0.25">
      <c r="A6" s="117" t="s">
        <v>95</v>
      </c>
      <c r="B6" s="147"/>
      <c r="C6" s="148"/>
      <c r="D6" s="149"/>
      <c r="E6" s="150"/>
      <c r="F6" s="151"/>
      <c r="G6" s="151"/>
      <c r="H6" s="151"/>
      <c r="I6" s="151"/>
      <c r="J6" s="151"/>
      <c r="K6" s="151"/>
      <c r="L6" s="89"/>
      <c r="M6" s="89"/>
      <c r="N6" s="90"/>
      <c r="O6" s="216" t="s">
        <v>105</v>
      </c>
      <c r="P6" s="216"/>
      <c r="Q6" s="92"/>
      <c r="R6" s="93"/>
      <c r="S6" s="92"/>
    </row>
    <row r="7" spans="1:19" s="88" customFormat="1" ht="15.75" x14ac:dyDescent="0.25">
      <c r="A7" s="117" t="s">
        <v>122</v>
      </c>
      <c r="B7" s="147">
        <v>0.87</v>
      </c>
      <c r="C7" s="148"/>
      <c r="D7" s="149">
        <v>1</v>
      </c>
      <c r="E7" s="150">
        <f t="shared" ref="E7:E12" si="0">B7*D7</f>
        <v>0.87</v>
      </c>
      <c r="F7" s="151">
        <v>0</v>
      </c>
      <c r="G7" s="151">
        <f t="shared" ref="G7:G12" si="1">+D7*F7</f>
        <v>0</v>
      </c>
      <c r="H7" s="152">
        <f t="shared" ref="H7:H12" si="2">E7*F7</f>
        <v>0</v>
      </c>
      <c r="I7" s="152">
        <f t="shared" ref="I7:I12" si="3">H7*0.05</f>
        <v>0</v>
      </c>
      <c r="J7" s="152">
        <f t="shared" ref="J7:J12" si="4">H7*0.1</f>
        <v>0</v>
      </c>
      <c r="K7" s="153">
        <f t="shared" ref="K7:K12" si="5">+H7+I7+J7</f>
        <v>0</v>
      </c>
      <c r="L7" s="89">
        <f t="shared" ref="L7:L12" si="6">+C7*D7*F7</f>
        <v>0</v>
      </c>
      <c r="M7" s="89">
        <f>(H7*$P$7)+(I7*$P$8)+(J7*$P$9)</f>
        <v>0</v>
      </c>
      <c r="N7" s="90"/>
      <c r="O7" s="86" t="s">
        <v>20</v>
      </c>
      <c r="P7" s="87">
        <f>Inputs!D4</f>
        <v>123.95</v>
      </c>
      <c r="Q7" s="92"/>
      <c r="R7" s="93"/>
      <c r="S7" s="92"/>
    </row>
    <row r="8" spans="1:19" s="88" customFormat="1" ht="15.75" x14ac:dyDescent="0.25">
      <c r="A8" s="117" t="s">
        <v>123</v>
      </c>
      <c r="B8" s="147"/>
      <c r="C8" s="148"/>
      <c r="D8" s="149"/>
      <c r="E8" s="150"/>
      <c r="F8" s="151"/>
      <c r="G8" s="151"/>
      <c r="H8" s="151"/>
      <c r="I8" s="151"/>
      <c r="J8" s="151"/>
      <c r="K8" s="151"/>
      <c r="L8" s="89"/>
      <c r="M8" s="89"/>
      <c r="N8" s="90"/>
      <c r="O8" s="86" t="s">
        <v>18</v>
      </c>
      <c r="P8" s="87">
        <f>Inputs!D5</f>
        <v>157.60999999999999</v>
      </c>
      <c r="Q8" s="92"/>
      <c r="R8" s="93"/>
      <c r="S8" s="92"/>
    </row>
    <row r="9" spans="1:19" s="88" customFormat="1" ht="15.75" x14ac:dyDescent="0.25">
      <c r="A9" s="117" t="s">
        <v>124</v>
      </c>
      <c r="B9" s="147">
        <v>2.61</v>
      </c>
      <c r="C9" s="148"/>
      <c r="D9" s="149">
        <v>1</v>
      </c>
      <c r="E9" s="150">
        <f t="shared" si="0"/>
        <v>2.61</v>
      </c>
      <c r="F9" s="151">
        <v>0</v>
      </c>
      <c r="G9" s="151">
        <f t="shared" si="1"/>
        <v>0</v>
      </c>
      <c r="H9" s="151">
        <f t="shared" si="2"/>
        <v>0</v>
      </c>
      <c r="I9" s="151">
        <f t="shared" si="3"/>
        <v>0</v>
      </c>
      <c r="J9" s="151">
        <f t="shared" si="4"/>
        <v>0</v>
      </c>
      <c r="K9" s="151">
        <f t="shared" si="5"/>
        <v>0</v>
      </c>
      <c r="L9" s="89">
        <f t="shared" si="6"/>
        <v>0</v>
      </c>
      <c r="M9" s="89">
        <f>(H9*$P$7)+(I9*$P$8)+(J9*$P$9)</f>
        <v>0</v>
      </c>
      <c r="N9" s="90"/>
      <c r="O9" s="91" t="s">
        <v>19</v>
      </c>
      <c r="P9" s="87">
        <f>Inputs!D6</f>
        <v>62.519999999999996</v>
      </c>
      <c r="Q9" s="92"/>
      <c r="R9" s="93"/>
      <c r="S9" s="92"/>
    </row>
    <row r="10" spans="1:19" s="88" customFormat="1" ht="15.75" x14ac:dyDescent="0.25">
      <c r="A10" s="117" t="s">
        <v>125</v>
      </c>
      <c r="B10" s="147" t="s">
        <v>11</v>
      </c>
      <c r="C10" s="148"/>
      <c r="D10" s="149"/>
      <c r="E10" s="150"/>
      <c r="F10" s="151"/>
      <c r="G10" s="151"/>
      <c r="H10" s="151"/>
      <c r="I10" s="151"/>
      <c r="J10" s="151"/>
      <c r="K10" s="151"/>
      <c r="L10" s="89"/>
      <c r="M10" s="89"/>
      <c r="N10" s="90"/>
      <c r="O10" s="92"/>
      <c r="P10" s="92"/>
      <c r="Q10" s="92"/>
      <c r="R10" s="93"/>
      <c r="S10" s="92"/>
    </row>
    <row r="11" spans="1:19" s="88" customFormat="1" ht="15.75" x14ac:dyDescent="0.25">
      <c r="A11" s="117" t="s">
        <v>126</v>
      </c>
      <c r="B11" s="147">
        <v>2.61</v>
      </c>
      <c r="C11" s="148"/>
      <c r="D11" s="149">
        <v>0.2</v>
      </c>
      <c r="E11" s="150">
        <f t="shared" si="0"/>
        <v>0.52200000000000002</v>
      </c>
      <c r="F11" s="151">
        <v>0</v>
      </c>
      <c r="G11" s="151">
        <f t="shared" si="1"/>
        <v>0</v>
      </c>
      <c r="H11" s="151">
        <f t="shared" si="2"/>
        <v>0</v>
      </c>
      <c r="I11" s="151">
        <f t="shared" si="3"/>
        <v>0</v>
      </c>
      <c r="J11" s="151">
        <f t="shared" si="4"/>
        <v>0</v>
      </c>
      <c r="K11" s="151">
        <f t="shared" si="5"/>
        <v>0</v>
      </c>
      <c r="L11" s="89">
        <f t="shared" si="6"/>
        <v>0</v>
      </c>
      <c r="M11" s="89">
        <f>(H11*$P$7)+(I11*$P$8)+(J11*$P$9)</f>
        <v>0</v>
      </c>
      <c r="N11" s="90"/>
      <c r="O11" s="95"/>
      <c r="P11" s="92"/>
      <c r="Q11" s="92"/>
      <c r="R11" s="93"/>
      <c r="S11" s="92"/>
    </row>
    <row r="12" spans="1:19" s="88" customFormat="1" ht="15.75" x14ac:dyDescent="0.25">
      <c r="A12" s="117" t="s">
        <v>127</v>
      </c>
      <c r="B12" s="147">
        <v>78.260000000000005</v>
      </c>
      <c r="C12" s="148"/>
      <c r="D12" s="149">
        <v>4</v>
      </c>
      <c r="E12" s="150">
        <f t="shared" si="0"/>
        <v>313.04000000000002</v>
      </c>
      <c r="F12" s="151">
        <v>0</v>
      </c>
      <c r="G12" s="151">
        <f t="shared" si="1"/>
        <v>0</v>
      </c>
      <c r="H12" s="152">
        <f t="shared" si="2"/>
        <v>0</v>
      </c>
      <c r="I12" s="152">
        <f t="shared" si="3"/>
        <v>0</v>
      </c>
      <c r="J12" s="152">
        <f t="shared" si="4"/>
        <v>0</v>
      </c>
      <c r="K12" s="153">
        <f t="shared" si="5"/>
        <v>0</v>
      </c>
      <c r="L12" s="89">
        <f t="shared" si="6"/>
        <v>0</v>
      </c>
      <c r="M12" s="89">
        <f>(H12*$P$7)+(I12*$P$8)+(J12*$P$9)</f>
        <v>0</v>
      </c>
      <c r="N12" s="90"/>
      <c r="O12" s="92"/>
      <c r="P12" s="92"/>
      <c r="Q12" s="92"/>
      <c r="R12" s="93"/>
      <c r="S12" s="92"/>
    </row>
    <row r="13" spans="1:19" s="88" customFormat="1" ht="15.75" x14ac:dyDescent="0.25">
      <c r="A13" s="117" t="s">
        <v>128</v>
      </c>
      <c r="B13" s="147" t="s">
        <v>137</v>
      </c>
      <c r="C13" s="148"/>
      <c r="D13" s="149"/>
      <c r="E13" s="150"/>
      <c r="F13" s="151"/>
      <c r="G13" s="151"/>
      <c r="H13" s="151"/>
      <c r="I13" s="151"/>
      <c r="J13" s="151"/>
      <c r="K13" s="151"/>
      <c r="L13" s="89"/>
      <c r="M13" s="89"/>
      <c r="N13" s="90"/>
      <c r="O13" s="92"/>
      <c r="P13" s="92"/>
      <c r="Q13" s="92"/>
      <c r="R13" s="93"/>
      <c r="S13" s="92"/>
    </row>
    <row r="14" spans="1:19" s="88" customFormat="1" ht="15.75" x14ac:dyDescent="0.25">
      <c r="A14" s="117" t="s">
        <v>129</v>
      </c>
      <c r="B14" s="147" t="s">
        <v>138</v>
      </c>
      <c r="C14" s="148"/>
      <c r="D14" s="149"/>
      <c r="E14" s="150"/>
      <c r="F14" s="151"/>
      <c r="G14" s="151"/>
      <c r="H14" s="151"/>
      <c r="I14" s="151"/>
      <c r="J14" s="151"/>
      <c r="K14" s="151"/>
      <c r="L14" s="89"/>
      <c r="M14" s="89"/>
      <c r="N14" s="90"/>
      <c r="O14" s="92"/>
      <c r="P14" s="92"/>
      <c r="Q14" s="92"/>
      <c r="R14" s="94"/>
      <c r="S14" s="92"/>
    </row>
    <row r="15" spans="1:19" s="88" customFormat="1" x14ac:dyDescent="0.25">
      <c r="A15" s="117" t="s">
        <v>130</v>
      </c>
      <c r="B15" s="147"/>
      <c r="C15" s="148"/>
      <c r="D15" s="149"/>
      <c r="E15" s="150"/>
      <c r="F15" s="151"/>
      <c r="G15" s="151"/>
      <c r="H15" s="151"/>
      <c r="I15" s="151"/>
      <c r="J15" s="151"/>
      <c r="K15" s="151"/>
      <c r="L15" s="89"/>
      <c r="M15" s="89"/>
      <c r="N15" s="90"/>
      <c r="O15" s="95"/>
      <c r="P15" s="92"/>
      <c r="Q15" s="92"/>
      <c r="R15" s="96"/>
      <c r="S15" s="92"/>
    </row>
    <row r="16" spans="1:19" s="88" customFormat="1" ht="15.75" x14ac:dyDescent="0.25">
      <c r="A16" s="117" t="s">
        <v>131</v>
      </c>
      <c r="B16" s="147">
        <v>1.74</v>
      </c>
      <c r="C16" s="148"/>
      <c r="D16" s="149">
        <v>1</v>
      </c>
      <c r="E16" s="150">
        <f t="shared" ref="E16:E21" si="7">B16*D16</f>
        <v>1.74</v>
      </c>
      <c r="F16" s="151">
        <v>0</v>
      </c>
      <c r="G16" s="151">
        <f t="shared" ref="G16:G21" si="8">+D16*F16</f>
        <v>0</v>
      </c>
      <c r="H16" s="151">
        <f t="shared" ref="H16:H21" si="9">E16*F16</f>
        <v>0</v>
      </c>
      <c r="I16" s="151">
        <f t="shared" ref="I16:I21" si="10">H16*0.05</f>
        <v>0</v>
      </c>
      <c r="J16" s="151">
        <f t="shared" ref="J16:J21" si="11">H16*0.1</f>
        <v>0</v>
      </c>
      <c r="K16" s="151">
        <f t="shared" ref="K16:K21" si="12">+H16+I16+J16</f>
        <v>0</v>
      </c>
      <c r="L16" s="89">
        <f t="shared" ref="L16:L21" si="13">+C16*D16*F16</f>
        <v>0</v>
      </c>
      <c r="M16" s="89">
        <f t="shared" ref="M16:M21" si="14">(H16*$P$7)+(I16*$P$8)+(J16*$P$9)</f>
        <v>0</v>
      </c>
      <c r="N16" s="90"/>
      <c r="Q16" s="92"/>
      <c r="R16" s="97"/>
      <c r="S16" s="92"/>
    </row>
    <row r="17" spans="1:19" s="88" customFormat="1" ht="15.75" x14ac:dyDescent="0.25">
      <c r="A17" s="117" t="s">
        <v>132</v>
      </c>
      <c r="B17" s="147">
        <v>1.74</v>
      </c>
      <c r="C17" s="148"/>
      <c r="D17" s="149">
        <v>1</v>
      </c>
      <c r="E17" s="150">
        <f t="shared" si="7"/>
        <v>1.74</v>
      </c>
      <c r="F17" s="151">
        <v>0</v>
      </c>
      <c r="G17" s="151">
        <f t="shared" si="8"/>
        <v>0</v>
      </c>
      <c r="H17" s="151">
        <f t="shared" si="9"/>
        <v>0</v>
      </c>
      <c r="I17" s="151">
        <f t="shared" si="10"/>
        <v>0</v>
      </c>
      <c r="J17" s="151">
        <f t="shared" si="11"/>
        <v>0</v>
      </c>
      <c r="K17" s="151">
        <f t="shared" si="12"/>
        <v>0</v>
      </c>
      <c r="L17" s="89">
        <f t="shared" si="13"/>
        <v>0</v>
      </c>
      <c r="M17" s="89">
        <f t="shared" si="14"/>
        <v>0</v>
      </c>
      <c r="N17" s="90"/>
      <c r="Q17" s="92"/>
      <c r="R17" s="96"/>
      <c r="S17" s="92"/>
    </row>
    <row r="18" spans="1:19" s="88" customFormat="1" ht="15.75" x14ac:dyDescent="0.25">
      <c r="A18" s="117" t="s">
        <v>133</v>
      </c>
      <c r="B18" s="147">
        <v>1.74</v>
      </c>
      <c r="C18" s="148"/>
      <c r="D18" s="149">
        <v>1</v>
      </c>
      <c r="E18" s="150">
        <f t="shared" si="7"/>
        <v>1.74</v>
      </c>
      <c r="F18" s="151">
        <v>0</v>
      </c>
      <c r="G18" s="151">
        <f t="shared" si="8"/>
        <v>0</v>
      </c>
      <c r="H18" s="151">
        <f t="shared" si="9"/>
        <v>0</v>
      </c>
      <c r="I18" s="151">
        <f t="shared" si="10"/>
        <v>0</v>
      </c>
      <c r="J18" s="151">
        <f t="shared" si="11"/>
        <v>0</v>
      </c>
      <c r="K18" s="151">
        <f t="shared" si="12"/>
        <v>0</v>
      </c>
      <c r="L18" s="89">
        <f t="shared" si="13"/>
        <v>0</v>
      </c>
      <c r="M18" s="89">
        <f t="shared" si="14"/>
        <v>0</v>
      </c>
      <c r="N18" s="90"/>
      <c r="Q18" s="92"/>
      <c r="R18" s="94"/>
      <c r="S18" s="92"/>
    </row>
    <row r="19" spans="1:19" s="88" customFormat="1" ht="15.75" x14ac:dyDescent="0.25">
      <c r="A19" s="117" t="s">
        <v>134</v>
      </c>
      <c r="B19" s="147">
        <v>5.22</v>
      </c>
      <c r="C19" s="148"/>
      <c r="D19" s="149">
        <v>1</v>
      </c>
      <c r="E19" s="150">
        <f t="shared" si="7"/>
        <v>5.22</v>
      </c>
      <c r="F19" s="151">
        <v>0</v>
      </c>
      <c r="G19" s="151">
        <f t="shared" si="8"/>
        <v>0</v>
      </c>
      <c r="H19" s="151">
        <f t="shared" si="9"/>
        <v>0</v>
      </c>
      <c r="I19" s="151">
        <f t="shared" si="10"/>
        <v>0</v>
      </c>
      <c r="J19" s="151">
        <f t="shared" si="11"/>
        <v>0</v>
      </c>
      <c r="K19" s="151">
        <f t="shared" si="12"/>
        <v>0</v>
      </c>
      <c r="L19" s="89">
        <f t="shared" si="13"/>
        <v>0</v>
      </c>
      <c r="M19" s="89">
        <f t="shared" si="14"/>
        <v>0</v>
      </c>
      <c r="N19" s="90"/>
      <c r="Q19" s="92"/>
      <c r="R19" s="94"/>
      <c r="S19" s="92"/>
    </row>
    <row r="20" spans="1:19" s="88" customFormat="1" ht="15.75" x14ac:dyDescent="0.25">
      <c r="A20" s="117" t="s">
        <v>135</v>
      </c>
      <c r="B20" s="147">
        <v>13.91</v>
      </c>
      <c r="C20" s="148"/>
      <c r="D20" s="149">
        <v>4</v>
      </c>
      <c r="E20" s="150">
        <f t="shared" si="7"/>
        <v>55.64</v>
      </c>
      <c r="F20" s="152">
        <v>0</v>
      </c>
      <c r="G20" s="152">
        <f t="shared" si="8"/>
        <v>0</v>
      </c>
      <c r="H20" s="152">
        <f t="shared" si="9"/>
        <v>0</v>
      </c>
      <c r="I20" s="152">
        <f t="shared" si="10"/>
        <v>0</v>
      </c>
      <c r="J20" s="152">
        <f t="shared" si="11"/>
        <v>0</v>
      </c>
      <c r="K20" s="153">
        <f t="shared" si="12"/>
        <v>0</v>
      </c>
      <c r="L20" s="89">
        <f t="shared" si="13"/>
        <v>0</v>
      </c>
      <c r="M20" s="89">
        <f t="shared" si="14"/>
        <v>0</v>
      </c>
      <c r="N20" s="90"/>
      <c r="Q20" s="92"/>
      <c r="R20" s="92"/>
      <c r="S20" s="92"/>
    </row>
    <row r="21" spans="1:19" s="88" customFormat="1" ht="16.5" thickBot="1" x14ac:dyDescent="0.3">
      <c r="A21" s="117" t="s">
        <v>136</v>
      </c>
      <c r="B21" s="147">
        <v>0.43</v>
      </c>
      <c r="C21" s="148"/>
      <c r="D21" s="149">
        <v>2</v>
      </c>
      <c r="E21" s="150">
        <f t="shared" si="7"/>
        <v>0.86</v>
      </c>
      <c r="F21" s="151">
        <v>0</v>
      </c>
      <c r="G21" s="151">
        <f t="shared" si="8"/>
        <v>0</v>
      </c>
      <c r="H21" s="152">
        <f t="shared" si="9"/>
        <v>0</v>
      </c>
      <c r="I21" s="152">
        <f t="shared" si="10"/>
        <v>0</v>
      </c>
      <c r="J21" s="152">
        <f t="shared" si="11"/>
        <v>0</v>
      </c>
      <c r="K21" s="153">
        <f t="shared" si="12"/>
        <v>0</v>
      </c>
      <c r="L21" s="89">
        <f t="shared" si="13"/>
        <v>0</v>
      </c>
      <c r="M21" s="89">
        <f t="shared" si="14"/>
        <v>0</v>
      </c>
      <c r="N21" s="90"/>
      <c r="Q21" s="92"/>
      <c r="R21" s="92"/>
      <c r="S21" s="92"/>
    </row>
    <row r="22" spans="1:19" s="88" customFormat="1" ht="15.75" thickBot="1" x14ac:dyDescent="0.3">
      <c r="A22" s="99" t="s">
        <v>9</v>
      </c>
      <c r="B22" s="154"/>
      <c r="C22" s="155"/>
      <c r="D22" s="156"/>
      <c r="E22" s="157"/>
      <c r="F22" s="158"/>
      <c r="G22" s="159">
        <f>SUM(G6:G21)</f>
        <v>0</v>
      </c>
      <c r="H22" s="159">
        <f>SUM(H6:H21)</f>
        <v>0</v>
      </c>
      <c r="I22" s="159">
        <f>SUM(I6:I21)</f>
        <v>0</v>
      </c>
      <c r="J22" s="160">
        <f>SUM(J6:J21)</f>
        <v>0</v>
      </c>
      <c r="K22" s="161">
        <f t="shared" ref="K22" si="15">SUM(K6:K21)</f>
        <v>0</v>
      </c>
      <c r="L22" s="100">
        <f t="shared" ref="L22:M22" si="16">SUM(L6:L21)</f>
        <v>0</v>
      </c>
      <c r="M22" s="101">
        <f t="shared" si="16"/>
        <v>0</v>
      </c>
      <c r="N22" s="102"/>
      <c r="O22" s="103"/>
      <c r="P22" s="92"/>
      <c r="Q22" s="92"/>
      <c r="R22" s="92"/>
      <c r="S22" s="92"/>
    </row>
    <row r="23" spans="1:19" s="88" customFormat="1" x14ac:dyDescent="0.25">
      <c r="A23" s="116" t="s">
        <v>96</v>
      </c>
      <c r="B23" s="147"/>
      <c r="C23" s="148"/>
      <c r="D23" s="149"/>
      <c r="E23" s="150"/>
      <c r="F23" s="151"/>
      <c r="G23" s="151"/>
      <c r="H23" s="151"/>
      <c r="I23" s="151"/>
      <c r="J23" s="151"/>
      <c r="K23" s="151"/>
      <c r="L23" s="89"/>
      <c r="M23" s="89"/>
      <c r="N23" s="90"/>
      <c r="O23" s="92"/>
      <c r="P23" s="92"/>
      <c r="Q23" s="92"/>
      <c r="R23" s="92"/>
      <c r="S23" s="92"/>
    </row>
    <row r="24" spans="1:19" s="88" customFormat="1" x14ac:dyDescent="0.25">
      <c r="A24" s="117" t="s">
        <v>139</v>
      </c>
      <c r="B24" s="147" t="s">
        <v>147</v>
      </c>
      <c r="C24" s="148"/>
      <c r="D24" s="149"/>
      <c r="E24" s="150"/>
      <c r="F24" s="151"/>
      <c r="G24" s="151"/>
      <c r="H24" s="151"/>
      <c r="I24" s="151"/>
      <c r="J24" s="151"/>
      <c r="K24" s="151"/>
      <c r="L24" s="89"/>
      <c r="M24" s="89"/>
      <c r="N24" s="90"/>
      <c r="O24" s="92"/>
      <c r="P24" s="92"/>
      <c r="Q24" s="92"/>
      <c r="R24" s="92"/>
      <c r="S24" s="92"/>
    </row>
    <row r="25" spans="1:19" s="88" customFormat="1" x14ac:dyDescent="0.25">
      <c r="A25" s="118" t="s">
        <v>140</v>
      </c>
      <c r="B25" s="147" t="s">
        <v>137</v>
      </c>
      <c r="C25" s="148"/>
      <c r="D25" s="149"/>
      <c r="E25" s="150"/>
      <c r="F25" s="151"/>
      <c r="G25" s="151"/>
      <c r="H25" s="151"/>
      <c r="I25" s="151"/>
      <c r="J25" s="151"/>
      <c r="K25" s="151"/>
      <c r="L25" s="89"/>
      <c r="M25" s="89"/>
      <c r="N25" s="90"/>
      <c r="O25" s="92"/>
      <c r="P25" s="92"/>
      <c r="Q25" s="92"/>
      <c r="R25" s="92"/>
      <c r="S25" s="92"/>
    </row>
    <row r="26" spans="1:19" s="88" customFormat="1" x14ac:dyDescent="0.25">
      <c r="A26" s="118" t="s">
        <v>141</v>
      </c>
      <c r="B26" s="147" t="s">
        <v>137</v>
      </c>
      <c r="C26" s="148"/>
      <c r="D26" s="149"/>
      <c r="E26" s="150"/>
      <c r="F26" s="151"/>
      <c r="G26" s="151"/>
      <c r="H26" s="151"/>
      <c r="I26" s="151"/>
      <c r="J26" s="151"/>
      <c r="K26" s="151"/>
      <c r="L26" s="89"/>
      <c r="M26" s="89"/>
      <c r="N26" s="90"/>
      <c r="O26" s="92"/>
      <c r="P26" s="92"/>
      <c r="Q26" s="92"/>
      <c r="R26" s="92"/>
      <c r="S26" s="92"/>
    </row>
    <row r="27" spans="1:19" s="88" customFormat="1" x14ac:dyDescent="0.25">
      <c r="A27" s="118" t="s">
        <v>142</v>
      </c>
      <c r="B27" s="147">
        <v>0.87</v>
      </c>
      <c r="C27" s="148"/>
      <c r="D27" s="149">
        <v>1</v>
      </c>
      <c r="E27" s="150">
        <f t="shared" ref="E27:E32" si="17">B27*D27</f>
        <v>0.87</v>
      </c>
      <c r="F27" s="151">
        <v>0</v>
      </c>
      <c r="G27" s="151">
        <f t="shared" ref="G27:G32" si="18">+D27*F27</f>
        <v>0</v>
      </c>
      <c r="H27" s="151">
        <f t="shared" ref="H27:H32" si="19">E27*F27</f>
        <v>0</v>
      </c>
      <c r="I27" s="151">
        <f t="shared" ref="I27:I32" si="20">H27*0.05</f>
        <v>0</v>
      </c>
      <c r="J27" s="151">
        <f t="shared" ref="J27:J32" si="21">H27*0.1</f>
        <v>0</v>
      </c>
      <c r="K27" s="151">
        <f t="shared" ref="K27:K32" si="22">+H27+I27+J27</f>
        <v>0</v>
      </c>
      <c r="L27" s="89">
        <f t="shared" ref="L27:L32" si="23">+C27*D27*F27</f>
        <v>0</v>
      </c>
      <c r="M27" s="89">
        <f>(H27*$P$7)+(I27*$P$8)+(J27*$P$9)</f>
        <v>0</v>
      </c>
      <c r="N27" s="90"/>
      <c r="O27" s="92"/>
      <c r="P27" s="92"/>
      <c r="Q27" s="92"/>
      <c r="R27" s="92"/>
      <c r="S27" s="92"/>
    </row>
    <row r="28" spans="1:19" s="88" customFormat="1" x14ac:dyDescent="0.25">
      <c r="A28" s="118" t="s">
        <v>143</v>
      </c>
      <c r="B28" s="147"/>
      <c r="C28" s="148"/>
      <c r="D28" s="149"/>
      <c r="E28" s="150"/>
      <c r="F28" s="151"/>
      <c r="G28" s="151"/>
      <c r="H28" s="151"/>
      <c r="I28" s="151"/>
      <c r="J28" s="151"/>
      <c r="K28" s="151"/>
      <c r="L28" s="89"/>
      <c r="M28" s="89"/>
      <c r="N28" s="90"/>
      <c r="O28" s="92"/>
      <c r="P28" s="92"/>
      <c r="Q28" s="92"/>
      <c r="R28" s="92"/>
      <c r="S28" s="92"/>
    </row>
    <row r="29" spans="1:19" s="88" customFormat="1" ht="15.75" x14ac:dyDescent="0.25">
      <c r="A29" s="117" t="s">
        <v>144</v>
      </c>
      <c r="B29" s="147">
        <v>6.09</v>
      </c>
      <c r="C29" s="148"/>
      <c r="D29" s="149">
        <v>12</v>
      </c>
      <c r="E29" s="150">
        <f t="shared" si="17"/>
        <v>73.08</v>
      </c>
      <c r="F29" s="151">
        <v>0</v>
      </c>
      <c r="G29" s="151">
        <f t="shared" si="18"/>
        <v>0</v>
      </c>
      <c r="H29" s="152">
        <f t="shared" si="19"/>
        <v>0</v>
      </c>
      <c r="I29" s="151">
        <f t="shared" si="20"/>
        <v>0</v>
      </c>
      <c r="J29" s="151">
        <f t="shared" si="21"/>
        <v>0</v>
      </c>
      <c r="K29" s="153">
        <f t="shared" si="22"/>
        <v>0</v>
      </c>
      <c r="L29" s="89">
        <f t="shared" si="23"/>
        <v>0</v>
      </c>
      <c r="M29" s="89">
        <f>(H29*$P$7)+(I29*$P$8)+(J29*$P$9)</f>
        <v>0</v>
      </c>
      <c r="N29" s="90"/>
      <c r="O29" s="95"/>
      <c r="P29" s="92"/>
      <c r="Q29" s="92"/>
      <c r="R29" s="92"/>
      <c r="S29" s="92"/>
    </row>
    <row r="30" spans="1:19" s="88" customFormat="1" x14ac:dyDescent="0.25">
      <c r="A30" s="117" t="s">
        <v>145</v>
      </c>
      <c r="B30" s="147" t="s">
        <v>11</v>
      </c>
      <c r="C30" s="148"/>
      <c r="D30" s="149"/>
      <c r="E30" s="150"/>
      <c r="F30" s="151"/>
      <c r="G30" s="151"/>
      <c r="H30" s="151"/>
      <c r="I30" s="151"/>
      <c r="J30" s="151"/>
      <c r="K30" s="151"/>
      <c r="L30" s="89"/>
      <c r="M30" s="89"/>
      <c r="N30" s="98"/>
      <c r="O30" s="92"/>
      <c r="P30" s="92"/>
      <c r="Q30" s="92"/>
      <c r="R30" s="92"/>
      <c r="S30" s="92"/>
    </row>
    <row r="31" spans="1:19" s="88" customFormat="1" x14ac:dyDescent="0.25">
      <c r="A31" s="117" t="s">
        <v>146</v>
      </c>
      <c r="B31" s="147" t="s">
        <v>11</v>
      </c>
      <c r="C31" s="148"/>
      <c r="D31" s="149"/>
      <c r="E31" s="150"/>
      <c r="F31" s="151"/>
      <c r="G31" s="151"/>
      <c r="H31" s="151"/>
      <c r="I31" s="151"/>
      <c r="J31" s="151"/>
      <c r="K31" s="151"/>
      <c r="L31" s="89"/>
      <c r="M31" s="89"/>
      <c r="N31" s="98"/>
      <c r="O31" s="92"/>
      <c r="P31" s="92"/>
      <c r="Q31" s="92"/>
      <c r="R31" s="92"/>
      <c r="S31" s="92"/>
    </row>
    <row r="32" spans="1:19" s="88" customFormat="1" ht="16.5" thickBot="1" x14ac:dyDescent="0.3">
      <c r="A32" s="117" t="s">
        <v>183</v>
      </c>
      <c r="B32" s="147">
        <v>2</v>
      </c>
      <c r="C32" s="148"/>
      <c r="D32" s="149">
        <v>1</v>
      </c>
      <c r="E32" s="150">
        <f t="shared" si="17"/>
        <v>2</v>
      </c>
      <c r="F32" s="151">
        <v>0</v>
      </c>
      <c r="G32" s="151">
        <f t="shared" si="18"/>
        <v>0</v>
      </c>
      <c r="H32" s="151">
        <f t="shared" si="19"/>
        <v>0</v>
      </c>
      <c r="I32" s="151">
        <f t="shared" si="20"/>
        <v>0</v>
      </c>
      <c r="J32" s="151">
        <f t="shared" si="21"/>
        <v>0</v>
      </c>
      <c r="K32" s="151">
        <f t="shared" si="22"/>
        <v>0</v>
      </c>
      <c r="L32" s="89">
        <f t="shared" si="23"/>
        <v>0</v>
      </c>
      <c r="M32" s="89">
        <f>(H32*$P$7)+(I32*$P$8)+(J32*$P$9)</f>
        <v>0</v>
      </c>
      <c r="N32" s="98"/>
      <c r="O32" s="92"/>
      <c r="P32" s="92"/>
      <c r="Q32" s="92"/>
      <c r="R32" s="92"/>
      <c r="S32" s="92"/>
    </row>
    <row r="33" spans="1:19" s="107" customFormat="1" ht="15.75" thickBot="1" x14ac:dyDescent="0.3">
      <c r="A33" s="99" t="s">
        <v>36</v>
      </c>
      <c r="B33" s="162"/>
      <c r="C33" s="163"/>
      <c r="D33" s="164"/>
      <c r="E33" s="164"/>
      <c r="F33" s="164"/>
      <c r="G33" s="165">
        <f>SUM(G23:G32)</f>
        <v>0</v>
      </c>
      <c r="H33" s="166">
        <f>SUM(H23:H32)</f>
        <v>0</v>
      </c>
      <c r="I33" s="166">
        <f>SUM(I23:I32)</f>
        <v>0</v>
      </c>
      <c r="J33" s="166">
        <f>SUM(J23:J32)</f>
        <v>0</v>
      </c>
      <c r="K33" s="167">
        <f>+H33+I33+J33</f>
        <v>0</v>
      </c>
      <c r="L33" s="101">
        <f>SUM(L23:L32)</f>
        <v>0</v>
      </c>
      <c r="M33" s="101">
        <f>SUM(M23:M32)</f>
        <v>0</v>
      </c>
      <c r="N33" s="104"/>
      <c r="O33" s="105"/>
      <c r="P33" s="106"/>
      <c r="Q33" s="106"/>
      <c r="R33" s="106"/>
      <c r="S33" s="106"/>
    </row>
    <row r="34" spans="1:19" s="88" customFormat="1" ht="15.75" thickBot="1" x14ac:dyDescent="0.3">
      <c r="A34" s="108" t="s">
        <v>52</v>
      </c>
      <c r="B34" s="168"/>
      <c r="C34" s="169"/>
      <c r="D34" s="170"/>
      <c r="E34" s="170"/>
      <c r="F34" s="170"/>
      <c r="G34" s="170">
        <f>+G22+G33</f>
        <v>0</v>
      </c>
      <c r="H34" s="171">
        <f>+H22+H33</f>
        <v>0</v>
      </c>
      <c r="I34" s="166">
        <f>+I22+I33</f>
        <v>0</v>
      </c>
      <c r="J34" s="166">
        <f>+J22+J33</f>
        <v>0</v>
      </c>
      <c r="K34" s="172">
        <f>+H34+I34+J34</f>
        <v>0</v>
      </c>
      <c r="L34" s="109"/>
      <c r="M34" s="109">
        <f>(M33+M22)</f>
        <v>0</v>
      </c>
      <c r="N34" s="110"/>
      <c r="O34" s="110"/>
      <c r="P34" s="111"/>
      <c r="Q34" s="92"/>
      <c r="R34" s="92"/>
      <c r="S34" s="92"/>
    </row>
    <row r="35" spans="1:19" s="88" customFormat="1" ht="15.75" thickBot="1" x14ac:dyDescent="0.3">
      <c r="A35" s="112" t="s">
        <v>93</v>
      </c>
      <c r="B35" s="173"/>
      <c r="C35" s="174"/>
      <c r="D35" s="175"/>
      <c r="E35" s="175"/>
      <c r="F35" s="175"/>
      <c r="G35" s="175"/>
      <c r="H35" s="175"/>
      <c r="I35" s="175"/>
      <c r="J35" s="175"/>
      <c r="K35" s="175"/>
      <c r="L35" s="113">
        <f>+L22+L33</f>
        <v>0</v>
      </c>
      <c r="M35" s="113"/>
      <c r="N35" s="114"/>
      <c r="O35" s="92"/>
      <c r="P35" s="92"/>
      <c r="Q35" s="92"/>
      <c r="R35" s="92"/>
      <c r="S35" s="92"/>
    </row>
    <row r="36" spans="1:19" s="88" customFormat="1" ht="16.5" thickBot="1" x14ac:dyDescent="0.3">
      <c r="A36" s="108" t="s">
        <v>180</v>
      </c>
      <c r="B36" s="173"/>
      <c r="C36" s="174"/>
      <c r="D36" s="175"/>
      <c r="E36" s="175"/>
      <c r="F36" s="175"/>
      <c r="G36" s="170"/>
      <c r="H36" s="175"/>
      <c r="I36" s="175"/>
      <c r="J36" s="175"/>
      <c r="K36" s="175"/>
      <c r="L36" s="113">
        <f>IF(L35=0,0,ROUND(L35,3-(1+INT(LOG10(ABS(L35))))))</f>
        <v>0</v>
      </c>
      <c r="M36" s="113">
        <f>IF(M34=0,0,ROUND(M34,3-(1+INT(LOG10(ABS(M34))))))</f>
        <v>0</v>
      </c>
      <c r="N36" s="114"/>
      <c r="O36" s="114"/>
      <c r="P36" s="92"/>
      <c r="Q36" s="92"/>
      <c r="R36" s="92"/>
      <c r="S36" s="92"/>
    </row>
    <row r="37" spans="1:19" s="88" customFormat="1" ht="19.5" customHeight="1" x14ac:dyDescent="0.25">
      <c r="A37" s="85" t="s">
        <v>10</v>
      </c>
      <c r="B37" s="135"/>
      <c r="O37" s="177"/>
    </row>
    <row r="38" spans="1:19" s="88" customFormat="1" ht="29.25" customHeight="1" x14ac:dyDescent="0.25">
      <c r="A38" s="217" t="s">
        <v>178</v>
      </c>
      <c r="B38" s="212"/>
      <c r="C38" s="212"/>
      <c r="D38" s="212"/>
      <c r="E38" s="212"/>
      <c r="F38" s="212"/>
      <c r="G38" s="212"/>
      <c r="H38" s="212"/>
      <c r="I38" s="212"/>
      <c r="J38" s="212"/>
      <c r="K38" s="212"/>
      <c r="L38" s="212"/>
      <c r="M38" s="212"/>
    </row>
    <row r="39" spans="1:19" s="88" customFormat="1" ht="42" customHeight="1" x14ac:dyDescent="0.25">
      <c r="A39" s="211" t="s">
        <v>186</v>
      </c>
      <c r="B39" s="212"/>
      <c r="C39" s="212"/>
      <c r="D39" s="212"/>
      <c r="E39" s="212"/>
      <c r="F39" s="212"/>
      <c r="G39" s="212"/>
      <c r="H39" s="212"/>
      <c r="I39" s="212"/>
      <c r="J39" s="212"/>
      <c r="K39" s="212"/>
      <c r="L39" s="212"/>
      <c r="M39" s="212"/>
      <c r="O39" s="177"/>
    </row>
    <row r="40" spans="1:19" s="88" customFormat="1" ht="15.75" customHeight="1" x14ac:dyDescent="0.25">
      <c r="A40" s="145" t="s">
        <v>179</v>
      </c>
      <c r="B40" s="127"/>
      <c r="C40" s="127"/>
      <c r="D40" s="127"/>
      <c r="E40" s="127"/>
      <c r="F40" s="127"/>
      <c r="G40" s="127"/>
      <c r="H40" s="127"/>
      <c r="I40" s="127"/>
      <c r="J40" s="127"/>
      <c r="K40" s="127"/>
      <c r="L40" s="127"/>
      <c r="M40" s="127"/>
    </row>
    <row r="41" spans="1:19" s="88" customFormat="1" ht="15.75" customHeight="1" x14ac:dyDescent="0.25">
      <c r="A41" s="128" t="s">
        <v>168</v>
      </c>
      <c r="B41" s="127"/>
      <c r="C41" s="127"/>
      <c r="D41" s="127"/>
      <c r="E41" s="127"/>
      <c r="F41" s="127"/>
      <c r="G41" s="127"/>
      <c r="H41" s="127"/>
      <c r="I41" s="127"/>
      <c r="J41" s="127"/>
      <c r="K41" s="127"/>
      <c r="L41" s="127"/>
      <c r="M41" s="127"/>
    </row>
    <row r="42" spans="1:19" s="88" customFormat="1" ht="15.75" customHeight="1" x14ac:dyDescent="0.25">
      <c r="A42" s="128" t="s">
        <v>169</v>
      </c>
      <c r="B42" s="127"/>
      <c r="C42" s="127"/>
      <c r="D42" s="127"/>
      <c r="E42" s="127"/>
      <c r="F42" s="127"/>
      <c r="G42" s="127"/>
      <c r="H42" s="127"/>
      <c r="I42" s="127"/>
      <c r="J42" s="127"/>
      <c r="K42" s="127"/>
      <c r="L42" s="127"/>
      <c r="M42" s="127"/>
    </row>
    <row r="43" spans="1:19" s="88" customFormat="1" ht="15.75" customHeight="1" x14ac:dyDescent="0.25">
      <c r="A43" s="128" t="s">
        <v>170</v>
      </c>
      <c r="B43" s="127"/>
      <c r="C43" s="127"/>
      <c r="D43" s="127"/>
      <c r="E43" s="127"/>
      <c r="F43" s="127"/>
      <c r="G43" s="127"/>
      <c r="H43" s="127"/>
      <c r="I43" s="127"/>
      <c r="J43" s="127"/>
      <c r="K43" s="127"/>
      <c r="L43" s="127"/>
      <c r="M43" s="127"/>
    </row>
    <row r="44" spans="1:19" s="88" customFormat="1" ht="15.75" customHeight="1" x14ac:dyDescent="0.25">
      <c r="A44" s="128" t="s">
        <v>171</v>
      </c>
      <c r="B44" s="127"/>
      <c r="C44" s="127"/>
      <c r="D44" s="127"/>
      <c r="E44" s="127"/>
      <c r="F44" s="127"/>
      <c r="G44" s="127"/>
      <c r="H44" s="127"/>
      <c r="I44" s="127"/>
      <c r="J44" s="127"/>
      <c r="K44" s="127"/>
      <c r="L44" s="127"/>
      <c r="M44" s="127"/>
    </row>
    <row r="45" spans="1:19" s="88" customFormat="1" ht="15.75" customHeight="1" x14ac:dyDescent="0.25">
      <c r="A45" s="128" t="s">
        <v>172</v>
      </c>
      <c r="B45" s="127"/>
      <c r="C45" s="127"/>
      <c r="D45" s="127"/>
      <c r="E45" s="127"/>
      <c r="F45" s="127"/>
      <c r="G45" s="127"/>
      <c r="H45" s="127"/>
      <c r="I45" s="127"/>
      <c r="J45" s="127"/>
      <c r="K45" s="127"/>
      <c r="L45" s="127"/>
      <c r="M45" s="127"/>
    </row>
    <row r="46" spans="1:19" s="88" customFormat="1" ht="15.75" customHeight="1" x14ac:dyDescent="0.25">
      <c r="A46" s="128" t="s">
        <v>176</v>
      </c>
      <c r="B46" s="127"/>
      <c r="C46" s="127"/>
      <c r="D46" s="127"/>
      <c r="E46" s="127"/>
      <c r="F46" s="127"/>
      <c r="G46" s="127"/>
      <c r="H46" s="127"/>
      <c r="I46" s="127"/>
      <c r="J46" s="127"/>
      <c r="K46" s="127"/>
      <c r="L46" s="127"/>
      <c r="M46" s="127"/>
    </row>
    <row r="47" spans="1:19" s="88" customFormat="1" ht="13.5" customHeight="1" x14ac:dyDescent="0.25">
      <c r="A47" s="143" t="s">
        <v>175</v>
      </c>
      <c r="B47" s="127"/>
      <c r="C47" s="127"/>
      <c r="D47" s="127"/>
      <c r="E47" s="127"/>
      <c r="F47" s="127"/>
      <c r="G47" s="127"/>
      <c r="H47" s="127"/>
      <c r="I47" s="127"/>
      <c r="J47" s="127"/>
      <c r="K47" s="127"/>
      <c r="L47" s="127"/>
      <c r="M47" s="127"/>
    </row>
    <row r="48" spans="1:19" s="88" customFormat="1" ht="15.75" customHeight="1" x14ac:dyDescent="0.25">
      <c r="A48" s="128" t="s">
        <v>173</v>
      </c>
      <c r="B48" s="127"/>
      <c r="C48" s="127"/>
      <c r="D48" s="127"/>
      <c r="E48" s="127"/>
      <c r="F48" s="127"/>
      <c r="G48" s="127"/>
      <c r="H48" s="127"/>
      <c r="I48" s="127"/>
      <c r="J48" s="127"/>
      <c r="K48" s="127"/>
      <c r="L48" s="127"/>
      <c r="M48" s="127"/>
    </row>
    <row r="49" spans="1:13" s="88" customFormat="1" ht="15.75" customHeight="1" x14ac:dyDescent="0.25">
      <c r="A49" s="128" t="s">
        <v>174</v>
      </c>
      <c r="B49" s="127"/>
      <c r="C49" s="127"/>
      <c r="D49" s="127"/>
      <c r="E49" s="127"/>
      <c r="F49" s="127"/>
      <c r="G49" s="127"/>
      <c r="H49" s="127"/>
      <c r="I49" s="127"/>
      <c r="J49" s="127"/>
      <c r="K49" s="127"/>
      <c r="L49" s="127"/>
      <c r="M49" s="127"/>
    </row>
    <row r="50" spans="1:13" s="88" customFormat="1" ht="15.75" customHeight="1" x14ac:dyDescent="0.25">
      <c r="A50" s="145" t="s">
        <v>182</v>
      </c>
      <c r="B50" s="144"/>
      <c r="C50" s="144"/>
      <c r="D50" s="144"/>
      <c r="E50" s="144"/>
      <c r="F50" s="144"/>
      <c r="G50" s="144"/>
      <c r="H50" s="144"/>
      <c r="I50" s="144"/>
      <c r="J50" s="144"/>
      <c r="K50" s="144"/>
      <c r="L50" s="144"/>
      <c r="M50" s="144"/>
    </row>
    <row r="51" spans="1:13" s="88" customFormat="1" ht="15.75" customHeight="1" x14ac:dyDescent="0.25">
      <c r="A51" s="145" t="s">
        <v>181</v>
      </c>
      <c r="B51" s="136"/>
      <c r="C51" s="124"/>
      <c r="D51" s="124"/>
      <c r="E51" s="124"/>
      <c r="F51" s="124"/>
      <c r="G51" s="124"/>
      <c r="H51" s="124"/>
      <c r="I51" s="124"/>
      <c r="J51" s="124"/>
      <c r="K51" s="124"/>
      <c r="L51" s="124"/>
      <c r="M51" s="124"/>
    </row>
    <row r="52" spans="1:13" s="88" customFormat="1" x14ac:dyDescent="0.25">
      <c r="A52" s="115"/>
      <c r="B52" s="135"/>
    </row>
  </sheetData>
  <mergeCells count="4">
    <mergeCell ref="A3:A5"/>
    <mergeCell ref="O6:P6"/>
    <mergeCell ref="A38:M38"/>
    <mergeCell ref="A39:M39"/>
  </mergeCells>
  <pageMargins left="0.7" right="0.7" top="0.75" bottom="0.75" header="0.3" footer="0.3"/>
  <pageSetup scale="57" orientation="landscape" r:id="rId1"/>
  <headerFooter>
    <oddHeader>&amp;LSheet: &amp;A&amp;R&amp;F</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9"/>
  <sheetViews>
    <sheetView tabSelected="1" workbookViewId="0"/>
  </sheetViews>
  <sheetFormatPr defaultRowHeight="15" x14ac:dyDescent="0.25"/>
  <cols>
    <col min="1" max="1" width="3.85546875" style="9" customWidth="1"/>
    <col min="2" max="2" width="10.28515625" style="9" customWidth="1"/>
    <col min="3" max="3" width="13" style="9" customWidth="1"/>
    <col min="4" max="4" width="12.85546875" style="9" customWidth="1"/>
    <col min="5" max="5" width="12" style="9" customWidth="1"/>
    <col min="6" max="6" width="14.140625" style="9" customWidth="1"/>
    <col min="7" max="7" width="14.5703125" style="9" customWidth="1"/>
    <col min="8" max="9" width="15.7109375" style="9" customWidth="1"/>
    <col min="10" max="10" width="9.140625" style="9"/>
    <col min="11" max="11" width="2.7109375" style="9" customWidth="1"/>
    <col min="12" max="16384" width="9.140625" style="9"/>
  </cols>
  <sheetData>
    <row r="1" spans="1:12" ht="16.5" customHeight="1" x14ac:dyDescent="0.25">
      <c r="A1" s="37" t="s">
        <v>57</v>
      </c>
      <c r="C1" s="36"/>
      <c r="D1" s="36"/>
      <c r="E1" s="36"/>
      <c r="F1" s="36"/>
      <c r="G1" s="36"/>
      <c r="H1" s="36"/>
      <c r="I1" s="36"/>
    </row>
    <row r="2" spans="1:12" ht="16.5" customHeight="1" x14ac:dyDescent="0.25">
      <c r="A2" s="122" t="s">
        <v>106</v>
      </c>
      <c r="B2" s="37"/>
      <c r="D2" s="36"/>
      <c r="E2" s="36"/>
      <c r="F2" s="36"/>
      <c r="G2" s="36"/>
      <c r="H2" s="36"/>
      <c r="I2" s="36"/>
    </row>
    <row r="3" spans="1:12" ht="15.75" x14ac:dyDescent="0.25">
      <c r="B3" s="36"/>
      <c r="C3" s="36"/>
      <c r="D3" s="36"/>
      <c r="E3" s="36"/>
      <c r="F3" s="36"/>
      <c r="G3" s="36"/>
      <c r="H3" s="36"/>
      <c r="I3" s="36"/>
    </row>
    <row r="4" spans="1:12" ht="39" x14ac:dyDescent="0.25">
      <c r="B4" s="42" t="s">
        <v>25</v>
      </c>
      <c r="C4" s="43" t="s">
        <v>26</v>
      </c>
      <c r="D4" s="43" t="s">
        <v>28</v>
      </c>
      <c r="E4" s="43" t="s">
        <v>27</v>
      </c>
      <c r="F4" s="43" t="s">
        <v>29</v>
      </c>
      <c r="G4" s="43" t="s">
        <v>81</v>
      </c>
      <c r="H4" s="44" t="s">
        <v>82</v>
      </c>
      <c r="I4" s="43" t="s">
        <v>83</v>
      </c>
    </row>
    <row r="5" spans="1:12" x14ac:dyDescent="0.25">
      <c r="B5" s="52">
        <v>1</v>
      </c>
      <c r="C5" s="53">
        <f>+'TBL1-ResY1'!H$34</f>
        <v>6</v>
      </c>
      <c r="D5" s="54">
        <f>+'TBL1-ResY1'!I$34</f>
        <v>0.30000000000000004</v>
      </c>
      <c r="E5" s="54">
        <f>+'TBL1-ResY1'!J$34</f>
        <v>0.60000000000000009</v>
      </c>
      <c r="F5" s="54">
        <f>SUM(C5:E5)</f>
        <v>6.9</v>
      </c>
      <c r="G5" s="55">
        <f>+'TBL1-ResY1'!M$34</f>
        <v>828.49500000000012</v>
      </c>
      <c r="H5" s="55">
        <f>+'TBL1-ResY1'!L$35</f>
        <v>0</v>
      </c>
      <c r="I5" s="56">
        <f>IF(SUM(G5:H5)=0,0,ROUND(SUM(G5:H5),3-(1+INT(LOG10(ABS(SUM(G5:H5)))))))</f>
        <v>828</v>
      </c>
    </row>
    <row r="6" spans="1:12" x14ac:dyDescent="0.25">
      <c r="B6" s="52">
        <v>2</v>
      </c>
      <c r="C6" s="53">
        <f>+'TBL2-ResY2'!H$34</f>
        <v>0</v>
      </c>
      <c r="D6" s="54">
        <f>+'TBL2-ResY2'!I$34</f>
        <v>0</v>
      </c>
      <c r="E6" s="54">
        <f>+'TBL2-ResY2'!J$34</f>
        <v>0</v>
      </c>
      <c r="F6" s="54">
        <f t="shared" ref="F6:F7" si="0">SUM(C6:E6)</f>
        <v>0</v>
      </c>
      <c r="G6" s="55">
        <f>+'TBL2-ResY2'!M$34</f>
        <v>0</v>
      </c>
      <c r="H6" s="55">
        <f>+'TBL2-ResY2'!L$35</f>
        <v>0</v>
      </c>
      <c r="I6" s="56">
        <f t="shared" ref="I6:I7" si="1">IF(SUM(G6:H6)=0,0,ROUND(SUM(G6:H6),3-(1+INT(LOG10(ABS(SUM(G6:H6)))))))</f>
        <v>0</v>
      </c>
    </row>
    <row r="7" spans="1:12" ht="15.75" thickBot="1" x14ac:dyDescent="0.3">
      <c r="B7" s="57">
        <v>3</v>
      </c>
      <c r="C7" s="53">
        <f>+'TBL3-ResY3'!H$34</f>
        <v>0</v>
      </c>
      <c r="D7" s="54">
        <f>+'TBL3-ResY3'!I$34</f>
        <v>0</v>
      </c>
      <c r="E7" s="54">
        <f>+'TBL3-ResY3'!J$34</f>
        <v>0</v>
      </c>
      <c r="F7" s="54">
        <f t="shared" si="0"/>
        <v>0</v>
      </c>
      <c r="G7" s="55">
        <f>+'TBL3-ResY3'!M$34</f>
        <v>0</v>
      </c>
      <c r="H7" s="55">
        <f>+'TBL3-ResY3'!L$35</f>
        <v>0</v>
      </c>
      <c r="I7" s="59">
        <f t="shared" si="1"/>
        <v>0</v>
      </c>
    </row>
    <row r="8" spans="1:12" ht="18" thickBot="1" x14ac:dyDescent="0.3">
      <c r="B8" s="65" t="s">
        <v>75</v>
      </c>
      <c r="C8" s="180">
        <f t="shared" ref="C8:E8" si="2">SUM(C5:C7)</f>
        <v>6</v>
      </c>
      <c r="D8" s="180">
        <f>SUM(D5:D7)</f>
        <v>0.30000000000000004</v>
      </c>
      <c r="E8" s="180">
        <f t="shared" si="2"/>
        <v>0.60000000000000009</v>
      </c>
      <c r="F8" s="180">
        <f>SUM(F5:F7)</f>
        <v>6.9</v>
      </c>
      <c r="G8" s="66">
        <f>IF(SUM(G5:G7)=0,0,ROUND(SUM(G5:G7),3-(1+INT(LOG10(ABS(SUM(G5:G7)))))))</f>
        <v>828</v>
      </c>
      <c r="H8" s="66">
        <f t="shared" ref="H8:I8" si="3">IF(SUM(H5:H7)=0,0,ROUND(SUM(H5:H7),3-(1+INT(LOG10(ABS(SUM(H5:H7)))))))</f>
        <v>0</v>
      </c>
      <c r="I8" s="66">
        <f t="shared" si="3"/>
        <v>828</v>
      </c>
    </row>
    <row r="9" spans="1:12" ht="18.75" thickTop="1" x14ac:dyDescent="0.25">
      <c r="B9" s="60" t="s">
        <v>80</v>
      </c>
      <c r="C9" s="181">
        <f t="shared" ref="C9:E9" si="4">AVERAGE(C5:C7)</f>
        <v>2</v>
      </c>
      <c r="D9" s="181">
        <f>AVERAGE(D5:D7)</f>
        <v>0.10000000000000002</v>
      </c>
      <c r="E9" s="181">
        <f t="shared" si="4"/>
        <v>0.20000000000000004</v>
      </c>
      <c r="F9" s="181">
        <f>AVERAGE(F5:F7)</f>
        <v>2.3000000000000003</v>
      </c>
      <c r="G9" s="62">
        <f>IF(AVERAGE(G5:G7)=0,0,ROUND(AVERAGE(G5:G7),3-(1+INT(LOG10(ABS(AVERAGE(G5:G7)))))))</f>
        <v>276</v>
      </c>
      <c r="H9" s="63">
        <f t="shared" ref="H9:I9" si="5">IF(AVERAGE(H5:H7)=0,0,ROUND(AVERAGE(H5:H7),3-(1+INT(LOG10(ABS(AVERAGE(H5:H7)))))))</f>
        <v>0</v>
      </c>
      <c r="I9" s="63">
        <f t="shared" si="5"/>
        <v>276</v>
      </c>
    </row>
    <row r="10" spans="1:12" x14ac:dyDescent="0.25">
      <c r="B10" s="219"/>
      <c r="C10" s="220"/>
      <c r="D10" s="220"/>
      <c r="E10" s="220"/>
      <c r="F10" s="220"/>
      <c r="G10" s="220"/>
      <c r="H10" s="220"/>
      <c r="I10" s="221"/>
    </row>
    <row r="11" spans="1:12" ht="39" x14ac:dyDescent="0.25">
      <c r="B11" s="42" t="s">
        <v>25</v>
      </c>
      <c r="C11" s="43" t="s">
        <v>86</v>
      </c>
      <c r="D11" s="43" t="s">
        <v>87</v>
      </c>
      <c r="E11" s="43" t="s">
        <v>88</v>
      </c>
      <c r="F11" s="43" t="s">
        <v>89</v>
      </c>
      <c r="G11" s="43" t="s">
        <v>30</v>
      </c>
      <c r="H11" s="44" t="s">
        <v>90</v>
      </c>
      <c r="I11" s="43" t="s">
        <v>91</v>
      </c>
    </row>
    <row r="12" spans="1:12" x14ac:dyDescent="0.25">
      <c r="B12" s="52">
        <v>1</v>
      </c>
      <c r="C12" s="53">
        <v>3</v>
      </c>
      <c r="D12" s="54">
        <f>+'TBL1-ResY1'!G$34</f>
        <v>3</v>
      </c>
      <c r="E12" s="54">
        <f>+'TBL1-ResY1'!H$22+'TBL1-ResY1'!I$22+'TBL1-ResY1'!J$22</f>
        <v>0</v>
      </c>
      <c r="F12" s="54">
        <f>+'TBL1-ResY1'!H$33+'TBL1-ResY1'!I$33+'TBL1-ResY1'!J$33</f>
        <v>6.9</v>
      </c>
      <c r="G12" s="54">
        <f>+E12+F12</f>
        <v>6.9</v>
      </c>
      <c r="H12" s="54">
        <f>IFERROR(G12/D12,0)</f>
        <v>2.3000000000000003</v>
      </c>
      <c r="I12" s="53">
        <f>IFERROR(H12/C12,0)</f>
        <v>0.76666666666666672</v>
      </c>
      <c r="L12" s="84"/>
    </row>
    <row r="13" spans="1:12" x14ac:dyDescent="0.25">
      <c r="B13" s="52">
        <v>2</v>
      </c>
      <c r="C13" s="53">
        <v>3</v>
      </c>
      <c r="D13" s="54">
        <f>+'TBL2-ResY2'!G$34</f>
        <v>0</v>
      </c>
      <c r="E13" s="54">
        <f>+'TBL2-ResY2'!H$22+'TBL2-ResY2'!I$22+'TBL2-ResY2'!J$22</f>
        <v>0</v>
      </c>
      <c r="F13" s="54">
        <f>+'TBL2-ResY2'!H$33+'TBL2-ResY2'!I$33+'TBL2-ResY2'!J$33</f>
        <v>0</v>
      </c>
      <c r="G13" s="54">
        <f t="shared" ref="G13:G14" si="6">+E13+F13</f>
        <v>0</v>
      </c>
      <c r="H13" s="54">
        <f t="shared" ref="H13:H14" si="7">IFERROR(G13/D13,0)</f>
        <v>0</v>
      </c>
      <c r="I13" s="53">
        <f t="shared" ref="I13:I14" si="8">IFERROR(H13/C13,0)</f>
        <v>0</v>
      </c>
      <c r="L13" s="84"/>
    </row>
    <row r="14" spans="1:12" ht="15.75" thickBot="1" x14ac:dyDescent="0.3">
      <c r="B14" s="57">
        <v>3</v>
      </c>
      <c r="C14" s="53">
        <v>3</v>
      </c>
      <c r="D14" s="54">
        <f>+'TBL3-ResY3'!G$34</f>
        <v>0</v>
      </c>
      <c r="E14" s="54">
        <f>+'TBL3-ResY3'!H$22+'TBL3-ResY3'!I$22+'TBL3-ResY3'!J$22</f>
        <v>0</v>
      </c>
      <c r="F14" s="54">
        <f>+'TBL3-ResY3'!H$33+'TBL3-ResY3'!I$33+'TBL3-ResY3'!J$33</f>
        <v>0</v>
      </c>
      <c r="G14" s="58">
        <f t="shared" si="6"/>
        <v>0</v>
      </c>
      <c r="H14" s="54">
        <f t="shared" si="7"/>
        <v>0</v>
      </c>
      <c r="I14" s="53">
        <f t="shared" si="8"/>
        <v>0</v>
      </c>
      <c r="L14" s="84"/>
    </row>
    <row r="15" spans="1:12" ht="15.75" thickBot="1" x14ac:dyDescent="0.3">
      <c r="B15" s="65" t="s">
        <v>23</v>
      </c>
      <c r="C15" s="180">
        <f t="shared" ref="C15" si="9">SUM(C12:C14)</f>
        <v>9</v>
      </c>
      <c r="D15" s="180">
        <f>SUM(D12:D14)</f>
        <v>3</v>
      </c>
      <c r="E15" s="180">
        <f t="shared" ref="E15" si="10">SUM(E12:E14)</f>
        <v>0</v>
      </c>
      <c r="F15" s="180">
        <f>SUM(F12:F14)</f>
        <v>6.9</v>
      </c>
      <c r="G15" s="180">
        <f>IF(SUM(G12:G14)=0,0,ROUND(SUM(G12:G14),3-(1+INT(LOG10(ABS(SUM(G12:G14)))))))</f>
        <v>6.9</v>
      </c>
      <c r="H15" s="180">
        <f t="shared" ref="H15:I15" si="11">IF(SUM(H12:H14)=0,0,ROUND(SUM(H12:H14),3-(1+INT(LOG10(ABS(SUM(H12:H14)))))))</f>
        <v>2.2999999999999998</v>
      </c>
      <c r="I15" s="180">
        <f t="shared" si="11"/>
        <v>0.76700000000000002</v>
      </c>
    </row>
    <row r="16" spans="1:12" ht="15.75" thickTop="1" x14ac:dyDescent="0.25">
      <c r="B16" s="60" t="s">
        <v>92</v>
      </c>
      <c r="C16" s="181">
        <f t="shared" ref="C16" si="12">AVERAGE(C12:C14)</f>
        <v>3</v>
      </c>
      <c r="D16" s="181">
        <f>AVERAGE(D12:D14)</f>
        <v>1</v>
      </c>
      <c r="E16" s="181">
        <f t="shared" ref="E16" si="13">AVERAGE(E12:E14)</f>
        <v>0</v>
      </c>
      <c r="F16" s="181">
        <f>AVERAGE(F12:F14)</f>
        <v>2.3000000000000003</v>
      </c>
      <c r="G16" s="181">
        <f>IF(AVERAGE(G12:G14)=0,0,ROUND(AVERAGE(G12:G14),3-(1+INT(LOG10(ABS(AVERAGE(G12:G14)))))))</f>
        <v>2.2999999999999998</v>
      </c>
      <c r="H16" s="181">
        <f t="shared" ref="H16:I16" si="14">IF(AVERAGE(H12:H14)=0,0,ROUND(AVERAGE(H12:H14),3-(1+INT(LOG10(ABS(AVERAGE(H12:H14)))))))</f>
        <v>0.76700000000000002</v>
      </c>
      <c r="I16" s="181">
        <f t="shared" si="14"/>
        <v>0.25600000000000001</v>
      </c>
    </row>
    <row r="17" spans="1:9" x14ac:dyDescent="0.25">
      <c r="A17" s="9" t="s">
        <v>76</v>
      </c>
      <c r="C17" s="74"/>
      <c r="D17" s="74"/>
      <c r="E17" s="74"/>
      <c r="F17" s="74"/>
      <c r="G17" s="75"/>
      <c r="H17" s="76"/>
      <c r="I17" s="76"/>
    </row>
    <row r="18" spans="1:9" x14ac:dyDescent="0.25">
      <c r="A18" s="51" t="s">
        <v>60</v>
      </c>
      <c r="B18" s="77" t="s">
        <v>77</v>
      </c>
      <c r="C18" s="74"/>
      <c r="D18" s="74"/>
      <c r="E18" s="74"/>
      <c r="F18" s="74"/>
      <c r="G18" s="75"/>
      <c r="H18" s="76"/>
      <c r="I18" s="76"/>
    </row>
    <row r="19" spans="1:9" x14ac:dyDescent="0.25">
      <c r="A19" s="51" t="s">
        <v>61</v>
      </c>
      <c r="B19" s="77" t="s">
        <v>78</v>
      </c>
    </row>
  </sheetData>
  <mergeCells count="1">
    <mergeCell ref="B10:I10"/>
  </mergeCells>
  <pageMargins left="0.7" right="0.7" top="0.75" bottom="0.75" header="0.3" footer="0.3"/>
  <pageSetup orientation="landscape" r:id="rId1"/>
  <headerFooter>
    <oddHeader>&amp;LSheet: &amp;A&amp;R&amp;F</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26"/>
  <sheetViews>
    <sheetView zoomScaleNormal="100" workbookViewId="0"/>
  </sheetViews>
  <sheetFormatPr defaultRowHeight="15" x14ac:dyDescent="0.25"/>
  <cols>
    <col min="1" max="1" width="57.28515625" style="33" customWidth="1"/>
    <col min="2" max="2" width="10.28515625" style="33" customWidth="1"/>
    <col min="3" max="3" width="11.28515625" style="33" customWidth="1"/>
    <col min="4" max="4" width="10.28515625" style="33" customWidth="1"/>
    <col min="5" max="5" width="11.85546875" style="33" customWidth="1"/>
    <col min="6" max="8" width="10.28515625" style="33" customWidth="1"/>
    <col min="9" max="9" width="13" style="33" customWidth="1"/>
    <col min="10" max="10" width="5.7109375" style="33" customWidth="1"/>
    <col min="11" max="11" width="10.85546875" style="33" customWidth="1"/>
    <col min="12" max="12" width="9.140625" style="33"/>
    <col min="13" max="13" width="3.140625" style="33" customWidth="1"/>
    <col min="14" max="16384" width="9.140625" style="33"/>
  </cols>
  <sheetData>
    <row r="1" spans="1:14" ht="15.75" x14ac:dyDescent="0.25">
      <c r="A1" s="2" t="s">
        <v>103</v>
      </c>
      <c r="B1" s="9"/>
      <c r="C1" s="9"/>
      <c r="D1" s="9"/>
      <c r="E1" s="9"/>
      <c r="F1" s="9"/>
      <c r="G1" s="9"/>
      <c r="H1" s="9"/>
      <c r="I1" s="9"/>
    </row>
    <row r="2" spans="1:14" ht="15.75" x14ac:dyDescent="0.25">
      <c r="A2" s="3" t="s">
        <v>104</v>
      </c>
      <c r="B2" s="9"/>
      <c r="C2" s="9"/>
      <c r="D2" s="9"/>
      <c r="E2" s="9"/>
      <c r="F2" s="9"/>
      <c r="G2" s="9"/>
      <c r="H2" s="9"/>
      <c r="I2" s="9"/>
    </row>
    <row r="3" spans="1:14" ht="15.75" x14ac:dyDescent="0.25">
      <c r="A3" s="1"/>
      <c r="B3" s="9"/>
      <c r="C3" s="9"/>
      <c r="D3" s="9"/>
      <c r="E3" s="9"/>
      <c r="F3" s="9"/>
      <c r="G3" s="9"/>
      <c r="H3" s="9"/>
      <c r="I3" s="9"/>
    </row>
    <row r="4" spans="1:14" x14ac:dyDescent="0.25">
      <c r="A4" s="223" t="s">
        <v>12</v>
      </c>
      <c r="B4" s="32" t="s">
        <v>38</v>
      </c>
      <c r="C4" s="32" t="s">
        <v>39</v>
      </c>
      <c r="D4" s="32" t="s">
        <v>40</v>
      </c>
      <c r="E4" s="32" t="s">
        <v>41</v>
      </c>
      <c r="F4" s="32" t="s">
        <v>48</v>
      </c>
      <c r="G4" s="32" t="s">
        <v>50</v>
      </c>
      <c r="H4" s="32" t="s">
        <v>44</v>
      </c>
      <c r="I4" s="32" t="s">
        <v>47</v>
      </c>
    </row>
    <row r="5" spans="1:14" ht="64.5" x14ac:dyDescent="0.25">
      <c r="A5" s="223"/>
      <c r="B5" s="41" t="s">
        <v>148</v>
      </c>
      <c r="C5" s="41" t="s">
        <v>149</v>
      </c>
      <c r="D5" s="41" t="s">
        <v>150</v>
      </c>
      <c r="E5" s="41" t="s">
        <v>151</v>
      </c>
      <c r="F5" s="41" t="s">
        <v>49</v>
      </c>
      <c r="G5" s="41" t="s">
        <v>51</v>
      </c>
      <c r="H5" s="41" t="s">
        <v>45</v>
      </c>
      <c r="I5" s="41" t="s">
        <v>152</v>
      </c>
    </row>
    <row r="6" spans="1:14" ht="15.75" thickBot="1" x14ac:dyDescent="0.3">
      <c r="A6" s="224"/>
      <c r="B6" s="48"/>
      <c r="C6" s="48"/>
      <c r="D6" s="48" t="s">
        <v>24</v>
      </c>
      <c r="E6" s="48"/>
      <c r="F6" s="48" t="s">
        <v>42</v>
      </c>
      <c r="G6" s="48" t="s">
        <v>43</v>
      </c>
      <c r="H6" s="48" t="s">
        <v>46</v>
      </c>
      <c r="I6" s="48"/>
      <c r="K6" s="216" t="s">
        <v>105</v>
      </c>
      <c r="L6" s="216"/>
      <c r="N6" s="179"/>
    </row>
    <row r="7" spans="1:14" ht="18.75" thickTop="1" x14ac:dyDescent="0.25">
      <c r="A7" s="69" t="s">
        <v>153</v>
      </c>
      <c r="B7" s="139">
        <v>2.609</v>
      </c>
      <c r="C7" s="119">
        <v>1</v>
      </c>
      <c r="D7" s="139">
        <f>B7*C7</f>
        <v>2.609</v>
      </c>
      <c r="E7" s="119">
        <v>0</v>
      </c>
      <c r="F7" s="119">
        <f>D7*E7</f>
        <v>0</v>
      </c>
      <c r="G7" s="119">
        <f>F7*0.05</f>
        <v>0</v>
      </c>
      <c r="H7" s="119">
        <f>F7*0.1</f>
        <v>0</v>
      </c>
      <c r="I7" s="67">
        <f>(F7*$L$7)+(G7*$L$8)+(H7*$L$9)</f>
        <v>0</v>
      </c>
      <c r="K7" s="68" t="s">
        <v>20</v>
      </c>
      <c r="L7" s="35">
        <f>Inputs!D16</f>
        <v>52.37</v>
      </c>
    </row>
    <row r="8" spans="1:14" ht="18" x14ac:dyDescent="0.25">
      <c r="A8" s="69" t="s">
        <v>154</v>
      </c>
      <c r="B8" s="139">
        <v>2.609</v>
      </c>
      <c r="C8" s="119">
        <v>0.2</v>
      </c>
      <c r="D8" s="139">
        <f t="shared" ref="D8:D14" si="0">B8*C8</f>
        <v>0.52180000000000004</v>
      </c>
      <c r="E8" s="119">
        <v>0</v>
      </c>
      <c r="F8" s="119">
        <f t="shared" ref="F8:F14" si="1">D8*E8</f>
        <v>0</v>
      </c>
      <c r="G8" s="119">
        <f t="shared" ref="G8:G14" si="2">F8*0.05</f>
        <v>0</v>
      </c>
      <c r="H8" s="119">
        <f t="shared" ref="H8:H14" si="3">F8*0.1</f>
        <v>0</v>
      </c>
      <c r="I8" s="67">
        <f t="shared" ref="I8:I14" si="4">(F8*$L$7)+(G8*$L$8)+(H8*$L$9)</f>
        <v>0</v>
      </c>
      <c r="K8" s="68" t="s">
        <v>18</v>
      </c>
      <c r="L8" s="35">
        <f>Inputs!D17</f>
        <v>70.56</v>
      </c>
    </row>
    <row r="9" spans="1:14" ht="18.75" customHeight="1" x14ac:dyDescent="0.25">
      <c r="A9" s="69" t="s">
        <v>155</v>
      </c>
      <c r="B9" s="139"/>
      <c r="C9" s="119"/>
      <c r="D9" s="139"/>
      <c r="E9" s="119"/>
      <c r="F9" s="119"/>
      <c r="G9" s="119"/>
      <c r="H9" s="119"/>
      <c r="I9" s="67"/>
      <c r="K9" s="71" t="s">
        <v>19</v>
      </c>
      <c r="L9" s="35">
        <f>Inputs!D18</f>
        <v>27.48</v>
      </c>
    </row>
    <row r="10" spans="1:14" ht="18" x14ac:dyDescent="0.25">
      <c r="A10" s="137" t="s">
        <v>156</v>
      </c>
      <c r="B10" s="139">
        <v>1.7390000000000001</v>
      </c>
      <c r="C10" s="119">
        <v>1</v>
      </c>
      <c r="D10" s="139">
        <f t="shared" si="0"/>
        <v>1.7390000000000001</v>
      </c>
      <c r="E10" s="119">
        <v>0</v>
      </c>
      <c r="F10" s="119">
        <f t="shared" si="1"/>
        <v>0</v>
      </c>
      <c r="G10" s="119">
        <f t="shared" si="2"/>
        <v>0</v>
      </c>
      <c r="H10" s="119">
        <f t="shared" si="3"/>
        <v>0</v>
      </c>
      <c r="I10" s="67">
        <f t="shared" si="4"/>
        <v>0</v>
      </c>
    </row>
    <row r="11" spans="1:14" ht="18" x14ac:dyDescent="0.25">
      <c r="A11" s="137" t="s">
        <v>157</v>
      </c>
      <c r="B11" s="139">
        <v>1.7390000000000001</v>
      </c>
      <c r="C11" s="119">
        <v>1</v>
      </c>
      <c r="D11" s="139">
        <f t="shared" si="0"/>
        <v>1.7390000000000001</v>
      </c>
      <c r="E11" s="119">
        <v>0</v>
      </c>
      <c r="F11" s="119">
        <f t="shared" si="1"/>
        <v>0</v>
      </c>
      <c r="G11" s="119">
        <f t="shared" si="2"/>
        <v>0</v>
      </c>
      <c r="H11" s="119">
        <f t="shared" si="3"/>
        <v>0</v>
      </c>
      <c r="I11" s="67">
        <f t="shared" si="4"/>
        <v>0</v>
      </c>
    </row>
    <row r="12" spans="1:14" ht="18" x14ac:dyDescent="0.25">
      <c r="A12" s="137" t="s">
        <v>162</v>
      </c>
      <c r="B12" s="139">
        <v>1.7390000000000001</v>
      </c>
      <c r="C12" s="119">
        <v>1</v>
      </c>
      <c r="D12" s="139">
        <f t="shared" ref="D12" si="5">B12*C12</f>
        <v>1.7390000000000001</v>
      </c>
      <c r="E12" s="119">
        <v>0</v>
      </c>
      <c r="F12" s="119">
        <f t="shared" ref="F12" si="6">D12*E12</f>
        <v>0</v>
      </c>
      <c r="G12" s="119">
        <f t="shared" si="2"/>
        <v>0</v>
      </c>
      <c r="H12" s="119">
        <f t="shared" ref="H12" si="7">F12*0.1</f>
        <v>0</v>
      </c>
      <c r="I12" s="67">
        <f t="shared" ref="I12" si="8">(F12*$L$7)+(G12*$L$8)+(H12*$L$9)</f>
        <v>0</v>
      </c>
    </row>
    <row r="13" spans="1:14" ht="18" x14ac:dyDescent="0.25">
      <c r="A13" s="137" t="s">
        <v>158</v>
      </c>
      <c r="B13" s="139">
        <v>1.7390000000000001</v>
      </c>
      <c r="C13" s="119">
        <v>1</v>
      </c>
      <c r="D13" s="139">
        <f t="shared" si="0"/>
        <v>1.7390000000000001</v>
      </c>
      <c r="E13" s="119">
        <v>0</v>
      </c>
      <c r="F13" s="119">
        <f t="shared" si="1"/>
        <v>0</v>
      </c>
      <c r="G13" s="119">
        <f t="shared" si="2"/>
        <v>0</v>
      </c>
      <c r="H13" s="119">
        <f t="shared" si="3"/>
        <v>0</v>
      </c>
      <c r="I13" s="67">
        <f t="shared" si="4"/>
        <v>0</v>
      </c>
    </row>
    <row r="14" spans="1:14" ht="18" x14ac:dyDescent="0.25">
      <c r="A14" s="137" t="s">
        <v>159</v>
      </c>
      <c r="B14" s="139">
        <v>1.7390000000000001</v>
      </c>
      <c r="C14" s="119">
        <v>1</v>
      </c>
      <c r="D14" s="139">
        <f t="shared" si="0"/>
        <v>1.7390000000000001</v>
      </c>
      <c r="E14" s="119">
        <v>0</v>
      </c>
      <c r="F14" s="138">
        <f t="shared" si="1"/>
        <v>0</v>
      </c>
      <c r="G14" s="138">
        <f t="shared" si="2"/>
        <v>0</v>
      </c>
      <c r="H14" s="138">
        <f t="shared" si="3"/>
        <v>0</v>
      </c>
      <c r="I14" s="67">
        <f t="shared" si="4"/>
        <v>0</v>
      </c>
    </row>
    <row r="15" spans="1:14" ht="18" x14ac:dyDescent="0.25">
      <c r="A15" s="137" t="s">
        <v>160</v>
      </c>
      <c r="B15" s="146">
        <v>6.9569999999999999</v>
      </c>
      <c r="C15" s="120">
        <v>4</v>
      </c>
      <c r="D15" s="146">
        <f>B15*C15</f>
        <v>27.827999999999999</v>
      </c>
      <c r="E15" s="120">
        <v>0</v>
      </c>
      <c r="F15" s="146">
        <f>D15*E15</f>
        <v>0</v>
      </c>
      <c r="G15" s="146">
        <f>F15*0.05</f>
        <v>0</v>
      </c>
      <c r="H15" s="146">
        <f>F15*0.1</f>
        <v>0</v>
      </c>
      <c r="I15" s="70">
        <f>(F15*$L$7)+(G15*$L$8)+(H15*$L$9)</f>
        <v>0</v>
      </c>
    </row>
    <row r="16" spans="1:14" ht="18.75" thickBot="1" x14ac:dyDescent="0.3">
      <c r="A16" s="137" t="s">
        <v>161</v>
      </c>
      <c r="B16" s="146">
        <v>0.435</v>
      </c>
      <c r="C16" s="120">
        <v>2</v>
      </c>
      <c r="D16" s="146">
        <f t="shared" ref="D16" si="9">B16*C16</f>
        <v>0.87</v>
      </c>
      <c r="E16" s="120">
        <v>0</v>
      </c>
      <c r="F16" s="146">
        <f t="shared" ref="F16" si="10">D16*E16</f>
        <v>0</v>
      </c>
      <c r="G16" s="146">
        <f t="shared" ref="G16" si="11">F16*0.05</f>
        <v>0</v>
      </c>
      <c r="H16" s="146">
        <f t="shared" ref="H16" si="12">F16*0.1</f>
        <v>0</v>
      </c>
      <c r="I16" s="70">
        <f>(F16*$L$7)+(G16*$L$8)+(H16*$L$9)</f>
        <v>0</v>
      </c>
    </row>
    <row r="17" spans="1:9" ht="17.25" thickBot="1" x14ac:dyDescent="0.3">
      <c r="A17" s="72" t="s">
        <v>166</v>
      </c>
      <c r="B17" s="121"/>
      <c r="C17" s="121"/>
      <c r="D17" s="121"/>
      <c r="E17" s="121"/>
      <c r="F17" s="141">
        <f>SUM(F7:F16)</f>
        <v>0</v>
      </c>
      <c r="G17" s="141">
        <f>SUM(G7:G16)</f>
        <v>0</v>
      </c>
      <c r="H17" s="141">
        <f>SUM(H7:H16)</f>
        <v>0</v>
      </c>
      <c r="I17" s="140">
        <f t="shared" ref="I17" si="13">IF(SUM(I7:I16)=0,0,ROUND(SUM(I7:I16),3-(1+INT(LOG10(ABS(SUM(I7:I16)))))))</f>
        <v>0</v>
      </c>
    </row>
    <row r="18" spans="1:9" ht="15.75" thickTop="1" x14ac:dyDescent="0.25">
      <c r="A18" s="73"/>
      <c r="B18" s="9"/>
      <c r="C18" s="9"/>
      <c r="D18" s="9"/>
      <c r="E18" s="9"/>
      <c r="F18" s="9"/>
      <c r="G18" s="9"/>
      <c r="H18" s="9"/>
      <c r="I18" s="9"/>
    </row>
    <row r="19" spans="1:9" x14ac:dyDescent="0.25">
      <c r="A19" s="73" t="s">
        <v>10</v>
      </c>
      <c r="B19" s="9"/>
      <c r="C19" s="9"/>
      <c r="D19" s="9"/>
      <c r="E19" s="9"/>
      <c r="F19" s="9"/>
      <c r="G19" s="9"/>
      <c r="H19" s="9"/>
      <c r="I19" s="9"/>
    </row>
    <row r="20" spans="1:9" ht="28.5" customHeight="1" x14ac:dyDescent="0.25">
      <c r="A20" s="222" t="s">
        <v>177</v>
      </c>
      <c r="B20" s="222"/>
      <c r="C20" s="222"/>
      <c r="D20" s="222"/>
      <c r="E20" s="222"/>
      <c r="F20" s="222"/>
      <c r="G20" s="222"/>
      <c r="H20" s="222"/>
      <c r="I20" s="222"/>
    </row>
    <row r="21" spans="1:9" ht="30" customHeight="1" x14ac:dyDescent="0.25">
      <c r="A21" s="222" t="s">
        <v>192</v>
      </c>
      <c r="B21" s="222"/>
      <c r="C21" s="222"/>
      <c r="D21" s="222"/>
      <c r="E21" s="222"/>
      <c r="F21" s="222"/>
      <c r="G21" s="222"/>
      <c r="H21" s="222"/>
      <c r="I21" s="222"/>
    </row>
    <row r="22" spans="1:9" ht="18" x14ac:dyDescent="0.25">
      <c r="A22" s="142" t="s">
        <v>163</v>
      </c>
      <c r="B22" s="129"/>
      <c r="C22" s="129"/>
      <c r="D22" s="129"/>
      <c r="E22" s="129"/>
      <c r="F22" s="129"/>
      <c r="G22" s="129"/>
      <c r="H22" s="129"/>
      <c r="I22" s="129"/>
    </row>
    <row r="23" spans="1:9" ht="18" x14ac:dyDescent="0.25">
      <c r="A23" s="142" t="s">
        <v>164</v>
      </c>
      <c r="B23" s="129"/>
      <c r="C23" s="129"/>
      <c r="D23" s="129"/>
      <c r="E23" s="129"/>
      <c r="F23" s="129"/>
      <c r="G23" s="129"/>
      <c r="H23" s="129"/>
      <c r="I23" s="129"/>
    </row>
    <row r="24" spans="1:9" ht="18" x14ac:dyDescent="0.25">
      <c r="A24" s="142" t="s">
        <v>165</v>
      </c>
      <c r="B24" s="129"/>
      <c r="C24" s="129"/>
      <c r="D24" s="129"/>
      <c r="E24" s="129"/>
      <c r="F24" s="129"/>
      <c r="G24" s="129"/>
      <c r="H24" s="129"/>
      <c r="I24" s="129"/>
    </row>
    <row r="25" spans="1:9" ht="18" x14ac:dyDescent="0.25">
      <c r="A25" s="125" t="s">
        <v>167</v>
      </c>
      <c r="B25" s="126"/>
      <c r="C25" s="126"/>
      <c r="D25" s="126"/>
      <c r="E25" s="126"/>
      <c r="F25" s="126"/>
      <c r="G25" s="126"/>
      <c r="H25" s="126"/>
      <c r="I25" s="126"/>
    </row>
    <row r="26" spans="1:9" x14ac:dyDescent="0.25">
      <c r="A26" s="73"/>
      <c r="B26" s="9"/>
      <c r="C26" s="9"/>
      <c r="D26" s="9"/>
      <c r="E26" s="9"/>
      <c r="F26" s="9"/>
      <c r="G26" s="9"/>
      <c r="H26" s="9"/>
      <c r="I26" s="9"/>
    </row>
  </sheetData>
  <mergeCells count="4">
    <mergeCell ref="A20:I20"/>
    <mergeCell ref="A4:A6"/>
    <mergeCell ref="K6:L6"/>
    <mergeCell ref="A21:I21"/>
  </mergeCells>
  <pageMargins left="0.7" right="0.7" top="0.75" bottom="0.75" header="0.3" footer="0.3"/>
  <pageSetup scale="71" orientation="landscape" r:id="rId1"/>
  <headerFooter>
    <oddHeader>&amp;LSheet: &amp;A&amp;R&amp;F</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B575B-AD2A-4422-996D-EB4CE634234C}">
  <sheetPr>
    <pageSetUpPr fitToPage="1"/>
  </sheetPr>
  <dimension ref="A1:N26"/>
  <sheetViews>
    <sheetView zoomScaleNormal="100" workbookViewId="0"/>
  </sheetViews>
  <sheetFormatPr defaultRowHeight="15" x14ac:dyDescent="0.25"/>
  <cols>
    <col min="1" max="1" width="57.28515625" style="33" customWidth="1"/>
    <col min="2" max="2" width="10.28515625" style="33" customWidth="1"/>
    <col min="3" max="3" width="11.28515625" style="33" customWidth="1"/>
    <col min="4" max="4" width="10.28515625" style="33" customWidth="1"/>
    <col min="5" max="5" width="11.85546875" style="33" customWidth="1"/>
    <col min="6" max="8" width="10.28515625" style="33" customWidth="1"/>
    <col min="9" max="9" width="13" style="33" customWidth="1"/>
    <col min="10" max="10" width="5.7109375" style="33" customWidth="1"/>
    <col min="11" max="11" width="10.85546875" style="33" customWidth="1"/>
    <col min="12" max="12" width="9.140625" style="33"/>
    <col min="13" max="13" width="3.140625" style="33" customWidth="1"/>
    <col min="14" max="16384" width="9.140625" style="33"/>
  </cols>
  <sheetData>
    <row r="1" spans="1:14" ht="15.75" x14ac:dyDescent="0.25">
      <c r="A1" s="2" t="s">
        <v>112</v>
      </c>
      <c r="B1" s="9"/>
      <c r="C1" s="9"/>
      <c r="D1" s="9"/>
      <c r="E1" s="9"/>
      <c r="F1" s="9"/>
      <c r="G1" s="9"/>
      <c r="H1" s="9"/>
      <c r="I1" s="9"/>
    </row>
    <row r="2" spans="1:14" ht="15.75" x14ac:dyDescent="0.25">
      <c r="A2" s="3" t="s">
        <v>104</v>
      </c>
      <c r="B2" s="9"/>
      <c r="C2" s="9"/>
      <c r="D2" s="9"/>
      <c r="E2" s="9"/>
      <c r="F2" s="9"/>
      <c r="G2" s="9"/>
      <c r="H2" s="9"/>
      <c r="I2" s="9"/>
    </row>
    <row r="3" spans="1:14" ht="15.75" x14ac:dyDescent="0.25">
      <c r="A3" s="1"/>
      <c r="B3" s="9"/>
      <c r="C3" s="9"/>
      <c r="D3" s="9"/>
      <c r="E3" s="9"/>
      <c r="F3" s="9"/>
      <c r="G3" s="9"/>
      <c r="H3" s="9"/>
      <c r="I3" s="9"/>
    </row>
    <row r="4" spans="1:14" x14ac:dyDescent="0.25">
      <c r="A4" s="223" t="s">
        <v>12</v>
      </c>
      <c r="B4" s="32" t="s">
        <v>38</v>
      </c>
      <c r="C4" s="32" t="s">
        <v>39</v>
      </c>
      <c r="D4" s="32" t="s">
        <v>40</v>
      </c>
      <c r="E4" s="32" t="s">
        <v>41</v>
      </c>
      <c r="F4" s="32" t="s">
        <v>48</v>
      </c>
      <c r="G4" s="32" t="s">
        <v>50</v>
      </c>
      <c r="H4" s="32" t="s">
        <v>44</v>
      </c>
      <c r="I4" s="32" t="s">
        <v>47</v>
      </c>
    </row>
    <row r="5" spans="1:14" ht="64.5" x14ac:dyDescent="0.25">
      <c r="A5" s="223"/>
      <c r="B5" s="41" t="s">
        <v>148</v>
      </c>
      <c r="C5" s="41" t="s">
        <v>149</v>
      </c>
      <c r="D5" s="41" t="s">
        <v>150</v>
      </c>
      <c r="E5" s="41" t="s">
        <v>151</v>
      </c>
      <c r="F5" s="41" t="s">
        <v>49</v>
      </c>
      <c r="G5" s="41" t="s">
        <v>51</v>
      </c>
      <c r="H5" s="41" t="s">
        <v>45</v>
      </c>
      <c r="I5" s="41" t="s">
        <v>152</v>
      </c>
    </row>
    <row r="6" spans="1:14" ht="15.75" thickBot="1" x14ac:dyDescent="0.3">
      <c r="A6" s="224"/>
      <c r="B6" s="48"/>
      <c r="C6" s="48"/>
      <c r="D6" s="48" t="s">
        <v>24</v>
      </c>
      <c r="E6" s="48"/>
      <c r="F6" s="48" t="s">
        <v>42</v>
      </c>
      <c r="G6" s="48" t="s">
        <v>43</v>
      </c>
      <c r="H6" s="48" t="s">
        <v>46</v>
      </c>
      <c r="I6" s="48"/>
      <c r="K6" s="216" t="s">
        <v>105</v>
      </c>
      <c r="L6" s="216"/>
      <c r="N6" s="179"/>
    </row>
    <row r="7" spans="1:14" ht="18.75" thickTop="1" x14ac:dyDescent="0.25">
      <c r="A7" s="69" t="s">
        <v>153</v>
      </c>
      <c r="B7" s="139">
        <v>2.609</v>
      </c>
      <c r="C7" s="119">
        <v>1</v>
      </c>
      <c r="D7" s="139">
        <f>B7*C7</f>
        <v>2.609</v>
      </c>
      <c r="E7" s="119">
        <v>0</v>
      </c>
      <c r="F7" s="119">
        <f>D7*E7</f>
        <v>0</v>
      </c>
      <c r="G7" s="119">
        <f>F7*0.05</f>
        <v>0</v>
      </c>
      <c r="H7" s="119">
        <f>F7*0.1</f>
        <v>0</v>
      </c>
      <c r="I7" s="67">
        <f>(F7*$L$7)+(G7*$L$8)+(H7*$L$9)</f>
        <v>0</v>
      </c>
      <c r="K7" s="68" t="s">
        <v>20</v>
      </c>
      <c r="L7" s="35">
        <f>Inputs!D16</f>
        <v>52.37</v>
      </c>
    </row>
    <row r="8" spans="1:14" ht="18" x14ac:dyDescent="0.25">
      <c r="A8" s="69" t="s">
        <v>154</v>
      </c>
      <c r="B8" s="139">
        <v>2.609</v>
      </c>
      <c r="C8" s="119">
        <v>0.2</v>
      </c>
      <c r="D8" s="139">
        <f t="shared" ref="D8:D14" si="0">B8*C8</f>
        <v>0.52180000000000004</v>
      </c>
      <c r="E8" s="119">
        <v>0</v>
      </c>
      <c r="F8" s="119">
        <f t="shared" ref="F8:F14" si="1">D8*E8</f>
        <v>0</v>
      </c>
      <c r="G8" s="119">
        <f t="shared" ref="G8:G14" si="2">F8*0.05</f>
        <v>0</v>
      </c>
      <c r="H8" s="119">
        <f t="shared" ref="H8:H14" si="3">F8*0.1</f>
        <v>0</v>
      </c>
      <c r="I8" s="67">
        <f t="shared" ref="I8:I14" si="4">(F8*$L$7)+(G8*$L$8)+(H8*$L$9)</f>
        <v>0</v>
      </c>
      <c r="K8" s="68" t="s">
        <v>18</v>
      </c>
      <c r="L8" s="35">
        <f>Inputs!D17</f>
        <v>70.56</v>
      </c>
    </row>
    <row r="9" spans="1:14" ht="18.75" customHeight="1" x14ac:dyDescent="0.25">
      <c r="A9" s="69" t="s">
        <v>155</v>
      </c>
      <c r="B9" s="139"/>
      <c r="C9" s="119"/>
      <c r="D9" s="139"/>
      <c r="E9" s="119"/>
      <c r="F9" s="119"/>
      <c r="G9" s="119"/>
      <c r="H9" s="119"/>
      <c r="I9" s="67"/>
      <c r="K9" s="71" t="s">
        <v>19</v>
      </c>
      <c r="L9" s="35">
        <f>Inputs!D18</f>
        <v>27.48</v>
      </c>
    </row>
    <row r="10" spans="1:14" ht="18" x14ac:dyDescent="0.25">
      <c r="A10" s="137" t="s">
        <v>156</v>
      </c>
      <c r="B10" s="139">
        <v>1.7390000000000001</v>
      </c>
      <c r="C10" s="119">
        <v>1</v>
      </c>
      <c r="D10" s="139">
        <f t="shared" si="0"/>
        <v>1.7390000000000001</v>
      </c>
      <c r="E10" s="119">
        <v>0</v>
      </c>
      <c r="F10" s="119">
        <f t="shared" si="1"/>
        <v>0</v>
      </c>
      <c r="G10" s="119">
        <f t="shared" si="2"/>
        <v>0</v>
      </c>
      <c r="H10" s="119">
        <f t="shared" si="3"/>
        <v>0</v>
      </c>
      <c r="I10" s="67">
        <f t="shared" si="4"/>
        <v>0</v>
      </c>
    </row>
    <row r="11" spans="1:14" ht="18" x14ac:dyDescent="0.25">
      <c r="A11" s="137" t="s">
        <v>157</v>
      </c>
      <c r="B11" s="139">
        <v>1.7390000000000001</v>
      </c>
      <c r="C11" s="119">
        <v>1</v>
      </c>
      <c r="D11" s="139">
        <f t="shared" si="0"/>
        <v>1.7390000000000001</v>
      </c>
      <c r="E11" s="119">
        <v>0</v>
      </c>
      <c r="F11" s="119">
        <f t="shared" si="1"/>
        <v>0</v>
      </c>
      <c r="G11" s="119">
        <f t="shared" si="2"/>
        <v>0</v>
      </c>
      <c r="H11" s="119">
        <f t="shared" si="3"/>
        <v>0</v>
      </c>
      <c r="I11" s="67">
        <f t="shared" si="4"/>
        <v>0</v>
      </c>
    </row>
    <row r="12" spans="1:14" ht="18" x14ac:dyDescent="0.25">
      <c r="A12" s="137" t="s">
        <v>162</v>
      </c>
      <c r="B12" s="139">
        <v>1.7390000000000001</v>
      </c>
      <c r="C12" s="119">
        <v>1</v>
      </c>
      <c r="D12" s="139">
        <f t="shared" si="0"/>
        <v>1.7390000000000001</v>
      </c>
      <c r="E12" s="119">
        <v>0</v>
      </c>
      <c r="F12" s="119">
        <f t="shared" si="1"/>
        <v>0</v>
      </c>
      <c r="G12" s="119">
        <f t="shared" si="2"/>
        <v>0</v>
      </c>
      <c r="H12" s="119">
        <f t="shared" si="3"/>
        <v>0</v>
      </c>
      <c r="I12" s="67">
        <f t="shared" si="4"/>
        <v>0</v>
      </c>
    </row>
    <row r="13" spans="1:14" ht="18" x14ac:dyDescent="0.25">
      <c r="A13" s="137" t="s">
        <v>158</v>
      </c>
      <c r="B13" s="139">
        <v>1.7390000000000001</v>
      </c>
      <c r="C13" s="119">
        <v>1</v>
      </c>
      <c r="D13" s="139">
        <f t="shared" si="0"/>
        <v>1.7390000000000001</v>
      </c>
      <c r="E13" s="119">
        <v>0</v>
      </c>
      <c r="F13" s="119">
        <f t="shared" si="1"/>
        <v>0</v>
      </c>
      <c r="G13" s="119">
        <f t="shared" si="2"/>
        <v>0</v>
      </c>
      <c r="H13" s="119">
        <f t="shared" si="3"/>
        <v>0</v>
      </c>
      <c r="I13" s="67">
        <f t="shared" si="4"/>
        <v>0</v>
      </c>
    </row>
    <row r="14" spans="1:14" ht="18" x14ac:dyDescent="0.25">
      <c r="A14" s="137" t="s">
        <v>159</v>
      </c>
      <c r="B14" s="139">
        <v>1.7390000000000001</v>
      </c>
      <c r="C14" s="119">
        <v>1</v>
      </c>
      <c r="D14" s="139">
        <f t="shared" si="0"/>
        <v>1.7390000000000001</v>
      </c>
      <c r="E14" s="119">
        <v>0</v>
      </c>
      <c r="F14" s="138">
        <f t="shared" si="1"/>
        <v>0</v>
      </c>
      <c r="G14" s="138">
        <f t="shared" si="2"/>
        <v>0</v>
      </c>
      <c r="H14" s="138">
        <f t="shared" si="3"/>
        <v>0</v>
      </c>
      <c r="I14" s="67">
        <f t="shared" si="4"/>
        <v>0</v>
      </c>
    </row>
    <row r="15" spans="1:14" ht="18" x14ac:dyDescent="0.25">
      <c r="A15" s="137" t="s">
        <v>160</v>
      </c>
      <c r="B15" s="146">
        <v>6.9569999999999999</v>
      </c>
      <c r="C15" s="120">
        <v>4</v>
      </c>
      <c r="D15" s="146">
        <f>B15*C15</f>
        <v>27.827999999999999</v>
      </c>
      <c r="E15" s="120">
        <v>0</v>
      </c>
      <c r="F15" s="146">
        <f>D15*E15</f>
        <v>0</v>
      </c>
      <c r="G15" s="146">
        <f>F15*0.05</f>
        <v>0</v>
      </c>
      <c r="H15" s="146">
        <f>F15*0.1</f>
        <v>0</v>
      </c>
      <c r="I15" s="70">
        <f>(F15*$L$7)+(G15*$L$8)+(H15*$L$9)</f>
        <v>0</v>
      </c>
    </row>
    <row r="16" spans="1:14" ht="18.75" thickBot="1" x14ac:dyDescent="0.3">
      <c r="A16" s="137" t="s">
        <v>161</v>
      </c>
      <c r="B16" s="146">
        <v>0.435</v>
      </c>
      <c r="C16" s="120">
        <v>2</v>
      </c>
      <c r="D16" s="146">
        <f t="shared" ref="D16" si="5">B16*C16</f>
        <v>0.87</v>
      </c>
      <c r="E16" s="120">
        <v>0</v>
      </c>
      <c r="F16" s="146">
        <f t="shared" ref="F16" si="6">D16*E16</f>
        <v>0</v>
      </c>
      <c r="G16" s="146">
        <f t="shared" ref="G16" si="7">F16*0.05</f>
        <v>0</v>
      </c>
      <c r="H16" s="146">
        <f t="shared" ref="H16" si="8">F16*0.1</f>
        <v>0</v>
      </c>
      <c r="I16" s="70">
        <f>(F16*$L$7)+(G16*$L$8)+(H16*$L$9)</f>
        <v>0</v>
      </c>
    </row>
    <row r="17" spans="1:9" ht="17.25" thickBot="1" x14ac:dyDescent="0.3">
      <c r="A17" s="72" t="s">
        <v>166</v>
      </c>
      <c r="B17" s="121"/>
      <c r="C17" s="121"/>
      <c r="D17" s="121"/>
      <c r="E17" s="121"/>
      <c r="F17" s="141">
        <f>SUM(F13:F16)</f>
        <v>0</v>
      </c>
      <c r="G17" s="141">
        <f>SUM(G13:G16)</f>
        <v>0</v>
      </c>
      <c r="H17" s="141">
        <f>SUM(H13:H16)</f>
        <v>0</v>
      </c>
      <c r="I17" s="140">
        <f t="shared" ref="I17" si="9">IF(SUM(I7:I16)=0,0,ROUND(SUM(I7:I16),3-(1+INT(LOG10(ABS(SUM(I7:I16)))))))</f>
        <v>0</v>
      </c>
    </row>
    <row r="18" spans="1:9" ht="15.75" thickTop="1" x14ac:dyDescent="0.25">
      <c r="A18" s="73"/>
      <c r="B18" s="9"/>
      <c r="C18" s="9"/>
      <c r="D18" s="9"/>
      <c r="E18" s="9"/>
      <c r="F18" s="9"/>
      <c r="G18" s="9"/>
      <c r="H18" s="9"/>
      <c r="I18" s="9"/>
    </row>
    <row r="19" spans="1:9" x14ac:dyDescent="0.25">
      <c r="A19" s="73" t="s">
        <v>10</v>
      </c>
      <c r="B19" s="9"/>
      <c r="C19" s="9"/>
      <c r="D19" s="9"/>
      <c r="E19" s="9"/>
      <c r="F19" s="9"/>
      <c r="G19" s="9"/>
      <c r="H19" s="9"/>
      <c r="I19" s="9"/>
    </row>
    <row r="20" spans="1:9" ht="28.5" customHeight="1" x14ac:dyDescent="0.25">
      <c r="A20" s="222" t="s">
        <v>177</v>
      </c>
      <c r="B20" s="222"/>
      <c r="C20" s="222"/>
      <c r="D20" s="222"/>
      <c r="E20" s="222"/>
      <c r="F20" s="222"/>
      <c r="G20" s="222"/>
      <c r="H20" s="222"/>
      <c r="I20" s="222"/>
    </row>
    <row r="21" spans="1:9" ht="30" customHeight="1" x14ac:dyDescent="0.25">
      <c r="A21" s="222" t="s">
        <v>192</v>
      </c>
      <c r="B21" s="222"/>
      <c r="C21" s="222"/>
      <c r="D21" s="222"/>
      <c r="E21" s="222"/>
      <c r="F21" s="222"/>
      <c r="G21" s="222"/>
      <c r="H21" s="222"/>
      <c r="I21" s="222"/>
    </row>
    <row r="22" spans="1:9" ht="18" x14ac:dyDescent="0.25">
      <c r="A22" s="142" t="s">
        <v>163</v>
      </c>
      <c r="B22" s="129"/>
      <c r="C22" s="129"/>
      <c r="D22" s="129"/>
      <c r="E22" s="129"/>
      <c r="F22" s="129"/>
      <c r="G22" s="129"/>
      <c r="H22" s="129"/>
      <c r="I22" s="129"/>
    </row>
    <row r="23" spans="1:9" ht="18" x14ac:dyDescent="0.25">
      <c r="A23" s="142" t="s">
        <v>164</v>
      </c>
      <c r="B23" s="129"/>
      <c r="C23" s="129"/>
      <c r="D23" s="129"/>
      <c r="E23" s="129"/>
      <c r="F23" s="129"/>
      <c r="G23" s="129"/>
      <c r="H23" s="129"/>
      <c r="I23" s="129"/>
    </row>
    <row r="24" spans="1:9" ht="18" x14ac:dyDescent="0.25">
      <c r="A24" s="142" t="s">
        <v>165</v>
      </c>
      <c r="B24" s="129"/>
      <c r="C24" s="129"/>
      <c r="D24" s="129"/>
      <c r="E24" s="129"/>
      <c r="F24" s="129"/>
      <c r="G24" s="129"/>
      <c r="H24" s="129"/>
      <c r="I24" s="129"/>
    </row>
    <row r="25" spans="1:9" ht="18" x14ac:dyDescent="0.25">
      <c r="A25" s="125" t="s">
        <v>167</v>
      </c>
      <c r="B25" s="126"/>
      <c r="C25" s="126"/>
      <c r="D25" s="126"/>
      <c r="E25" s="126"/>
      <c r="F25" s="126"/>
      <c r="G25" s="126"/>
      <c r="H25" s="126"/>
      <c r="I25" s="126"/>
    </row>
    <row r="26" spans="1:9" x14ac:dyDescent="0.25">
      <c r="A26" s="73"/>
      <c r="B26" s="9"/>
      <c r="C26" s="9"/>
      <c r="D26" s="9"/>
      <c r="E26" s="9"/>
      <c r="F26" s="9"/>
      <c r="G26" s="9"/>
      <c r="H26" s="9"/>
      <c r="I26" s="9"/>
    </row>
  </sheetData>
  <mergeCells count="4">
    <mergeCell ref="A4:A6"/>
    <mergeCell ref="K6:L6"/>
    <mergeCell ref="A20:I20"/>
    <mergeCell ref="A21:I21"/>
  </mergeCells>
  <pageMargins left="0.7" right="0.7" top="0.75" bottom="0.75" header="0.3" footer="0.3"/>
  <pageSetup scale="71" orientation="landscape" r:id="rId1"/>
  <headerFooter>
    <oddHeader>&amp;LSheet: &amp;A&amp;R&amp;F</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50BC9-6F19-4580-AD33-C1FEF7334A4A}">
  <sheetPr>
    <pageSetUpPr fitToPage="1"/>
  </sheetPr>
  <dimension ref="A1:N26"/>
  <sheetViews>
    <sheetView zoomScaleNormal="100" workbookViewId="0"/>
  </sheetViews>
  <sheetFormatPr defaultRowHeight="15" x14ac:dyDescent="0.25"/>
  <cols>
    <col min="1" max="1" width="57.28515625" style="33" customWidth="1"/>
    <col min="2" max="2" width="10.28515625" style="33" customWidth="1"/>
    <col min="3" max="3" width="11.28515625" style="33" customWidth="1"/>
    <col min="4" max="4" width="10.28515625" style="33" customWidth="1"/>
    <col min="5" max="5" width="11.85546875" style="33" customWidth="1"/>
    <col min="6" max="8" width="10.28515625" style="33" customWidth="1"/>
    <col min="9" max="9" width="13" style="33" customWidth="1"/>
    <col min="10" max="10" width="5.7109375" style="33" customWidth="1"/>
    <col min="11" max="11" width="10.85546875" style="33" customWidth="1"/>
    <col min="12" max="12" width="9.140625" style="33"/>
    <col min="13" max="13" width="3.140625" style="33" customWidth="1"/>
    <col min="14" max="16384" width="9.140625" style="33"/>
  </cols>
  <sheetData>
    <row r="1" spans="1:14" ht="15.75" x14ac:dyDescent="0.25">
      <c r="A1" s="2" t="s">
        <v>113</v>
      </c>
      <c r="B1" s="9"/>
      <c r="C1" s="9"/>
      <c r="D1" s="9"/>
      <c r="E1" s="9"/>
      <c r="F1" s="9"/>
      <c r="G1" s="9"/>
      <c r="H1" s="9"/>
      <c r="I1" s="9"/>
    </row>
    <row r="2" spans="1:14" ht="15.75" x14ac:dyDescent="0.25">
      <c r="A2" s="3" t="s">
        <v>104</v>
      </c>
      <c r="B2" s="9"/>
      <c r="C2" s="9"/>
      <c r="D2" s="9"/>
      <c r="E2" s="9"/>
      <c r="F2" s="9"/>
      <c r="G2" s="9"/>
      <c r="H2" s="9"/>
      <c r="I2" s="9"/>
    </row>
    <row r="3" spans="1:14" ht="15.75" x14ac:dyDescent="0.25">
      <c r="A3" s="1"/>
      <c r="B3" s="9"/>
      <c r="C3" s="9"/>
      <c r="D3" s="9"/>
      <c r="E3" s="9"/>
      <c r="F3" s="9"/>
      <c r="G3" s="9"/>
      <c r="H3" s="9"/>
      <c r="I3" s="9"/>
    </row>
    <row r="4" spans="1:14" x14ac:dyDescent="0.25">
      <c r="A4" s="223" t="s">
        <v>12</v>
      </c>
      <c r="B4" s="32" t="s">
        <v>38</v>
      </c>
      <c r="C4" s="32" t="s">
        <v>39</v>
      </c>
      <c r="D4" s="32" t="s">
        <v>40</v>
      </c>
      <c r="E4" s="32" t="s">
        <v>41</v>
      </c>
      <c r="F4" s="32" t="s">
        <v>48</v>
      </c>
      <c r="G4" s="32" t="s">
        <v>50</v>
      </c>
      <c r="H4" s="32" t="s">
        <v>44</v>
      </c>
      <c r="I4" s="32" t="s">
        <v>47</v>
      </c>
    </row>
    <row r="5" spans="1:14" ht="64.5" x14ac:dyDescent="0.25">
      <c r="A5" s="223"/>
      <c r="B5" s="41" t="s">
        <v>148</v>
      </c>
      <c r="C5" s="41" t="s">
        <v>149</v>
      </c>
      <c r="D5" s="41" t="s">
        <v>150</v>
      </c>
      <c r="E5" s="41" t="s">
        <v>151</v>
      </c>
      <c r="F5" s="41" t="s">
        <v>49</v>
      </c>
      <c r="G5" s="41" t="s">
        <v>51</v>
      </c>
      <c r="H5" s="41" t="s">
        <v>45</v>
      </c>
      <c r="I5" s="41" t="s">
        <v>152</v>
      </c>
    </row>
    <row r="6" spans="1:14" ht="15.75" thickBot="1" x14ac:dyDescent="0.3">
      <c r="A6" s="224"/>
      <c r="B6" s="48"/>
      <c r="C6" s="48"/>
      <c r="D6" s="48" t="s">
        <v>24</v>
      </c>
      <c r="E6" s="48"/>
      <c r="F6" s="48" t="s">
        <v>42</v>
      </c>
      <c r="G6" s="48" t="s">
        <v>43</v>
      </c>
      <c r="H6" s="48" t="s">
        <v>46</v>
      </c>
      <c r="I6" s="48"/>
      <c r="K6" s="216" t="s">
        <v>105</v>
      </c>
      <c r="L6" s="216"/>
      <c r="N6" s="179"/>
    </row>
    <row r="7" spans="1:14" ht="18.75" thickTop="1" x14ac:dyDescent="0.25">
      <c r="A7" s="69" t="s">
        <v>153</v>
      </c>
      <c r="B7" s="139">
        <v>2.609</v>
      </c>
      <c r="C7" s="119">
        <v>1</v>
      </c>
      <c r="D7" s="139">
        <f>B7*C7</f>
        <v>2.609</v>
      </c>
      <c r="E7" s="119">
        <v>0</v>
      </c>
      <c r="F7" s="119">
        <f>D7*E7</f>
        <v>0</v>
      </c>
      <c r="G7" s="119">
        <f>F7*0.05</f>
        <v>0</v>
      </c>
      <c r="H7" s="119">
        <f>F7*0.1</f>
        <v>0</v>
      </c>
      <c r="I7" s="67">
        <f>(F7*$L$7)+(G7*$L$8)+(H7*$L$9)</f>
        <v>0</v>
      </c>
      <c r="K7" s="68" t="s">
        <v>20</v>
      </c>
      <c r="L7" s="35">
        <f>Inputs!D16</f>
        <v>52.37</v>
      </c>
    </row>
    <row r="8" spans="1:14" ht="18" x14ac:dyDescent="0.25">
      <c r="A8" s="69" t="s">
        <v>154</v>
      </c>
      <c r="B8" s="139">
        <v>2.609</v>
      </c>
      <c r="C8" s="119">
        <v>0.2</v>
      </c>
      <c r="D8" s="139">
        <f t="shared" ref="D8:D14" si="0">B8*C8</f>
        <v>0.52180000000000004</v>
      </c>
      <c r="E8" s="119">
        <v>0</v>
      </c>
      <c r="F8" s="119">
        <f t="shared" ref="F8:F14" si="1">D8*E8</f>
        <v>0</v>
      </c>
      <c r="G8" s="119">
        <f t="shared" ref="G8:G14" si="2">F8*0.05</f>
        <v>0</v>
      </c>
      <c r="H8" s="119">
        <f t="shared" ref="H8:H14" si="3">F8*0.1</f>
        <v>0</v>
      </c>
      <c r="I8" s="67">
        <f t="shared" ref="I8:I14" si="4">(F8*$L$7)+(G8*$L$8)+(H8*$L$9)</f>
        <v>0</v>
      </c>
      <c r="K8" s="68" t="s">
        <v>18</v>
      </c>
      <c r="L8" s="35">
        <f>Inputs!D17</f>
        <v>70.56</v>
      </c>
    </row>
    <row r="9" spans="1:14" ht="18" customHeight="1" x14ac:dyDescent="0.25">
      <c r="A9" s="69" t="s">
        <v>155</v>
      </c>
      <c r="B9" s="139"/>
      <c r="C9" s="119"/>
      <c r="D9" s="139"/>
      <c r="E9" s="119"/>
      <c r="F9" s="119"/>
      <c r="G9" s="119"/>
      <c r="H9" s="119"/>
      <c r="I9" s="67"/>
      <c r="K9" s="71" t="s">
        <v>19</v>
      </c>
      <c r="L9" s="35">
        <f>Inputs!D18</f>
        <v>27.48</v>
      </c>
    </row>
    <row r="10" spans="1:14" ht="18" x14ac:dyDescent="0.25">
      <c r="A10" s="137" t="s">
        <v>156</v>
      </c>
      <c r="B10" s="139">
        <v>1.7390000000000001</v>
      </c>
      <c r="C10" s="119">
        <v>1</v>
      </c>
      <c r="D10" s="139">
        <f t="shared" si="0"/>
        <v>1.7390000000000001</v>
      </c>
      <c r="E10" s="119">
        <v>0</v>
      </c>
      <c r="F10" s="119">
        <f t="shared" si="1"/>
        <v>0</v>
      </c>
      <c r="G10" s="119">
        <f t="shared" si="2"/>
        <v>0</v>
      </c>
      <c r="H10" s="119">
        <f t="shared" si="3"/>
        <v>0</v>
      </c>
      <c r="I10" s="67">
        <f t="shared" si="4"/>
        <v>0</v>
      </c>
    </row>
    <row r="11" spans="1:14" ht="18" x14ac:dyDescent="0.25">
      <c r="A11" s="137" t="s">
        <v>157</v>
      </c>
      <c r="B11" s="139">
        <v>1.7390000000000001</v>
      </c>
      <c r="C11" s="119">
        <v>1</v>
      </c>
      <c r="D11" s="139">
        <f t="shared" si="0"/>
        <v>1.7390000000000001</v>
      </c>
      <c r="E11" s="119">
        <v>0</v>
      </c>
      <c r="F11" s="119">
        <f t="shared" si="1"/>
        <v>0</v>
      </c>
      <c r="G11" s="119">
        <f t="shared" si="2"/>
        <v>0</v>
      </c>
      <c r="H11" s="119">
        <f t="shared" si="3"/>
        <v>0</v>
      </c>
      <c r="I11" s="67">
        <f t="shared" si="4"/>
        <v>0</v>
      </c>
    </row>
    <row r="12" spans="1:14" ht="18" x14ac:dyDescent="0.25">
      <c r="A12" s="137" t="s">
        <v>162</v>
      </c>
      <c r="B12" s="139">
        <v>1.7390000000000001</v>
      </c>
      <c r="C12" s="119">
        <v>1</v>
      </c>
      <c r="D12" s="139">
        <f t="shared" si="0"/>
        <v>1.7390000000000001</v>
      </c>
      <c r="E12" s="119">
        <v>0</v>
      </c>
      <c r="F12" s="119">
        <f t="shared" si="1"/>
        <v>0</v>
      </c>
      <c r="G12" s="119">
        <f t="shared" si="2"/>
        <v>0</v>
      </c>
      <c r="H12" s="119">
        <f t="shared" si="3"/>
        <v>0</v>
      </c>
      <c r="I12" s="67">
        <f t="shared" si="4"/>
        <v>0</v>
      </c>
    </row>
    <row r="13" spans="1:14" ht="18" x14ac:dyDescent="0.25">
      <c r="A13" s="137" t="s">
        <v>158</v>
      </c>
      <c r="B13" s="139">
        <v>1.7390000000000001</v>
      </c>
      <c r="C13" s="119">
        <v>1</v>
      </c>
      <c r="D13" s="139">
        <f t="shared" si="0"/>
        <v>1.7390000000000001</v>
      </c>
      <c r="E13" s="119">
        <v>0</v>
      </c>
      <c r="F13" s="119">
        <f t="shared" si="1"/>
        <v>0</v>
      </c>
      <c r="G13" s="119">
        <f t="shared" si="2"/>
        <v>0</v>
      </c>
      <c r="H13" s="119">
        <f t="shared" si="3"/>
        <v>0</v>
      </c>
      <c r="I13" s="67">
        <f t="shared" si="4"/>
        <v>0</v>
      </c>
    </row>
    <row r="14" spans="1:14" ht="18" x14ac:dyDescent="0.25">
      <c r="A14" s="137" t="s">
        <v>159</v>
      </c>
      <c r="B14" s="139">
        <v>1.7390000000000001</v>
      </c>
      <c r="C14" s="119">
        <v>1</v>
      </c>
      <c r="D14" s="139">
        <f t="shared" si="0"/>
        <v>1.7390000000000001</v>
      </c>
      <c r="E14" s="119">
        <v>0</v>
      </c>
      <c r="F14" s="138">
        <f t="shared" si="1"/>
        <v>0</v>
      </c>
      <c r="G14" s="138">
        <f t="shared" si="2"/>
        <v>0</v>
      </c>
      <c r="H14" s="138">
        <f t="shared" si="3"/>
        <v>0</v>
      </c>
      <c r="I14" s="67">
        <f t="shared" si="4"/>
        <v>0</v>
      </c>
    </row>
    <row r="15" spans="1:14" ht="18" x14ac:dyDescent="0.25">
      <c r="A15" s="137" t="s">
        <v>160</v>
      </c>
      <c r="B15" s="146">
        <v>6.9569999999999999</v>
      </c>
      <c r="C15" s="120">
        <v>4</v>
      </c>
      <c r="D15" s="146">
        <f>B15*C15</f>
        <v>27.827999999999999</v>
      </c>
      <c r="E15" s="120">
        <v>0</v>
      </c>
      <c r="F15" s="146">
        <f>D15*E15</f>
        <v>0</v>
      </c>
      <c r="G15" s="146">
        <f>F15*0.05</f>
        <v>0</v>
      </c>
      <c r="H15" s="146">
        <f>F15*0.1</f>
        <v>0</v>
      </c>
      <c r="I15" s="70">
        <f>(F15*$L$7)+(G15*$L$8)+(H15*$L$9)</f>
        <v>0</v>
      </c>
    </row>
    <row r="16" spans="1:14" ht="18.75" thickBot="1" x14ac:dyDescent="0.3">
      <c r="A16" s="137" t="s">
        <v>161</v>
      </c>
      <c r="B16" s="146">
        <v>0.435</v>
      </c>
      <c r="C16" s="120">
        <v>2</v>
      </c>
      <c r="D16" s="146">
        <f t="shared" ref="D16" si="5">B16*C16</f>
        <v>0.87</v>
      </c>
      <c r="E16" s="120">
        <v>0</v>
      </c>
      <c r="F16" s="146">
        <f t="shared" ref="F16" si="6">D16*E16</f>
        <v>0</v>
      </c>
      <c r="G16" s="146">
        <f t="shared" ref="G16" si="7">F16*0.05</f>
        <v>0</v>
      </c>
      <c r="H16" s="146">
        <f t="shared" ref="H16" si="8">F16*0.1</f>
        <v>0</v>
      </c>
      <c r="I16" s="70">
        <f>(F16*$L$7)+(G16*$L$8)+(H16*$L$9)</f>
        <v>0</v>
      </c>
    </row>
    <row r="17" spans="1:9" ht="17.25" thickBot="1" x14ac:dyDescent="0.3">
      <c r="A17" s="72" t="s">
        <v>166</v>
      </c>
      <c r="B17" s="121"/>
      <c r="C17" s="121"/>
      <c r="D17" s="121"/>
      <c r="E17" s="121"/>
      <c r="F17" s="141">
        <f>SUM(F13:F16)</f>
        <v>0</v>
      </c>
      <c r="G17" s="141">
        <f>SUM(G13:G16)</f>
        <v>0</v>
      </c>
      <c r="H17" s="141">
        <f>SUM(H13:H16)</f>
        <v>0</v>
      </c>
      <c r="I17" s="140">
        <f t="shared" ref="I17" si="9">IF(SUM(I7:I16)=0,0,ROUND(SUM(I7:I16),3-(1+INT(LOG10(ABS(SUM(I7:I16)))))))</f>
        <v>0</v>
      </c>
    </row>
    <row r="18" spans="1:9" ht="15.75" thickTop="1" x14ac:dyDescent="0.25">
      <c r="A18" s="73"/>
      <c r="B18" s="9"/>
      <c r="C18" s="9"/>
      <c r="D18" s="9"/>
      <c r="E18" s="9"/>
      <c r="F18" s="9"/>
      <c r="G18" s="9"/>
      <c r="H18" s="9"/>
      <c r="I18" s="9"/>
    </row>
    <row r="19" spans="1:9" x14ac:dyDescent="0.25">
      <c r="A19" s="73" t="s">
        <v>10</v>
      </c>
      <c r="B19" s="9"/>
      <c r="C19" s="9"/>
      <c r="D19" s="9"/>
      <c r="E19" s="9"/>
      <c r="F19" s="9"/>
      <c r="G19" s="9"/>
      <c r="H19" s="9"/>
      <c r="I19" s="9"/>
    </row>
    <row r="20" spans="1:9" ht="28.5" customHeight="1" x14ac:dyDescent="0.25">
      <c r="A20" s="222" t="s">
        <v>177</v>
      </c>
      <c r="B20" s="222"/>
      <c r="C20" s="222"/>
      <c r="D20" s="222"/>
      <c r="E20" s="222"/>
      <c r="F20" s="222"/>
      <c r="G20" s="222"/>
      <c r="H20" s="222"/>
      <c r="I20" s="222"/>
    </row>
    <row r="21" spans="1:9" ht="30" customHeight="1" x14ac:dyDescent="0.25">
      <c r="A21" s="222" t="s">
        <v>192</v>
      </c>
      <c r="B21" s="222"/>
      <c r="C21" s="222"/>
      <c r="D21" s="222"/>
      <c r="E21" s="222"/>
      <c r="F21" s="222"/>
      <c r="G21" s="222"/>
      <c r="H21" s="222"/>
      <c r="I21" s="222"/>
    </row>
    <row r="22" spans="1:9" ht="18" x14ac:dyDescent="0.25">
      <c r="A22" s="142" t="s">
        <v>163</v>
      </c>
      <c r="B22" s="129"/>
      <c r="C22" s="129"/>
      <c r="D22" s="129"/>
      <c r="E22" s="129"/>
      <c r="F22" s="129"/>
      <c r="G22" s="129"/>
      <c r="H22" s="129"/>
      <c r="I22" s="129"/>
    </row>
    <row r="23" spans="1:9" ht="18" x14ac:dyDescent="0.25">
      <c r="A23" s="142" t="s">
        <v>164</v>
      </c>
      <c r="B23" s="129"/>
      <c r="C23" s="129"/>
      <c r="D23" s="129"/>
      <c r="E23" s="129"/>
      <c r="F23" s="129"/>
      <c r="G23" s="129"/>
      <c r="H23" s="129"/>
      <c r="I23" s="129"/>
    </row>
    <row r="24" spans="1:9" ht="18" x14ac:dyDescent="0.25">
      <c r="A24" s="142" t="s">
        <v>165</v>
      </c>
      <c r="B24" s="129"/>
      <c r="C24" s="129"/>
      <c r="D24" s="129"/>
      <c r="E24" s="129"/>
      <c r="F24" s="129"/>
      <c r="G24" s="129"/>
      <c r="H24" s="129"/>
      <c r="I24" s="129"/>
    </row>
    <row r="25" spans="1:9" ht="18" x14ac:dyDescent="0.25">
      <c r="A25" s="125" t="s">
        <v>167</v>
      </c>
      <c r="B25" s="126"/>
      <c r="C25" s="126"/>
      <c r="D25" s="126"/>
      <c r="E25" s="126"/>
      <c r="F25" s="126"/>
      <c r="G25" s="126"/>
      <c r="H25" s="126"/>
      <c r="I25" s="126"/>
    </row>
    <row r="26" spans="1:9" x14ac:dyDescent="0.25">
      <c r="A26" s="73"/>
      <c r="B26" s="9"/>
      <c r="C26" s="9"/>
      <c r="D26" s="9"/>
      <c r="E26" s="9"/>
      <c r="F26" s="9"/>
      <c r="G26" s="9"/>
      <c r="H26" s="9"/>
      <c r="I26" s="9"/>
    </row>
  </sheetData>
  <mergeCells count="4">
    <mergeCell ref="A4:A6"/>
    <mergeCell ref="K6:L6"/>
    <mergeCell ref="A20:I20"/>
    <mergeCell ref="A21:I21"/>
  </mergeCells>
  <pageMargins left="0.7" right="0.7" top="0.75" bottom="0.75" header="0.3" footer="0.3"/>
  <pageSetup scale="71" orientation="landscape" r:id="rId1"/>
  <headerFooter>
    <oddHeader>&amp;LSheet: &amp;A&amp;R&amp;F</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836E05A2A5ED45A742F23DB73B1FF0" ma:contentTypeVersion="6" ma:contentTypeDescription="Create a new document." ma:contentTypeScope="" ma:versionID="67d58329ff512e63bdc60ca0e3a384e4">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1e91d4f-157a-4519-ae13-3a23911c27ec" xmlns:ns6="0f205a63-541b-4810-9b70-6bb811d79eae" targetNamespace="http://schemas.microsoft.com/office/2006/metadata/properties" ma:root="true" ma:fieldsID="7df39ce440965c8086595d3c764df8d3" ns1:_="" ns2:_="" ns3:_="" ns4:_="" ns5:_="" ns6:_="">
    <xsd:import namespace="http://schemas.microsoft.com/sharepoint/v3"/>
    <xsd:import namespace="4ffa91fb-a0ff-4ac5-b2db-65c790d184a4"/>
    <xsd:import namespace="http://schemas.microsoft.com/sharepoint.v3"/>
    <xsd:import namespace="http://schemas.microsoft.com/sharepoint/v3/fields"/>
    <xsd:import namespace="a1e91d4f-157a-4519-ae13-3a23911c27ec"/>
    <xsd:import namespace="0f205a63-541b-4810-9b70-6bb811d79ea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615ff6e4-5feb-44bd-b9cd-24a981c4072d}" ma:internalName="TaxCatchAllLabel" ma:readOnly="true" ma:showField="CatchAllDataLabel" ma:web="0f205a63-541b-4810-9b70-6bb811d79eae">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615ff6e4-5feb-44bd-b9cd-24a981c4072d}" ma:internalName="TaxCatchAll" ma:showField="CatchAllData" ma:web="0f205a63-541b-4810-9b70-6bb811d79ea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e91d4f-157a-4519-ae13-3a23911c27ec"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205a63-541b-4810-9b70-6bb811d79eae"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2021-07-13T19:37:10+00:00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ECAF777E-11B9-4455-A91A-147BE3926D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a1e91d4f-157a-4519-ae13-3a23911c27ec"/>
    <ds:schemaRef ds:uri="0f205a63-541b-4810-9b70-6bb811d79e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398B12-FA3B-44BD-8946-A3B9A10C70E9}">
  <ds:schemaRefs>
    <ds:schemaRef ds:uri="0f205a63-541b-4810-9b70-6bb811d79eae"/>
    <ds:schemaRef ds:uri="http://schemas.microsoft.com/office/2006/documentManagement/types"/>
    <ds:schemaRef ds:uri="http://purl.org/dc/dcmitype/"/>
    <ds:schemaRef ds:uri="4ffa91fb-a0ff-4ac5-b2db-65c790d184a4"/>
    <ds:schemaRef ds:uri="http://purl.org/dc/terms/"/>
    <ds:schemaRef ds:uri="http://schemas.microsoft.com/office/infopath/2007/PartnerControls"/>
    <ds:schemaRef ds:uri="http://schemas.openxmlformats.org/package/2006/metadata/core-properties"/>
    <ds:schemaRef ds:uri="a1e91d4f-157a-4519-ae13-3a23911c27ec"/>
    <ds:schemaRef ds:uri="http://schemas.microsoft.com/sharepoint/v3/fields"/>
    <ds:schemaRef ds:uri="http://www.w3.org/XML/1998/namespace"/>
    <ds:schemaRef ds:uri="http://purl.org/dc/elements/1.1/"/>
    <ds:schemaRef ds:uri="http://schemas.microsoft.com/sharepoint.v3"/>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D62FCC15-AFBE-4FA1-84D0-C025236FDEC6}">
  <ds:schemaRefs>
    <ds:schemaRef ds:uri="http://schemas.microsoft.com/sharepoint/v3/contenttype/forms"/>
  </ds:schemaRefs>
</ds:datastoreItem>
</file>

<file path=customXml/itemProps4.xml><?xml version="1.0" encoding="utf-8"?>
<ds:datastoreItem xmlns:ds="http://schemas.openxmlformats.org/officeDocument/2006/customXml" ds:itemID="{C186BA88-CF03-4DED-8FBC-484C6C15109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Cover</vt:lpstr>
      <vt:lpstr>Inputs</vt:lpstr>
      <vt:lpstr>TBL1-ResY1</vt:lpstr>
      <vt:lpstr>TBL2-ResY2</vt:lpstr>
      <vt:lpstr>TBL3-ResY3</vt:lpstr>
      <vt:lpstr>TBL4-ResSUM</vt:lpstr>
      <vt:lpstr>TBL5-EpaY1</vt:lpstr>
      <vt:lpstr>TBL6-EpaY2</vt:lpstr>
      <vt:lpstr>TBL7-EpaY3</vt:lpstr>
      <vt:lpstr>TBL8-EpaSUMMARY</vt:lpstr>
      <vt:lpstr>Cover!Print_Area</vt:lpstr>
      <vt:lpstr>Inputs!Print_Area</vt:lpstr>
      <vt:lpstr>'TBL1-ResY1'!Print_Area</vt:lpstr>
      <vt:lpstr>'TBL2-ResY2'!Print_Area</vt:lpstr>
      <vt:lpstr>'TBL3-ResY3'!Print_Area</vt:lpstr>
      <vt:lpstr>'TBL4-ResSUM'!Print_Area</vt:lpstr>
      <vt:lpstr>'TBL5-EpaY1'!Print_Area</vt:lpstr>
      <vt:lpstr>'TBL6-EpaY2'!Print_Area</vt:lpstr>
      <vt:lpstr>'TBL7-EpaY3'!Print_Area</vt:lpstr>
      <vt:lpstr>'TBL8-EpaSUMMARY'!Print_Area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Sutton, Lisa</dc:creator>
  <cp:lastModifiedBy>Schultz, Eric</cp:lastModifiedBy>
  <cp:lastPrinted>2022-03-29T18:54:12Z</cp:lastPrinted>
  <dcterms:created xsi:type="dcterms:W3CDTF">2021-07-06T17:18:49Z</dcterms:created>
  <dcterms:modified xsi:type="dcterms:W3CDTF">2022-06-21T23:48:39Z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0x010100BA836E05A2A5ED45A742F23DB73B1FF0</vt:lpwstr>
  </property>
  <property fmtid="{D5CDD505-2E9C-101B-9397-08002B2CF9AE}" pid="3" name="TaxKeyword">
    <vt:lpwstr/>
  </property>
  <property fmtid="{D5CDD505-2E9C-101B-9397-08002B2CF9AE}" pid="4" name="Document Type">
    <vt:lpwstr/>
  </property>
  <property fmtid="{D5CDD505-2E9C-101B-9397-08002B2CF9AE}" pid="5" name="e3f09c3df709400db2417a7161762d62">
    <vt:lpwstr/>
  </property>
  <property fmtid="{D5CDD505-2E9C-101B-9397-08002B2CF9AE}" pid="6" name="EPA_x0020_Subject">
    <vt:lpwstr/>
  </property>
  <property fmtid="{D5CDD505-2E9C-101B-9397-08002B2CF9AE}" pid="7" name="EPA Subject">
    <vt:lpwstr/>
  </property>
</Properties>
</file>