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Atkinson\Info Collection\Control Numbers\0151\Forms\"/>
    </mc:Choice>
  </mc:AlternateContent>
  <xr:revisionPtr revIDLastSave="0" documentId="13_ncr:1_{871215F2-BEEB-4380-8297-F9B70FBD0A93}" xr6:coauthVersionLast="47" xr6:coauthVersionMax="47" xr10:uidLastSave="{00000000-0000-0000-0000-000000000000}"/>
  <bookViews>
    <workbookView xWindow="28680" yWindow="-120" windowWidth="29040" windowHeight="15720" tabRatio="939" xr2:uid="{00000000-000D-0000-FFFF-FFFF00000000}"/>
  </bookViews>
  <sheets>
    <sheet name="TITLE" sheetId="2" r:id="rId1"/>
    <sheet name="FACTORS" sheetId="3" r:id="rId2"/>
    <sheet name="EMISSIONS1" sheetId="4" r:id="rId3"/>
    <sheet name="EMISSIONS2" sheetId="11" r:id="rId4"/>
    <sheet name="EMISSIONS3" sheetId="12" r:id="rId5"/>
    <sheet name="EMISSIONS4" sheetId="13" r:id="rId6"/>
    <sheet name="EMISSIONS5" sheetId="14" r:id="rId7"/>
    <sheet name="EMISSIONS6" sheetId="16" r:id="rId8"/>
    <sheet name="EMISSIONS7" sheetId="15" r:id="rId9"/>
    <sheet name="EMISSIONS8" sheetId="17" r:id="rId10"/>
    <sheet name="EMISSIONS9" sheetId="18" r:id="rId11"/>
    <sheet name="EMISSIONS10" sheetId="19" r:id="rId12"/>
    <sheet name="SUMMARY" sheetId="9" r:id="rId13"/>
  </sheets>
  <externalReferences>
    <externalReference r:id="rId14"/>
  </externalReferences>
  <definedNames>
    <definedName name="_xlnm.Criteria" localSheetId="2">EMISSIONS1!$L$32</definedName>
    <definedName name="_xlnm.Criteria" localSheetId="11">EMISSIONS10!$J$32</definedName>
    <definedName name="_xlnm.Criteria" localSheetId="3">EMISSIONS2!$J$32</definedName>
    <definedName name="_xlnm.Criteria" localSheetId="4">EMISSIONS3!$J$32</definedName>
    <definedName name="_xlnm.Criteria" localSheetId="5">EMISSIONS4!$J$32</definedName>
    <definedName name="_xlnm.Criteria" localSheetId="6">EMISSIONS5!$J$32</definedName>
    <definedName name="_xlnm.Criteria" localSheetId="7">EMISSIONS6!$J$32</definedName>
    <definedName name="_xlnm.Criteria" localSheetId="8">EMISSIONS7!$J$32</definedName>
    <definedName name="_xlnm.Criteria" localSheetId="9">EMISSIONS8!$J$32</definedName>
    <definedName name="_xlnm.Criteria" localSheetId="10">EMISSIONS9!$J$32</definedName>
    <definedName name="_xlnm.Criteria" localSheetId="1">FACTORS!#REF!</definedName>
    <definedName name="_xlnm.Criteria" localSheetId="12">SUMMARY!#REF!</definedName>
    <definedName name="_xlnm.Print_Area" localSheetId="2">EMISSIONS1!$A$1:$Z$73</definedName>
    <definedName name="_xlnm.Print_Area" localSheetId="11">EMISSIONS10!$A$1:$Z$73</definedName>
    <definedName name="_xlnm.Print_Area" localSheetId="3">EMISSIONS2!$A$1:$Z$73</definedName>
    <definedName name="_xlnm.Print_Area" localSheetId="4">EMISSIONS3!$A$1:$Z$73</definedName>
    <definedName name="_xlnm.Print_Area" localSheetId="5">EMISSIONS4!$A$1:$Z$73</definedName>
    <definedName name="_xlnm.Print_Area" localSheetId="6">EMISSIONS5!$A$1:$Z$73</definedName>
    <definedName name="_xlnm.Print_Area" localSheetId="7">EMISSIONS6!$A$1:$Z$73</definedName>
    <definedName name="_xlnm.Print_Area" localSheetId="8">EMISSIONS7!$A$1:$Z$73</definedName>
    <definedName name="_xlnm.Print_Area" localSheetId="9">EMISSIONS8!$A$1:$Z$73</definedName>
    <definedName name="_xlnm.Print_Area" localSheetId="10">EMISSIONS9!$A$1:$Z$73</definedName>
    <definedName name="_xlnm.Print_Area" localSheetId="1">FACTORS!$A$1:$O$58</definedName>
    <definedName name="_xlnm.Print_Area" localSheetId="12">SUMMARY!$A$1:$J$17</definedName>
    <definedName name="_xlnm.Print_Area" localSheetId="0">TITLE!$A$1:$C$25</definedName>
    <definedName name="VESSEL_EF_OPTIONS">[1]Lookups!$BE$2:INDEX([1]Lookups!$BE$1:$BE$65536,COUNTA([1]Lookups!$BE$1:$BE$65536))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4" l="1"/>
  <c r="P72" i="4"/>
  <c r="O72" i="4"/>
  <c r="N72" i="4"/>
  <c r="M72" i="4"/>
  <c r="L72" i="4"/>
  <c r="K72" i="4"/>
  <c r="J72" i="4"/>
  <c r="I72" i="4"/>
  <c r="Q71" i="4"/>
  <c r="P71" i="4"/>
  <c r="O71" i="4"/>
  <c r="N71" i="4"/>
  <c r="M71" i="4"/>
  <c r="L71" i="4"/>
  <c r="K71" i="4"/>
  <c r="J71" i="4"/>
  <c r="I71" i="4"/>
  <c r="Q70" i="4"/>
  <c r="P70" i="4"/>
  <c r="O70" i="4"/>
  <c r="N70" i="4"/>
  <c r="M70" i="4"/>
  <c r="L70" i="4"/>
  <c r="K70" i="4"/>
  <c r="J70" i="4"/>
  <c r="I70" i="4"/>
  <c r="Q69" i="4"/>
  <c r="P69" i="4"/>
  <c r="O69" i="4"/>
  <c r="N69" i="4"/>
  <c r="M69" i="4"/>
  <c r="L69" i="4"/>
  <c r="K69" i="4"/>
  <c r="J69" i="4"/>
  <c r="I69" i="4"/>
  <c r="Q68" i="4"/>
  <c r="P68" i="4"/>
  <c r="O68" i="4"/>
  <c r="N68" i="4"/>
  <c r="M68" i="4"/>
  <c r="L68" i="4"/>
  <c r="K68" i="4"/>
  <c r="J68" i="4"/>
  <c r="I68" i="4"/>
  <c r="Q67" i="4"/>
  <c r="P67" i="4"/>
  <c r="O67" i="4"/>
  <c r="N67" i="4"/>
  <c r="M67" i="4"/>
  <c r="L67" i="4"/>
  <c r="K67" i="4"/>
  <c r="J67" i="4"/>
  <c r="I67" i="4"/>
  <c r="Q66" i="4"/>
  <c r="P66" i="4"/>
  <c r="O66" i="4"/>
  <c r="N66" i="4"/>
  <c r="M66" i="4"/>
  <c r="L66" i="4"/>
  <c r="K66" i="4"/>
  <c r="J66" i="4"/>
  <c r="I66" i="4"/>
  <c r="Q65" i="4"/>
  <c r="P65" i="4"/>
  <c r="O65" i="4"/>
  <c r="N65" i="4"/>
  <c r="M65" i="4"/>
  <c r="L65" i="4"/>
  <c r="K65" i="4"/>
  <c r="J65" i="4"/>
  <c r="I65" i="4"/>
  <c r="Q61" i="4"/>
  <c r="O61" i="4"/>
  <c r="Q60" i="4"/>
  <c r="O60" i="4"/>
  <c r="Q59" i="4"/>
  <c r="O59" i="4"/>
  <c r="Q58" i="4"/>
  <c r="O58" i="4"/>
  <c r="Q57" i="4"/>
  <c r="O57" i="4"/>
  <c r="Q56" i="4"/>
  <c r="O56" i="4"/>
  <c r="Q55" i="4"/>
  <c r="O55" i="4"/>
  <c r="Q54" i="4"/>
  <c r="O54" i="4"/>
  <c r="Q53" i="4"/>
  <c r="O53" i="4"/>
  <c r="Q52" i="4"/>
  <c r="O52" i="4"/>
  <c r="Q51" i="4"/>
  <c r="O51" i="4"/>
  <c r="Q47" i="4"/>
  <c r="P47" i="4"/>
  <c r="N47" i="4"/>
  <c r="M47" i="4"/>
  <c r="L47" i="4"/>
  <c r="K47" i="4"/>
  <c r="J47" i="4"/>
  <c r="I47" i="4"/>
  <c r="Q45" i="4"/>
  <c r="O45" i="4"/>
  <c r="Q44" i="4"/>
  <c r="O44" i="4"/>
  <c r="Q43" i="4"/>
  <c r="O43" i="4"/>
  <c r="Q42" i="4"/>
  <c r="O42" i="4"/>
  <c r="K42" i="4"/>
  <c r="J42" i="4"/>
  <c r="I42" i="4"/>
  <c r="Q41" i="4"/>
  <c r="P41" i="4"/>
  <c r="O41" i="4"/>
  <c r="N41" i="4"/>
  <c r="M41" i="4"/>
  <c r="K41" i="4"/>
  <c r="J41" i="4"/>
  <c r="I41" i="4"/>
  <c r="P40" i="4"/>
  <c r="O40" i="4"/>
  <c r="N40" i="4"/>
  <c r="M40" i="4"/>
  <c r="L40" i="4"/>
  <c r="Q40" i="4" s="1"/>
  <c r="K40" i="4"/>
  <c r="J40" i="4"/>
  <c r="N38" i="4"/>
  <c r="Q36" i="4"/>
  <c r="O36" i="4"/>
  <c r="Q35" i="4"/>
  <c r="O35" i="4"/>
  <c r="Q34" i="4"/>
  <c r="O34" i="4"/>
  <c r="Q33" i="4"/>
  <c r="O33" i="4"/>
  <c r="K33" i="4"/>
  <c r="J33" i="4"/>
  <c r="I33" i="4"/>
  <c r="Q29" i="4"/>
  <c r="P29" i="4"/>
  <c r="O29" i="4"/>
  <c r="N29" i="4"/>
  <c r="M29" i="4"/>
  <c r="K29" i="4"/>
  <c r="J29" i="4"/>
  <c r="I29" i="4"/>
  <c r="Q24" i="4"/>
  <c r="Q23" i="4"/>
  <c r="O23" i="4"/>
  <c r="O22" i="4"/>
  <c r="Q21" i="4"/>
  <c r="O21" i="4"/>
  <c r="Q20" i="4"/>
  <c r="P20" i="4"/>
  <c r="O20" i="4"/>
  <c r="N20" i="4"/>
  <c r="M20" i="4"/>
  <c r="K20" i="4"/>
  <c r="J20" i="4"/>
  <c r="I20" i="4"/>
  <c r="Q19" i="4"/>
  <c r="P19" i="4"/>
  <c r="O19" i="4"/>
  <c r="N19" i="4"/>
  <c r="M19" i="4"/>
  <c r="K19" i="4"/>
  <c r="J19" i="4"/>
  <c r="I19" i="4"/>
  <c r="Q17" i="4"/>
  <c r="O17" i="4"/>
  <c r="Q15" i="4"/>
  <c r="O15" i="4"/>
  <c r="Q14" i="4"/>
  <c r="O14" i="4"/>
  <c r="Q12" i="4"/>
  <c r="O12" i="4"/>
  <c r="Q11" i="4"/>
  <c r="P11" i="4"/>
  <c r="O11" i="4"/>
  <c r="N11" i="4"/>
  <c r="M11" i="4"/>
  <c r="L11" i="4"/>
  <c r="K11" i="4"/>
  <c r="J11" i="4"/>
  <c r="I11" i="4"/>
  <c r="Q10" i="4"/>
  <c r="O10" i="4"/>
  <c r="Q9" i="4"/>
  <c r="O9" i="4"/>
  <c r="Q8" i="4"/>
  <c r="O8" i="4"/>
  <c r="Q7" i="4"/>
  <c r="O7" i="4"/>
  <c r="Q73" i="4" l="1"/>
  <c r="O73" i="4"/>
  <c r="B50" i="19"/>
  <c r="B50" i="18"/>
  <c r="R49" i="18" s="1"/>
  <c r="B50" i="17"/>
  <c r="R49" i="17" s="1"/>
  <c r="B50" i="15"/>
  <c r="R49" i="15" s="1"/>
  <c r="B50" i="16"/>
  <c r="R49" i="16" s="1"/>
  <c r="B50" i="14"/>
  <c r="R49" i="14" s="1"/>
  <c r="B50" i="13"/>
  <c r="R49" i="13" s="1"/>
  <c r="B50" i="12"/>
  <c r="R49" i="12" s="1"/>
  <c r="B50" i="11"/>
  <c r="R49" i="19"/>
  <c r="R40" i="19"/>
  <c r="R39" i="19"/>
  <c r="R38" i="19"/>
  <c r="R37" i="19"/>
  <c r="R40" i="18"/>
  <c r="R39" i="18"/>
  <c r="R38" i="18"/>
  <c r="R37" i="18"/>
  <c r="R40" i="17"/>
  <c r="R39" i="17"/>
  <c r="R38" i="17"/>
  <c r="R37" i="17"/>
  <c r="R40" i="15"/>
  <c r="R39" i="15"/>
  <c r="R38" i="15"/>
  <c r="R37" i="15"/>
  <c r="R40" i="16"/>
  <c r="R39" i="16"/>
  <c r="R38" i="16"/>
  <c r="R37" i="16"/>
  <c r="R40" i="14"/>
  <c r="R39" i="14"/>
  <c r="R38" i="14"/>
  <c r="R37" i="14"/>
  <c r="R40" i="13"/>
  <c r="R39" i="13"/>
  <c r="R38" i="13"/>
  <c r="R37" i="13"/>
  <c r="R40" i="12"/>
  <c r="R39" i="12"/>
  <c r="R38" i="12"/>
  <c r="R37" i="12"/>
  <c r="R49" i="11"/>
  <c r="R40" i="11"/>
  <c r="R39" i="11"/>
  <c r="R38" i="11"/>
  <c r="R37" i="11"/>
  <c r="Q72" i="19"/>
  <c r="P72" i="19"/>
  <c r="O72" i="19"/>
  <c r="N72" i="19"/>
  <c r="M72" i="19"/>
  <c r="L72" i="19"/>
  <c r="K72" i="19"/>
  <c r="J72" i="19"/>
  <c r="I72" i="19"/>
  <c r="R72" i="19" s="1"/>
  <c r="Q71" i="19"/>
  <c r="P71" i="19"/>
  <c r="O71" i="19"/>
  <c r="N71" i="19"/>
  <c r="M71" i="19"/>
  <c r="L71" i="19"/>
  <c r="K71" i="19"/>
  <c r="J71" i="19"/>
  <c r="I71" i="19"/>
  <c r="R71" i="19" s="1"/>
  <c r="Q70" i="19"/>
  <c r="P70" i="19"/>
  <c r="O70" i="19"/>
  <c r="N70" i="19"/>
  <c r="M70" i="19"/>
  <c r="L70" i="19"/>
  <c r="K70" i="19"/>
  <c r="J70" i="19"/>
  <c r="I70" i="19"/>
  <c r="R70" i="19" s="1"/>
  <c r="Q69" i="19"/>
  <c r="P69" i="19"/>
  <c r="O69" i="19"/>
  <c r="N69" i="19"/>
  <c r="M69" i="19"/>
  <c r="L69" i="19"/>
  <c r="K69" i="19"/>
  <c r="J69" i="19"/>
  <c r="I69" i="19"/>
  <c r="R69" i="19" s="1"/>
  <c r="Q68" i="19"/>
  <c r="P68" i="19"/>
  <c r="O68" i="19"/>
  <c r="N68" i="19"/>
  <c r="M68" i="19"/>
  <c r="L68" i="19"/>
  <c r="K68" i="19"/>
  <c r="J68" i="19"/>
  <c r="I68" i="19"/>
  <c r="R68" i="19" s="1"/>
  <c r="Q67" i="19"/>
  <c r="P67" i="19"/>
  <c r="O67" i="19"/>
  <c r="N67" i="19"/>
  <c r="M67" i="19"/>
  <c r="L67" i="19"/>
  <c r="K67" i="19"/>
  <c r="J67" i="19"/>
  <c r="I67" i="19"/>
  <c r="R67" i="19" s="1"/>
  <c r="Q66" i="19"/>
  <c r="P66" i="19"/>
  <c r="O66" i="19"/>
  <c r="N66" i="19"/>
  <c r="M66" i="19"/>
  <c r="L66" i="19"/>
  <c r="K66" i="19"/>
  <c r="J66" i="19"/>
  <c r="I66" i="19"/>
  <c r="R66" i="19" s="1"/>
  <c r="Q65" i="19"/>
  <c r="P65" i="19"/>
  <c r="O65" i="19"/>
  <c r="N65" i="19"/>
  <c r="M65" i="19"/>
  <c r="L65" i="19"/>
  <c r="K65" i="19"/>
  <c r="J65" i="19"/>
  <c r="I65" i="19"/>
  <c r="R65" i="19" s="1"/>
  <c r="Q61" i="19"/>
  <c r="O61" i="19"/>
  <c r="Q60" i="19"/>
  <c r="O60" i="19"/>
  <c r="Q59" i="19"/>
  <c r="O59" i="19"/>
  <c r="Q58" i="19"/>
  <c r="O58" i="19"/>
  <c r="Q57" i="19"/>
  <c r="O57" i="19"/>
  <c r="Q56" i="19"/>
  <c r="O56" i="19"/>
  <c r="Q55" i="19"/>
  <c r="O55" i="19"/>
  <c r="Q54" i="19"/>
  <c r="O54" i="19"/>
  <c r="Q53" i="19"/>
  <c r="O53" i="19"/>
  <c r="Q52" i="19"/>
  <c r="O52" i="19"/>
  <c r="Q51" i="19"/>
  <c r="O51" i="19"/>
  <c r="Q47" i="19"/>
  <c r="P47" i="19"/>
  <c r="N47" i="19"/>
  <c r="M47" i="19"/>
  <c r="L47" i="19"/>
  <c r="K47" i="19"/>
  <c r="J47" i="19"/>
  <c r="I47" i="19"/>
  <c r="R47" i="19" s="1"/>
  <c r="Q45" i="19"/>
  <c r="O45" i="19"/>
  <c r="Q44" i="19"/>
  <c r="O44" i="19"/>
  <c r="Q43" i="19"/>
  <c r="O43" i="19"/>
  <c r="Q42" i="19"/>
  <c r="O42" i="19"/>
  <c r="K42" i="19"/>
  <c r="J42" i="19"/>
  <c r="I42" i="19"/>
  <c r="R42" i="19" s="1"/>
  <c r="Q41" i="19"/>
  <c r="P41" i="19"/>
  <c r="O41" i="19"/>
  <c r="N41" i="19"/>
  <c r="M41" i="19"/>
  <c r="K41" i="19"/>
  <c r="J41" i="19"/>
  <c r="I41" i="19"/>
  <c r="R41" i="19" s="1"/>
  <c r="P40" i="19"/>
  <c r="O40" i="19"/>
  <c r="N40" i="19"/>
  <c r="M40" i="19"/>
  <c r="L40" i="19"/>
  <c r="Q40" i="19" s="1"/>
  <c r="K40" i="19"/>
  <c r="J40" i="19"/>
  <c r="N38" i="19"/>
  <c r="Q36" i="19"/>
  <c r="O36" i="19"/>
  <c r="Q35" i="19"/>
  <c r="O35" i="19"/>
  <c r="Q34" i="19"/>
  <c r="O34" i="19"/>
  <c r="Q33" i="19"/>
  <c r="O33" i="19"/>
  <c r="K33" i="19"/>
  <c r="J33" i="19"/>
  <c r="I33" i="19"/>
  <c r="R33" i="19" s="1"/>
  <c r="Q29" i="19"/>
  <c r="P29" i="19"/>
  <c r="O29" i="19"/>
  <c r="N29" i="19"/>
  <c r="M29" i="19"/>
  <c r="K29" i="19"/>
  <c r="J29" i="19"/>
  <c r="I29" i="19"/>
  <c r="R29" i="19" s="1"/>
  <c r="Q24" i="19"/>
  <c r="Q23" i="19"/>
  <c r="O23" i="19"/>
  <c r="O22" i="19"/>
  <c r="Q21" i="19"/>
  <c r="O21" i="19"/>
  <c r="Q20" i="19"/>
  <c r="P20" i="19"/>
  <c r="O20" i="19"/>
  <c r="N20" i="19"/>
  <c r="M20" i="19"/>
  <c r="K20" i="19"/>
  <c r="J20" i="19"/>
  <c r="I20" i="19"/>
  <c r="R20" i="19" s="1"/>
  <c r="Q19" i="19"/>
  <c r="P19" i="19"/>
  <c r="O19" i="19"/>
  <c r="N19" i="19"/>
  <c r="M19" i="19"/>
  <c r="K19" i="19"/>
  <c r="J19" i="19"/>
  <c r="I19" i="19"/>
  <c r="R19" i="19" s="1"/>
  <c r="Q17" i="19"/>
  <c r="O17" i="19"/>
  <c r="Q15" i="19"/>
  <c r="O15" i="19"/>
  <c r="Q14" i="19"/>
  <c r="O14" i="19"/>
  <c r="Q12" i="19"/>
  <c r="O12" i="19"/>
  <c r="Q11" i="19"/>
  <c r="P11" i="19"/>
  <c r="O11" i="19"/>
  <c r="N11" i="19"/>
  <c r="M11" i="19"/>
  <c r="L11" i="19"/>
  <c r="K11" i="19"/>
  <c r="J11" i="19"/>
  <c r="I11" i="19"/>
  <c r="R11" i="19" s="1"/>
  <c r="Q10" i="19"/>
  <c r="O10" i="19"/>
  <c r="Q9" i="19"/>
  <c r="O9" i="19"/>
  <c r="Q8" i="19"/>
  <c r="O8" i="19"/>
  <c r="Q7" i="19"/>
  <c r="O7" i="19"/>
  <c r="Q72" i="18"/>
  <c r="P72" i="18"/>
  <c r="O72" i="18"/>
  <c r="N72" i="18"/>
  <c r="M72" i="18"/>
  <c r="L72" i="18"/>
  <c r="K72" i="18"/>
  <c r="J72" i="18"/>
  <c r="I72" i="18"/>
  <c r="R72" i="18" s="1"/>
  <c r="Q71" i="18"/>
  <c r="P71" i="18"/>
  <c r="O71" i="18"/>
  <c r="N71" i="18"/>
  <c r="M71" i="18"/>
  <c r="L71" i="18"/>
  <c r="K71" i="18"/>
  <c r="J71" i="18"/>
  <c r="I71" i="18"/>
  <c r="R71" i="18" s="1"/>
  <c r="Q70" i="18"/>
  <c r="P70" i="18"/>
  <c r="O70" i="18"/>
  <c r="N70" i="18"/>
  <c r="M70" i="18"/>
  <c r="L70" i="18"/>
  <c r="K70" i="18"/>
  <c r="J70" i="18"/>
  <c r="I70" i="18"/>
  <c r="R70" i="18" s="1"/>
  <c r="Q69" i="18"/>
  <c r="P69" i="18"/>
  <c r="O69" i="18"/>
  <c r="N69" i="18"/>
  <c r="M69" i="18"/>
  <c r="L69" i="18"/>
  <c r="K69" i="18"/>
  <c r="J69" i="18"/>
  <c r="I69" i="18"/>
  <c r="R69" i="18" s="1"/>
  <c r="Q68" i="18"/>
  <c r="P68" i="18"/>
  <c r="O68" i="18"/>
  <c r="N68" i="18"/>
  <c r="M68" i="18"/>
  <c r="L68" i="18"/>
  <c r="K68" i="18"/>
  <c r="J68" i="18"/>
  <c r="I68" i="18"/>
  <c r="R68" i="18" s="1"/>
  <c r="Q67" i="18"/>
  <c r="P67" i="18"/>
  <c r="O67" i="18"/>
  <c r="N67" i="18"/>
  <c r="M67" i="18"/>
  <c r="L67" i="18"/>
  <c r="K67" i="18"/>
  <c r="J67" i="18"/>
  <c r="I67" i="18"/>
  <c r="R67" i="18" s="1"/>
  <c r="Q66" i="18"/>
  <c r="P66" i="18"/>
  <c r="O66" i="18"/>
  <c r="N66" i="18"/>
  <c r="M66" i="18"/>
  <c r="L66" i="18"/>
  <c r="K66" i="18"/>
  <c r="J66" i="18"/>
  <c r="I66" i="18"/>
  <c r="R66" i="18" s="1"/>
  <c r="Q65" i="18"/>
  <c r="P65" i="18"/>
  <c r="O65" i="18"/>
  <c r="N65" i="18"/>
  <c r="M65" i="18"/>
  <c r="L65" i="18"/>
  <c r="K65" i="18"/>
  <c r="J65" i="18"/>
  <c r="I65" i="18"/>
  <c r="R65" i="18" s="1"/>
  <c r="Q61" i="18"/>
  <c r="O61" i="18"/>
  <c r="Q60" i="18"/>
  <c r="O60" i="18"/>
  <c r="Q59" i="18"/>
  <c r="O59" i="18"/>
  <c r="Q58" i="18"/>
  <c r="O58" i="18"/>
  <c r="Q57" i="18"/>
  <c r="O57" i="18"/>
  <c r="Q56" i="18"/>
  <c r="O56" i="18"/>
  <c r="Q55" i="18"/>
  <c r="O55" i="18"/>
  <c r="Q54" i="18"/>
  <c r="O54" i="18"/>
  <c r="Q53" i="18"/>
  <c r="O53" i="18"/>
  <c r="Q52" i="18"/>
  <c r="O52" i="18"/>
  <c r="Q51" i="18"/>
  <c r="O51" i="18"/>
  <c r="Q47" i="18"/>
  <c r="P47" i="18"/>
  <c r="N47" i="18"/>
  <c r="M47" i="18"/>
  <c r="L47" i="18"/>
  <c r="K47" i="18"/>
  <c r="J47" i="18"/>
  <c r="I47" i="18"/>
  <c r="R47" i="18" s="1"/>
  <c r="Q45" i="18"/>
  <c r="O45" i="18"/>
  <c r="Q44" i="18"/>
  <c r="O44" i="18"/>
  <c r="Q43" i="18"/>
  <c r="O43" i="18"/>
  <c r="Q42" i="18"/>
  <c r="O42" i="18"/>
  <c r="K42" i="18"/>
  <c r="J42" i="18"/>
  <c r="I42" i="18"/>
  <c r="R42" i="18" s="1"/>
  <c r="Q41" i="18"/>
  <c r="P41" i="18"/>
  <c r="O41" i="18"/>
  <c r="N41" i="18"/>
  <c r="M41" i="18"/>
  <c r="K41" i="18"/>
  <c r="J41" i="18"/>
  <c r="I41" i="18"/>
  <c r="R41" i="18" s="1"/>
  <c r="P40" i="18"/>
  <c r="O40" i="18"/>
  <c r="N40" i="18"/>
  <c r="M40" i="18"/>
  <c r="L40" i="18"/>
  <c r="Q40" i="18" s="1"/>
  <c r="K40" i="18"/>
  <c r="J40" i="18"/>
  <c r="N38" i="18"/>
  <c r="Q36" i="18"/>
  <c r="O36" i="18"/>
  <c r="Q35" i="18"/>
  <c r="O35" i="18"/>
  <c r="Q34" i="18"/>
  <c r="O34" i="18"/>
  <c r="Q33" i="18"/>
  <c r="O33" i="18"/>
  <c r="K33" i="18"/>
  <c r="J33" i="18"/>
  <c r="I33" i="18"/>
  <c r="R33" i="18" s="1"/>
  <c r="Q29" i="18"/>
  <c r="P29" i="18"/>
  <c r="O29" i="18"/>
  <c r="N29" i="18"/>
  <c r="M29" i="18"/>
  <c r="K29" i="18"/>
  <c r="J29" i="18"/>
  <c r="I29" i="18"/>
  <c r="R29" i="18" s="1"/>
  <c r="Q24" i="18"/>
  <c r="Q23" i="18"/>
  <c r="O23" i="18"/>
  <c r="O22" i="18"/>
  <c r="Q21" i="18"/>
  <c r="O21" i="18"/>
  <c r="Q20" i="18"/>
  <c r="P20" i="18"/>
  <c r="O20" i="18"/>
  <c r="N20" i="18"/>
  <c r="M20" i="18"/>
  <c r="K20" i="18"/>
  <c r="J20" i="18"/>
  <c r="I20" i="18"/>
  <c r="R20" i="18" s="1"/>
  <c r="Q19" i="18"/>
  <c r="P19" i="18"/>
  <c r="O19" i="18"/>
  <c r="N19" i="18"/>
  <c r="M19" i="18"/>
  <c r="K19" i="18"/>
  <c r="J19" i="18"/>
  <c r="I19" i="18"/>
  <c r="R19" i="18" s="1"/>
  <c r="Q17" i="18"/>
  <c r="O17" i="18"/>
  <c r="Q15" i="18"/>
  <c r="O15" i="18"/>
  <c r="Q14" i="18"/>
  <c r="O14" i="18"/>
  <c r="Q12" i="18"/>
  <c r="O12" i="18"/>
  <c r="Q11" i="18"/>
  <c r="P11" i="18"/>
  <c r="O11" i="18"/>
  <c r="N11" i="18"/>
  <c r="M11" i="18"/>
  <c r="L11" i="18"/>
  <c r="K11" i="18"/>
  <c r="J11" i="18"/>
  <c r="I11" i="18"/>
  <c r="R11" i="18" s="1"/>
  <c r="Q10" i="18"/>
  <c r="O10" i="18"/>
  <c r="Q9" i="18"/>
  <c r="O9" i="18"/>
  <c r="Q8" i="18"/>
  <c r="O8" i="18"/>
  <c r="Q7" i="18"/>
  <c r="O7" i="18"/>
  <c r="Q72" i="17"/>
  <c r="P72" i="17"/>
  <c r="O72" i="17"/>
  <c r="N72" i="17"/>
  <c r="M72" i="17"/>
  <c r="L72" i="17"/>
  <c r="K72" i="17"/>
  <c r="J72" i="17"/>
  <c r="I72" i="17"/>
  <c r="R72" i="17" s="1"/>
  <c r="Q71" i="17"/>
  <c r="P71" i="17"/>
  <c r="O71" i="17"/>
  <c r="N71" i="17"/>
  <c r="M71" i="17"/>
  <c r="L71" i="17"/>
  <c r="K71" i="17"/>
  <c r="J71" i="17"/>
  <c r="I71" i="17"/>
  <c r="R71" i="17" s="1"/>
  <c r="Q70" i="17"/>
  <c r="P70" i="17"/>
  <c r="O70" i="17"/>
  <c r="N70" i="17"/>
  <c r="M70" i="17"/>
  <c r="L70" i="17"/>
  <c r="K70" i="17"/>
  <c r="J70" i="17"/>
  <c r="I70" i="17"/>
  <c r="R70" i="17" s="1"/>
  <c r="Q69" i="17"/>
  <c r="P69" i="17"/>
  <c r="O69" i="17"/>
  <c r="N69" i="17"/>
  <c r="M69" i="17"/>
  <c r="L69" i="17"/>
  <c r="K69" i="17"/>
  <c r="J69" i="17"/>
  <c r="I69" i="17"/>
  <c r="R69" i="17" s="1"/>
  <c r="Q68" i="17"/>
  <c r="P68" i="17"/>
  <c r="O68" i="17"/>
  <c r="N68" i="17"/>
  <c r="M68" i="17"/>
  <c r="L68" i="17"/>
  <c r="K68" i="17"/>
  <c r="J68" i="17"/>
  <c r="I68" i="17"/>
  <c r="R68" i="17" s="1"/>
  <c r="Q67" i="17"/>
  <c r="P67" i="17"/>
  <c r="O67" i="17"/>
  <c r="N67" i="17"/>
  <c r="M67" i="17"/>
  <c r="L67" i="17"/>
  <c r="K67" i="17"/>
  <c r="J67" i="17"/>
  <c r="I67" i="17"/>
  <c r="R67" i="17" s="1"/>
  <c r="Q66" i="17"/>
  <c r="P66" i="17"/>
  <c r="O66" i="17"/>
  <c r="N66" i="17"/>
  <c r="M66" i="17"/>
  <c r="L66" i="17"/>
  <c r="K66" i="17"/>
  <c r="J66" i="17"/>
  <c r="I66" i="17"/>
  <c r="R66" i="17" s="1"/>
  <c r="Q65" i="17"/>
  <c r="P65" i="17"/>
  <c r="O65" i="17"/>
  <c r="N65" i="17"/>
  <c r="M65" i="17"/>
  <c r="L65" i="17"/>
  <c r="K65" i="17"/>
  <c r="J65" i="17"/>
  <c r="I65" i="17"/>
  <c r="R65" i="17" s="1"/>
  <c r="Q61" i="17"/>
  <c r="O61" i="17"/>
  <c r="Q60" i="17"/>
  <c r="O60" i="17"/>
  <c r="Q59" i="17"/>
  <c r="O59" i="17"/>
  <c r="Q58" i="17"/>
  <c r="O58" i="17"/>
  <c r="Q57" i="17"/>
  <c r="O57" i="17"/>
  <c r="Q56" i="17"/>
  <c r="O56" i="17"/>
  <c r="Q55" i="17"/>
  <c r="O55" i="17"/>
  <c r="Q54" i="17"/>
  <c r="O54" i="17"/>
  <c r="Q53" i="17"/>
  <c r="O53" i="17"/>
  <c r="Q52" i="17"/>
  <c r="O52" i="17"/>
  <c r="Q51" i="17"/>
  <c r="O51" i="17"/>
  <c r="Q47" i="17"/>
  <c r="P47" i="17"/>
  <c r="N47" i="17"/>
  <c r="M47" i="17"/>
  <c r="L47" i="17"/>
  <c r="K47" i="17"/>
  <c r="J47" i="17"/>
  <c r="I47" i="17"/>
  <c r="R47" i="17" s="1"/>
  <c r="Q45" i="17"/>
  <c r="O45" i="17"/>
  <c r="Q44" i="17"/>
  <c r="O44" i="17"/>
  <c r="Q43" i="17"/>
  <c r="O43" i="17"/>
  <c r="Q42" i="17"/>
  <c r="O42" i="17"/>
  <c r="K42" i="17"/>
  <c r="J42" i="17"/>
  <c r="I42" i="17"/>
  <c r="R42" i="17" s="1"/>
  <c r="Q41" i="17"/>
  <c r="P41" i="17"/>
  <c r="O41" i="17"/>
  <c r="N41" i="17"/>
  <c r="M41" i="17"/>
  <c r="K41" i="17"/>
  <c r="J41" i="17"/>
  <c r="I41" i="17"/>
  <c r="R41" i="17" s="1"/>
  <c r="P40" i="17"/>
  <c r="O40" i="17"/>
  <c r="N40" i="17"/>
  <c r="M40" i="17"/>
  <c r="L40" i="17"/>
  <c r="Q40" i="17" s="1"/>
  <c r="K40" i="17"/>
  <c r="J40" i="17"/>
  <c r="N38" i="17"/>
  <c r="Q36" i="17"/>
  <c r="O36" i="17"/>
  <c r="Q35" i="17"/>
  <c r="O35" i="17"/>
  <c r="Q34" i="17"/>
  <c r="O34" i="17"/>
  <c r="Q33" i="17"/>
  <c r="O33" i="17"/>
  <c r="K33" i="17"/>
  <c r="J33" i="17"/>
  <c r="I33" i="17"/>
  <c r="R33" i="17" s="1"/>
  <c r="Q29" i="17"/>
  <c r="P29" i="17"/>
  <c r="O29" i="17"/>
  <c r="N29" i="17"/>
  <c r="M29" i="17"/>
  <c r="K29" i="17"/>
  <c r="J29" i="17"/>
  <c r="I29" i="17"/>
  <c r="R29" i="17" s="1"/>
  <c r="Q24" i="17"/>
  <c r="Q23" i="17"/>
  <c r="O23" i="17"/>
  <c r="O22" i="17"/>
  <c r="Q21" i="17"/>
  <c r="O21" i="17"/>
  <c r="Q20" i="17"/>
  <c r="P20" i="17"/>
  <c r="O20" i="17"/>
  <c r="N20" i="17"/>
  <c r="M20" i="17"/>
  <c r="K20" i="17"/>
  <c r="J20" i="17"/>
  <c r="I20" i="17"/>
  <c r="R20" i="17" s="1"/>
  <c r="Q19" i="17"/>
  <c r="P19" i="17"/>
  <c r="O19" i="17"/>
  <c r="N19" i="17"/>
  <c r="M19" i="17"/>
  <c r="K19" i="17"/>
  <c r="J19" i="17"/>
  <c r="I19" i="17"/>
  <c r="R19" i="17" s="1"/>
  <c r="Q17" i="17"/>
  <c r="O17" i="17"/>
  <c r="Q15" i="17"/>
  <c r="O15" i="17"/>
  <c r="Q14" i="17"/>
  <c r="O14" i="17"/>
  <c r="Q12" i="17"/>
  <c r="O12" i="17"/>
  <c r="Q11" i="17"/>
  <c r="P11" i="17"/>
  <c r="O11" i="17"/>
  <c r="N11" i="17"/>
  <c r="M11" i="17"/>
  <c r="L11" i="17"/>
  <c r="K11" i="17"/>
  <c r="J11" i="17"/>
  <c r="I11" i="17"/>
  <c r="R11" i="17" s="1"/>
  <c r="Q10" i="17"/>
  <c r="O10" i="17"/>
  <c r="Q9" i="17"/>
  <c r="O9" i="17"/>
  <c r="Q8" i="17"/>
  <c r="O8" i="17"/>
  <c r="Q7" i="17"/>
  <c r="O7" i="17"/>
  <c r="Q72" i="15"/>
  <c r="P72" i="15"/>
  <c r="O72" i="15"/>
  <c r="N72" i="15"/>
  <c r="M72" i="15"/>
  <c r="L72" i="15"/>
  <c r="K72" i="15"/>
  <c r="J72" i="15"/>
  <c r="I72" i="15"/>
  <c r="R72" i="15" s="1"/>
  <c r="Q71" i="15"/>
  <c r="P71" i="15"/>
  <c r="O71" i="15"/>
  <c r="N71" i="15"/>
  <c r="M71" i="15"/>
  <c r="L71" i="15"/>
  <c r="K71" i="15"/>
  <c r="J71" i="15"/>
  <c r="I71" i="15"/>
  <c r="R71" i="15" s="1"/>
  <c r="Q70" i="15"/>
  <c r="P70" i="15"/>
  <c r="O70" i="15"/>
  <c r="N70" i="15"/>
  <c r="M70" i="15"/>
  <c r="L70" i="15"/>
  <c r="K70" i="15"/>
  <c r="J70" i="15"/>
  <c r="I70" i="15"/>
  <c r="R70" i="15" s="1"/>
  <c r="Q69" i="15"/>
  <c r="P69" i="15"/>
  <c r="O69" i="15"/>
  <c r="N69" i="15"/>
  <c r="M69" i="15"/>
  <c r="L69" i="15"/>
  <c r="K69" i="15"/>
  <c r="J69" i="15"/>
  <c r="I69" i="15"/>
  <c r="R69" i="15" s="1"/>
  <c r="Q68" i="15"/>
  <c r="P68" i="15"/>
  <c r="O68" i="15"/>
  <c r="N68" i="15"/>
  <c r="M68" i="15"/>
  <c r="L68" i="15"/>
  <c r="K68" i="15"/>
  <c r="J68" i="15"/>
  <c r="I68" i="15"/>
  <c r="R68" i="15" s="1"/>
  <c r="Q67" i="15"/>
  <c r="P67" i="15"/>
  <c r="O67" i="15"/>
  <c r="N67" i="15"/>
  <c r="M67" i="15"/>
  <c r="L67" i="15"/>
  <c r="K67" i="15"/>
  <c r="J67" i="15"/>
  <c r="I67" i="15"/>
  <c r="R67" i="15" s="1"/>
  <c r="Q66" i="15"/>
  <c r="P66" i="15"/>
  <c r="O66" i="15"/>
  <c r="N66" i="15"/>
  <c r="M66" i="15"/>
  <c r="L66" i="15"/>
  <c r="K66" i="15"/>
  <c r="J66" i="15"/>
  <c r="I66" i="15"/>
  <c r="R66" i="15" s="1"/>
  <c r="Q65" i="15"/>
  <c r="P65" i="15"/>
  <c r="O65" i="15"/>
  <c r="N65" i="15"/>
  <c r="M65" i="15"/>
  <c r="L65" i="15"/>
  <c r="K65" i="15"/>
  <c r="J65" i="15"/>
  <c r="I65" i="15"/>
  <c r="R65" i="15" s="1"/>
  <c r="Q61" i="15"/>
  <c r="O61" i="15"/>
  <c r="Q60" i="15"/>
  <c r="O60" i="15"/>
  <c r="Q59" i="15"/>
  <c r="O59" i="15"/>
  <c r="Q58" i="15"/>
  <c r="O58" i="15"/>
  <c r="Q57" i="15"/>
  <c r="O57" i="15"/>
  <c r="Q56" i="15"/>
  <c r="O56" i="15"/>
  <c r="Q55" i="15"/>
  <c r="O55" i="15"/>
  <c r="Q54" i="15"/>
  <c r="O54" i="15"/>
  <c r="Q53" i="15"/>
  <c r="O53" i="15"/>
  <c r="Q52" i="15"/>
  <c r="O52" i="15"/>
  <c r="Q51" i="15"/>
  <c r="O51" i="15"/>
  <c r="Q47" i="15"/>
  <c r="P47" i="15"/>
  <c r="N47" i="15"/>
  <c r="M47" i="15"/>
  <c r="L47" i="15"/>
  <c r="K47" i="15"/>
  <c r="J47" i="15"/>
  <c r="I47" i="15"/>
  <c r="R47" i="15" s="1"/>
  <c r="Q45" i="15"/>
  <c r="O45" i="15"/>
  <c r="Q44" i="15"/>
  <c r="O44" i="15"/>
  <c r="Q43" i="15"/>
  <c r="O43" i="15"/>
  <c r="Q42" i="15"/>
  <c r="O42" i="15"/>
  <c r="K42" i="15"/>
  <c r="J42" i="15"/>
  <c r="I42" i="15"/>
  <c r="R42" i="15" s="1"/>
  <c r="Q41" i="15"/>
  <c r="P41" i="15"/>
  <c r="O41" i="15"/>
  <c r="N41" i="15"/>
  <c r="M41" i="15"/>
  <c r="K41" i="15"/>
  <c r="J41" i="15"/>
  <c r="I41" i="15"/>
  <c r="R41" i="15" s="1"/>
  <c r="P40" i="15"/>
  <c r="O40" i="15"/>
  <c r="N40" i="15"/>
  <c r="M40" i="15"/>
  <c r="L40" i="15"/>
  <c r="Q40" i="15" s="1"/>
  <c r="K40" i="15"/>
  <c r="J40" i="15"/>
  <c r="N38" i="15"/>
  <c r="Q36" i="15"/>
  <c r="O36" i="15"/>
  <c r="Q35" i="15"/>
  <c r="O35" i="15"/>
  <c r="Q34" i="15"/>
  <c r="O34" i="15"/>
  <c r="Q33" i="15"/>
  <c r="O33" i="15"/>
  <c r="K33" i="15"/>
  <c r="J33" i="15"/>
  <c r="I33" i="15"/>
  <c r="R33" i="15" s="1"/>
  <c r="Q29" i="15"/>
  <c r="P29" i="15"/>
  <c r="O29" i="15"/>
  <c r="N29" i="15"/>
  <c r="M29" i="15"/>
  <c r="K29" i="15"/>
  <c r="J29" i="15"/>
  <c r="I29" i="15"/>
  <c r="R29" i="15" s="1"/>
  <c r="Q24" i="15"/>
  <c r="Q23" i="15"/>
  <c r="O23" i="15"/>
  <c r="O22" i="15"/>
  <c r="Q21" i="15"/>
  <c r="O21" i="15"/>
  <c r="Q20" i="15"/>
  <c r="P20" i="15"/>
  <c r="O20" i="15"/>
  <c r="N20" i="15"/>
  <c r="M20" i="15"/>
  <c r="K20" i="15"/>
  <c r="J20" i="15"/>
  <c r="I20" i="15"/>
  <c r="R20" i="15" s="1"/>
  <c r="Q19" i="15"/>
  <c r="P19" i="15"/>
  <c r="O19" i="15"/>
  <c r="N19" i="15"/>
  <c r="M19" i="15"/>
  <c r="K19" i="15"/>
  <c r="J19" i="15"/>
  <c r="I19" i="15"/>
  <c r="R19" i="15" s="1"/>
  <c r="Q17" i="15"/>
  <c r="O17" i="15"/>
  <c r="Q15" i="15"/>
  <c r="O15" i="15"/>
  <c r="Q14" i="15"/>
  <c r="O14" i="15"/>
  <c r="Q12" i="15"/>
  <c r="O12" i="15"/>
  <c r="Q11" i="15"/>
  <c r="P11" i="15"/>
  <c r="O11" i="15"/>
  <c r="N11" i="15"/>
  <c r="M11" i="15"/>
  <c r="L11" i="15"/>
  <c r="K11" i="15"/>
  <c r="J11" i="15"/>
  <c r="I11" i="15"/>
  <c r="R11" i="15" s="1"/>
  <c r="Q10" i="15"/>
  <c r="O10" i="15"/>
  <c r="Q9" i="15"/>
  <c r="O9" i="15"/>
  <c r="Q8" i="15"/>
  <c r="O8" i="15"/>
  <c r="Q7" i="15"/>
  <c r="O7" i="15"/>
  <c r="Q72" i="16"/>
  <c r="P72" i="16"/>
  <c r="O72" i="16"/>
  <c r="N72" i="16"/>
  <c r="M72" i="16"/>
  <c r="L72" i="16"/>
  <c r="K72" i="16"/>
  <c r="J72" i="16"/>
  <c r="I72" i="16"/>
  <c r="R72" i="16" s="1"/>
  <c r="Q71" i="16"/>
  <c r="P71" i="16"/>
  <c r="O71" i="16"/>
  <c r="N71" i="16"/>
  <c r="M71" i="16"/>
  <c r="L71" i="16"/>
  <c r="K71" i="16"/>
  <c r="J71" i="16"/>
  <c r="I71" i="16"/>
  <c r="R71" i="16" s="1"/>
  <c r="Q70" i="16"/>
  <c r="P70" i="16"/>
  <c r="O70" i="16"/>
  <c r="N70" i="16"/>
  <c r="M70" i="16"/>
  <c r="L70" i="16"/>
  <c r="K70" i="16"/>
  <c r="J70" i="16"/>
  <c r="I70" i="16"/>
  <c r="R70" i="16" s="1"/>
  <c r="Q69" i="16"/>
  <c r="P69" i="16"/>
  <c r="O69" i="16"/>
  <c r="N69" i="16"/>
  <c r="M69" i="16"/>
  <c r="L69" i="16"/>
  <c r="K69" i="16"/>
  <c r="J69" i="16"/>
  <c r="I69" i="16"/>
  <c r="R69" i="16" s="1"/>
  <c r="Q68" i="16"/>
  <c r="P68" i="16"/>
  <c r="O68" i="16"/>
  <c r="N68" i="16"/>
  <c r="M68" i="16"/>
  <c r="L68" i="16"/>
  <c r="K68" i="16"/>
  <c r="J68" i="16"/>
  <c r="I68" i="16"/>
  <c r="R68" i="16" s="1"/>
  <c r="Q67" i="16"/>
  <c r="P67" i="16"/>
  <c r="O67" i="16"/>
  <c r="N67" i="16"/>
  <c r="M67" i="16"/>
  <c r="L67" i="16"/>
  <c r="K67" i="16"/>
  <c r="J67" i="16"/>
  <c r="I67" i="16"/>
  <c r="R67" i="16" s="1"/>
  <c r="Q66" i="16"/>
  <c r="P66" i="16"/>
  <c r="O66" i="16"/>
  <c r="N66" i="16"/>
  <c r="M66" i="16"/>
  <c r="L66" i="16"/>
  <c r="K66" i="16"/>
  <c r="J66" i="16"/>
  <c r="I66" i="16"/>
  <c r="R66" i="16" s="1"/>
  <c r="Q65" i="16"/>
  <c r="P65" i="16"/>
  <c r="O65" i="16"/>
  <c r="N65" i="16"/>
  <c r="M65" i="16"/>
  <c r="L65" i="16"/>
  <c r="K65" i="16"/>
  <c r="J65" i="16"/>
  <c r="I65" i="16"/>
  <c r="R65" i="16" s="1"/>
  <c r="Q61" i="16"/>
  <c r="O61" i="16"/>
  <c r="Q60" i="16"/>
  <c r="O60" i="16"/>
  <c r="Q59" i="16"/>
  <c r="O59" i="16"/>
  <c r="Q58" i="16"/>
  <c r="O58" i="16"/>
  <c r="Q57" i="16"/>
  <c r="O57" i="16"/>
  <c r="Q56" i="16"/>
  <c r="O56" i="16"/>
  <c r="Q55" i="16"/>
  <c r="O55" i="16"/>
  <c r="Q54" i="16"/>
  <c r="O54" i="16"/>
  <c r="Q53" i="16"/>
  <c r="O53" i="16"/>
  <c r="Q52" i="16"/>
  <c r="O52" i="16"/>
  <c r="Q51" i="16"/>
  <c r="O51" i="16"/>
  <c r="Q47" i="16"/>
  <c r="P47" i="16"/>
  <c r="N47" i="16"/>
  <c r="M47" i="16"/>
  <c r="L47" i="16"/>
  <c r="K47" i="16"/>
  <c r="J47" i="16"/>
  <c r="I47" i="16"/>
  <c r="R47" i="16" s="1"/>
  <c r="Q45" i="16"/>
  <c r="O45" i="16"/>
  <c r="Q44" i="16"/>
  <c r="O44" i="16"/>
  <c r="Q43" i="16"/>
  <c r="O43" i="16"/>
  <c r="Q42" i="16"/>
  <c r="O42" i="16"/>
  <c r="K42" i="16"/>
  <c r="J42" i="16"/>
  <c r="I42" i="16"/>
  <c r="R42" i="16" s="1"/>
  <c r="Q41" i="16"/>
  <c r="P41" i="16"/>
  <c r="O41" i="16"/>
  <c r="N41" i="16"/>
  <c r="M41" i="16"/>
  <c r="K41" i="16"/>
  <c r="J41" i="16"/>
  <c r="I41" i="16"/>
  <c r="R41" i="16" s="1"/>
  <c r="P40" i="16"/>
  <c r="O40" i="16"/>
  <c r="N40" i="16"/>
  <c r="M40" i="16"/>
  <c r="L40" i="16"/>
  <c r="Q40" i="16" s="1"/>
  <c r="K40" i="16"/>
  <c r="J40" i="16"/>
  <c r="N38" i="16"/>
  <c r="Q36" i="16"/>
  <c r="O36" i="16"/>
  <c r="Q35" i="16"/>
  <c r="O35" i="16"/>
  <c r="Q34" i="16"/>
  <c r="O34" i="16"/>
  <c r="Q33" i="16"/>
  <c r="O33" i="16"/>
  <c r="K33" i="16"/>
  <c r="J33" i="16"/>
  <c r="I33" i="16"/>
  <c r="R33" i="16" s="1"/>
  <c r="Q29" i="16"/>
  <c r="P29" i="16"/>
  <c r="O29" i="16"/>
  <c r="N29" i="16"/>
  <c r="M29" i="16"/>
  <c r="K29" i="16"/>
  <c r="J29" i="16"/>
  <c r="I29" i="16"/>
  <c r="R29" i="16" s="1"/>
  <c r="Q24" i="16"/>
  <c r="Q23" i="16"/>
  <c r="O23" i="16"/>
  <c r="O22" i="16"/>
  <c r="Q21" i="16"/>
  <c r="O21" i="16"/>
  <c r="Q20" i="16"/>
  <c r="P20" i="16"/>
  <c r="O20" i="16"/>
  <c r="N20" i="16"/>
  <c r="M20" i="16"/>
  <c r="K20" i="16"/>
  <c r="J20" i="16"/>
  <c r="I20" i="16"/>
  <c r="R20" i="16" s="1"/>
  <c r="Q19" i="16"/>
  <c r="P19" i="16"/>
  <c r="O19" i="16"/>
  <c r="N19" i="16"/>
  <c r="M19" i="16"/>
  <c r="K19" i="16"/>
  <c r="J19" i="16"/>
  <c r="I19" i="16"/>
  <c r="R19" i="16" s="1"/>
  <c r="Q17" i="16"/>
  <c r="O17" i="16"/>
  <c r="Q15" i="16"/>
  <c r="O15" i="16"/>
  <c r="Q14" i="16"/>
  <c r="O14" i="16"/>
  <c r="Q12" i="16"/>
  <c r="O12" i="16"/>
  <c r="Q11" i="16"/>
  <c r="P11" i="16"/>
  <c r="O11" i="16"/>
  <c r="N11" i="16"/>
  <c r="M11" i="16"/>
  <c r="L11" i="16"/>
  <c r="K11" i="16"/>
  <c r="J11" i="16"/>
  <c r="I11" i="16"/>
  <c r="R11" i="16" s="1"/>
  <c r="Q10" i="16"/>
  <c r="O10" i="16"/>
  <c r="Q9" i="16"/>
  <c r="O9" i="16"/>
  <c r="Q8" i="16"/>
  <c r="O8" i="16"/>
  <c r="Q7" i="16"/>
  <c r="O7" i="16"/>
  <c r="Q72" i="14"/>
  <c r="P72" i="14"/>
  <c r="O72" i="14"/>
  <c r="N72" i="14"/>
  <c r="M72" i="14"/>
  <c r="L72" i="14"/>
  <c r="K72" i="14"/>
  <c r="J72" i="14"/>
  <c r="I72" i="14"/>
  <c r="R72" i="14" s="1"/>
  <c r="Q71" i="14"/>
  <c r="P71" i="14"/>
  <c r="O71" i="14"/>
  <c r="N71" i="14"/>
  <c r="M71" i="14"/>
  <c r="L71" i="14"/>
  <c r="K71" i="14"/>
  <c r="J71" i="14"/>
  <c r="I71" i="14"/>
  <c r="R71" i="14" s="1"/>
  <c r="Q70" i="14"/>
  <c r="P70" i="14"/>
  <c r="O70" i="14"/>
  <c r="N70" i="14"/>
  <c r="M70" i="14"/>
  <c r="L70" i="14"/>
  <c r="K70" i="14"/>
  <c r="J70" i="14"/>
  <c r="I70" i="14"/>
  <c r="R70" i="14" s="1"/>
  <c r="Q69" i="14"/>
  <c r="P69" i="14"/>
  <c r="O69" i="14"/>
  <c r="N69" i="14"/>
  <c r="M69" i="14"/>
  <c r="L69" i="14"/>
  <c r="K69" i="14"/>
  <c r="J69" i="14"/>
  <c r="I69" i="14"/>
  <c r="R69" i="14" s="1"/>
  <c r="Q68" i="14"/>
  <c r="P68" i="14"/>
  <c r="O68" i="14"/>
  <c r="N68" i="14"/>
  <c r="M68" i="14"/>
  <c r="L68" i="14"/>
  <c r="K68" i="14"/>
  <c r="J68" i="14"/>
  <c r="I68" i="14"/>
  <c r="R68" i="14" s="1"/>
  <c r="Q67" i="14"/>
  <c r="P67" i="14"/>
  <c r="O67" i="14"/>
  <c r="N67" i="14"/>
  <c r="M67" i="14"/>
  <c r="L67" i="14"/>
  <c r="K67" i="14"/>
  <c r="J67" i="14"/>
  <c r="I67" i="14"/>
  <c r="R67" i="14" s="1"/>
  <c r="Q66" i="14"/>
  <c r="P66" i="14"/>
  <c r="O66" i="14"/>
  <c r="N66" i="14"/>
  <c r="M66" i="14"/>
  <c r="L66" i="14"/>
  <c r="K66" i="14"/>
  <c r="J66" i="14"/>
  <c r="I66" i="14"/>
  <c r="R66" i="14" s="1"/>
  <c r="Q65" i="14"/>
  <c r="P65" i="14"/>
  <c r="O65" i="14"/>
  <c r="N65" i="14"/>
  <c r="M65" i="14"/>
  <c r="L65" i="14"/>
  <c r="K65" i="14"/>
  <c r="J65" i="14"/>
  <c r="I65" i="14"/>
  <c r="R65" i="14" s="1"/>
  <c r="Q61" i="14"/>
  <c r="O61" i="14"/>
  <c r="Q60" i="14"/>
  <c r="O60" i="14"/>
  <c r="Q59" i="14"/>
  <c r="O59" i="14"/>
  <c r="Q58" i="14"/>
  <c r="O58" i="14"/>
  <c r="Q57" i="14"/>
  <c r="O57" i="14"/>
  <c r="Q56" i="14"/>
  <c r="O56" i="14"/>
  <c r="Q55" i="14"/>
  <c r="O55" i="14"/>
  <c r="Q54" i="14"/>
  <c r="O54" i="14"/>
  <c r="Q53" i="14"/>
  <c r="O53" i="14"/>
  <c r="Q52" i="14"/>
  <c r="O52" i="14"/>
  <c r="Q51" i="14"/>
  <c r="O51" i="14"/>
  <c r="Q47" i="14"/>
  <c r="P47" i="14"/>
  <c r="N47" i="14"/>
  <c r="M47" i="14"/>
  <c r="L47" i="14"/>
  <c r="K47" i="14"/>
  <c r="J47" i="14"/>
  <c r="I47" i="14"/>
  <c r="R47" i="14" s="1"/>
  <c r="Q45" i="14"/>
  <c r="O45" i="14"/>
  <c r="Q44" i="14"/>
  <c r="O44" i="14"/>
  <c r="Q43" i="14"/>
  <c r="O43" i="14"/>
  <c r="Q42" i="14"/>
  <c r="O42" i="14"/>
  <c r="K42" i="14"/>
  <c r="J42" i="14"/>
  <c r="I42" i="14"/>
  <c r="R42" i="14" s="1"/>
  <c r="Q41" i="14"/>
  <c r="P41" i="14"/>
  <c r="O41" i="14"/>
  <c r="N41" i="14"/>
  <c r="M41" i="14"/>
  <c r="K41" i="14"/>
  <c r="J41" i="14"/>
  <c r="I41" i="14"/>
  <c r="R41" i="14" s="1"/>
  <c r="P40" i="14"/>
  <c r="O40" i="14"/>
  <c r="N40" i="14"/>
  <c r="M40" i="14"/>
  <c r="L40" i="14"/>
  <c r="Q40" i="14" s="1"/>
  <c r="K40" i="14"/>
  <c r="J40" i="14"/>
  <c r="N38" i="14"/>
  <c r="Q36" i="14"/>
  <c r="O36" i="14"/>
  <c r="Q35" i="14"/>
  <c r="O35" i="14"/>
  <c r="Q34" i="14"/>
  <c r="O34" i="14"/>
  <c r="Q33" i="14"/>
  <c r="O33" i="14"/>
  <c r="K33" i="14"/>
  <c r="J33" i="14"/>
  <c r="I33" i="14"/>
  <c r="R33" i="14" s="1"/>
  <c r="Q29" i="14"/>
  <c r="P29" i="14"/>
  <c r="O29" i="14"/>
  <c r="N29" i="14"/>
  <c r="M29" i="14"/>
  <c r="K29" i="14"/>
  <c r="J29" i="14"/>
  <c r="I29" i="14"/>
  <c r="R29" i="14" s="1"/>
  <c r="Q24" i="14"/>
  <c r="Q23" i="14"/>
  <c r="O23" i="14"/>
  <c r="O22" i="14"/>
  <c r="Q21" i="14"/>
  <c r="O21" i="14"/>
  <c r="Q20" i="14"/>
  <c r="P20" i="14"/>
  <c r="O20" i="14"/>
  <c r="N20" i="14"/>
  <c r="M20" i="14"/>
  <c r="K20" i="14"/>
  <c r="J20" i="14"/>
  <c r="I20" i="14"/>
  <c r="R20" i="14" s="1"/>
  <c r="Q19" i="14"/>
  <c r="P19" i="14"/>
  <c r="O19" i="14"/>
  <c r="N19" i="14"/>
  <c r="M19" i="14"/>
  <c r="K19" i="14"/>
  <c r="J19" i="14"/>
  <c r="I19" i="14"/>
  <c r="R19" i="14" s="1"/>
  <c r="Q17" i="14"/>
  <c r="O17" i="14"/>
  <c r="Q15" i="14"/>
  <c r="O15" i="14"/>
  <c r="Q14" i="14"/>
  <c r="O14" i="14"/>
  <c r="Q12" i="14"/>
  <c r="O12" i="14"/>
  <c r="Q11" i="14"/>
  <c r="P11" i="14"/>
  <c r="O11" i="14"/>
  <c r="N11" i="14"/>
  <c r="M11" i="14"/>
  <c r="L11" i="14"/>
  <c r="K11" i="14"/>
  <c r="J11" i="14"/>
  <c r="I11" i="14"/>
  <c r="R11" i="14" s="1"/>
  <c r="Q10" i="14"/>
  <c r="O10" i="14"/>
  <c r="Q9" i="14"/>
  <c r="O9" i="14"/>
  <c r="Q8" i="14"/>
  <c r="O8" i="14"/>
  <c r="Q7" i="14"/>
  <c r="O7" i="14"/>
  <c r="Q72" i="13"/>
  <c r="P72" i="13"/>
  <c r="O72" i="13"/>
  <c r="N72" i="13"/>
  <c r="M72" i="13"/>
  <c r="L72" i="13"/>
  <c r="K72" i="13"/>
  <c r="J72" i="13"/>
  <c r="I72" i="13"/>
  <c r="R72" i="13" s="1"/>
  <c r="Q71" i="13"/>
  <c r="P71" i="13"/>
  <c r="O71" i="13"/>
  <c r="N71" i="13"/>
  <c r="M71" i="13"/>
  <c r="L71" i="13"/>
  <c r="K71" i="13"/>
  <c r="J71" i="13"/>
  <c r="I71" i="13"/>
  <c r="R71" i="13" s="1"/>
  <c r="Q70" i="13"/>
  <c r="P70" i="13"/>
  <c r="O70" i="13"/>
  <c r="N70" i="13"/>
  <c r="M70" i="13"/>
  <c r="L70" i="13"/>
  <c r="K70" i="13"/>
  <c r="J70" i="13"/>
  <c r="I70" i="13"/>
  <c r="R70" i="13" s="1"/>
  <c r="Q69" i="13"/>
  <c r="P69" i="13"/>
  <c r="O69" i="13"/>
  <c r="N69" i="13"/>
  <c r="M69" i="13"/>
  <c r="L69" i="13"/>
  <c r="K69" i="13"/>
  <c r="J69" i="13"/>
  <c r="I69" i="13"/>
  <c r="R69" i="13" s="1"/>
  <c r="Q68" i="13"/>
  <c r="P68" i="13"/>
  <c r="O68" i="13"/>
  <c r="N68" i="13"/>
  <c r="M68" i="13"/>
  <c r="L68" i="13"/>
  <c r="K68" i="13"/>
  <c r="J68" i="13"/>
  <c r="I68" i="13"/>
  <c r="R68" i="13" s="1"/>
  <c r="Q67" i="13"/>
  <c r="P67" i="13"/>
  <c r="O67" i="13"/>
  <c r="N67" i="13"/>
  <c r="M67" i="13"/>
  <c r="L67" i="13"/>
  <c r="K67" i="13"/>
  <c r="J67" i="13"/>
  <c r="I67" i="13"/>
  <c r="R67" i="13" s="1"/>
  <c r="Q66" i="13"/>
  <c r="P66" i="13"/>
  <c r="O66" i="13"/>
  <c r="N66" i="13"/>
  <c r="M66" i="13"/>
  <c r="L66" i="13"/>
  <c r="K66" i="13"/>
  <c r="J66" i="13"/>
  <c r="I66" i="13"/>
  <c r="R66" i="13" s="1"/>
  <c r="Q65" i="13"/>
  <c r="P65" i="13"/>
  <c r="O65" i="13"/>
  <c r="N65" i="13"/>
  <c r="M65" i="13"/>
  <c r="L65" i="13"/>
  <c r="K65" i="13"/>
  <c r="J65" i="13"/>
  <c r="I65" i="13"/>
  <c r="R65" i="13" s="1"/>
  <c r="Q61" i="13"/>
  <c r="O61" i="13"/>
  <c r="Q60" i="13"/>
  <c r="O60" i="13"/>
  <c r="Q59" i="13"/>
  <c r="O59" i="13"/>
  <c r="Q58" i="13"/>
  <c r="O58" i="13"/>
  <c r="Q57" i="13"/>
  <c r="O57" i="13"/>
  <c r="Q56" i="13"/>
  <c r="O56" i="13"/>
  <c r="Q55" i="13"/>
  <c r="O55" i="13"/>
  <c r="Q54" i="13"/>
  <c r="O54" i="13"/>
  <c r="Q53" i="13"/>
  <c r="O53" i="13"/>
  <c r="Q52" i="13"/>
  <c r="O52" i="13"/>
  <c r="Q51" i="13"/>
  <c r="O51" i="13"/>
  <c r="Q47" i="13"/>
  <c r="P47" i="13"/>
  <c r="N47" i="13"/>
  <c r="M47" i="13"/>
  <c r="L47" i="13"/>
  <c r="K47" i="13"/>
  <c r="J47" i="13"/>
  <c r="I47" i="13"/>
  <c r="R47" i="13" s="1"/>
  <c r="Q45" i="13"/>
  <c r="O45" i="13"/>
  <c r="Q44" i="13"/>
  <c r="O44" i="13"/>
  <c r="Q43" i="13"/>
  <c r="O43" i="13"/>
  <c r="Q42" i="13"/>
  <c r="O42" i="13"/>
  <c r="K42" i="13"/>
  <c r="J42" i="13"/>
  <c r="I42" i="13"/>
  <c r="R42" i="13" s="1"/>
  <c r="Q41" i="13"/>
  <c r="P41" i="13"/>
  <c r="O41" i="13"/>
  <c r="N41" i="13"/>
  <c r="M41" i="13"/>
  <c r="K41" i="13"/>
  <c r="J41" i="13"/>
  <c r="I41" i="13"/>
  <c r="R41" i="13" s="1"/>
  <c r="P40" i="13"/>
  <c r="O40" i="13"/>
  <c r="N40" i="13"/>
  <c r="M40" i="13"/>
  <c r="L40" i="13"/>
  <c r="Q40" i="13" s="1"/>
  <c r="K40" i="13"/>
  <c r="J40" i="13"/>
  <c r="N38" i="13"/>
  <c r="Q36" i="13"/>
  <c r="O36" i="13"/>
  <c r="Q35" i="13"/>
  <c r="O35" i="13"/>
  <c r="Q34" i="13"/>
  <c r="O34" i="13"/>
  <c r="Q33" i="13"/>
  <c r="O33" i="13"/>
  <c r="K33" i="13"/>
  <c r="J33" i="13"/>
  <c r="I33" i="13"/>
  <c r="R33" i="13" s="1"/>
  <c r="Q29" i="13"/>
  <c r="P29" i="13"/>
  <c r="O29" i="13"/>
  <c r="N29" i="13"/>
  <c r="M29" i="13"/>
  <c r="K29" i="13"/>
  <c r="J29" i="13"/>
  <c r="I29" i="13"/>
  <c r="R29" i="13" s="1"/>
  <c r="Q24" i="13"/>
  <c r="Q23" i="13"/>
  <c r="O23" i="13"/>
  <c r="O22" i="13"/>
  <c r="Q21" i="13"/>
  <c r="O21" i="13"/>
  <c r="Q20" i="13"/>
  <c r="P20" i="13"/>
  <c r="O20" i="13"/>
  <c r="N20" i="13"/>
  <c r="M20" i="13"/>
  <c r="K20" i="13"/>
  <c r="J20" i="13"/>
  <c r="I20" i="13"/>
  <c r="R20" i="13" s="1"/>
  <c r="Q19" i="13"/>
  <c r="P19" i="13"/>
  <c r="O19" i="13"/>
  <c r="N19" i="13"/>
  <c r="M19" i="13"/>
  <c r="K19" i="13"/>
  <c r="J19" i="13"/>
  <c r="I19" i="13"/>
  <c r="R19" i="13" s="1"/>
  <c r="Q17" i="13"/>
  <c r="O17" i="13"/>
  <c r="Q15" i="13"/>
  <c r="O15" i="13"/>
  <c r="Q14" i="13"/>
  <c r="O14" i="13"/>
  <c r="Q12" i="13"/>
  <c r="O12" i="13"/>
  <c r="Q11" i="13"/>
  <c r="P11" i="13"/>
  <c r="O11" i="13"/>
  <c r="N11" i="13"/>
  <c r="M11" i="13"/>
  <c r="L11" i="13"/>
  <c r="K11" i="13"/>
  <c r="J11" i="13"/>
  <c r="I11" i="13"/>
  <c r="R11" i="13" s="1"/>
  <c r="Q10" i="13"/>
  <c r="O10" i="13"/>
  <c r="Q9" i="13"/>
  <c r="O9" i="13"/>
  <c r="Q8" i="13"/>
  <c r="O8" i="13"/>
  <c r="Q7" i="13"/>
  <c r="O7" i="13"/>
  <c r="Q72" i="12"/>
  <c r="P72" i="12"/>
  <c r="O72" i="12"/>
  <c r="N72" i="12"/>
  <c r="M72" i="12"/>
  <c r="L72" i="12"/>
  <c r="K72" i="12"/>
  <c r="J72" i="12"/>
  <c r="I72" i="12"/>
  <c r="R72" i="12" s="1"/>
  <c r="Q71" i="12"/>
  <c r="P71" i="12"/>
  <c r="O71" i="12"/>
  <c r="N71" i="12"/>
  <c r="M71" i="12"/>
  <c r="L71" i="12"/>
  <c r="K71" i="12"/>
  <c r="J71" i="12"/>
  <c r="I71" i="12"/>
  <c r="R71" i="12" s="1"/>
  <c r="Q70" i="12"/>
  <c r="P70" i="12"/>
  <c r="O70" i="12"/>
  <c r="N70" i="12"/>
  <c r="M70" i="12"/>
  <c r="L70" i="12"/>
  <c r="K70" i="12"/>
  <c r="J70" i="12"/>
  <c r="I70" i="12"/>
  <c r="R70" i="12" s="1"/>
  <c r="Q69" i="12"/>
  <c r="P69" i="12"/>
  <c r="O69" i="12"/>
  <c r="N69" i="12"/>
  <c r="M69" i="12"/>
  <c r="L69" i="12"/>
  <c r="K69" i="12"/>
  <c r="J69" i="12"/>
  <c r="I69" i="12"/>
  <c r="R69" i="12" s="1"/>
  <c r="Q68" i="12"/>
  <c r="P68" i="12"/>
  <c r="O68" i="12"/>
  <c r="N68" i="12"/>
  <c r="M68" i="12"/>
  <c r="L68" i="12"/>
  <c r="K68" i="12"/>
  <c r="J68" i="12"/>
  <c r="I68" i="12"/>
  <c r="R68" i="12" s="1"/>
  <c r="Q67" i="12"/>
  <c r="P67" i="12"/>
  <c r="O67" i="12"/>
  <c r="N67" i="12"/>
  <c r="M67" i="12"/>
  <c r="L67" i="12"/>
  <c r="K67" i="12"/>
  <c r="J67" i="12"/>
  <c r="I67" i="12"/>
  <c r="R67" i="12" s="1"/>
  <c r="Q66" i="12"/>
  <c r="P66" i="12"/>
  <c r="O66" i="12"/>
  <c r="N66" i="12"/>
  <c r="M66" i="12"/>
  <c r="L66" i="12"/>
  <c r="K66" i="12"/>
  <c r="J66" i="12"/>
  <c r="I66" i="12"/>
  <c r="R66" i="12" s="1"/>
  <c r="Q65" i="12"/>
  <c r="P65" i="12"/>
  <c r="O65" i="12"/>
  <c r="N65" i="12"/>
  <c r="M65" i="12"/>
  <c r="L65" i="12"/>
  <c r="K65" i="12"/>
  <c r="J65" i="12"/>
  <c r="I65" i="12"/>
  <c r="R65" i="12" s="1"/>
  <c r="Q61" i="12"/>
  <c r="O61" i="12"/>
  <c r="Q60" i="12"/>
  <c r="O60" i="12"/>
  <c r="Q59" i="12"/>
  <c r="O59" i="12"/>
  <c r="Q58" i="12"/>
  <c r="O58" i="12"/>
  <c r="Q57" i="12"/>
  <c r="O57" i="12"/>
  <c r="Q56" i="12"/>
  <c r="O56" i="12"/>
  <c r="Q55" i="12"/>
  <c r="O55" i="12"/>
  <c r="Q54" i="12"/>
  <c r="O54" i="12"/>
  <c r="Q53" i="12"/>
  <c r="O53" i="12"/>
  <c r="Q52" i="12"/>
  <c r="O52" i="12"/>
  <c r="Q51" i="12"/>
  <c r="O51" i="12"/>
  <c r="Q47" i="12"/>
  <c r="P47" i="12"/>
  <c r="N47" i="12"/>
  <c r="M47" i="12"/>
  <c r="L47" i="12"/>
  <c r="K47" i="12"/>
  <c r="J47" i="12"/>
  <c r="I47" i="12"/>
  <c r="R47" i="12" s="1"/>
  <c r="Q45" i="12"/>
  <c r="O45" i="12"/>
  <c r="Q44" i="12"/>
  <c r="O44" i="12"/>
  <c r="Q43" i="12"/>
  <c r="O43" i="12"/>
  <c r="Q42" i="12"/>
  <c r="O42" i="12"/>
  <c r="K42" i="12"/>
  <c r="J42" i="12"/>
  <c r="I42" i="12"/>
  <c r="R42" i="12" s="1"/>
  <c r="Q41" i="12"/>
  <c r="P41" i="12"/>
  <c r="O41" i="12"/>
  <c r="N41" i="12"/>
  <c r="M41" i="12"/>
  <c r="K41" i="12"/>
  <c r="J41" i="12"/>
  <c r="I41" i="12"/>
  <c r="R41" i="12" s="1"/>
  <c r="P40" i="12"/>
  <c r="O40" i="12"/>
  <c r="N40" i="12"/>
  <c r="M40" i="12"/>
  <c r="L40" i="12"/>
  <c r="Q40" i="12" s="1"/>
  <c r="K40" i="12"/>
  <c r="J40" i="12"/>
  <c r="N38" i="12"/>
  <c r="Q36" i="12"/>
  <c r="O36" i="12"/>
  <c r="Q35" i="12"/>
  <c r="O35" i="12"/>
  <c r="Q34" i="12"/>
  <c r="O34" i="12"/>
  <c r="Q33" i="12"/>
  <c r="O33" i="12"/>
  <c r="K33" i="12"/>
  <c r="J33" i="12"/>
  <c r="I33" i="12"/>
  <c r="R33" i="12" s="1"/>
  <c r="Q29" i="12"/>
  <c r="P29" i="12"/>
  <c r="O29" i="12"/>
  <c r="N29" i="12"/>
  <c r="M29" i="12"/>
  <c r="K29" i="12"/>
  <c r="J29" i="12"/>
  <c r="I29" i="12"/>
  <c r="R29" i="12" s="1"/>
  <c r="Q24" i="12"/>
  <c r="Q23" i="12"/>
  <c r="O23" i="12"/>
  <c r="O22" i="12"/>
  <c r="Q21" i="12"/>
  <c r="O21" i="12"/>
  <c r="Q20" i="12"/>
  <c r="P20" i="12"/>
  <c r="O20" i="12"/>
  <c r="N20" i="12"/>
  <c r="M20" i="12"/>
  <c r="K20" i="12"/>
  <c r="J20" i="12"/>
  <c r="I20" i="12"/>
  <c r="R20" i="12" s="1"/>
  <c r="Q19" i="12"/>
  <c r="P19" i="12"/>
  <c r="O19" i="12"/>
  <c r="N19" i="12"/>
  <c r="M19" i="12"/>
  <c r="K19" i="12"/>
  <c r="J19" i="12"/>
  <c r="I19" i="12"/>
  <c r="R19" i="12" s="1"/>
  <c r="Q17" i="12"/>
  <c r="O17" i="12"/>
  <c r="Q15" i="12"/>
  <c r="O15" i="12"/>
  <c r="Q14" i="12"/>
  <c r="O14" i="12"/>
  <c r="Q12" i="12"/>
  <c r="O12" i="12"/>
  <c r="Q11" i="12"/>
  <c r="P11" i="12"/>
  <c r="O11" i="12"/>
  <c r="N11" i="12"/>
  <c r="M11" i="12"/>
  <c r="L11" i="12"/>
  <c r="K11" i="12"/>
  <c r="J11" i="12"/>
  <c r="I11" i="12"/>
  <c r="R11" i="12" s="1"/>
  <c r="Q10" i="12"/>
  <c r="O10" i="12"/>
  <c r="Q9" i="12"/>
  <c r="O9" i="12"/>
  <c r="Q8" i="12"/>
  <c r="O8" i="12"/>
  <c r="Q7" i="12"/>
  <c r="O7" i="12"/>
  <c r="Q72" i="11"/>
  <c r="P72" i="11"/>
  <c r="O72" i="11"/>
  <c r="N72" i="11"/>
  <c r="M72" i="11"/>
  <c r="L72" i="11"/>
  <c r="K72" i="11"/>
  <c r="J72" i="11"/>
  <c r="I72" i="11"/>
  <c r="R72" i="11" s="1"/>
  <c r="Q71" i="11"/>
  <c r="P71" i="11"/>
  <c r="O71" i="11"/>
  <c r="N71" i="11"/>
  <c r="M71" i="11"/>
  <c r="L71" i="11"/>
  <c r="K71" i="11"/>
  <c r="J71" i="11"/>
  <c r="I71" i="11"/>
  <c r="R71" i="11" s="1"/>
  <c r="Q70" i="11"/>
  <c r="P70" i="11"/>
  <c r="O70" i="11"/>
  <c r="N70" i="11"/>
  <c r="M70" i="11"/>
  <c r="L70" i="11"/>
  <c r="K70" i="11"/>
  <c r="J70" i="11"/>
  <c r="I70" i="11"/>
  <c r="R70" i="11" s="1"/>
  <c r="Q69" i="11"/>
  <c r="P69" i="11"/>
  <c r="O69" i="11"/>
  <c r="N69" i="11"/>
  <c r="M69" i="11"/>
  <c r="L69" i="11"/>
  <c r="K69" i="11"/>
  <c r="J69" i="11"/>
  <c r="I69" i="11"/>
  <c r="R69" i="11" s="1"/>
  <c r="Q68" i="11"/>
  <c r="P68" i="11"/>
  <c r="O68" i="11"/>
  <c r="N68" i="11"/>
  <c r="M68" i="11"/>
  <c r="L68" i="11"/>
  <c r="K68" i="11"/>
  <c r="J68" i="11"/>
  <c r="I68" i="11"/>
  <c r="R68" i="11" s="1"/>
  <c r="Q67" i="11"/>
  <c r="P67" i="11"/>
  <c r="O67" i="11"/>
  <c r="N67" i="11"/>
  <c r="M67" i="11"/>
  <c r="L67" i="11"/>
  <c r="K67" i="11"/>
  <c r="J67" i="11"/>
  <c r="I67" i="11"/>
  <c r="R67" i="11" s="1"/>
  <c r="Q66" i="11"/>
  <c r="P66" i="11"/>
  <c r="O66" i="11"/>
  <c r="N66" i="11"/>
  <c r="M66" i="11"/>
  <c r="L66" i="11"/>
  <c r="K66" i="11"/>
  <c r="J66" i="11"/>
  <c r="I66" i="11"/>
  <c r="R66" i="11" s="1"/>
  <c r="Q65" i="11"/>
  <c r="P65" i="11"/>
  <c r="O65" i="11"/>
  <c r="N65" i="11"/>
  <c r="M65" i="11"/>
  <c r="L65" i="11"/>
  <c r="K65" i="11"/>
  <c r="J65" i="11"/>
  <c r="I65" i="11"/>
  <c r="R65" i="11" s="1"/>
  <c r="Q61" i="11"/>
  <c r="O61" i="11"/>
  <c r="Q60" i="11"/>
  <c r="O60" i="11"/>
  <c r="Q59" i="11"/>
  <c r="O59" i="11"/>
  <c r="Q58" i="11"/>
  <c r="O58" i="11"/>
  <c r="Q57" i="11"/>
  <c r="O57" i="11"/>
  <c r="Q56" i="11"/>
  <c r="O56" i="11"/>
  <c r="Q55" i="11"/>
  <c r="O55" i="11"/>
  <c r="Q54" i="11"/>
  <c r="O54" i="11"/>
  <c r="Q53" i="11"/>
  <c r="O53" i="11"/>
  <c r="Q52" i="11"/>
  <c r="O52" i="11"/>
  <c r="Q51" i="11"/>
  <c r="O51" i="11"/>
  <c r="Q47" i="11"/>
  <c r="P47" i="11"/>
  <c r="N47" i="11"/>
  <c r="M47" i="11"/>
  <c r="L47" i="11"/>
  <c r="K47" i="11"/>
  <c r="J47" i="11"/>
  <c r="I47" i="11"/>
  <c r="R47" i="11" s="1"/>
  <c r="Q45" i="11"/>
  <c r="O45" i="11"/>
  <c r="Q44" i="11"/>
  <c r="O44" i="11"/>
  <c r="Q43" i="11"/>
  <c r="O43" i="11"/>
  <c r="Q42" i="11"/>
  <c r="O42" i="11"/>
  <c r="K42" i="11"/>
  <c r="J42" i="11"/>
  <c r="I42" i="11"/>
  <c r="R42" i="11" s="1"/>
  <c r="Q41" i="11"/>
  <c r="P41" i="11"/>
  <c r="O41" i="11"/>
  <c r="N41" i="11"/>
  <c r="M41" i="11"/>
  <c r="K41" i="11"/>
  <c r="J41" i="11"/>
  <c r="I41" i="11"/>
  <c r="R41" i="11" s="1"/>
  <c r="P40" i="11"/>
  <c r="O40" i="11"/>
  <c r="N40" i="11"/>
  <c r="M40" i="11"/>
  <c r="L40" i="11"/>
  <c r="Q40" i="11" s="1"/>
  <c r="K40" i="11"/>
  <c r="J40" i="11"/>
  <c r="N38" i="11"/>
  <c r="Q36" i="11"/>
  <c r="O36" i="11"/>
  <c r="Q35" i="11"/>
  <c r="O35" i="11"/>
  <c r="Q34" i="11"/>
  <c r="O34" i="11"/>
  <c r="Q33" i="11"/>
  <c r="O33" i="11"/>
  <c r="K33" i="11"/>
  <c r="J33" i="11"/>
  <c r="I33" i="11"/>
  <c r="R33" i="11" s="1"/>
  <c r="Q29" i="11"/>
  <c r="P29" i="11"/>
  <c r="O29" i="11"/>
  <c r="N29" i="11"/>
  <c r="M29" i="11"/>
  <c r="K29" i="11"/>
  <c r="J29" i="11"/>
  <c r="I29" i="11"/>
  <c r="R29" i="11" s="1"/>
  <c r="Q24" i="11"/>
  <c r="Q23" i="11"/>
  <c r="O23" i="11"/>
  <c r="O22" i="11"/>
  <c r="Q21" i="11"/>
  <c r="O21" i="11"/>
  <c r="Q20" i="11"/>
  <c r="P20" i="11"/>
  <c r="O20" i="11"/>
  <c r="N20" i="11"/>
  <c r="M20" i="11"/>
  <c r="K20" i="11"/>
  <c r="J20" i="11"/>
  <c r="I20" i="11"/>
  <c r="R20" i="11" s="1"/>
  <c r="Q19" i="11"/>
  <c r="P19" i="11"/>
  <c r="O19" i="11"/>
  <c r="N19" i="11"/>
  <c r="M19" i="11"/>
  <c r="K19" i="11"/>
  <c r="J19" i="11"/>
  <c r="I19" i="11"/>
  <c r="R19" i="11" s="1"/>
  <c r="Q17" i="11"/>
  <c r="O17" i="11"/>
  <c r="Q15" i="11"/>
  <c r="O15" i="11"/>
  <c r="Q14" i="11"/>
  <c r="O14" i="11"/>
  <c r="Q12" i="11"/>
  <c r="O12" i="11"/>
  <c r="Q11" i="11"/>
  <c r="P11" i="11"/>
  <c r="O11" i="11"/>
  <c r="N11" i="11"/>
  <c r="M11" i="11"/>
  <c r="L11" i="11"/>
  <c r="K11" i="11"/>
  <c r="J11" i="11"/>
  <c r="I11" i="11"/>
  <c r="R11" i="11" s="1"/>
  <c r="Q10" i="11"/>
  <c r="O10" i="11"/>
  <c r="Q9" i="11"/>
  <c r="O9" i="11"/>
  <c r="Q8" i="11"/>
  <c r="O8" i="11"/>
  <c r="Q7" i="11"/>
  <c r="O7" i="11"/>
  <c r="Q73" i="11" l="1"/>
  <c r="O73" i="11"/>
  <c r="Q73" i="12"/>
  <c r="O73" i="12"/>
  <c r="O73" i="13"/>
  <c r="O73" i="14"/>
  <c r="Q73" i="13"/>
  <c r="Q73" i="14"/>
  <c r="O73" i="16"/>
  <c r="Q73" i="16"/>
  <c r="Q73" i="15"/>
  <c r="O73" i="15"/>
  <c r="Q73" i="18"/>
  <c r="Q73" i="19"/>
  <c r="O73" i="17"/>
  <c r="Q73" i="17"/>
  <c r="O73" i="18"/>
  <c r="O73" i="19"/>
  <c r="T40" i="4"/>
  <c r="S40" i="4"/>
  <c r="V40" i="4"/>
  <c r="U40" i="4"/>
  <c r="R40" i="4"/>
  <c r="W40" i="4"/>
  <c r="Y40" i="4"/>
  <c r="X39" i="4"/>
  <c r="K20" i="3" l="1"/>
  <c r="Q22" i="4" l="1"/>
  <c r="Q22" i="19"/>
  <c r="Q22" i="18"/>
  <c r="Q22" i="17"/>
  <c r="Q22" i="15"/>
  <c r="Q22" i="16"/>
  <c r="Q22" i="14"/>
  <c r="Q22" i="13"/>
  <c r="Q22" i="12"/>
  <c r="Q22" i="11"/>
  <c r="G20" i="3"/>
  <c r="M22" i="4" l="1"/>
  <c r="M22" i="19"/>
  <c r="M22" i="18"/>
  <c r="M22" i="15"/>
  <c r="M22" i="16"/>
  <c r="M22" i="17"/>
  <c r="M22" i="14"/>
  <c r="M22" i="13"/>
  <c r="M22" i="12"/>
  <c r="M22" i="11"/>
  <c r="C20" i="3"/>
  <c r="C18" i="3"/>
  <c r="C17" i="3"/>
  <c r="I61" i="4" l="1"/>
  <c r="I53" i="4"/>
  <c r="I8" i="4"/>
  <c r="I51" i="4"/>
  <c r="I56" i="4"/>
  <c r="I60" i="4"/>
  <c r="I52" i="4"/>
  <c r="I17" i="4"/>
  <c r="I7" i="4"/>
  <c r="I59" i="4"/>
  <c r="I58" i="4"/>
  <c r="I14" i="4"/>
  <c r="I57" i="4"/>
  <c r="I55" i="4"/>
  <c r="I21" i="4"/>
  <c r="R21" i="4" s="1"/>
  <c r="I10" i="4"/>
  <c r="I54" i="4"/>
  <c r="I9" i="4"/>
  <c r="I15" i="4"/>
  <c r="I56" i="19"/>
  <c r="R56" i="19" s="1"/>
  <c r="I21" i="19"/>
  <c r="R21" i="19" s="1"/>
  <c r="I55" i="19"/>
  <c r="R55" i="19" s="1"/>
  <c r="I54" i="19"/>
  <c r="R54" i="19" s="1"/>
  <c r="I61" i="19"/>
  <c r="R61" i="19" s="1"/>
  <c r="I53" i="19"/>
  <c r="R53" i="19" s="1"/>
  <c r="I52" i="19"/>
  <c r="R52" i="19" s="1"/>
  <c r="I17" i="19"/>
  <c r="R17" i="19" s="1"/>
  <c r="I59" i="19"/>
  <c r="R59" i="19" s="1"/>
  <c r="I14" i="19"/>
  <c r="R14" i="19" s="1"/>
  <c r="I59" i="18"/>
  <c r="R59" i="18" s="1"/>
  <c r="I14" i="18"/>
  <c r="R14" i="18" s="1"/>
  <c r="I60" i="17"/>
  <c r="R60" i="17" s="1"/>
  <c r="I51" i="17"/>
  <c r="I10" i="19"/>
  <c r="R10" i="19" s="1"/>
  <c r="I57" i="18"/>
  <c r="R57" i="18" s="1"/>
  <c r="I58" i="17"/>
  <c r="R58" i="17" s="1"/>
  <c r="I60" i="19"/>
  <c r="R60" i="19" s="1"/>
  <c r="I51" i="19"/>
  <c r="I9" i="19"/>
  <c r="R9" i="19" s="1"/>
  <c r="I56" i="18"/>
  <c r="R56" i="18" s="1"/>
  <c r="I21" i="18"/>
  <c r="R21" i="18" s="1"/>
  <c r="I10" i="18"/>
  <c r="R10" i="18" s="1"/>
  <c r="I57" i="17"/>
  <c r="R57" i="17" s="1"/>
  <c r="I58" i="19"/>
  <c r="R58" i="19" s="1"/>
  <c r="I61" i="18"/>
  <c r="R61" i="18" s="1"/>
  <c r="I53" i="18"/>
  <c r="R53" i="18" s="1"/>
  <c r="I52" i="18"/>
  <c r="R52" i="18" s="1"/>
  <c r="I17" i="18"/>
  <c r="R17" i="18" s="1"/>
  <c r="I7" i="18"/>
  <c r="I60" i="18"/>
  <c r="R60" i="18" s="1"/>
  <c r="I51" i="18"/>
  <c r="I15" i="18"/>
  <c r="R15" i="18" s="1"/>
  <c r="I59" i="15"/>
  <c r="R59" i="15" s="1"/>
  <c r="I7" i="19"/>
  <c r="I55" i="18"/>
  <c r="R55" i="18" s="1"/>
  <c r="I58" i="15"/>
  <c r="R58" i="15" s="1"/>
  <c r="I57" i="19"/>
  <c r="R57" i="19" s="1"/>
  <c r="I59" i="17"/>
  <c r="R59" i="17" s="1"/>
  <c r="I56" i="17"/>
  <c r="R56" i="17" s="1"/>
  <c r="I21" i="17"/>
  <c r="R21" i="17" s="1"/>
  <c r="I10" i="17"/>
  <c r="R10" i="17" s="1"/>
  <c r="I57" i="15"/>
  <c r="R57" i="15" s="1"/>
  <c r="I52" i="17"/>
  <c r="R52" i="17" s="1"/>
  <c r="I9" i="17"/>
  <c r="R9" i="17" s="1"/>
  <c r="I56" i="15"/>
  <c r="R56" i="15" s="1"/>
  <c r="I21" i="15"/>
  <c r="R21" i="15" s="1"/>
  <c r="I54" i="18"/>
  <c r="R54" i="18" s="1"/>
  <c r="I61" i="17"/>
  <c r="R61" i="17" s="1"/>
  <c r="I54" i="17"/>
  <c r="R54" i="17" s="1"/>
  <c r="I15" i="17"/>
  <c r="R15" i="17" s="1"/>
  <c r="I61" i="15"/>
  <c r="R61" i="15" s="1"/>
  <c r="I53" i="15"/>
  <c r="R53" i="15" s="1"/>
  <c r="I52" i="15"/>
  <c r="R52" i="15" s="1"/>
  <c r="I17" i="15"/>
  <c r="R17" i="15" s="1"/>
  <c r="I8" i="19"/>
  <c r="R8" i="19" s="1"/>
  <c r="I58" i="18"/>
  <c r="R58" i="18" s="1"/>
  <c r="I9" i="18"/>
  <c r="R9" i="18" s="1"/>
  <c r="I7" i="17"/>
  <c r="I61" i="16"/>
  <c r="R61" i="16" s="1"/>
  <c r="I53" i="16"/>
  <c r="R53" i="16" s="1"/>
  <c r="I52" i="16"/>
  <c r="R52" i="16" s="1"/>
  <c r="I17" i="16"/>
  <c r="R17" i="16" s="1"/>
  <c r="I7" i="16"/>
  <c r="I15" i="19"/>
  <c r="R15" i="19" s="1"/>
  <c r="I14" i="17"/>
  <c r="R14" i="17" s="1"/>
  <c r="I55" i="15"/>
  <c r="R55" i="15" s="1"/>
  <c r="I15" i="15"/>
  <c r="R15" i="15" s="1"/>
  <c r="I14" i="15"/>
  <c r="R14" i="15" s="1"/>
  <c r="I60" i="16"/>
  <c r="R60" i="16" s="1"/>
  <c r="I51" i="16"/>
  <c r="I15" i="16"/>
  <c r="R15" i="16" s="1"/>
  <c r="I61" i="14"/>
  <c r="R61" i="14" s="1"/>
  <c r="I53" i="14"/>
  <c r="R53" i="14" s="1"/>
  <c r="I52" i="14"/>
  <c r="R52" i="14" s="1"/>
  <c r="I60" i="15"/>
  <c r="R60" i="15" s="1"/>
  <c r="I59" i="16"/>
  <c r="R59" i="16" s="1"/>
  <c r="I14" i="16"/>
  <c r="R14" i="16" s="1"/>
  <c r="I60" i="14"/>
  <c r="R60" i="14" s="1"/>
  <c r="I51" i="14"/>
  <c r="I8" i="18"/>
  <c r="R8" i="18" s="1"/>
  <c r="I58" i="16"/>
  <c r="R58" i="16" s="1"/>
  <c r="I59" i="14"/>
  <c r="R59" i="14" s="1"/>
  <c r="I14" i="14"/>
  <c r="R14" i="14" s="1"/>
  <c r="I8" i="15"/>
  <c r="R8" i="15" s="1"/>
  <c r="I55" i="16"/>
  <c r="R55" i="16" s="1"/>
  <c r="I9" i="16"/>
  <c r="R9" i="16" s="1"/>
  <c r="I56" i="14"/>
  <c r="R56" i="14" s="1"/>
  <c r="I21" i="14"/>
  <c r="R21" i="14" s="1"/>
  <c r="I10" i="14"/>
  <c r="R10" i="14" s="1"/>
  <c r="I9" i="15"/>
  <c r="R9" i="15" s="1"/>
  <c r="I57" i="14"/>
  <c r="R57" i="14" s="1"/>
  <c r="I60" i="13"/>
  <c r="R60" i="13" s="1"/>
  <c r="I51" i="13"/>
  <c r="I7" i="15"/>
  <c r="I17" i="14"/>
  <c r="R17" i="14" s="1"/>
  <c r="I58" i="13"/>
  <c r="R58" i="13" s="1"/>
  <c r="I21" i="16"/>
  <c r="R21" i="16" s="1"/>
  <c r="I10" i="16"/>
  <c r="R10" i="16" s="1"/>
  <c r="I55" i="14"/>
  <c r="R55" i="14" s="1"/>
  <c r="I57" i="13"/>
  <c r="R57" i="13" s="1"/>
  <c r="I51" i="15"/>
  <c r="I8" i="14"/>
  <c r="R8" i="14" s="1"/>
  <c r="I7" i="14"/>
  <c r="I54" i="13"/>
  <c r="R54" i="13" s="1"/>
  <c r="I55" i="17"/>
  <c r="R55" i="17" s="1"/>
  <c r="I54" i="16"/>
  <c r="R54" i="16" s="1"/>
  <c r="I9" i="14"/>
  <c r="R9" i="14" s="1"/>
  <c r="I61" i="13"/>
  <c r="R61" i="13" s="1"/>
  <c r="I53" i="13"/>
  <c r="R53" i="13" s="1"/>
  <c r="I52" i="13"/>
  <c r="R52" i="13" s="1"/>
  <c r="I17" i="13"/>
  <c r="R17" i="13" s="1"/>
  <c r="I17" i="17"/>
  <c r="R17" i="17" s="1"/>
  <c r="I57" i="16"/>
  <c r="R57" i="16" s="1"/>
  <c r="I56" i="12"/>
  <c r="R56" i="12" s="1"/>
  <c r="I21" i="12"/>
  <c r="R21" i="12" s="1"/>
  <c r="I10" i="12"/>
  <c r="R10" i="12" s="1"/>
  <c r="I57" i="11"/>
  <c r="R57" i="11" s="1"/>
  <c r="I10" i="15"/>
  <c r="R10" i="15" s="1"/>
  <c r="I54" i="14"/>
  <c r="R54" i="14" s="1"/>
  <c r="I59" i="13"/>
  <c r="R59" i="13" s="1"/>
  <c r="I14" i="13"/>
  <c r="R14" i="13" s="1"/>
  <c r="I10" i="13"/>
  <c r="R10" i="13" s="1"/>
  <c r="I9" i="13"/>
  <c r="R9" i="13" s="1"/>
  <c r="I8" i="13"/>
  <c r="R8" i="13" s="1"/>
  <c r="I55" i="12"/>
  <c r="R55" i="12" s="1"/>
  <c r="I53" i="17"/>
  <c r="R53" i="17" s="1"/>
  <c r="I15" i="13"/>
  <c r="R15" i="13" s="1"/>
  <c r="I7" i="13"/>
  <c r="I54" i="12"/>
  <c r="R54" i="12" s="1"/>
  <c r="I8" i="12"/>
  <c r="R8" i="12" s="1"/>
  <c r="I55" i="11"/>
  <c r="R55" i="11" s="1"/>
  <c r="I15" i="14"/>
  <c r="R15" i="14" s="1"/>
  <c r="I55" i="13"/>
  <c r="R55" i="13" s="1"/>
  <c r="I21" i="13"/>
  <c r="R21" i="13" s="1"/>
  <c r="I61" i="12"/>
  <c r="R61" i="12" s="1"/>
  <c r="I53" i="12"/>
  <c r="R53" i="12" s="1"/>
  <c r="I52" i="12"/>
  <c r="R52" i="12" s="1"/>
  <c r="I17" i="12"/>
  <c r="R17" i="12" s="1"/>
  <c r="I7" i="12"/>
  <c r="I54" i="11"/>
  <c r="R54" i="11" s="1"/>
  <c r="I8" i="16"/>
  <c r="R8" i="16" s="1"/>
  <c r="I56" i="13"/>
  <c r="R56" i="13" s="1"/>
  <c r="I58" i="12"/>
  <c r="R58" i="12" s="1"/>
  <c r="I59" i="11"/>
  <c r="R59" i="11" s="1"/>
  <c r="I56" i="11"/>
  <c r="R56" i="11" s="1"/>
  <c r="I53" i="11"/>
  <c r="R53" i="11" s="1"/>
  <c r="I8" i="11"/>
  <c r="R8" i="11" s="1"/>
  <c r="I51" i="12"/>
  <c r="I14" i="12"/>
  <c r="R14" i="12" s="1"/>
  <c r="I17" i="11"/>
  <c r="R17" i="11" s="1"/>
  <c r="I7" i="11"/>
  <c r="I52" i="11"/>
  <c r="R52" i="11" s="1"/>
  <c r="I58" i="14"/>
  <c r="R58" i="14" s="1"/>
  <c r="I15" i="11"/>
  <c r="R15" i="11" s="1"/>
  <c r="I9" i="12"/>
  <c r="R9" i="12" s="1"/>
  <c r="I61" i="11"/>
  <c r="R61" i="11" s="1"/>
  <c r="I58" i="11"/>
  <c r="R58" i="11" s="1"/>
  <c r="I54" i="15"/>
  <c r="R54" i="15" s="1"/>
  <c r="I56" i="16"/>
  <c r="R56" i="16" s="1"/>
  <c r="I15" i="12"/>
  <c r="R15" i="12" s="1"/>
  <c r="I9" i="11"/>
  <c r="R9" i="11" s="1"/>
  <c r="I60" i="11"/>
  <c r="R60" i="11" s="1"/>
  <c r="I57" i="12"/>
  <c r="R57" i="12" s="1"/>
  <c r="I21" i="11"/>
  <c r="R21" i="11" s="1"/>
  <c r="I10" i="11"/>
  <c r="R10" i="11" s="1"/>
  <c r="I8" i="17"/>
  <c r="R8" i="17" s="1"/>
  <c r="I60" i="12"/>
  <c r="R60" i="12" s="1"/>
  <c r="I51" i="11"/>
  <c r="I14" i="11"/>
  <c r="R14" i="11" s="1"/>
  <c r="I59" i="12"/>
  <c r="R59" i="12" s="1"/>
  <c r="I12" i="4"/>
  <c r="I12" i="19"/>
  <c r="R12" i="19" s="1"/>
  <c r="I12" i="17"/>
  <c r="R12" i="17" s="1"/>
  <c r="I12" i="18"/>
  <c r="R12" i="18" s="1"/>
  <c r="I12" i="15"/>
  <c r="R12" i="15" s="1"/>
  <c r="I12" i="16"/>
  <c r="R12" i="16" s="1"/>
  <c r="I12" i="14"/>
  <c r="R12" i="14" s="1"/>
  <c r="I12" i="13"/>
  <c r="R12" i="13" s="1"/>
  <c r="I12" i="12"/>
  <c r="R12" i="12" s="1"/>
  <c r="I12" i="11"/>
  <c r="R12" i="11" s="1"/>
  <c r="I22" i="4"/>
  <c r="I22" i="18"/>
  <c r="R22" i="18" s="1"/>
  <c r="I22" i="17"/>
  <c r="R22" i="17" s="1"/>
  <c r="I22" i="15"/>
  <c r="R22" i="15" s="1"/>
  <c r="I22" i="13"/>
  <c r="R22" i="13" s="1"/>
  <c r="I22" i="19"/>
  <c r="R22" i="19" s="1"/>
  <c r="I22" i="16"/>
  <c r="R22" i="16" s="1"/>
  <c r="I22" i="14"/>
  <c r="R22" i="14" s="1"/>
  <c r="I22" i="11"/>
  <c r="R22" i="11" s="1"/>
  <c r="I22" i="12"/>
  <c r="R22" i="12" s="1"/>
  <c r="A15" i="2"/>
  <c r="A16" i="2" s="1"/>
  <c r="A17" i="2" s="1"/>
  <c r="A18" i="2" s="1"/>
  <c r="A19" i="2" s="1"/>
  <c r="A20" i="2" s="1"/>
  <c r="A21" i="2" s="1"/>
  <c r="A22" i="2" s="1"/>
  <c r="A23" i="2" s="1"/>
  <c r="R7" i="17" l="1"/>
  <c r="R7" i="19"/>
  <c r="I73" i="12"/>
  <c r="R51" i="12"/>
  <c r="R73" i="12" s="1"/>
  <c r="R7" i="15"/>
  <c r="I73" i="16"/>
  <c r="R51" i="16"/>
  <c r="R73" i="16" s="1"/>
  <c r="R7" i="12"/>
  <c r="I73" i="19"/>
  <c r="R51" i="19"/>
  <c r="R73" i="19" s="1"/>
  <c r="I73" i="11"/>
  <c r="R51" i="11"/>
  <c r="R73" i="11" s="1"/>
  <c r="R7" i="13"/>
  <c r="I73" i="4"/>
  <c r="R7" i="11"/>
  <c r="R7" i="14"/>
  <c r="I73" i="14"/>
  <c r="R51" i="14"/>
  <c r="R73" i="14" s="1"/>
  <c r="R7" i="16"/>
  <c r="I73" i="18"/>
  <c r="R51" i="18"/>
  <c r="R73" i="18" s="1"/>
  <c r="I73" i="15"/>
  <c r="R51" i="15"/>
  <c r="R73" i="15" s="1"/>
  <c r="I73" i="13"/>
  <c r="R51" i="13"/>
  <c r="R73" i="13" s="1"/>
  <c r="R7" i="18"/>
  <c r="I73" i="17"/>
  <c r="R51" i="17"/>
  <c r="R73" i="17" s="1"/>
  <c r="A48" i="4"/>
  <c r="Z72" i="19"/>
  <c r="Y72" i="19"/>
  <c r="X72" i="19"/>
  <c r="W72" i="19"/>
  <c r="V72" i="19"/>
  <c r="U72" i="19"/>
  <c r="T72" i="19"/>
  <c r="S72" i="19"/>
  <c r="Z71" i="19"/>
  <c r="Y71" i="19"/>
  <c r="X71" i="19"/>
  <c r="W71" i="19"/>
  <c r="V71" i="19"/>
  <c r="U71" i="19"/>
  <c r="T71" i="19"/>
  <c r="S71" i="19"/>
  <c r="Z70" i="19"/>
  <c r="Y70" i="19"/>
  <c r="X70" i="19"/>
  <c r="W70" i="19"/>
  <c r="V70" i="19"/>
  <c r="U70" i="19"/>
  <c r="T70" i="19"/>
  <c r="S70" i="19"/>
  <c r="F70" i="19"/>
  <c r="Z69" i="19"/>
  <c r="Y69" i="19"/>
  <c r="X69" i="19"/>
  <c r="W69" i="19"/>
  <c r="V69" i="19"/>
  <c r="U69" i="19"/>
  <c r="T69" i="19"/>
  <c r="S69" i="19"/>
  <c r="F69" i="19"/>
  <c r="Z68" i="19"/>
  <c r="Y68" i="19"/>
  <c r="X68" i="19"/>
  <c r="W68" i="19"/>
  <c r="V68" i="19"/>
  <c r="U68" i="19"/>
  <c r="T68" i="19"/>
  <c r="S68" i="19"/>
  <c r="F68" i="19"/>
  <c r="Z67" i="19"/>
  <c r="Y67" i="19"/>
  <c r="X67" i="19"/>
  <c r="W67" i="19"/>
  <c r="U67" i="19"/>
  <c r="T67" i="19"/>
  <c r="S67" i="19"/>
  <c r="F67" i="19"/>
  <c r="Z66" i="19"/>
  <c r="Y66" i="19"/>
  <c r="X66" i="19"/>
  <c r="W66" i="19"/>
  <c r="V66" i="19"/>
  <c r="U66" i="19"/>
  <c r="T66" i="19"/>
  <c r="S66" i="19"/>
  <c r="F66" i="19"/>
  <c r="Z65" i="19"/>
  <c r="Y65" i="19"/>
  <c r="X65" i="19"/>
  <c r="W65" i="19"/>
  <c r="V65" i="19"/>
  <c r="U65" i="19"/>
  <c r="T65" i="19"/>
  <c r="S65" i="19"/>
  <c r="F65" i="19"/>
  <c r="Z61" i="19"/>
  <c r="X61" i="19"/>
  <c r="Z60" i="19"/>
  <c r="X60" i="19"/>
  <c r="Z59" i="19"/>
  <c r="X59" i="19"/>
  <c r="Z58" i="19"/>
  <c r="X58" i="19"/>
  <c r="Z57" i="19"/>
  <c r="X57" i="19"/>
  <c r="Z56" i="19"/>
  <c r="X56" i="19"/>
  <c r="Z55" i="19"/>
  <c r="X55" i="19"/>
  <c r="Z54" i="19"/>
  <c r="X54" i="19"/>
  <c r="Z53" i="19"/>
  <c r="X53" i="19"/>
  <c r="Z52" i="19"/>
  <c r="X52" i="19"/>
  <c r="Y49" i="19"/>
  <c r="W49" i="19"/>
  <c r="V49" i="19"/>
  <c r="U49" i="19"/>
  <c r="X47" i="19"/>
  <c r="Z47" i="19"/>
  <c r="Y47" i="19"/>
  <c r="W47" i="19"/>
  <c r="V47" i="19"/>
  <c r="U47" i="19"/>
  <c r="T47" i="19"/>
  <c r="S47" i="19"/>
  <c r="Z45" i="19"/>
  <c r="X45" i="19"/>
  <c r="Z44" i="19"/>
  <c r="X44" i="19"/>
  <c r="Z43" i="19"/>
  <c r="X43" i="19"/>
  <c r="Z42" i="19"/>
  <c r="X42" i="19"/>
  <c r="T42" i="19"/>
  <c r="S42" i="19"/>
  <c r="Z41" i="19"/>
  <c r="Y41" i="19"/>
  <c r="X41" i="19"/>
  <c r="W41" i="19"/>
  <c r="V41" i="19"/>
  <c r="T41" i="19"/>
  <c r="S41" i="19"/>
  <c r="Y40" i="19"/>
  <c r="W40" i="19"/>
  <c r="V40" i="19"/>
  <c r="Z40" i="19"/>
  <c r="T40" i="19"/>
  <c r="S40" i="19"/>
  <c r="Z39" i="19"/>
  <c r="Y39" i="19"/>
  <c r="X39" i="19"/>
  <c r="W39" i="19"/>
  <c r="N39" i="19" s="1"/>
  <c r="V39" i="19"/>
  <c r="U39" i="19"/>
  <c r="Z38" i="19"/>
  <c r="Y38" i="19"/>
  <c r="X38" i="19"/>
  <c r="V38" i="19"/>
  <c r="U38" i="19"/>
  <c r="W38" i="19"/>
  <c r="Z37" i="19"/>
  <c r="Y37" i="19"/>
  <c r="X37" i="19"/>
  <c r="W37" i="19"/>
  <c r="N37" i="19" s="1"/>
  <c r="V37" i="19"/>
  <c r="U37" i="19"/>
  <c r="Z36" i="19"/>
  <c r="X36" i="19"/>
  <c r="Z35" i="19"/>
  <c r="X35" i="19"/>
  <c r="Z34" i="19"/>
  <c r="X34" i="19"/>
  <c r="Z33" i="19"/>
  <c r="X33" i="19"/>
  <c r="T33" i="19"/>
  <c r="S33" i="19"/>
  <c r="Z32" i="19"/>
  <c r="Y32" i="19"/>
  <c r="X32" i="19"/>
  <c r="W32" i="19"/>
  <c r="N32" i="19" s="1"/>
  <c r="V32" i="19"/>
  <c r="U32" i="19"/>
  <c r="E30" i="19"/>
  <c r="Z29" i="19"/>
  <c r="Y29" i="19"/>
  <c r="X29" i="19"/>
  <c r="W29" i="19"/>
  <c r="V29" i="19"/>
  <c r="T29" i="19"/>
  <c r="S29" i="19"/>
  <c r="X22" i="19"/>
  <c r="Z21" i="19"/>
  <c r="X21" i="19"/>
  <c r="Y20" i="19"/>
  <c r="W20" i="19"/>
  <c r="V20" i="19"/>
  <c r="T20" i="19"/>
  <c r="S20" i="19"/>
  <c r="Y19" i="19"/>
  <c r="W19" i="19"/>
  <c r="V19" i="19"/>
  <c r="T19" i="19"/>
  <c r="S19" i="19"/>
  <c r="Z17" i="19"/>
  <c r="X17" i="19"/>
  <c r="Z15" i="19"/>
  <c r="X15" i="19"/>
  <c r="Z14" i="19"/>
  <c r="X14" i="19"/>
  <c r="Z12" i="19"/>
  <c r="X12" i="19"/>
  <c r="Z11" i="19"/>
  <c r="Y11" i="19"/>
  <c r="W11" i="19"/>
  <c r="V11" i="19"/>
  <c r="U11" i="19"/>
  <c r="T11" i="19"/>
  <c r="S11" i="19"/>
  <c r="Z10" i="19"/>
  <c r="X10" i="19"/>
  <c r="Z9" i="19"/>
  <c r="X9" i="19"/>
  <c r="Z8" i="19"/>
  <c r="X8" i="19"/>
  <c r="Z7" i="19"/>
  <c r="X7" i="19"/>
  <c r="P2" i="19"/>
  <c r="N2" i="19"/>
  <c r="L2" i="19"/>
  <c r="G2" i="19"/>
  <c r="F2" i="19"/>
  <c r="E2" i="19"/>
  <c r="D2" i="19"/>
  <c r="B2" i="19"/>
  <c r="A2" i="19"/>
  <c r="Z72" i="18"/>
  <c r="Y72" i="18"/>
  <c r="X72" i="18"/>
  <c r="W72" i="18"/>
  <c r="V72" i="18"/>
  <c r="U72" i="18"/>
  <c r="T72" i="18"/>
  <c r="S72" i="18"/>
  <c r="Z71" i="18"/>
  <c r="Y71" i="18"/>
  <c r="X71" i="18"/>
  <c r="W71" i="18"/>
  <c r="V71" i="18"/>
  <c r="U71" i="18"/>
  <c r="T71" i="18"/>
  <c r="S71" i="18"/>
  <c r="Z70" i="18"/>
  <c r="Y70" i="18"/>
  <c r="X70" i="18"/>
  <c r="W70" i="18"/>
  <c r="V70" i="18"/>
  <c r="U70" i="18"/>
  <c r="T70" i="18"/>
  <c r="S70" i="18"/>
  <c r="F70" i="18"/>
  <c r="Z69" i="18"/>
  <c r="Y69" i="18"/>
  <c r="X69" i="18"/>
  <c r="W69" i="18"/>
  <c r="V69" i="18"/>
  <c r="U69" i="18"/>
  <c r="T69" i="18"/>
  <c r="S69" i="18"/>
  <c r="F69" i="18"/>
  <c r="Z68" i="18"/>
  <c r="Y68" i="18"/>
  <c r="X68" i="18"/>
  <c r="W68" i="18"/>
  <c r="V68" i="18"/>
  <c r="U68" i="18"/>
  <c r="T68" i="18"/>
  <c r="S68" i="18"/>
  <c r="F68" i="18"/>
  <c r="Z67" i="18"/>
  <c r="Y67" i="18"/>
  <c r="X67" i="18"/>
  <c r="W67" i="18"/>
  <c r="V67" i="18"/>
  <c r="U67" i="18"/>
  <c r="S67" i="18"/>
  <c r="F67" i="18"/>
  <c r="Z66" i="18"/>
  <c r="Y66" i="18"/>
  <c r="X66" i="18"/>
  <c r="W66" i="18"/>
  <c r="V66" i="18"/>
  <c r="U66" i="18"/>
  <c r="T66" i="18"/>
  <c r="S66" i="18"/>
  <c r="F66" i="18"/>
  <c r="Z65" i="18"/>
  <c r="Y65" i="18"/>
  <c r="X65" i="18"/>
  <c r="W65" i="18"/>
  <c r="V65" i="18"/>
  <c r="U65" i="18"/>
  <c r="T65" i="18"/>
  <c r="S65" i="18"/>
  <c r="F65" i="18"/>
  <c r="Z61" i="18"/>
  <c r="X61" i="18"/>
  <c r="Z60" i="18"/>
  <c r="X60" i="18"/>
  <c r="Z59" i="18"/>
  <c r="X59" i="18"/>
  <c r="Z58" i="18"/>
  <c r="X58" i="18"/>
  <c r="Z57" i="18"/>
  <c r="X57" i="18"/>
  <c r="Z56" i="18"/>
  <c r="X56" i="18"/>
  <c r="Z55" i="18"/>
  <c r="X55" i="18"/>
  <c r="Z54" i="18"/>
  <c r="X54" i="18"/>
  <c r="Z53" i="18"/>
  <c r="X53" i="18"/>
  <c r="Z52" i="18"/>
  <c r="X52" i="18"/>
  <c r="Y49" i="18"/>
  <c r="W49" i="18"/>
  <c r="V49" i="18"/>
  <c r="U49" i="18"/>
  <c r="X47" i="18"/>
  <c r="Z47" i="18"/>
  <c r="Y47" i="18"/>
  <c r="W47" i="18"/>
  <c r="V47" i="18"/>
  <c r="U47" i="18"/>
  <c r="T47" i="18"/>
  <c r="S47" i="18"/>
  <c r="Z45" i="18"/>
  <c r="X45" i="18"/>
  <c r="Z44" i="18"/>
  <c r="X44" i="18"/>
  <c r="Z43" i="18"/>
  <c r="X43" i="18"/>
  <c r="Z42" i="18"/>
  <c r="X42" i="18"/>
  <c r="T42" i="18"/>
  <c r="S42" i="18"/>
  <c r="Z41" i="18"/>
  <c r="Y41" i="18"/>
  <c r="X41" i="18"/>
  <c r="W41" i="18"/>
  <c r="V41" i="18"/>
  <c r="T41" i="18"/>
  <c r="S41" i="18"/>
  <c r="Y40" i="18"/>
  <c r="W40" i="18"/>
  <c r="V40" i="18"/>
  <c r="Z40" i="18"/>
  <c r="T40" i="18"/>
  <c r="S40" i="18"/>
  <c r="Z39" i="18"/>
  <c r="Y39" i="18"/>
  <c r="X39" i="18"/>
  <c r="W39" i="18"/>
  <c r="N39" i="18" s="1"/>
  <c r="V39" i="18"/>
  <c r="U39" i="18"/>
  <c r="Z38" i="18"/>
  <c r="Y38" i="18"/>
  <c r="X38" i="18"/>
  <c r="V38" i="18"/>
  <c r="U38" i="18"/>
  <c r="W38" i="18"/>
  <c r="Z37" i="18"/>
  <c r="Y37" i="18"/>
  <c r="X37" i="18"/>
  <c r="W37" i="18"/>
  <c r="N37" i="18" s="1"/>
  <c r="V37" i="18"/>
  <c r="U37" i="18"/>
  <c r="Z36" i="18"/>
  <c r="X36" i="18"/>
  <c r="Z35" i="18"/>
  <c r="X35" i="18"/>
  <c r="Z34" i="18"/>
  <c r="X34" i="18"/>
  <c r="Z33" i="18"/>
  <c r="X33" i="18"/>
  <c r="T33" i="18"/>
  <c r="S33" i="18"/>
  <c r="Z32" i="18"/>
  <c r="Y32" i="18"/>
  <c r="X32" i="18"/>
  <c r="W32" i="18"/>
  <c r="N32" i="18" s="1"/>
  <c r="V32" i="18"/>
  <c r="U32" i="18"/>
  <c r="E30" i="18"/>
  <c r="Z29" i="18"/>
  <c r="Y29" i="18"/>
  <c r="X29" i="18"/>
  <c r="W29" i="18"/>
  <c r="V29" i="18"/>
  <c r="T29" i="18"/>
  <c r="S29" i="18"/>
  <c r="X22" i="18"/>
  <c r="Z21" i="18"/>
  <c r="X21" i="18"/>
  <c r="Y20" i="18"/>
  <c r="W20" i="18"/>
  <c r="V20" i="18"/>
  <c r="T20" i="18"/>
  <c r="S20" i="18"/>
  <c r="Y19" i="18"/>
  <c r="W19" i="18"/>
  <c r="V19" i="18"/>
  <c r="T19" i="18"/>
  <c r="S19" i="18"/>
  <c r="Z17" i="18"/>
  <c r="X17" i="18"/>
  <c r="Z15" i="18"/>
  <c r="X15" i="18"/>
  <c r="Z14" i="18"/>
  <c r="X14" i="18"/>
  <c r="Z12" i="18"/>
  <c r="X12" i="18"/>
  <c r="Z11" i="18"/>
  <c r="Y11" i="18"/>
  <c r="X11" i="18"/>
  <c r="W11" i="18"/>
  <c r="V11" i="18"/>
  <c r="U11" i="18"/>
  <c r="T11" i="18"/>
  <c r="S11" i="18"/>
  <c r="Z10" i="18"/>
  <c r="X10" i="18"/>
  <c r="Z9" i="18"/>
  <c r="X9" i="18"/>
  <c r="Z8" i="18"/>
  <c r="X8" i="18"/>
  <c r="X7" i="18"/>
  <c r="Z7" i="18"/>
  <c r="P2" i="18"/>
  <c r="N2" i="18"/>
  <c r="L2" i="18"/>
  <c r="G2" i="18"/>
  <c r="F2" i="18"/>
  <c r="E2" i="18"/>
  <c r="D2" i="18"/>
  <c r="B2" i="18"/>
  <c r="A2" i="18"/>
  <c r="Z72" i="17"/>
  <c r="Y72" i="17"/>
  <c r="X72" i="17"/>
  <c r="W72" i="17"/>
  <c r="V72" i="17"/>
  <c r="U72" i="17"/>
  <c r="T72" i="17"/>
  <c r="S72" i="17"/>
  <c r="Z71" i="17"/>
  <c r="Y71" i="17"/>
  <c r="X71" i="17"/>
  <c r="W71" i="17"/>
  <c r="V71" i="17"/>
  <c r="U71" i="17"/>
  <c r="T71" i="17"/>
  <c r="S71" i="17"/>
  <c r="Z70" i="17"/>
  <c r="Y70" i="17"/>
  <c r="X70" i="17"/>
  <c r="W70" i="17"/>
  <c r="V70" i="17"/>
  <c r="U70" i="17"/>
  <c r="T70" i="17"/>
  <c r="S70" i="17"/>
  <c r="F70" i="17"/>
  <c r="Z69" i="17"/>
  <c r="Y69" i="17"/>
  <c r="X69" i="17"/>
  <c r="W69" i="17"/>
  <c r="V69" i="17"/>
  <c r="U69" i="17"/>
  <c r="T69" i="17"/>
  <c r="S69" i="17"/>
  <c r="F69" i="17"/>
  <c r="Z68" i="17"/>
  <c r="Y68" i="17"/>
  <c r="X68" i="17"/>
  <c r="W68" i="17"/>
  <c r="V68" i="17"/>
  <c r="U68" i="17"/>
  <c r="T68" i="17"/>
  <c r="S68" i="17"/>
  <c r="F68" i="17"/>
  <c r="Z67" i="17"/>
  <c r="Y67" i="17"/>
  <c r="X67" i="17"/>
  <c r="W67" i="17"/>
  <c r="V67" i="17"/>
  <c r="U67" i="17"/>
  <c r="S67" i="17"/>
  <c r="F67" i="17"/>
  <c r="Z66" i="17"/>
  <c r="Y66" i="17"/>
  <c r="X66" i="17"/>
  <c r="W66" i="17"/>
  <c r="V66" i="17"/>
  <c r="U66" i="17"/>
  <c r="T66" i="17"/>
  <c r="S66" i="17"/>
  <c r="F66" i="17"/>
  <c r="Z65" i="17"/>
  <c r="Y65" i="17"/>
  <c r="X65" i="17"/>
  <c r="W65" i="17"/>
  <c r="V65" i="17"/>
  <c r="U65" i="17"/>
  <c r="T65" i="17"/>
  <c r="S65" i="17"/>
  <c r="F65" i="17"/>
  <c r="Z61" i="17"/>
  <c r="X61" i="17"/>
  <c r="Z60" i="17"/>
  <c r="X60" i="17"/>
  <c r="Z59" i="17"/>
  <c r="X59" i="17"/>
  <c r="Z58" i="17"/>
  <c r="X58" i="17"/>
  <c r="Z57" i="17"/>
  <c r="X57" i="17"/>
  <c r="Z56" i="17"/>
  <c r="X56" i="17"/>
  <c r="X55" i="17"/>
  <c r="Z55" i="17"/>
  <c r="Z54" i="17"/>
  <c r="X54" i="17"/>
  <c r="Z53" i="17"/>
  <c r="X53" i="17"/>
  <c r="Z52" i="17"/>
  <c r="X52" i="17"/>
  <c r="X51" i="17"/>
  <c r="Y49" i="17"/>
  <c r="W49" i="17"/>
  <c r="V49" i="17"/>
  <c r="U49" i="17"/>
  <c r="X47" i="17"/>
  <c r="Z47" i="17"/>
  <c r="Y47" i="17"/>
  <c r="W47" i="17"/>
  <c r="V47" i="17"/>
  <c r="U47" i="17"/>
  <c r="T47" i="17"/>
  <c r="S47" i="17"/>
  <c r="Z45" i="17"/>
  <c r="X45" i="17"/>
  <c r="Z44" i="17"/>
  <c r="X44" i="17"/>
  <c r="Z43" i="17"/>
  <c r="X43" i="17"/>
  <c r="Z42" i="17"/>
  <c r="X42" i="17"/>
  <c r="T42" i="17"/>
  <c r="S42" i="17"/>
  <c r="Z41" i="17"/>
  <c r="Y41" i="17"/>
  <c r="X41" i="17"/>
  <c r="W41" i="17"/>
  <c r="V41" i="17"/>
  <c r="T41" i="17"/>
  <c r="S41" i="17"/>
  <c r="Y40" i="17"/>
  <c r="W40" i="17"/>
  <c r="V40" i="17"/>
  <c r="Z40" i="17"/>
  <c r="T40" i="17"/>
  <c r="S40" i="17"/>
  <c r="X40" i="17"/>
  <c r="Z39" i="17"/>
  <c r="Y39" i="17"/>
  <c r="X39" i="17"/>
  <c r="W39" i="17"/>
  <c r="N39" i="17" s="1"/>
  <c r="V39" i="17"/>
  <c r="U39" i="17"/>
  <c r="Z38" i="17"/>
  <c r="Y38" i="17"/>
  <c r="X38" i="17"/>
  <c r="V38" i="17"/>
  <c r="U38" i="17"/>
  <c r="W38" i="17"/>
  <c r="Z37" i="17"/>
  <c r="Y37" i="17"/>
  <c r="X37" i="17"/>
  <c r="W37" i="17"/>
  <c r="N37" i="17" s="1"/>
  <c r="V37" i="17"/>
  <c r="U37" i="17"/>
  <c r="Z36" i="17"/>
  <c r="X36" i="17"/>
  <c r="Z35" i="17"/>
  <c r="X35" i="17"/>
  <c r="Z34" i="17"/>
  <c r="X34" i="17"/>
  <c r="Z33" i="17"/>
  <c r="X33" i="17"/>
  <c r="T33" i="17"/>
  <c r="S33" i="17"/>
  <c r="Z32" i="17"/>
  <c r="Y32" i="17"/>
  <c r="X32" i="17"/>
  <c r="W32" i="17"/>
  <c r="N32" i="17" s="1"/>
  <c r="V32" i="17"/>
  <c r="U32" i="17"/>
  <c r="E30" i="17"/>
  <c r="Z29" i="17"/>
  <c r="Y29" i="17"/>
  <c r="X29" i="17"/>
  <c r="W29" i="17"/>
  <c r="V29" i="17"/>
  <c r="T29" i="17"/>
  <c r="S29" i="17"/>
  <c r="X22" i="17"/>
  <c r="Z21" i="17"/>
  <c r="X21" i="17"/>
  <c r="Y20" i="17"/>
  <c r="W20" i="17"/>
  <c r="V20" i="17"/>
  <c r="T20" i="17"/>
  <c r="S20" i="17"/>
  <c r="V19" i="17"/>
  <c r="Y19" i="17"/>
  <c r="W19" i="17"/>
  <c r="T19" i="17"/>
  <c r="S19" i="17"/>
  <c r="Z17" i="17"/>
  <c r="X17" i="17"/>
  <c r="Z15" i="17"/>
  <c r="X15" i="17"/>
  <c r="Z14" i="17"/>
  <c r="X14" i="17"/>
  <c r="Z12" i="17"/>
  <c r="X12" i="17"/>
  <c r="Z11" i="17"/>
  <c r="Y11" i="17"/>
  <c r="X11" i="17"/>
  <c r="W11" i="17"/>
  <c r="U11" i="17"/>
  <c r="T11" i="17"/>
  <c r="S11" i="17"/>
  <c r="Z10" i="17"/>
  <c r="X10" i="17"/>
  <c r="Z9" i="17"/>
  <c r="X9" i="17"/>
  <c r="Z8" i="17"/>
  <c r="X8" i="17"/>
  <c r="X7" i="17"/>
  <c r="P2" i="17"/>
  <c r="N2" i="17"/>
  <c r="L2" i="17"/>
  <c r="G2" i="17"/>
  <c r="F2" i="17"/>
  <c r="E2" i="17"/>
  <c r="D2" i="17"/>
  <c r="B2" i="17"/>
  <c r="A2" i="17"/>
  <c r="Z72" i="15"/>
  <c r="Y72" i="15"/>
  <c r="X72" i="15"/>
  <c r="W72" i="15"/>
  <c r="V72" i="15"/>
  <c r="U72" i="15"/>
  <c r="T72" i="15"/>
  <c r="S72" i="15"/>
  <c r="Z71" i="15"/>
  <c r="Y71" i="15"/>
  <c r="X71" i="15"/>
  <c r="W71" i="15"/>
  <c r="V71" i="15"/>
  <c r="U71" i="15"/>
  <c r="T71" i="15"/>
  <c r="S71" i="15"/>
  <c r="Z70" i="15"/>
  <c r="Y70" i="15"/>
  <c r="X70" i="15"/>
  <c r="W70" i="15"/>
  <c r="V70" i="15"/>
  <c r="U70" i="15"/>
  <c r="T70" i="15"/>
  <c r="S70" i="15"/>
  <c r="F70" i="15"/>
  <c r="Z69" i="15"/>
  <c r="Y69" i="15"/>
  <c r="X69" i="15"/>
  <c r="W69" i="15"/>
  <c r="V69" i="15"/>
  <c r="U69" i="15"/>
  <c r="T69" i="15"/>
  <c r="S69" i="15"/>
  <c r="F69" i="15"/>
  <c r="Z68" i="15"/>
  <c r="Y68" i="15"/>
  <c r="X68" i="15"/>
  <c r="W68" i="15"/>
  <c r="V68" i="15"/>
  <c r="U68" i="15"/>
  <c r="T68" i="15"/>
  <c r="S68" i="15"/>
  <c r="F68" i="15"/>
  <c r="Z67" i="15"/>
  <c r="Y67" i="15"/>
  <c r="X67" i="15"/>
  <c r="W67" i="15"/>
  <c r="U67" i="15"/>
  <c r="T67" i="15"/>
  <c r="S67" i="15"/>
  <c r="F67" i="15"/>
  <c r="Z66" i="15"/>
  <c r="Y66" i="15"/>
  <c r="X66" i="15"/>
  <c r="W66" i="15"/>
  <c r="V66" i="15"/>
  <c r="U66" i="15"/>
  <c r="T66" i="15"/>
  <c r="S66" i="15"/>
  <c r="F66" i="15"/>
  <c r="Z65" i="15"/>
  <c r="Y65" i="15"/>
  <c r="X65" i="15"/>
  <c r="W65" i="15"/>
  <c r="V65" i="15"/>
  <c r="U65" i="15"/>
  <c r="T65" i="15"/>
  <c r="S65" i="15"/>
  <c r="F65" i="15"/>
  <c r="Z61" i="15"/>
  <c r="X61" i="15"/>
  <c r="Z60" i="15"/>
  <c r="X60" i="15"/>
  <c r="Z59" i="15"/>
  <c r="X59" i="15"/>
  <c r="Z58" i="15"/>
  <c r="X58" i="15"/>
  <c r="Z57" i="15"/>
  <c r="X57" i="15"/>
  <c r="Z56" i="15"/>
  <c r="X56" i="15"/>
  <c r="Z55" i="15"/>
  <c r="X55" i="15"/>
  <c r="Z54" i="15"/>
  <c r="X54" i="15"/>
  <c r="Z53" i="15"/>
  <c r="X53" i="15"/>
  <c r="Z52" i="15"/>
  <c r="X52" i="15"/>
  <c r="Y49" i="15"/>
  <c r="W49" i="15"/>
  <c r="V49" i="15"/>
  <c r="U49" i="15"/>
  <c r="X47" i="15"/>
  <c r="Z47" i="15"/>
  <c r="Y47" i="15"/>
  <c r="W47" i="15"/>
  <c r="V47" i="15"/>
  <c r="U47" i="15"/>
  <c r="T47" i="15"/>
  <c r="S47" i="15"/>
  <c r="Z45" i="15"/>
  <c r="X45" i="15"/>
  <c r="Z44" i="15"/>
  <c r="X44" i="15"/>
  <c r="Z43" i="15"/>
  <c r="X43" i="15"/>
  <c r="Z42" i="15"/>
  <c r="X42" i="15"/>
  <c r="T42" i="15"/>
  <c r="S42" i="15"/>
  <c r="Z41" i="15"/>
  <c r="Y41" i="15"/>
  <c r="X41" i="15"/>
  <c r="W41" i="15"/>
  <c r="V41" i="15"/>
  <c r="T41" i="15"/>
  <c r="S41" i="15"/>
  <c r="Y40" i="15"/>
  <c r="W40" i="15"/>
  <c r="V40" i="15"/>
  <c r="Z40" i="15"/>
  <c r="T40" i="15"/>
  <c r="S40" i="15"/>
  <c r="X40" i="15"/>
  <c r="Z39" i="15"/>
  <c r="Y39" i="15"/>
  <c r="X39" i="15"/>
  <c r="W39" i="15"/>
  <c r="N39" i="15" s="1"/>
  <c r="V39" i="15"/>
  <c r="U39" i="15"/>
  <c r="Z38" i="15"/>
  <c r="Y38" i="15"/>
  <c r="X38" i="15"/>
  <c r="V38" i="15"/>
  <c r="U38" i="15"/>
  <c r="W38" i="15"/>
  <c r="Z37" i="15"/>
  <c r="Y37" i="15"/>
  <c r="X37" i="15"/>
  <c r="W37" i="15"/>
  <c r="N37" i="15" s="1"/>
  <c r="V37" i="15"/>
  <c r="U37" i="15"/>
  <c r="Z36" i="15"/>
  <c r="X36" i="15"/>
  <c r="Z35" i="15"/>
  <c r="X35" i="15"/>
  <c r="Z34" i="15"/>
  <c r="X34" i="15"/>
  <c r="Z33" i="15"/>
  <c r="X33" i="15"/>
  <c r="T33" i="15"/>
  <c r="S33" i="15"/>
  <c r="Z32" i="15"/>
  <c r="Y32" i="15"/>
  <c r="X32" i="15"/>
  <c r="W32" i="15"/>
  <c r="N32" i="15" s="1"/>
  <c r="V32" i="15"/>
  <c r="U32" i="15"/>
  <c r="E30" i="15"/>
  <c r="Z29" i="15"/>
  <c r="Y29" i="15"/>
  <c r="X29" i="15"/>
  <c r="W29" i="15"/>
  <c r="V29" i="15"/>
  <c r="T29" i="15"/>
  <c r="S29" i="15"/>
  <c r="X22" i="15"/>
  <c r="Z21" i="15"/>
  <c r="X21" i="15"/>
  <c r="Y20" i="15"/>
  <c r="W20" i="15"/>
  <c r="V20" i="15"/>
  <c r="T20" i="15"/>
  <c r="S20" i="15"/>
  <c r="Y19" i="15"/>
  <c r="W19" i="15"/>
  <c r="V19" i="15"/>
  <c r="T19" i="15"/>
  <c r="S19" i="15"/>
  <c r="Z17" i="15"/>
  <c r="X17" i="15"/>
  <c r="Z15" i="15"/>
  <c r="X15" i="15"/>
  <c r="Z14" i="15"/>
  <c r="X14" i="15"/>
  <c r="Z12" i="15"/>
  <c r="X12" i="15"/>
  <c r="Z11" i="15"/>
  <c r="Y11" i="15"/>
  <c r="W11" i="15"/>
  <c r="V11" i="15"/>
  <c r="U11" i="15"/>
  <c r="T11" i="15"/>
  <c r="S11" i="15"/>
  <c r="Z10" i="15"/>
  <c r="X10" i="15"/>
  <c r="Z9" i="15"/>
  <c r="X9" i="15"/>
  <c r="Z8" i="15"/>
  <c r="X8" i="15"/>
  <c r="Z7" i="15"/>
  <c r="X7" i="15"/>
  <c r="P2" i="15"/>
  <c r="N2" i="15"/>
  <c r="L2" i="15"/>
  <c r="G2" i="15"/>
  <c r="F2" i="15"/>
  <c r="E2" i="15"/>
  <c r="D2" i="15"/>
  <c r="B2" i="15"/>
  <c r="A2" i="15"/>
  <c r="Z72" i="16"/>
  <c r="Y72" i="16"/>
  <c r="X72" i="16"/>
  <c r="W72" i="16"/>
  <c r="V72" i="16"/>
  <c r="U72" i="16"/>
  <c r="T72" i="16"/>
  <c r="S72" i="16"/>
  <c r="Z71" i="16"/>
  <c r="Y71" i="16"/>
  <c r="X71" i="16"/>
  <c r="W71" i="16"/>
  <c r="V71" i="16"/>
  <c r="U71" i="16"/>
  <c r="T71" i="16"/>
  <c r="S71" i="16"/>
  <c r="Z70" i="16"/>
  <c r="Y70" i="16"/>
  <c r="X70" i="16"/>
  <c r="W70" i="16"/>
  <c r="V70" i="16"/>
  <c r="U70" i="16"/>
  <c r="T70" i="16"/>
  <c r="S70" i="16"/>
  <c r="F70" i="16"/>
  <c r="Z69" i="16"/>
  <c r="Y69" i="16"/>
  <c r="X69" i="16"/>
  <c r="W69" i="16"/>
  <c r="V69" i="16"/>
  <c r="U69" i="16"/>
  <c r="T69" i="16"/>
  <c r="S69" i="16"/>
  <c r="F69" i="16"/>
  <c r="Z68" i="16"/>
  <c r="Y68" i="16"/>
  <c r="X68" i="16"/>
  <c r="W68" i="16"/>
  <c r="V68" i="16"/>
  <c r="U68" i="16"/>
  <c r="T68" i="16"/>
  <c r="S68" i="16"/>
  <c r="F68" i="16"/>
  <c r="Z67" i="16"/>
  <c r="Y67" i="16"/>
  <c r="X67" i="16"/>
  <c r="W67" i="16"/>
  <c r="V67" i="16"/>
  <c r="U67" i="16"/>
  <c r="S67" i="16"/>
  <c r="F67" i="16"/>
  <c r="Z66" i="16"/>
  <c r="Y66" i="16"/>
  <c r="X66" i="16"/>
  <c r="W66" i="16"/>
  <c r="V66" i="16"/>
  <c r="U66" i="16"/>
  <c r="T66" i="16"/>
  <c r="S66" i="16"/>
  <c r="F66" i="16"/>
  <c r="Z65" i="16"/>
  <c r="Y65" i="16"/>
  <c r="X65" i="16"/>
  <c r="W65" i="16"/>
  <c r="V65" i="16"/>
  <c r="U65" i="16"/>
  <c r="T65" i="16"/>
  <c r="S65" i="16"/>
  <c r="F65" i="16"/>
  <c r="X61" i="16"/>
  <c r="Z61" i="16"/>
  <c r="Z60" i="16"/>
  <c r="X60" i="16"/>
  <c r="Z59" i="16"/>
  <c r="X59" i="16"/>
  <c r="Z58" i="16"/>
  <c r="X58" i="16"/>
  <c r="Z57" i="16"/>
  <c r="X57" i="16"/>
  <c r="Z56" i="16"/>
  <c r="X56" i="16"/>
  <c r="Z55" i="16"/>
  <c r="X55" i="16"/>
  <c r="Z54" i="16"/>
  <c r="X54" i="16"/>
  <c r="Z53" i="16"/>
  <c r="X53" i="16"/>
  <c r="Z52" i="16"/>
  <c r="X52" i="16"/>
  <c r="Y49" i="16"/>
  <c r="W49" i="16"/>
  <c r="V49" i="16"/>
  <c r="U49" i="16"/>
  <c r="X47" i="16"/>
  <c r="Z47" i="16"/>
  <c r="Y47" i="16"/>
  <c r="W47" i="16"/>
  <c r="V47" i="16"/>
  <c r="U47" i="16"/>
  <c r="T47" i="16"/>
  <c r="S47" i="16"/>
  <c r="Z45" i="16"/>
  <c r="X45" i="16"/>
  <c r="Z44" i="16"/>
  <c r="X44" i="16"/>
  <c r="Z43" i="16"/>
  <c r="X43" i="16"/>
  <c r="Z42" i="16"/>
  <c r="X42" i="16"/>
  <c r="T42" i="16"/>
  <c r="S42" i="16"/>
  <c r="Z41" i="16"/>
  <c r="Y41" i="16"/>
  <c r="X41" i="16"/>
  <c r="W41" i="16"/>
  <c r="V41" i="16"/>
  <c r="T41" i="16"/>
  <c r="S41" i="16"/>
  <c r="Y40" i="16"/>
  <c r="W40" i="16"/>
  <c r="V40" i="16"/>
  <c r="T40" i="16"/>
  <c r="S40" i="16"/>
  <c r="X40" i="16"/>
  <c r="Z39" i="16"/>
  <c r="Y39" i="16"/>
  <c r="X39" i="16"/>
  <c r="W39" i="16"/>
  <c r="N39" i="16" s="1"/>
  <c r="V39" i="16"/>
  <c r="U39" i="16"/>
  <c r="Z38" i="16"/>
  <c r="Y38" i="16"/>
  <c r="X38" i="16"/>
  <c r="V38" i="16"/>
  <c r="U38" i="16"/>
  <c r="W38" i="16"/>
  <c r="Z37" i="16"/>
  <c r="Y37" i="16"/>
  <c r="X37" i="16"/>
  <c r="W37" i="16"/>
  <c r="N37" i="16" s="1"/>
  <c r="V37" i="16"/>
  <c r="U37" i="16"/>
  <c r="Z36" i="16"/>
  <c r="X36" i="16"/>
  <c r="Z35" i="16"/>
  <c r="X35" i="16"/>
  <c r="Z34" i="16"/>
  <c r="X34" i="16"/>
  <c r="Z33" i="16"/>
  <c r="X33" i="16"/>
  <c r="T33" i="16"/>
  <c r="S33" i="16"/>
  <c r="Z32" i="16"/>
  <c r="Y32" i="16"/>
  <c r="X32" i="16"/>
  <c r="W32" i="16"/>
  <c r="N32" i="16" s="1"/>
  <c r="V32" i="16"/>
  <c r="U32" i="16"/>
  <c r="E30" i="16"/>
  <c r="Z29" i="16"/>
  <c r="Y29" i="16"/>
  <c r="X29" i="16"/>
  <c r="W29" i="16"/>
  <c r="V29" i="16"/>
  <c r="T29" i="16"/>
  <c r="S29" i="16"/>
  <c r="X22" i="16"/>
  <c r="Z21" i="16"/>
  <c r="X21" i="16"/>
  <c r="Y20" i="16"/>
  <c r="W20" i="16"/>
  <c r="V20" i="16"/>
  <c r="T20" i="16"/>
  <c r="S20" i="16"/>
  <c r="V19" i="16"/>
  <c r="Y19" i="16"/>
  <c r="W19" i="16"/>
  <c r="T19" i="16"/>
  <c r="S19" i="16"/>
  <c r="Z17" i="16"/>
  <c r="X17" i="16"/>
  <c r="Z15" i="16"/>
  <c r="X15" i="16"/>
  <c r="Z14" i="16"/>
  <c r="X14" i="16"/>
  <c r="Z12" i="16"/>
  <c r="X12" i="16"/>
  <c r="Z11" i="16"/>
  <c r="Y11" i="16"/>
  <c r="X11" i="16"/>
  <c r="W11" i="16"/>
  <c r="U11" i="16"/>
  <c r="T11" i="16"/>
  <c r="S11" i="16"/>
  <c r="Z10" i="16"/>
  <c r="X10" i="16"/>
  <c r="Z9" i="16"/>
  <c r="X9" i="16"/>
  <c r="Z8" i="16"/>
  <c r="X8" i="16"/>
  <c r="Z7" i="16"/>
  <c r="X7" i="16"/>
  <c r="P2" i="16"/>
  <c r="N2" i="16"/>
  <c r="L2" i="16"/>
  <c r="G2" i="16"/>
  <c r="F2" i="16"/>
  <c r="E2" i="16"/>
  <c r="D2" i="16"/>
  <c r="B2" i="16"/>
  <c r="A2" i="16"/>
  <c r="Z72" i="14"/>
  <c r="Y72" i="14"/>
  <c r="X72" i="14"/>
  <c r="W72" i="14"/>
  <c r="V72" i="14"/>
  <c r="U72" i="14"/>
  <c r="T72" i="14"/>
  <c r="S72" i="14"/>
  <c r="Z71" i="14"/>
  <c r="Y71" i="14"/>
  <c r="X71" i="14"/>
  <c r="W71" i="14"/>
  <c r="V71" i="14"/>
  <c r="U71" i="14"/>
  <c r="T71" i="14"/>
  <c r="S71" i="14"/>
  <c r="Z70" i="14"/>
  <c r="Y70" i="14"/>
  <c r="X70" i="14"/>
  <c r="W70" i="14"/>
  <c r="V70" i="14"/>
  <c r="U70" i="14"/>
  <c r="T70" i="14"/>
  <c r="S70" i="14"/>
  <c r="F70" i="14"/>
  <c r="Z69" i="14"/>
  <c r="Y69" i="14"/>
  <c r="X69" i="14"/>
  <c r="W69" i="14"/>
  <c r="V69" i="14"/>
  <c r="U69" i="14"/>
  <c r="T69" i="14"/>
  <c r="S69" i="14"/>
  <c r="F69" i="14"/>
  <c r="Z68" i="14"/>
  <c r="Y68" i="14"/>
  <c r="X68" i="14"/>
  <c r="W68" i="14"/>
  <c r="V68" i="14"/>
  <c r="U68" i="14"/>
  <c r="T68" i="14"/>
  <c r="S68" i="14"/>
  <c r="F68" i="14"/>
  <c r="Z67" i="14"/>
  <c r="Y67" i="14"/>
  <c r="X67" i="14"/>
  <c r="W67" i="14"/>
  <c r="V67" i="14"/>
  <c r="U67" i="14"/>
  <c r="F67" i="14"/>
  <c r="Z66" i="14"/>
  <c r="Y66" i="14"/>
  <c r="X66" i="14"/>
  <c r="W66" i="14"/>
  <c r="V66" i="14"/>
  <c r="U66" i="14"/>
  <c r="T66" i="14"/>
  <c r="S66" i="14"/>
  <c r="F66" i="14"/>
  <c r="Z65" i="14"/>
  <c r="Y65" i="14"/>
  <c r="X65" i="14"/>
  <c r="W65" i="14"/>
  <c r="V65" i="14"/>
  <c r="U65" i="14"/>
  <c r="T65" i="14"/>
  <c r="S65" i="14"/>
  <c r="F65" i="14"/>
  <c r="Z61" i="14"/>
  <c r="X61" i="14"/>
  <c r="Z60" i="14"/>
  <c r="X60" i="14"/>
  <c r="Z59" i="14"/>
  <c r="X59" i="14"/>
  <c r="Z58" i="14"/>
  <c r="X58" i="14"/>
  <c r="Z57" i="14"/>
  <c r="X57" i="14"/>
  <c r="Z56" i="14"/>
  <c r="X56" i="14"/>
  <c r="Z55" i="14"/>
  <c r="X55" i="14"/>
  <c r="Z54" i="14"/>
  <c r="X54" i="14"/>
  <c r="Z53" i="14"/>
  <c r="X53" i="14"/>
  <c r="Z52" i="14"/>
  <c r="X52" i="14"/>
  <c r="Y49" i="14"/>
  <c r="W49" i="14"/>
  <c r="V49" i="14"/>
  <c r="U49" i="14"/>
  <c r="X47" i="14"/>
  <c r="Z47" i="14"/>
  <c r="Y47" i="14"/>
  <c r="W47" i="14"/>
  <c r="V47" i="14"/>
  <c r="U47" i="14"/>
  <c r="T47" i="14"/>
  <c r="S47" i="14"/>
  <c r="Z45" i="14"/>
  <c r="X45" i="14"/>
  <c r="Z44" i="14"/>
  <c r="X44" i="14"/>
  <c r="Z43" i="14"/>
  <c r="X43" i="14"/>
  <c r="Z42" i="14"/>
  <c r="X42" i="14"/>
  <c r="T42" i="14"/>
  <c r="S42" i="14"/>
  <c r="Z41" i="14"/>
  <c r="Y41" i="14"/>
  <c r="X41" i="14"/>
  <c r="W41" i="14"/>
  <c r="V41" i="14"/>
  <c r="T41" i="14"/>
  <c r="S41" i="14"/>
  <c r="Y40" i="14"/>
  <c r="W40" i="14"/>
  <c r="V40" i="14"/>
  <c r="U40" i="14"/>
  <c r="T40" i="14"/>
  <c r="S40" i="14"/>
  <c r="X40" i="14"/>
  <c r="Z39" i="14"/>
  <c r="Y39" i="14"/>
  <c r="X39" i="14"/>
  <c r="W39" i="14"/>
  <c r="N39" i="14" s="1"/>
  <c r="V39" i="14"/>
  <c r="U39" i="14"/>
  <c r="Z38" i="14"/>
  <c r="Y38" i="14"/>
  <c r="X38" i="14"/>
  <c r="V38" i="14"/>
  <c r="U38" i="14"/>
  <c r="W38" i="14"/>
  <c r="Z37" i="14"/>
  <c r="Y37" i="14"/>
  <c r="X37" i="14"/>
  <c r="W37" i="14"/>
  <c r="N37" i="14" s="1"/>
  <c r="V37" i="14"/>
  <c r="U37" i="14"/>
  <c r="Z36" i="14"/>
  <c r="X36" i="14"/>
  <c r="Z35" i="14"/>
  <c r="X35" i="14"/>
  <c r="Z34" i="14"/>
  <c r="X34" i="14"/>
  <c r="Z33" i="14"/>
  <c r="X33" i="14"/>
  <c r="T33" i="14"/>
  <c r="S33" i="14"/>
  <c r="Z32" i="14"/>
  <c r="Y32" i="14"/>
  <c r="X32" i="14"/>
  <c r="W32" i="14"/>
  <c r="N32" i="14" s="1"/>
  <c r="V32" i="14"/>
  <c r="U32" i="14"/>
  <c r="E30" i="14"/>
  <c r="Z29" i="14"/>
  <c r="Y29" i="14"/>
  <c r="X29" i="14"/>
  <c r="W29" i="14"/>
  <c r="V29" i="14"/>
  <c r="T29" i="14"/>
  <c r="S29" i="14"/>
  <c r="X22" i="14"/>
  <c r="Z21" i="14"/>
  <c r="X21" i="14"/>
  <c r="Y20" i="14"/>
  <c r="W20" i="14"/>
  <c r="V20" i="14"/>
  <c r="T20" i="14"/>
  <c r="S20" i="14"/>
  <c r="V19" i="14"/>
  <c r="Y19" i="14"/>
  <c r="W19" i="14"/>
  <c r="T19" i="14"/>
  <c r="S19" i="14"/>
  <c r="Z17" i="14"/>
  <c r="X17" i="14"/>
  <c r="Z15" i="14"/>
  <c r="X15" i="14"/>
  <c r="Z14" i="14"/>
  <c r="X14" i="14"/>
  <c r="Z12" i="14"/>
  <c r="X12" i="14"/>
  <c r="Z11" i="14"/>
  <c r="Y11" i="14"/>
  <c r="X11" i="14"/>
  <c r="W11" i="14"/>
  <c r="U11" i="14"/>
  <c r="T11" i="14"/>
  <c r="S11" i="14"/>
  <c r="Z10" i="14"/>
  <c r="X10" i="14"/>
  <c r="Z9" i="14"/>
  <c r="X9" i="14"/>
  <c r="Z8" i="14"/>
  <c r="X8" i="14"/>
  <c r="Z7" i="14"/>
  <c r="X7" i="14"/>
  <c r="P2" i="14"/>
  <c r="N2" i="14"/>
  <c r="L2" i="14"/>
  <c r="G2" i="14"/>
  <c r="F2" i="14"/>
  <c r="E2" i="14"/>
  <c r="D2" i="14"/>
  <c r="B2" i="14"/>
  <c r="A2" i="14"/>
  <c r="Z72" i="13"/>
  <c r="Y72" i="13"/>
  <c r="X72" i="13"/>
  <c r="W72" i="13"/>
  <c r="V72" i="13"/>
  <c r="U72" i="13"/>
  <c r="T72" i="13"/>
  <c r="S72" i="13"/>
  <c r="Z71" i="13"/>
  <c r="Y71" i="13"/>
  <c r="X71" i="13"/>
  <c r="W71" i="13"/>
  <c r="V71" i="13"/>
  <c r="U71" i="13"/>
  <c r="T71" i="13"/>
  <c r="S71" i="13"/>
  <c r="Z70" i="13"/>
  <c r="Y70" i="13"/>
  <c r="X70" i="13"/>
  <c r="W70" i="13"/>
  <c r="V70" i="13"/>
  <c r="U70" i="13"/>
  <c r="T70" i="13"/>
  <c r="S70" i="13"/>
  <c r="F70" i="13"/>
  <c r="Z69" i="13"/>
  <c r="Y69" i="13"/>
  <c r="X69" i="13"/>
  <c r="W69" i="13"/>
  <c r="V69" i="13"/>
  <c r="U69" i="13"/>
  <c r="T69" i="13"/>
  <c r="S69" i="13"/>
  <c r="F69" i="13"/>
  <c r="Z68" i="13"/>
  <c r="Y68" i="13"/>
  <c r="X68" i="13"/>
  <c r="W68" i="13"/>
  <c r="V68" i="13"/>
  <c r="U68" i="13"/>
  <c r="T68" i="13"/>
  <c r="S68" i="13"/>
  <c r="F68" i="13"/>
  <c r="Z67" i="13"/>
  <c r="Y67" i="13"/>
  <c r="X67" i="13"/>
  <c r="W67" i="13"/>
  <c r="V67" i="13"/>
  <c r="U67" i="13"/>
  <c r="S67" i="13"/>
  <c r="F67" i="13"/>
  <c r="Z66" i="13"/>
  <c r="Y66" i="13"/>
  <c r="X66" i="13"/>
  <c r="W66" i="13"/>
  <c r="V66" i="13"/>
  <c r="U66" i="13"/>
  <c r="T66" i="13"/>
  <c r="S66" i="13"/>
  <c r="F66" i="13"/>
  <c r="Z65" i="13"/>
  <c r="Y65" i="13"/>
  <c r="X65" i="13"/>
  <c r="W65" i="13"/>
  <c r="V65" i="13"/>
  <c r="U65" i="13"/>
  <c r="T65" i="13"/>
  <c r="S65" i="13"/>
  <c r="F65" i="13"/>
  <c r="Z61" i="13"/>
  <c r="X61" i="13"/>
  <c r="Z60" i="13"/>
  <c r="X60" i="13"/>
  <c r="Z59" i="13"/>
  <c r="X59" i="13"/>
  <c r="Z58" i="13"/>
  <c r="X58" i="13"/>
  <c r="Z57" i="13"/>
  <c r="X57" i="13"/>
  <c r="Z56" i="13"/>
  <c r="X56" i="13"/>
  <c r="Z55" i="13"/>
  <c r="X55" i="13"/>
  <c r="Z54" i="13"/>
  <c r="X54" i="13"/>
  <c r="Z53" i="13"/>
  <c r="X53" i="13"/>
  <c r="Z52" i="13"/>
  <c r="X52" i="13"/>
  <c r="X51" i="13"/>
  <c r="Y49" i="13"/>
  <c r="W49" i="13"/>
  <c r="V49" i="13"/>
  <c r="U49" i="13"/>
  <c r="X47" i="13"/>
  <c r="Z47" i="13"/>
  <c r="Y47" i="13"/>
  <c r="W47" i="13"/>
  <c r="V47" i="13"/>
  <c r="U47" i="13"/>
  <c r="T47" i="13"/>
  <c r="S47" i="13"/>
  <c r="Z45" i="13"/>
  <c r="X45" i="13"/>
  <c r="Z44" i="13"/>
  <c r="X44" i="13"/>
  <c r="Z43" i="13"/>
  <c r="X43" i="13"/>
  <c r="Z42" i="13"/>
  <c r="X42" i="13"/>
  <c r="T42" i="13"/>
  <c r="S42" i="13"/>
  <c r="Z41" i="13"/>
  <c r="Y41" i="13"/>
  <c r="X41" i="13"/>
  <c r="W41" i="13"/>
  <c r="V41" i="13"/>
  <c r="T41" i="13"/>
  <c r="S41" i="13"/>
  <c r="Y40" i="13"/>
  <c r="W40" i="13"/>
  <c r="V40" i="13"/>
  <c r="U40" i="13"/>
  <c r="T40" i="13"/>
  <c r="S40" i="13"/>
  <c r="X40" i="13"/>
  <c r="Z39" i="13"/>
  <c r="Y39" i="13"/>
  <c r="X39" i="13"/>
  <c r="W39" i="13"/>
  <c r="N39" i="13" s="1"/>
  <c r="V39" i="13"/>
  <c r="U39" i="13"/>
  <c r="Z38" i="13"/>
  <c r="Y38" i="13"/>
  <c r="X38" i="13"/>
  <c r="V38" i="13"/>
  <c r="U38" i="13"/>
  <c r="W38" i="13"/>
  <c r="Z37" i="13"/>
  <c r="Y37" i="13"/>
  <c r="X37" i="13"/>
  <c r="W37" i="13"/>
  <c r="N37" i="13" s="1"/>
  <c r="V37" i="13"/>
  <c r="U37" i="13"/>
  <c r="Z36" i="13"/>
  <c r="X36" i="13"/>
  <c r="Z35" i="13"/>
  <c r="X35" i="13"/>
  <c r="Z34" i="13"/>
  <c r="X34" i="13"/>
  <c r="Z33" i="13"/>
  <c r="X33" i="13"/>
  <c r="T33" i="13"/>
  <c r="S33" i="13"/>
  <c r="Z32" i="13"/>
  <c r="Y32" i="13"/>
  <c r="X32" i="13"/>
  <c r="W32" i="13"/>
  <c r="N32" i="13" s="1"/>
  <c r="V32" i="13"/>
  <c r="U32" i="13"/>
  <c r="E30" i="13"/>
  <c r="Z29" i="13"/>
  <c r="Y29" i="13"/>
  <c r="X29" i="13"/>
  <c r="W29" i="13"/>
  <c r="V29" i="13"/>
  <c r="T29" i="13"/>
  <c r="S29" i="13"/>
  <c r="X22" i="13"/>
  <c r="Z21" i="13"/>
  <c r="X21" i="13"/>
  <c r="Y20" i="13"/>
  <c r="W20" i="13"/>
  <c r="V20" i="13"/>
  <c r="T20" i="13"/>
  <c r="S20" i="13"/>
  <c r="Y19" i="13"/>
  <c r="W19" i="13"/>
  <c r="V19" i="13"/>
  <c r="T19" i="13"/>
  <c r="S19" i="13"/>
  <c r="Z17" i="13"/>
  <c r="X17" i="13"/>
  <c r="Z15" i="13"/>
  <c r="X15" i="13"/>
  <c r="Z14" i="13"/>
  <c r="X14" i="13"/>
  <c r="Z12" i="13"/>
  <c r="X12" i="13"/>
  <c r="Z11" i="13"/>
  <c r="Y11" i="13"/>
  <c r="X11" i="13"/>
  <c r="W11" i="13"/>
  <c r="U11" i="13"/>
  <c r="T11" i="13"/>
  <c r="S11" i="13"/>
  <c r="Z10" i="13"/>
  <c r="X10" i="13"/>
  <c r="Z9" i="13"/>
  <c r="X9" i="13"/>
  <c r="Z8" i="13"/>
  <c r="X8" i="13"/>
  <c r="Z7" i="13"/>
  <c r="X7" i="13"/>
  <c r="P2" i="13"/>
  <c r="N2" i="13"/>
  <c r="L2" i="13"/>
  <c r="G2" i="13"/>
  <c r="F2" i="13"/>
  <c r="E2" i="13"/>
  <c r="D2" i="13"/>
  <c r="B2" i="13"/>
  <c r="A2" i="13"/>
  <c r="Z72" i="12"/>
  <c r="Y72" i="12"/>
  <c r="X72" i="12"/>
  <c r="W72" i="12"/>
  <c r="V72" i="12"/>
  <c r="U72" i="12"/>
  <c r="T72" i="12"/>
  <c r="S72" i="12"/>
  <c r="Z71" i="12"/>
  <c r="Y71" i="12"/>
  <c r="X71" i="12"/>
  <c r="W71" i="12"/>
  <c r="V71" i="12"/>
  <c r="U71" i="12"/>
  <c r="T71" i="12"/>
  <c r="S71" i="12"/>
  <c r="Z70" i="12"/>
  <c r="Y70" i="12"/>
  <c r="X70" i="12"/>
  <c r="W70" i="12"/>
  <c r="V70" i="12"/>
  <c r="U70" i="12"/>
  <c r="T70" i="12"/>
  <c r="S70" i="12"/>
  <c r="F70" i="12"/>
  <c r="Z69" i="12"/>
  <c r="Y69" i="12"/>
  <c r="X69" i="12"/>
  <c r="W69" i="12"/>
  <c r="V69" i="12"/>
  <c r="U69" i="12"/>
  <c r="T69" i="12"/>
  <c r="S69" i="12"/>
  <c r="F69" i="12"/>
  <c r="Z68" i="12"/>
  <c r="Y68" i="12"/>
  <c r="X68" i="12"/>
  <c r="W68" i="12"/>
  <c r="V68" i="12"/>
  <c r="U68" i="12"/>
  <c r="T68" i="12"/>
  <c r="S68" i="12"/>
  <c r="F68" i="12"/>
  <c r="Z67" i="12"/>
  <c r="Y67" i="12"/>
  <c r="X67" i="12"/>
  <c r="W67" i="12"/>
  <c r="V67" i="12"/>
  <c r="U67" i="12"/>
  <c r="S67" i="12"/>
  <c r="F67" i="12"/>
  <c r="Z66" i="12"/>
  <c r="Y66" i="12"/>
  <c r="X66" i="12"/>
  <c r="W66" i="12"/>
  <c r="V66" i="12"/>
  <c r="U66" i="12"/>
  <c r="T66" i="12"/>
  <c r="S66" i="12"/>
  <c r="F66" i="12"/>
  <c r="Z65" i="12"/>
  <c r="Y65" i="12"/>
  <c r="X65" i="12"/>
  <c r="W65" i="12"/>
  <c r="V65" i="12"/>
  <c r="U65" i="12"/>
  <c r="T65" i="12"/>
  <c r="S65" i="12"/>
  <c r="F65" i="12"/>
  <c r="Z61" i="12"/>
  <c r="X61" i="12"/>
  <c r="Z60" i="12"/>
  <c r="X60" i="12"/>
  <c r="Z59" i="12"/>
  <c r="X59" i="12"/>
  <c r="Z58" i="12"/>
  <c r="X58" i="12"/>
  <c r="Z57" i="12"/>
  <c r="X57" i="12"/>
  <c r="Z56" i="12"/>
  <c r="X56" i="12"/>
  <c r="Z55" i="12"/>
  <c r="X55" i="12"/>
  <c r="Z54" i="12"/>
  <c r="X54" i="12"/>
  <c r="Z53" i="12"/>
  <c r="X53" i="12"/>
  <c r="Z52" i="12"/>
  <c r="X52" i="12"/>
  <c r="Z51" i="12"/>
  <c r="X51" i="12"/>
  <c r="Y49" i="12"/>
  <c r="W49" i="12"/>
  <c r="V49" i="12"/>
  <c r="U49" i="12"/>
  <c r="X47" i="12"/>
  <c r="Z47" i="12"/>
  <c r="Y47" i="12"/>
  <c r="W47" i="12"/>
  <c r="V47" i="12"/>
  <c r="U47" i="12"/>
  <c r="T47" i="12"/>
  <c r="S47" i="12"/>
  <c r="Z45" i="12"/>
  <c r="X45" i="12"/>
  <c r="Z44" i="12"/>
  <c r="X44" i="12"/>
  <c r="Z43" i="12"/>
  <c r="X43" i="12"/>
  <c r="Z42" i="12"/>
  <c r="X42" i="12"/>
  <c r="T42" i="12"/>
  <c r="S42" i="12"/>
  <c r="Z41" i="12"/>
  <c r="Y41" i="12"/>
  <c r="X41" i="12"/>
  <c r="W41" i="12"/>
  <c r="V41" i="12"/>
  <c r="T41" i="12"/>
  <c r="S41" i="12"/>
  <c r="Y40" i="12"/>
  <c r="W40" i="12"/>
  <c r="V40" i="12"/>
  <c r="U40" i="12"/>
  <c r="T40" i="12"/>
  <c r="S40" i="12"/>
  <c r="Z39" i="12"/>
  <c r="Y39" i="12"/>
  <c r="X39" i="12"/>
  <c r="W39" i="12"/>
  <c r="N39" i="12" s="1"/>
  <c r="V39" i="12"/>
  <c r="U39" i="12"/>
  <c r="Z38" i="12"/>
  <c r="Y38" i="12"/>
  <c r="X38" i="12"/>
  <c r="V38" i="12"/>
  <c r="U38" i="12"/>
  <c r="W38" i="12"/>
  <c r="Z37" i="12"/>
  <c r="Y37" i="12"/>
  <c r="X37" i="12"/>
  <c r="W37" i="12"/>
  <c r="N37" i="12" s="1"/>
  <c r="V37" i="12"/>
  <c r="U37" i="12"/>
  <c r="Z36" i="12"/>
  <c r="X36" i="12"/>
  <c r="Z35" i="12"/>
  <c r="X35" i="12"/>
  <c r="Z34" i="12"/>
  <c r="X34" i="12"/>
  <c r="Z33" i="12"/>
  <c r="X33" i="12"/>
  <c r="T33" i="12"/>
  <c r="S33" i="12"/>
  <c r="Z32" i="12"/>
  <c r="Y32" i="12"/>
  <c r="X32" i="12"/>
  <c r="W32" i="12"/>
  <c r="N32" i="12" s="1"/>
  <c r="V32" i="12"/>
  <c r="U32" i="12"/>
  <c r="E30" i="12"/>
  <c r="Z29" i="12"/>
  <c r="Y29" i="12"/>
  <c r="X29" i="12"/>
  <c r="W29" i="12"/>
  <c r="V29" i="12"/>
  <c r="T29" i="12"/>
  <c r="S29" i="12"/>
  <c r="X22" i="12"/>
  <c r="Z21" i="12"/>
  <c r="X21" i="12"/>
  <c r="Y20" i="12"/>
  <c r="W20" i="12"/>
  <c r="V20" i="12"/>
  <c r="T20" i="12"/>
  <c r="S20" i="12"/>
  <c r="Y19" i="12"/>
  <c r="W19" i="12"/>
  <c r="V19" i="12"/>
  <c r="T19" i="12"/>
  <c r="S19" i="12"/>
  <c r="Z17" i="12"/>
  <c r="X17" i="12"/>
  <c r="Z15" i="12"/>
  <c r="X15" i="12"/>
  <c r="Z14" i="12"/>
  <c r="X14" i="12"/>
  <c r="Z12" i="12"/>
  <c r="X12" i="12"/>
  <c r="Z11" i="12"/>
  <c r="Y11" i="12"/>
  <c r="X11" i="12"/>
  <c r="W11" i="12"/>
  <c r="V11" i="12"/>
  <c r="U11" i="12"/>
  <c r="T11" i="12"/>
  <c r="S11" i="12"/>
  <c r="Z10" i="12"/>
  <c r="X10" i="12"/>
  <c r="Z9" i="12"/>
  <c r="X9" i="12"/>
  <c r="Z8" i="12"/>
  <c r="X8" i="12"/>
  <c r="Z7" i="12"/>
  <c r="X7" i="12"/>
  <c r="P2" i="12"/>
  <c r="N2" i="12"/>
  <c r="L2" i="12"/>
  <c r="G2" i="12"/>
  <c r="F2" i="12"/>
  <c r="E2" i="12"/>
  <c r="D2" i="12"/>
  <c r="B2" i="12"/>
  <c r="A2" i="12"/>
  <c r="Z72" i="11"/>
  <c r="Y72" i="11"/>
  <c r="X72" i="11"/>
  <c r="W72" i="11"/>
  <c r="V72" i="11"/>
  <c r="U72" i="11"/>
  <c r="T72" i="11"/>
  <c r="S72" i="11"/>
  <c r="Z71" i="11"/>
  <c r="Y71" i="11"/>
  <c r="X71" i="11"/>
  <c r="W71" i="11"/>
  <c r="V71" i="11"/>
  <c r="U71" i="11"/>
  <c r="T71" i="11"/>
  <c r="S71" i="11"/>
  <c r="Z70" i="11"/>
  <c r="Y70" i="11"/>
  <c r="X70" i="11"/>
  <c r="W70" i="11"/>
  <c r="V70" i="11"/>
  <c r="U70" i="11"/>
  <c r="T70" i="11"/>
  <c r="S70" i="11"/>
  <c r="F70" i="11"/>
  <c r="Z69" i="11"/>
  <c r="Y69" i="11"/>
  <c r="X69" i="11"/>
  <c r="W69" i="11"/>
  <c r="V69" i="11"/>
  <c r="U69" i="11"/>
  <c r="T69" i="11"/>
  <c r="S69" i="11"/>
  <c r="F69" i="11"/>
  <c r="Z68" i="11"/>
  <c r="Y68" i="11"/>
  <c r="X68" i="11"/>
  <c r="W68" i="11"/>
  <c r="V68" i="11"/>
  <c r="U68" i="11"/>
  <c r="T68" i="11"/>
  <c r="S68" i="11"/>
  <c r="F68" i="11"/>
  <c r="Z67" i="11"/>
  <c r="Y67" i="11"/>
  <c r="X67" i="11"/>
  <c r="W67" i="11"/>
  <c r="V67" i="11"/>
  <c r="U67" i="11"/>
  <c r="T67" i="11"/>
  <c r="S67" i="11"/>
  <c r="F67" i="11"/>
  <c r="Z66" i="11"/>
  <c r="Y66" i="11"/>
  <c r="X66" i="11"/>
  <c r="W66" i="11"/>
  <c r="V66" i="11"/>
  <c r="U66" i="11"/>
  <c r="T66" i="11"/>
  <c r="S66" i="11"/>
  <c r="F66" i="11"/>
  <c r="Z65" i="11"/>
  <c r="Y65" i="11"/>
  <c r="X65" i="11"/>
  <c r="W65" i="11"/>
  <c r="V65" i="11"/>
  <c r="U65" i="11"/>
  <c r="T65" i="11"/>
  <c r="S65" i="11"/>
  <c r="F65" i="11"/>
  <c r="Z61" i="11"/>
  <c r="X61" i="11"/>
  <c r="Z60" i="11"/>
  <c r="X60" i="11"/>
  <c r="Z59" i="11"/>
  <c r="X59" i="11"/>
  <c r="Z58" i="11"/>
  <c r="X58" i="11"/>
  <c r="Z57" i="11"/>
  <c r="X57" i="11"/>
  <c r="Z56" i="11"/>
  <c r="X56" i="11"/>
  <c r="Z55" i="11"/>
  <c r="X55" i="11"/>
  <c r="Z54" i="11"/>
  <c r="X54" i="11"/>
  <c r="Z53" i="11"/>
  <c r="X53" i="11"/>
  <c r="Z52" i="11"/>
  <c r="X52" i="11"/>
  <c r="X51" i="11"/>
  <c r="Y49" i="11"/>
  <c r="W49" i="11"/>
  <c r="V49" i="11"/>
  <c r="U49" i="11"/>
  <c r="X47" i="11"/>
  <c r="Z47" i="11"/>
  <c r="Y47" i="11"/>
  <c r="W47" i="11"/>
  <c r="V47" i="11"/>
  <c r="U47" i="11"/>
  <c r="T47" i="11"/>
  <c r="S47" i="11"/>
  <c r="Z45" i="11"/>
  <c r="X45" i="11"/>
  <c r="Z44" i="11"/>
  <c r="X44" i="11"/>
  <c r="Z43" i="11"/>
  <c r="X43" i="11"/>
  <c r="Z42" i="11"/>
  <c r="X42" i="11"/>
  <c r="T42" i="11"/>
  <c r="S42" i="11"/>
  <c r="Z41" i="11"/>
  <c r="Y41" i="11"/>
  <c r="X41" i="11"/>
  <c r="W41" i="11"/>
  <c r="V41" i="11"/>
  <c r="T41" i="11"/>
  <c r="S41" i="11"/>
  <c r="Y40" i="11"/>
  <c r="W40" i="11"/>
  <c r="V40" i="11"/>
  <c r="U40" i="11"/>
  <c r="T40" i="11"/>
  <c r="S40" i="11"/>
  <c r="X40" i="11"/>
  <c r="Z39" i="11"/>
  <c r="Y39" i="11"/>
  <c r="X39" i="11"/>
  <c r="W39" i="11"/>
  <c r="N39" i="11" s="1"/>
  <c r="V39" i="11"/>
  <c r="U39" i="11"/>
  <c r="Z38" i="11"/>
  <c r="Y38" i="11"/>
  <c r="X38" i="11"/>
  <c r="V38" i="11"/>
  <c r="U38" i="11"/>
  <c r="W38" i="11"/>
  <c r="Z37" i="11"/>
  <c r="Y37" i="11"/>
  <c r="X37" i="11"/>
  <c r="W37" i="11"/>
  <c r="N37" i="11" s="1"/>
  <c r="V37" i="11"/>
  <c r="U37" i="11"/>
  <c r="Z36" i="11"/>
  <c r="X36" i="11"/>
  <c r="Z35" i="11"/>
  <c r="X35" i="11"/>
  <c r="Z34" i="11"/>
  <c r="X34" i="11"/>
  <c r="Z33" i="11"/>
  <c r="X33" i="11"/>
  <c r="T33" i="11"/>
  <c r="S33" i="11"/>
  <c r="Z32" i="11"/>
  <c r="Y32" i="11"/>
  <c r="X32" i="11"/>
  <c r="W32" i="11"/>
  <c r="N32" i="11" s="1"/>
  <c r="V32" i="11"/>
  <c r="U32" i="11"/>
  <c r="E30" i="11"/>
  <c r="Z29" i="11"/>
  <c r="Y29" i="11"/>
  <c r="X29" i="11"/>
  <c r="W29" i="11"/>
  <c r="V29" i="11"/>
  <c r="T29" i="11"/>
  <c r="S29" i="11"/>
  <c r="X22" i="11"/>
  <c r="Z21" i="11"/>
  <c r="X21" i="11"/>
  <c r="Y20" i="11"/>
  <c r="W20" i="11"/>
  <c r="V20" i="11"/>
  <c r="T20" i="11"/>
  <c r="S20" i="11"/>
  <c r="Y19" i="11"/>
  <c r="W19" i="11"/>
  <c r="V19" i="11"/>
  <c r="T19" i="11"/>
  <c r="S19" i="11"/>
  <c r="Z17" i="11"/>
  <c r="X17" i="11"/>
  <c r="Z15" i="11"/>
  <c r="X15" i="11"/>
  <c r="Z14" i="11"/>
  <c r="X14" i="11"/>
  <c r="Z12" i="11"/>
  <c r="X12" i="11"/>
  <c r="Z11" i="11"/>
  <c r="Y11" i="11"/>
  <c r="X11" i="11"/>
  <c r="W11" i="11"/>
  <c r="V11" i="11"/>
  <c r="U11" i="11"/>
  <c r="T11" i="11"/>
  <c r="S11" i="11"/>
  <c r="Z10" i="11"/>
  <c r="X10" i="11"/>
  <c r="Z9" i="11"/>
  <c r="X9" i="11"/>
  <c r="Z8" i="11"/>
  <c r="X8" i="11"/>
  <c r="Z7" i="11"/>
  <c r="X7" i="11"/>
  <c r="P2" i="11"/>
  <c r="N2" i="11"/>
  <c r="L2" i="11"/>
  <c r="G2" i="11"/>
  <c r="F2" i="11"/>
  <c r="E2" i="11"/>
  <c r="D2" i="11"/>
  <c r="B2" i="11"/>
  <c r="A2" i="11"/>
  <c r="X30" i="16" l="1"/>
  <c r="O30" i="16"/>
  <c r="N30" i="16"/>
  <c r="W30" i="16" s="1"/>
  <c r="M30" i="16"/>
  <c r="V30" i="16" s="1"/>
  <c r="L30" i="16"/>
  <c r="U30" i="16" s="1"/>
  <c r="Q30" i="16"/>
  <c r="I30" i="16"/>
  <c r="R30" i="16" s="1"/>
  <c r="J30" i="16"/>
  <c r="P30" i="16"/>
  <c r="K30" i="16"/>
  <c r="J30" i="19"/>
  <c r="S30" i="19" s="1"/>
  <c r="Q30" i="19"/>
  <c r="Z30" i="19" s="1"/>
  <c r="I30" i="19"/>
  <c r="R30" i="19" s="1"/>
  <c r="P30" i="19"/>
  <c r="O30" i="19"/>
  <c r="N30" i="19"/>
  <c r="W30" i="19" s="1"/>
  <c r="K30" i="19"/>
  <c r="T30" i="19" s="1"/>
  <c r="L30" i="19"/>
  <c r="M30" i="19"/>
  <c r="V30" i="19" s="1"/>
  <c r="K30" i="11"/>
  <c r="Q30" i="11"/>
  <c r="I30" i="11"/>
  <c r="R30" i="11" s="1"/>
  <c r="P30" i="11"/>
  <c r="M30" i="11"/>
  <c r="J30" i="11"/>
  <c r="S30" i="11" s="1"/>
  <c r="O30" i="11"/>
  <c r="X30" i="11" s="1"/>
  <c r="N30" i="11"/>
  <c r="L30" i="11"/>
  <c r="J30" i="12"/>
  <c r="S30" i="12" s="1"/>
  <c r="Q30" i="12"/>
  <c r="I30" i="12"/>
  <c r="R30" i="12" s="1"/>
  <c r="P30" i="12"/>
  <c r="Y30" i="12" s="1"/>
  <c r="O30" i="12"/>
  <c r="X30" i="12" s="1"/>
  <c r="L30" i="12"/>
  <c r="U30" i="12" s="1"/>
  <c r="N30" i="12"/>
  <c r="W30" i="12" s="1"/>
  <c r="K30" i="12"/>
  <c r="M30" i="12"/>
  <c r="V30" i="12" s="1"/>
  <c r="Z30" i="14"/>
  <c r="M30" i="14"/>
  <c r="V30" i="14" s="1"/>
  <c r="J30" i="14"/>
  <c r="S30" i="14" s="1"/>
  <c r="I30" i="14"/>
  <c r="R30" i="14" s="1"/>
  <c r="Q30" i="14"/>
  <c r="P30" i="14"/>
  <c r="Y30" i="14" s="1"/>
  <c r="L30" i="14"/>
  <c r="K30" i="14"/>
  <c r="T30" i="14" s="1"/>
  <c r="O30" i="14"/>
  <c r="N30" i="14"/>
  <c r="W30" i="14" s="1"/>
  <c r="M30" i="15"/>
  <c r="V30" i="15" s="1"/>
  <c r="K30" i="15"/>
  <c r="J30" i="15"/>
  <c r="S30" i="15" s="1"/>
  <c r="O30" i="15"/>
  <c r="P30" i="15"/>
  <c r="N30" i="15"/>
  <c r="W30" i="15" s="1"/>
  <c r="L30" i="15"/>
  <c r="U30" i="15" s="1"/>
  <c r="I30" i="15"/>
  <c r="R30" i="15" s="1"/>
  <c r="Q30" i="15"/>
  <c r="M30" i="18"/>
  <c r="V30" i="18" s="1"/>
  <c r="K30" i="18"/>
  <c r="T30" i="18" s="1"/>
  <c r="J30" i="18"/>
  <c r="S30" i="18" s="1"/>
  <c r="O30" i="18"/>
  <c r="N30" i="18"/>
  <c r="W30" i="18" s="1"/>
  <c r="L30" i="18"/>
  <c r="I30" i="18"/>
  <c r="R30" i="18" s="1"/>
  <c r="Q30" i="18"/>
  <c r="Z30" i="18" s="1"/>
  <c r="P30" i="18"/>
  <c r="L30" i="13"/>
  <c r="K30" i="13"/>
  <c r="P30" i="13"/>
  <c r="O30" i="13"/>
  <c r="X30" i="13" s="1"/>
  <c r="J30" i="13"/>
  <c r="S30" i="13" s="1"/>
  <c r="I30" i="13"/>
  <c r="R30" i="13" s="1"/>
  <c r="N30" i="13"/>
  <c r="W30" i="13" s="1"/>
  <c r="Q30" i="13"/>
  <c r="Z30" i="13" s="1"/>
  <c r="M30" i="13"/>
  <c r="L30" i="17"/>
  <c r="K30" i="17"/>
  <c r="J30" i="17"/>
  <c r="S30" i="17" s="1"/>
  <c r="Q30" i="17"/>
  <c r="Z30" i="17" s="1"/>
  <c r="I30" i="17"/>
  <c r="R30" i="17" s="1"/>
  <c r="N30" i="17"/>
  <c r="W30" i="17" s="1"/>
  <c r="O30" i="17"/>
  <c r="X30" i="17" s="1"/>
  <c r="P30" i="17"/>
  <c r="Y30" i="17" s="1"/>
  <c r="M30" i="17"/>
  <c r="F30" i="12"/>
  <c r="F30" i="14"/>
  <c r="F30" i="16"/>
  <c r="S30" i="16"/>
  <c r="F30" i="17"/>
  <c r="F30" i="18"/>
  <c r="T30" i="12"/>
  <c r="U30" i="14"/>
  <c r="T30" i="16"/>
  <c r="F30" i="19"/>
  <c r="T30" i="17"/>
  <c r="Y30" i="18"/>
  <c r="T30" i="13"/>
  <c r="U30" i="17"/>
  <c r="Z40" i="12"/>
  <c r="U30" i="13"/>
  <c r="Y30" i="16"/>
  <c r="Z30" i="12"/>
  <c r="Z30" i="16"/>
  <c r="Y30" i="19"/>
  <c r="Z40" i="14"/>
  <c r="U40" i="17"/>
  <c r="X40" i="12"/>
  <c r="X73" i="13"/>
  <c r="Z40" i="13"/>
  <c r="U40" i="16"/>
  <c r="Z40" i="16"/>
  <c r="Z40" i="11"/>
  <c r="X73" i="12"/>
  <c r="S67" i="14"/>
  <c r="X51" i="15"/>
  <c r="X73" i="15" s="1"/>
  <c r="Z7" i="17"/>
  <c r="X40" i="18"/>
  <c r="X40" i="19"/>
  <c r="X73" i="17"/>
  <c r="X51" i="18"/>
  <c r="X73" i="18" s="1"/>
  <c r="U30" i="19"/>
  <c r="X11" i="19"/>
  <c r="U40" i="19"/>
  <c r="V67" i="19"/>
  <c r="X30" i="19"/>
  <c r="X51" i="19"/>
  <c r="X73" i="19" s="1"/>
  <c r="Z51" i="19"/>
  <c r="Z73" i="19" s="1"/>
  <c r="U30" i="18"/>
  <c r="T67" i="18"/>
  <c r="U40" i="18"/>
  <c r="X30" i="18"/>
  <c r="Z51" i="18"/>
  <c r="Z73" i="18" s="1"/>
  <c r="V11" i="17"/>
  <c r="T67" i="17"/>
  <c r="V30" i="17"/>
  <c r="Z51" i="17"/>
  <c r="Z73" i="17" s="1"/>
  <c r="T30" i="15"/>
  <c r="X11" i="15"/>
  <c r="U40" i="15"/>
  <c r="V67" i="15"/>
  <c r="X30" i="15"/>
  <c r="F30" i="15"/>
  <c r="Y30" i="15"/>
  <c r="Z30" i="15"/>
  <c r="Z51" i="15"/>
  <c r="Z73" i="15" s="1"/>
  <c r="V11" i="16"/>
  <c r="T67" i="16"/>
  <c r="X51" i="16"/>
  <c r="X73" i="16" s="1"/>
  <c r="Z51" i="16"/>
  <c r="Z73" i="16" s="1"/>
  <c r="V11" i="14"/>
  <c r="T67" i="14"/>
  <c r="X30" i="14"/>
  <c r="X51" i="14"/>
  <c r="X73" i="14" s="1"/>
  <c r="Z51" i="14"/>
  <c r="Z73" i="14" s="1"/>
  <c r="V11" i="13"/>
  <c r="T67" i="13"/>
  <c r="V30" i="13"/>
  <c r="F30" i="13"/>
  <c r="Y30" i="13"/>
  <c r="Z51" i="13"/>
  <c r="Z73" i="13" s="1"/>
  <c r="Z73" i="12"/>
  <c r="T67" i="12"/>
  <c r="X73" i="11"/>
  <c r="T30" i="11"/>
  <c r="V30" i="11"/>
  <c r="U30" i="11"/>
  <c r="W30" i="11"/>
  <c r="F30" i="11"/>
  <c r="Y30" i="11"/>
  <c r="Z30" i="11"/>
  <c r="Z51" i="11"/>
  <c r="Z73" i="11" s="1"/>
  <c r="R72" i="4"/>
  <c r="S72" i="4"/>
  <c r="J20" i="3" l="1"/>
  <c r="H20" i="3"/>
  <c r="F20" i="3"/>
  <c r="E20" i="3"/>
  <c r="D20" i="3"/>
  <c r="J18" i="3"/>
  <c r="J17" i="3"/>
  <c r="H18" i="3"/>
  <c r="G18" i="3"/>
  <c r="F18" i="3"/>
  <c r="E18" i="3"/>
  <c r="D18" i="3"/>
  <c r="H17" i="3"/>
  <c r="G17" i="3"/>
  <c r="F17" i="3"/>
  <c r="E17" i="3"/>
  <c r="D17" i="3"/>
  <c r="N12" i="4" l="1"/>
  <c r="N12" i="18"/>
  <c r="N12" i="17"/>
  <c r="N12" i="19"/>
  <c r="N12" i="16"/>
  <c r="N12" i="14"/>
  <c r="N12" i="12"/>
  <c r="N12" i="11"/>
  <c r="W12" i="11" s="1"/>
  <c r="N12" i="15"/>
  <c r="N12" i="13"/>
  <c r="P54" i="4"/>
  <c r="P9" i="4"/>
  <c r="P60" i="4"/>
  <c r="P61" i="4"/>
  <c r="P53" i="4"/>
  <c r="P8" i="4"/>
  <c r="P52" i="4"/>
  <c r="P14" i="4"/>
  <c r="P59" i="4"/>
  <c r="P51" i="4"/>
  <c r="P15" i="4"/>
  <c r="P58" i="4"/>
  <c r="P56" i="4"/>
  <c r="P17" i="4"/>
  <c r="P57" i="4"/>
  <c r="P55" i="4"/>
  <c r="P21" i="4"/>
  <c r="P10" i="4"/>
  <c r="P7" i="4"/>
  <c r="P57" i="19"/>
  <c r="Y57" i="19" s="1"/>
  <c r="P56" i="19"/>
  <c r="P21" i="19"/>
  <c r="Y21" i="19" s="1"/>
  <c r="P55" i="19"/>
  <c r="P54" i="19"/>
  <c r="P60" i="19"/>
  <c r="P51" i="19"/>
  <c r="P60" i="18"/>
  <c r="P52" i="18"/>
  <c r="Y52" i="18" s="1"/>
  <c r="P51" i="18"/>
  <c r="P15" i="18"/>
  <c r="Y15" i="18" s="1"/>
  <c r="P61" i="17"/>
  <c r="P53" i="17"/>
  <c r="P58" i="19"/>
  <c r="P58" i="18"/>
  <c r="P59" i="17"/>
  <c r="P61" i="19"/>
  <c r="Y61" i="19" s="1"/>
  <c r="P14" i="19"/>
  <c r="Y14" i="19" s="1"/>
  <c r="P10" i="19"/>
  <c r="Y10" i="19" s="1"/>
  <c r="P57" i="18"/>
  <c r="P58" i="17"/>
  <c r="P7" i="19"/>
  <c r="P54" i="18"/>
  <c r="P8" i="18"/>
  <c r="P55" i="17"/>
  <c r="Y55" i="17" s="1"/>
  <c r="P53" i="19"/>
  <c r="P17" i="19"/>
  <c r="Y17" i="19" s="1"/>
  <c r="P61" i="18"/>
  <c r="P53" i="18"/>
  <c r="P17" i="18"/>
  <c r="P7" i="18"/>
  <c r="P10" i="18"/>
  <c r="P60" i="17"/>
  <c r="Y60" i="17" s="1"/>
  <c r="P14" i="17"/>
  <c r="Y14" i="17" s="1"/>
  <c r="P60" i="15"/>
  <c r="Y60" i="15" s="1"/>
  <c r="P52" i="15"/>
  <c r="P51" i="15"/>
  <c r="P59" i="19"/>
  <c r="P52" i="19"/>
  <c r="P8" i="19"/>
  <c r="Y8" i="19" s="1"/>
  <c r="P57" i="17"/>
  <c r="Y57" i="17" s="1"/>
  <c r="P54" i="17"/>
  <c r="Y54" i="17" s="1"/>
  <c r="P59" i="15"/>
  <c r="Y59" i="15" s="1"/>
  <c r="P56" i="18"/>
  <c r="P58" i="15"/>
  <c r="P21" i="17"/>
  <c r="P10" i="17"/>
  <c r="P57" i="15"/>
  <c r="Y57" i="15" s="1"/>
  <c r="P55" i="18"/>
  <c r="Y55" i="18" s="1"/>
  <c r="P56" i="17"/>
  <c r="Y56" i="17" s="1"/>
  <c r="P52" i="17"/>
  <c r="Y52" i="17" s="1"/>
  <c r="P17" i="17"/>
  <c r="P7" i="17"/>
  <c r="P54" i="15"/>
  <c r="P51" i="17"/>
  <c r="P21" i="15"/>
  <c r="P7" i="15"/>
  <c r="P54" i="16"/>
  <c r="Y54" i="16" s="1"/>
  <c r="P8" i="16"/>
  <c r="Y8" i="16" s="1"/>
  <c r="P21" i="18"/>
  <c r="P15" i="17"/>
  <c r="P8" i="17"/>
  <c r="P61" i="16"/>
  <c r="P53" i="16"/>
  <c r="Y53" i="16" s="1"/>
  <c r="P17" i="16"/>
  <c r="P7" i="16"/>
  <c r="P54" i="14"/>
  <c r="Y54" i="14" s="1"/>
  <c r="P61" i="15"/>
  <c r="P56" i="15"/>
  <c r="P60" i="16"/>
  <c r="P52" i="16"/>
  <c r="P51" i="16"/>
  <c r="P15" i="16"/>
  <c r="Y15" i="16" s="1"/>
  <c r="P61" i="14"/>
  <c r="Y61" i="14" s="1"/>
  <c r="P53" i="14"/>
  <c r="Y53" i="14" s="1"/>
  <c r="P9" i="19"/>
  <c r="P59" i="18"/>
  <c r="P14" i="18"/>
  <c r="P14" i="15"/>
  <c r="P59" i="16"/>
  <c r="Y59" i="16" s="1"/>
  <c r="P14" i="16"/>
  <c r="Y14" i="16" s="1"/>
  <c r="P60" i="14"/>
  <c r="P52" i="14"/>
  <c r="Y52" i="14" s="1"/>
  <c r="P51" i="14"/>
  <c r="P15" i="14"/>
  <c r="P9" i="18"/>
  <c r="P55" i="15"/>
  <c r="P17" i="15"/>
  <c r="Y17" i="15" s="1"/>
  <c r="P9" i="15"/>
  <c r="Y9" i="15" s="1"/>
  <c r="P56" i="16"/>
  <c r="P21" i="16"/>
  <c r="Y21" i="16" s="1"/>
  <c r="P10" i="16"/>
  <c r="P57" i="14"/>
  <c r="P7" i="14"/>
  <c r="P61" i="13"/>
  <c r="P53" i="13"/>
  <c r="Y53" i="13" s="1"/>
  <c r="P8" i="15"/>
  <c r="P58" i="16"/>
  <c r="Y58" i="16" s="1"/>
  <c r="P56" i="14"/>
  <c r="Y56" i="14" s="1"/>
  <c r="P9" i="14"/>
  <c r="P59" i="13"/>
  <c r="P21" i="14"/>
  <c r="P14" i="14"/>
  <c r="P10" i="14"/>
  <c r="Y10" i="14" s="1"/>
  <c r="P58" i="13"/>
  <c r="Y58" i="13" s="1"/>
  <c r="P57" i="16"/>
  <c r="P55" i="13"/>
  <c r="Y55" i="13" s="1"/>
  <c r="P9" i="13"/>
  <c r="P53" i="15"/>
  <c r="P55" i="16"/>
  <c r="P55" i="14"/>
  <c r="P54" i="13"/>
  <c r="P8" i="13"/>
  <c r="Y8" i="13" s="1"/>
  <c r="P59" i="14"/>
  <c r="Y59" i="14" s="1"/>
  <c r="P57" i="12"/>
  <c r="Y57" i="12" s="1"/>
  <c r="P58" i="11"/>
  <c r="P9" i="16"/>
  <c r="P60" i="13"/>
  <c r="P56" i="12"/>
  <c r="P21" i="12"/>
  <c r="Y21" i="12" s="1"/>
  <c r="P55" i="12"/>
  <c r="Y55" i="12" s="1"/>
  <c r="P9" i="12"/>
  <c r="P56" i="11"/>
  <c r="Y56" i="11" s="1"/>
  <c r="P9" i="17"/>
  <c r="P58" i="14"/>
  <c r="P56" i="13"/>
  <c r="P51" i="13"/>
  <c r="P10" i="13"/>
  <c r="Y10" i="13" s="1"/>
  <c r="P7" i="13"/>
  <c r="P54" i="12"/>
  <c r="Y54" i="12" s="1"/>
  <c r="P8" i="12"/>
  <c r="Y8" i="12" s="1"/>
  <c r="P55" i="11"/>
  <c r="P15" i="19"/>
  <c r="P52" i="13"/>
  <c r="P17" i="13"/>
  <c r="P59" i="12"/>
  <c r="Y59" i="12" s="1"/>
  <c r="P14" i="12"/>
  <c r="P60" i="11"/>
  <c r="P52" i="11"/>
  <c r="Y52" i="11" s="1"/>
  <c r="P51" i="11"/>
  <c r="P61" i="11"/>
  <c r="P21" i="11"/>
  <c r="P17" i="14"/>
  <c r="P61" i="12"/>
  <c r="Y61" i="12" s="1"/>
  <c r="P10" i="12"/>
  <c r="P8" i="11"/>
  <c r="Y8" i="11" s="1"/>
  <c r="P15" i="13"/>
  <c r="Y15" i="13" s="1"/>
  <c r="P52" i="12"/>
  <c r="P15" i="12"/>
  <c r="P7" i="12"/>
  <c r="P59" i="11"/>
  <c r="P17" i="11"/>
  <c r="Y17" i="11" s="1"/>
  <c r="P7" i="11"/>
  <c r="P57" i="13"/>
  <c r="Y57" i="13" s="1"/>
  <c r="P53" i="11"/>
  <c r="Y53" i="11" s="1"/>
  <c r="P15" i="11"/>
  <c r="P15" i="15"/>
  <c r="P21" i="13"/>
  <c r="P60" i="12"/>
  <c r="P57" i="11"/>
  <c r="P10" i="15"/>
  <c r="Y10" i="15" s="1"/>
  <c r="P14" i="13"/>
  <c r="Y14" i="13" s="1"/>
  <c r="P58" i="12"/>
  <c r="Y58" i="12" s="1"/>
  <c r="P53" i="12"/>
  <c r="P51" i="12"/>
  <c r="P17" i="12"/>
  <c r="P54" i="11"/>
  <c r="P10" i="11"/>
  <c r="P8" i="14"/>
  <c r="P9" i="11"/>
  <c r="Y9" i="11" s="1"/>
  <c r="P14" i="11"/>
  <c r="N56" i="4"/>
  <c r="N54" i="4"/>
  <c r="N17" i="4"/>
  <c r="N51" i="4"/>
  <c r="N15" i="4"/>
  <c r="N55" i="4"/>
  <c r="N21" i="4"/>
  <c r="N10" i="4"/>
  <c r="W10" i="4" s="1"/>
  <c r="N7" i="4"/>
  <c r="N61" i="4"/>
  <c r="N53" i="4"/>
  <c r="N8" i="4"/>
  <c r="N60" i="4"/>
  <c r="N52" i="4"/>
  <c r="N59" i="4"/>
  <c r="N58" i="4"/>
  <c r="N14" i="4"/>
  <c r="N57" i="4"/>
  <c r="N9" i="4"/>
  <c r="N52" i="17"/>
  <c r="N59" i="19"/>
  <c r="N14" i="19"/>
  <c r="W14" i="19" s="1"/>
  <c r="N52" i="18"/>
  <c r="W52" i="18" s="1"/>
  <c r="N58" i="19"/>
  <c r="W58" i="19" s="1"/>
  <c r="N52" i="11"/>
  <c r="N52" i="19"/>
  <c r="N57" i="19"/>
  <c r="N52" i="12"/>
  <c r="N56" i="19"/>
  <c r="W56" i="19" s="1"/>
  <c r="N21" i="19"/>
  <c r="W21" i="19" s="1"/>
  <c r="N52" i="16"/>
  <c r="W52" i="16" s="1"/>
  <c r="N7" i="19"/>
  <c r="N54" i="18"/>
  <c r="N8" i="18"/>
  <c r="N55" i="17"/>
  <c r="N60" i="19"/>
  <c r="N51" i="19"/>
  <c r="N60" i="18"/>
  <c r="W60" i="18" s="1"/>
  <c r="N51" i="18"/>
  <c r="N15" i="18"/>
  <c r="W15" i="18" s="1"/>
  <c r="N61" i="17"/>
  <c r="N53" i="17"/>
  <c r="N54" i="19"/>
  <c r="N59" i="18"/>
  <c r="N14" i="18"/>
  <c r="W14" i="18" s="1"/>
  <c r="N60" i="17"/>
  <c r="W60" i="17" s="1"/>
  <c r="N51" i="17"/>
  <c r="N52" i="13"/>
  <c r="W52" i="13" s="1"/>
  <c r="N9" i="19"/>
  <c r="N56" i="18"/>
  <c r="N21" i="18"/>
  <c r="N10" i="18"/>
  <c r="N57" i="17"/>
  <c r="W57" i="17" s="1"/>
  <c r="N52" i="14"/>
  <c r="W52" i="14" s="1"/>
  <c r="N15" i="19"/>
  <c r="W15" i="19" s="1"/>
  <c r="N8" i="19"/>
  <c r="W8" i="19" s="1"/>
  <c r="N55" i="18"/>
  <c r="N9" i="18"/>
  <c r="N55" i="19"/>
  <c r="N56" i="17"/>
  <c r="N17" i="17"/>
  <c r="W17" i="17" s="1"/>
  <c r="N7" i="17"/>
  <c r="N54" i="15"/>
  <c r="N53" i="18"/>
  <c r="W53" i="18" s="1"/>
  <c r="N15" i="17"/>
  <c r="N61" i="15"/>
  <c r="N52" i="15"/>
  <c r="N10" i="19"/>
  <c r="N58" i="18"/>
  <c r="N14" i="17"/>
  <c r="W14" i="17" s="1"/>
  <c r="N60" i="15"/>
  <c r="W60" i="15" s="1"/>
  <c r="N51" i="15"/>
  <c r="N17" i="19"/>
  <c r="N54" i="17"/>
  <c r="N59" i="15"/>
  <c r="N9" i="17"/>
  <c r="N56" i="15"/>
  <c r="N21" i="15"/>
  <c r="W21" i="15" s="1"/>
  <c r="N59" i="17"/>
  <c r="W59" i="17" s="1"/>
  <c r="N55" i="15"/>
  <c r="W55" i="15" s="1"/>
  <c r="N17" i="15"/>
  <c r="N9" i="15"/>
  <c r="N56" i="16"/>
  <c r="N21" i="16"/>
  <c r="N10" i="16"/>
  <c r="N57" i="14"/>
  <c r="W57" i="14" s="1"/>
  <c r="N53" i="15"/>
  <c r="W53" i="15" s="1"/>
  <c r="N8" i="15"/>
  <c r="W8" i="15" s="1"/>
  <c r="N55" i="16"/>
  <c r="N9" i="16"/>
  <c r="N56" i="14"/>
  <c r="N21" i="17"/>
  <c r="N10" i="17"/>
  <c r="N58" i="15"/>
  <c r="W58" i="15" s="1"/>
  <c r="N7" i="15"/>
  <c r="N54" i="16"/>
  <c r="W54" i="16" s="1"/>
  <c r="N8" i="16"/>
  <c r="N55" i="14"/>
  <c r="N53" i="19"/>
  <c r="N57" i="18"/>
  <c r="N58" i="17"/>
  <c r="N8" i="17"/>
  <c r="W8" i="17" s="1"/>
  <c r="N61" i="16"/>
  <c r="W61" i="16" s="1"/>
  <c r="N53" i="16"/>
  <c r="W53" i="16" s="1"/>
  <c r="N17" i="16"/>
  <c r="N7" i="16"/>
  <c r="N54" i="14"/>
  <c r="N8" i="14"/>
  <c r="N61" i="18"/>
  <c r="W61" i="18" s="1"/>
  <c r="N17" i="18"/>
  <c r="W17" i="18" s="1"/>
  <c r="N7" i="18"/>
  <c r="N15" i="15"/>
  <c r="W15" i="15" s="1"/>
  <c r="N58" i="16"/>
  <c r="N59" i="14"/>
  <c r="N14" i="14"/>
  <c r="N57" i="16"/>
  <c r="N55" i="13"/>
  <c r="W55" i="13" s="1"/>
  <c r="N60" i="16"/>
  <c r="W60" i="16" s="1"/>
  <c r="N60" i="14"/>
  <c r="W60" i="14" s="1"/>
  <c r="N7" i="14"/>
  <c r="N61" i="13"/>
  <c r="N53" i="13"/>
  <c r="N10" i="15"/>
  <c r="N58" i="14"/>
  <c r="N60" i="13"/>
  <c r="N51" i="13"/>
  <c r="N17" i="14"/>
  <c r="W17" i="14" s="1"/>
  <c r="N57" i="13"/>
  <c r="W57" i="13" s="1"/>
  <c r="N61" i="19"/>
  <c r="N59" i="16"/>
  <c r="N51" i="14"/>
  <c r="N56" i="13"/>
  <c r="N21" i="13"/>
  <c r="W21" i="13" s="1"/>
  <c r="N10" i="13"/>
  <c r="W10" i="13" s="1"/>
  <c r="N17" i="13"/>
  <c r="W17" i="13" s="1"/>
  <c r="N59" i="12"/>
  <c r="W59" i="12" s="1"/>
  <c r="N14" i="12"/>
  <c r="N60" i="11"/>
  <c r="N51" i="11"/>
  <c r="N14" i="15"/>
  <c r="N14" i="16"/>
  <c r="W14" i="16" s="1"/>
  <c r="N9" i="14"/>
  <c r="W9" i="14" s="1"/>
  <c r="N58" i="12"/>
  <c r="W58" i="12" s="1"/>
  <c r="N15" i="14"/>
  <c r="W15" i="14" s="1"/>
  <c r="N57" i="12"/>
  <c r="N58" i="11"/>
  <c r="N51" i="16"/>
  <c r="N21" i="14"/>
  <c r="N56" i="12"/>
  <c r="W56" i="12" s="1"/>
  <c r="N21" i="12"/>
  <c r="W21" i="12" s="1"/>
  <c r="N10" i="12"/>
  <c r="N57" i="11"/>
  <c r="W57" i="11" s="1"/>
  <c r="N10" i="14"/>
  <c r="N54" i="13"/>
  <c r="N14" i="13"/>
  <c r="N61" i="12"/>
  <c r="N53" i="12"/>
  <c r="W53" i="12" s="1"/>
  <c r="N17" i="12"/>
  <c r="W17" i="12" s="1"/>
  <c r="N7" i="12"/>
  <c r="N54" i="11"/>
  <c r="N60" i="12"/>
  <c r="N17" i="11"/>
  <c r="N8" i="13"/>
  <c r="N61" i="11"/>
  <c r="N21" i="11"/>
  <c r="N10" i="11"/>
  <c r="W10" i="11" s="1"/>
  <c r="N15" i="13"/>
  <c r="W15" i="13" s="1"/>
  <c r="N56" i="11"/>
  <c r="W56" i="11" s="1"/>
  <c r="N15" i="16"/>
  <c r="N55" i="11"/>
  <c r="N9" i="11"/>
  <c r="N61" i="14"/>
  <c r="N54" i="12"/>
  <c r="N9" i="13"/>
  <c r="W9" i="13" s="1"/>
  <c r="N53" i="14"/>
  <c r="W53" i="14" s="1"/>
  <c r="N59" i="13"/>
  <c r="W59" i="13" s="1"/>
  <c r="N53" i="11"/>
  <c r="N15" i="11"/>
  <c r="N9" i="12"/>
  <c r="N15" i="12"/>
  <c r="N7" i="11"/>
  <c r="N57" i="15"/>
  <c r="N7" i="13"/>
  <c r="N55" i="12"/>
  <c r="W55" i="12" s="1"/>
  <c r="N8" i="12"/>
  <c r="N14" i="11"/>
  <c r="N58" i="13"/>
  <c r="N51" i="12"/>
  <c r="N8" i="11"/>
  <c r="W8" i="11" s="1"/>
  <c r="N59" i="11"/>
  <c r="W59" i="11" s="1"/>
  <c r="J12" i="4"/>
  <c r="J12" i="18"/>
  <c r="S12" i="18" s="1"/>
  <c r="J12" i="19"/>
  <c r="J12" i="15"/>
  <c r="J12" i="16"/>
  <c r="J12" i="14"/>
  <c r="J12" i="17"/>
  <c r="S12" i="17" s="1"/>
  <c r="J12" i="11"/>
  <c r="S12" i="11" s="1"/>
  <c r="J12" i="12"/>
  <c r="S12" i="12" s="1"/>
  <c r="J12" i="13"/>
  <c r="S12" i="13" s="1"/>
  <c r="K22" i="4"/>
  <c r="K22" i="18"/>
  <c r="K22" i="19"/>
  <c r="K22" i="15"/>
  <c r="K22" i="16"/>
  <c r="T22" i="16" s="1"/>
  <c r="K22" i="14"/>
  <c r="K22" i="17"/>
  <c r="T22" i="17" s="1"/>
  <c r="K22" i="13"/>
  <c r="K22" i="12"/>
  <c r="K22" i="11"/>
  <c r="J22" i="4"/>
  <c r="S22" i="4" s="1"/>
  <c r="J22" i="17"/>
  <c r="J22" i="19"/>
  <c r="J22" i="16"/>
  <c r="S22" i="16" s="1"/>
  <c r="J22" i="15"/>
  <c r="S22" i="15" s="1"/>
  <c r="J22" i="14"/>
  <c r="S22" i="14" s="1"/>
  <c r="J22" i="13"/>
  <c r="J22" i="18"/>
  <c r="J22" i="12"/>
  <c r="J22" i="11"/>
  <c r="K12" i="4"/>
  <c r="K12" i="19"/>
  <c r="K12" i="18"/>
  <c r="T12" i="18" s="1"/>
  <c r="K12" i="17"/>
  <c r="T12" i="17" s="1"/>
  <c r="K12" i="15"/>
  <c r="K12" i="16"/>
  <c r="K12" i="14"/>
  <c r="K12" i="13"/>
  <c r="K12" i="11"/>
  <c r="K12" i="12"/>
  <c r="T12" i="12" s="1"/>
  <c r="L22" i="4"/>
  <c r="L22" i="19"/>
  <c r="U22" i="19" s="1"/>
  <c r="L22" i="18"/>
  <c r="L22" i="17"/>
  <c r="L22" i="16"/>
  <c r="L22" i="15"/>
  <c r="L22" i="14"/>
  <c r="L22" i="13"/>
  <c r="U22" i="13" s="1"/>
  <c r="L22" i="11"/>
  <c r="U22" i="11" s="1"/>
  <c r="L22" i="12"/>
  <c r="U22" i="12" s="1"/>
  <c r="K59" i="4"/>
  <c r="K51" i="4"/>
  <c r="K58" i="4"/>
  <c r="K14" i="4"/>
  <c r="K56" i="4"/>
  <c r="K55" i="4"/>
  <c r="K54" i="4"/>
  <c r="K61" i="4"/>
  <c r="K53" i="4"/>
  <c r="K8" i="4"/>
  <c r="K57" i="4"/>
  <c r="K21" i="4"/>
  <c r="K10" i="4"/>
  <c r="K60" i="4"/>
  <c r="K52" i="4"/>
  <c r="K17" i="4"/>
  <c r="K7" i="4"/>
  <c r="K15" i="4"/>
  <c r="K9" i="4"/>
  <c r="K54" i="19"/>
  <c r="K61" i="19"/>
  <c r="T61" i="19" s="1"/>
  <c r="K53" i="19"/>
  <c r="K52" i="19"/>
  <c r="T52" i="19" s="1"/>
  <c r="K60" i="19"/>
  <c r="T60" i="19" s="1"/>
  <c r="K51" i="19"/>
  <c r="K15" i="19"/>
  <c r="K59" i="19"/>
  <c r="K14" i="19"/>
  <c r="K55" i="19"/>
  <c r="K10" i="19"/>
  <c r="K57" i="18"/>
  <c r="T57" i="18" s="1"/>
  <c r="K58" i="17"/>
  <c r="T58" i="17" s="1"/>
  <c r="K57" i="19"/>
  <c r="K21" i="19"/>
  <c r="K8" i="19"/>
  <c r="K55" i="18"/>
  <c r="K9" i="18"/>
  <c r="T9" i="18" s="1"/>
  <c r="K56" i="17"/>
  <c r="T56" i="17" s="1"/>
  <c r="K17" i="19"/>
  <c r="T17" i="19" s="1"/>
  <c r="K7" i="19"/>
  <c r="K54" i="18"/>
  <c r="K8" i="18"/>
  <c r="K55" i="17"/>
  <c r="K59" i="18"/>
  <c r="K14" i="18"/>
  <c r="T14" i="18" s="1"/>
  <c r="K60" i="17"/>
  <c r="K58" i="18"/>
  <c r="T58" i="18" s="1"/>
  <c r="K7" i="18"/>
  <c r="K21" i="17"/>
  <c r="K10" i="17"/>
  <c r="K57" i="15"/>
  <c r="K21" i="18"/>
  <c r="K59" i="17"/>
  <c r="T59" i="17" s="1"/>
  <c r="K52" i="17"/>
  <c r="T52" i="17" s="1"/>
  <c r="K51" i="17"/>
  <c r="K9" i="17"/>
  <c r="T9" i="17" s="1"/>
  <c r="K56" i="15"/>
  <c r="K60" i="18"/>
  <c r="K53" i="18"/>
  <c r="K10" i="18"/>
  <c r="K53" i="17"/>
  <c r="T53" i="17" s="1"/>
  <c r="K8" i="17"/>
  <c r="T8" i="17" s="1"/>
  <c r="K55" i="15"/>
  <c r="T55" i="15" s="1"/>
  <c r="K51" i="18"/>
  <c r="K15" i="18"/>
  <c r="K17" i="17"/>
  <c r="K7" i="17"/>
  <c r="K54" i="15"/>
  <c r="K52" i="18"/>
  <c r="T52" i="18" s="1"/>
  <c r="K17" i="18"/>
  <c r="T17" i="18" s="1"/>
  <c r="K59" i="15"/>
  <c r="K14" i="15"/>
  <c r="T14" i="15" s="1"/>
  <c r="K54" i="17"/>
  <c r="K14" i="17"/>
  <c r="K15" i="15"/>
  <c r="K59" i="16"/>
  <c r="K14" i="16"/>
  <c r="T14" i="16" s="1"/>
  <c r="K60" i="14"/>
  <c r="T60" i="14" s="1"/>
  <c r="K60" i="15"/>
  <c r="K17" i="15"/>
  <c r="T17" i="15" s="1"/>
  <c r="K58" i="16"/>
  <c r="K59" i="14"/>
  <c r="K61" i="17"/>
  <c r="K53" i="15"/>
  <c r="K10" i="15"/>
  <c r="T10" i="15" s="1"/>
  <c r="K57" i="16"/>
  <c r="K58" i="14"/>
  <c r="T58" i="14" s="1"/>
  <c r="K56" i="19"/>
  <c r="T56" i="19" s="1"/>
  <c r="K15" i="17"/>
  <c r="K51" i="15"/>
  <c r="K21" i="15"/>
  <c r="K9" i="15"/>
  <c r="K56" i="16"/>
  <c r="T56" i="16" s="1"/>
  <c r="K21" i="16"/>
  <c r="T21" i="16" s="1"/>
  <c r="K10" i="16"/>
  <c r="K57" i="14"/>
  <c r="T57" i="14" s="1"/>
  <c r="K58" i="19"/>
  <c r="K56" i="18"/>
  <c r="K52" i="15"/>
  <c r="K61" i="16"/>
  <c r="K53" i="16"/>
  <c r="T53" i="16" s="1"/>
  <c r="K52" i="16"/>
  <c r="K17" i="16"/>
  <c r="T17" i="16" s="1"/>
  <c r="K7" i="16"/>
  <c r="K54" i="14"/>
  <c r="K8" i="14"/>
  <c r="K9" i="19"/>
  <c r="K17" i="14"/>
  <c r="K58" i="13"/>
  <c r="T58" i="13" s="1"/>
  <c r="K55" i="14"/>
  <c r="T55" i="14" s="1"/>
  <c r="K56" i="13"/>
  <c r="T56" i="13" s="1"/>
  <c r="K21" i="13"/>
  <c r="T21" i="13" s="1"/>
  <c r="K52" i="14"/>
  <c r="K55" i="13"/>
  <c r="K54" i="16"/>
  <c r="K51" i="16"/>
  <c r="K15" i="16"/>
  <c r="K53" i="14"/>
  <c r="T53" i="14" s="1"/>
  <c r="K9" i="14"/>
  <c r="T9" i="14" s="1"/>
  <c r="K60" i="13"/>
  <c r="T60" i="13" s="1"/>
  <c r="K51" i="13"/>
  <c r="K15" i="13"/>
  <c r="K61" i="18"/>
  <c r="K61" i="15"/>
  <c r="K9" i="16"/>
  <c r="T9" i="16" s="1"/>
  <c r="K61" i="14"/>
  <c r="T61" i="14" s="1"/>
  <c r="K21" i="14"/>
  <c r="T21" i="14" s="1"/>
  <c r="K15" i="14"/>
  <c r="T15" i="14" s="1"/>
  <c r="K14" i="14"/>
  <c r="K10" i="14"/>
  <c r="K59" i="13"/>
  <c r="K14" i="13"/>
  <c r="K60" i="16"/>
  <c r="K7" i="13"/>
  <c r="K54" i="12"/>
  <c r="T54" i="12" s="1"/>
  <c r="K8" i="12"/>
  <c r="T8" i="12" s="1"/>
  <c r="K55" i="11"/>
  <c r="K57" i="17"/>
  <c r="K57" i="13"/>
  <c r="K52" i="13"/>
  <c r="K61" i="12"/>
  <c r="T61" i="12" s="1"/>
  <c r="K53" i="12"/>
  <c r="K52" i="12"/>
  <c r="T52" i="12" s="1"/>
  <c r="K17" i="12"/>
  <c r="T17" i="12" s="1"/>
  <c r="K7" i="15"/>
  <c r="K56" i="14"/>
  <c r="K7" i="14"/>
  <c r="K60" i="12"/>
  <c r="K51" i="12"/>
  <c r="K15" i="12"/>
  <c r="K61" i="11"/>
  <c r="T61" i="11" s="1"/>
  <c r="K53" i="11"/>
  <c r="T53" i="11" s="1"/>
  <c r="K52" i="11"/>
  <c r="K51" i="14"/>
  <c r="K17" i="13"/>
  <c r="K59" i="12"/>
  <c r="K14" i="12"/>
  <c r="T14" i="12" s="1"/>
  <c r="K60" i="11"/>
  <c r="K51" i="11"/>
  <c r="K8" i="15"/>
  <c r="T8" i="15" s="1"/>
  <c r="K56" i="12"/>
  <c r="K21" i="12"/>
  <c r="K10" i="12"/>
  <c r="K57" i="11"/>
  <c r="K61" i="13"/>
  <c r="K53" i="13"/>
  <c r="K17" i="11"/>
  <c r="T17" i="11" s="1"/>
  <c r="K55" i="12"/>
  <c r="K10" i="13"/>
  <c r="K54" i="11"/>
  <c r="K14" i="11"/>
  <c r="K58" i="15"/>
  <c r="K9" i="12"/>
  <c r="K58" i="11"/>
  <c r="T58" i="11" s="1"/>
  <c r="K8" i="13"/>
  <c r="T8" i="13" s="1"/>
  <c r="K21" i="11"/>
  <c r="T21" i="11" s="1"/>
  <c r="K57" i="12"/>
  <c r="K7" i="12"/>
  <c r="K59" i="11"/>
  <c r="K9" i="11"/>
  <c r="K7" i="11"/>
  <c r="K55" i="16"/>
  <c r="T55" i="16" s="1"/>
  <c r="K58" i="12"/>
  <c r="T58" i="12" s="1"/>
  <c r="K54" i="13"/>
  <c r="T54" i="13" s="1"/>
  <c r="K8" i="16"/>
  <c r="K9" i="13"/>
  <c r="K56" i="11"/>
  <c r="K8" i="11"/>
  <c r="K15" i="11"/>
  <c r="K10" i="11"/>
  <c r="T10" i="11" s="1"/>
  <c r="L58" i="4"/>
  <c r="L14" i="4"/>
  <c r="L9" i="4"/>
  <c r="L57" i="4"/>
  <c r="L55" i="4"/>
  <c r="L21" i="4"/>
  <c r="L10" i="4"/>
  <c r="L54" i="4"/>
  <c r="L8" i="4"/>
  <c r="L60" i="4"/>
  <c r="L52" i="4"/>
  <c r="L17" i="4"/>
  <c r="L7" i="4"/>
  <c r="L59" i="4"/>
  <c r="L51" i="4"/>
  <c r="L15" i="4"/>
  <c r="L56" i="4"/>
  <c r="L61" i="4"/>
  <c r="L53" i="4"/>
  <c r="L61" i="19"/>
  <c r="L53" i="19"/>
  <c r="L52" i="19"/>
  <c r="L17" i="19"/>
  <c r="L60" i="19"/>
  <c r="U60" i="19" s="1"/>
  <c r="L51" i="19"/>
  <c r="L59" i="19"/>
  <c r="U59" i="19" s="1"/>
  <c r="L58" i="19"/>
  <c r="L56" i="19"/>
  <c r="L15" i="19"/>
  <c r="L9" i="19"/>
  <c r="L56" i="18"/>
  <c r="U56" i="18" s="1"/>
  <c r="L21" i="18"/>
  <c r="U21" i="18" s="1"/>
  <c r="L10" i="18"/>
  <c r="L57" i="17"/>
  <c r="U57" i="17" s="1"/>
  <c r="L7" i="19"/>
  <c r="L54" i="18"/>
  <c r="L8" i="18"/>
  <c r="L55" i="17"/>
  <c r="L61" i="18"/>
  <c r="U61" i="18" s="1"/>
  <c r="L53" i="18"/>
  <c r="U53" i="18" s="1"/>
  <c r="L52" i="18"/>
  <c r="U52" i="18" s="1"/>
  <c r="L17" i="18"/>
  <c r="U17" i="18" s="1"/>
  <c r="L7" i="18"/>
  <c r="L54" i="17"/>
  <c r="L14" i="19"/>
  <c r="L58" i="18"/>
  <c r="L59" i="17"/>
  <c r="L55" i="19"/>
  <c r="L10" i="19"/>
  <c r="U10" i="19" s="1"/>
  <c r="L57" i="18"/>
  <c r="U57" i="18" s="1"/>
  <c r="L55" i="18"/>
  <c r="L14" i="18"/>
  <c r="L52" i="17"/>
  <c r="L51" i="17"/>
  <c r="L9" i="17"/>
  <c r="U9" i="17" s="1"/>
  <c r="L56" i="15"/>
  <c r="U56" i="15" s="1"/>
  <c r="L21" i="15"/>
  <c r="U21" i="15" s="1"/>
  <c r="L57" i="19"/>
  <c r="U57" i="19" s="1"/>
  <c r="L60" i="18"/>
  <c r="L56" i="17"/>
  <c r="L53" i="17"/>
  <c r="L8" i="17"/>
  <c r="L55" i="15"/>
  <c r="L51" i="18"/>
  <c r="L15" i="18"/>
  <c r="U15" i="18" s="1"/>
  <c r="L17" i="17"/>
  <c r="U17" i="17" s="1"/>
  <c r="L7" i="17"/>
  <c r="L54" i="15"/>
  <c r="L8" i="19"/>
  <c r="L60" i="17"/>
  <c r="L15" i="17"/>
  <c r="L61" i="15"/>
  <c r="U61" i="15" s="1"/>
  <c r="L53" i="15"/>
  <c r="U53" i="15" s="1"/>
  <c r="L52" i="15"/>
  <c r="U52" i="15" s="1"/>
  <c r="L17" i="15"/>
  <c r="L9" i="18"/>
  <c r="L58" i="17"/>
  <c r="L58" i="15"/>
  <c r="L54" i="19"/>
  <c r="U54" i="19" s="1"/>
  <c r="L60" i="15"/>
  <c r="U60" i="15" s="1"/>
  <c r="L57" i="15"/>
  <c r="U57" i="15" s="1"/>
  <c r="L58" i="16"/>
  <c r="U58" i="16" s="1"/>
  <c r="L59" i="14"/>
  <c r="L61" i="17"/>
  <c r="L10" i="15"/>
  <c r="L57" i="16"/>
  <c r="L58" i="14"/>
  <c r="U58" i="14" s="1"/>
  <c r="L21" i="19"/>
  <c r="U21" i="19" s="1"/>
  <c r="L51" i="15"/>
  <c r="L9" i="15"/>
  <c r="U9" i="15" s="1"/>
  <c r="L56" i="16"/>
  <c r="L21" i="16"/>
  <c r="L10" i="16"/>
  <c r="L57" i="14"/>
  <c r="L21" i="17"/>
  <c r="U21" i="17" s="1"/>
  <c r="L10" i="17"/>
  <c r="L8" i="15"/>
  <c r="U8" i="15" s="1"/>
  <c r="L55" i="16"/>
  <c r="U55" i="16" s="1"/>
  <c r="L9" i="16"/>
  <c r="L56" i="14"/>
  <c r="L21" i="14"/>
  <c r="L10" i="14"/>
  <c r="L59" i="15"/>
  <c r="L60" i="16"/>
  <c r="L51" i="16"/>
  <c r="L15" i="16"/>
  <c r="U15" i="16" s="1"/>
  <c r="L61" i="14"/>
  <c r="L53" i="14"/>
  <c r="L52" i="14"/>
  <c r="L17" i="14"/>
  <c r="L7" i="14"/>
  <c r="L7" i="15"/>
  <c r="L59" i="16"/>
  <c r="U59" i="16" s="1"/>
  <c r="L52" i="16"/>
  <c r="U52" i="16" s="1"/>
  <c r="L17" i="16"/>
  <c r="L51" i="14"/>
  <c r="L57" i="13"/>
  <c r="L14" i="15"/>
  <c r="L14" i="16"/>
  <c r="U14" i="16" s="1"/>
  <c r="L55" i="13"/>
  <c r="U55" i="13" s="1"/>
  <c r="L14" i="17"/>
  <c r="L53" i="16"/>
  <c r="U53" i="16" s="1"/>
  <c r="L8" i="16"/>
  <c r="L60" i="14"/>
  <c r="L54" i="13"/>
  <c r="L15" i="15"/>
  <c r="L61" i="16"/>
  <c r="U61" i="16" s="1"/>
  <c r="L15" i="14"/>
  <c r="U15" i="14" s="1"/>
  <c r="L14" i="14"/>
  <c r="U14" i="14" s="1"/>
  <c r="L59" i="13"/>
  <c r="U59" i="13" s="1"/>
  <c r="L14" i="13"/>
  <c r="L54" i="14"/>
  <c r="L58" i="13"/>
  <c r="L52" i="13"/>
  <c r="L61" i="12"/>
  <c r="U61" i="12" s="1"/>
  <c r="L53" i="12"/>
  <c r="L52" i="12"/>
  <c r="L17" i="12"/>
  <c r="U17" i="12" s="1"/>
  <c r="L7" i="12"/>
  <c r="L54" i="11"/>
  <c r="L7" i="16"/>
  <c r="L15" i="13"/>
  <c r="L60" i="12"/>
  <c r="L51" i="12"/>
  <c r="L15" i="12"/>
  <c r="U15" i="12" s="1"/>
  <c r="L54" i="16"/>
  <c r="U54" i="16" s="1"/>
  <c r="L9" i="14"/>
  <c r="L21" i="13"/>
  <c r="L17" i="13"/>
  <c r="L59" i="12"/>
  <c r="L14" i="12"/>
  <c r="U14" i="12" s="1"/>
  <c r="L60" i="11"/>
  <c r="U60" i="11" s="1"/>
  <c r="L51" i="11"/>
  <c r="L59" i="18"/>
  <c r="U59" i="18" s="1"/>
  <c r="L53" i="13"/>
  <c r="L58" i="12"/>
  <c r="L59" i="11"/>
  <c r="L55" i="14"/>
  <c r="L8" i="14"/>
  <c r="U8" i="14" s="1"/>
  <c r="L61" i="13"/>
  <c r="U61" i="13" s="1"/>
  <c r="L51" i="13"/>
  <c r="L10" i="13"/>
  <c r="U10" i="13" s="1"/>
  <c r="L9" i="13"/>
  <c r="L8" i="13"/>
  <c r="L55" i="12"/>
  <c r="L9" i="12"/>
  <c r="L56" i="11"/>
  <c r="L56" i="13"/>
  <c r="U56" i="13" s="1"/>
  <c r="L7" i="13"/>
  <c r="U7" i="13" s="1"/>
  <c r="L8" i="12"/>
  <c r="U8" i="12" s="1"/>
  <c r="L15" i="11"/>
  <c r="L21" i="11"/>
  <c r="L58" i="11"/>
  <c r="L55" i="11"/>
  <c r="L57" i="12"/>
  <c r="L60" i="13"/>
  <c r="U60" i="13" s="1"/>
  <c r="L56" i="12"/>
  <c r="L21" i="12"/>
  <c r="U21" i="12" s="1"/>
  <c r="L61" i="11"/>
  <c r="L52" i="11"/>
  <c r="L10" i="11"/>
  <c r="L9" i="11"/>
  <c r="L8" i="11"/>
  <c r="L57" i="11"/>
  <c r="U57" i="11" s="1"/>
  <c r="L54" i="12"/>
  <c r="U54" i="12" s="1"/>
  <c r="L53" i="11"/>
  <c r="U53" i="11" s="1"/>
  <c r="L17" i="11"/>
  <c r="L7" i="11"/>
  <c r="L14" i="11"/>
  <c r="L10" i="12"/>
  <c r="M57" i="4"/>
  <c r="M10" i="4"/>
  <c r="M56" i="4"/>
  <c r="M55" i="4"/>
  <c r="M21" i="4"/>
  <c r="M54" i="4"/>
  <c r="M9" i="4"/>
  <c r="M61" i="4"/>
  <c r="M53" i="4"/>
  <c r="M52" i="4"/>
  <c r="M59" i="4"/>
  <c r="M51" i="4"/>
  <c r="M15" i="4"/>
  <c r="M17" i="4"/>
  <c r="M7" i="4"/>
  <c r="M58" i="4"/>
  <c r="M14" i="4"/>
  <c r="M8" i="4"/>
  <c r="M60" i="4"/>
  <c r="M60" i="19"/>
  <c r="V60" i="19" s="1"/>
  <c r="M51" i="19"/>
  <c r="M15" i="19"/>
  <c r="M59" i="19"/>
  <c r="M58" i="19"/>
  <c r="M57" i="19"/>
  <c r="V57" i="19" s="1"/>
  <c r="M21" i="19"/>
  <c r="M8" i="19"/>
  <c r="V8" i="19" s="1"/>
  <c r="M55" i="18"/>
  <c r="V55" i="18" s="1"/>
  <c r="M9" i="18"/>
  <c r="M56" i="17"/>
  <c r="M53" i="19"/>
  <c r="M17" i="19"/>
  <c r="M61" i="18"/>
  <c r="M53" i="18"/>
  <c r="V53" i="18" s="1"/>
  <c r="M52" i="18"/>
  <c r="M17" i="18"/>
  <c r="V17" i="18" s="1"/>
  <c r="M7" i="18"/>
  <c r="M54" i="17"/>
  <c r="M60" i="18"/>
  <c r="M51" i="18"/>
  <c r="M15" i="18"/>
  <c r="M61" i="17"/>
  <c r="V61" i="17" s="1"/>
  <c r="M53" i="17"/>
  <c r="M52" i="17"/>
  <c r="V52" i="17" s="1"/>
  <c r="M61" i="19"/>
  <c r="M55" i="19"/>
  <c r="M52" i="19"/>
  <c r="M10" i="19"/>
  <c r="M57" i="18"/>
  <c r="M58" i="17"/>
  <c r="V58" i="17" s="1"/>
  <c r="M56" i="19"/>
  <c r="V56" i="19" s="1"/>
  <c r="M9" i="19"/>
  <c r="V9" i="19" s="1"/>
  <c r="M56" i="18"/>
  <c r="M21" i="18"/>
  <c r="M10" i="18"/>
  <c r="M59" i="17"/>
  <c r="M8" i="17"/>
  <c r="V8" i="17" s="1"/>
  <c r="M55" i="15"/>
  <c r="V55" i="15" s="1"/>
  <c r="M17" i="17"/>
  <c r="V17" i="17" s="1"/>
  <c r="M7" i="17"/>
  <c r="M54" i="15"/>
  <c r="M14" i="19"/>
  <c r="M8" i="18"/>
  <c r="M60" i="17"/>
  <c r="M15" i="17"/>
  <c r="V15" i="17" s="1"/>
  <c r="M61" i="15"/>
  <c r="V61" i="15" s="1"/>
  <c r="M53" i="15"/>
  <c r="V53" i="15" s="1"/>
  <c r="M52" i="15"/>
  <c r="V52" i="15" s="1"/>
  <c r="M17" i="15"/>
  <c r="M54" i="19"/>
  <c r="M58" i="18"/>
  <c r="M57" i="17"/>
  <c r="M14" i="17"/>
  <c r="M60" i="15"/>
  <c r="V60" i="15" s="1"/>
  <c r="M51" i="15"/>
  <c r="M15" i="15"/>
  <c r="V15" i="15" s="1"/>
  <c r="M59" i="18"/>
  <c r="M21" i="17"/>
  <c r="M10" i="17"/>
  <c r="M57" i="15"/>
  <c r="M10" i="15"/>
  <c r="V10" i="15" s="1"/>
  <c r="M57" i="16"/>
  <c r="V57" i="16" s="1"/>
  <c r="M58" i="14"/>
  <c r="M9" i="15"/>
  <c r="V9" i="15" s="1"/>
  <c r="M56" i="16"/>
  <c r="M21" i="16"/>
  <c r="M10" i="16"/>
  <c r="M57" i="14"/>
  <c r="M51" i="17"/>
  <c r="M21" i="15"/>
  <c r="M8" i="15"/>
  <c r="V8" i="15" s="1"/>
  <c r="M55" i="16"/>
  <c r="V55" i="16" s="1"/>
  <c r="M9" i="16"/>
  <c r="M56" i="14"/>
  <c r="M7" i="19"/>
  <c r="M54" i="18"/>
  <c r="M58" i="15"/>
  <c r="V58" i="15" s="1"/>
  <c r="M7" i="15"/>
  <c r="M54" i="16"/>
  <c r="V54" i="16" s="1"/>
  <c r="M8" i="16"/>
  <c r="V8" i="16" s="1"/>
  <c r="M55" i="14"/>
  <c r="M9" i="14"/>
  <c r="M14" i="15"/>
  <c r="M59" i="16"/>
  <c r="M14" i="16"/>
  <c r="V14" i="16" s="1"/>
  <c r="M60" i="14"/>
  <c r="V60" i="14" s="1"/>
  <c r="M51" i="14"/>
  <c r="M15" i="14"/>
  <c r="V15" i="14" s="1"/>
  <c r="M7" i="16"/>
  <c r="M56" i="13"/>
  <c r="M53" i="16"/>
  <c r="M52" i="14"/>
  <c r="M54" i="13"/>
  <c r="V54" i="13" s="1"/>
  <c r="M60" i="16"/>
  <c r="V60" i="16" s="1"/>
  <c r="M8" i="14"/>
  <c r="V8" i="14" s="1"/>
  <c r="M7" i="14"/>
  <c r="M61" i="13"/>
  <c r="M53" i="13"/>
  <c r="M52" i="13"/>
  <c r="M55" i="17"/>
  <c r="M9" i="17"/>
  <c r="V9" i="17" s="1"/>
  <c r="M61" i="14"/>
  <c r="M54" i="14"/>
  <c r="M21" i="14"/>
  <c r="V21" i="14" s="1"/>
  <c r="M10" i="14"/>
  <c r="M58" i="13"/>
  <c r="M56" i="15"/>
  <c r="M52" i="16"/>
  <c r="M17" i="16"/>
  <c r="M59" i="14"/>
  <c r="V59" i="14" s="1"/>
  <c r="M17" i="14"/>
  <c r="M57" i="13"/>
  <c r="V57" i="13" s="1"/>
  <c r="M59" i="13"/>
  <c r="M15" i="13"/>
  <c r="M60" i="12"/>
  <c r="M51" i="12"/>
  <c r="M15" i="12"/>
  <c r="V15" i="12" s="1"/>
  <c r="M61" i="11"/>
  <c r="V61" i="11" s="1"/>
  <c r="M53" i="11"/>
  <c r="V53" i="11" s="1"/>
  <c r="M52" i="11"/>
  <c r="V52" i="11" s="1"/>
  <c r="M59" i="15"/>
  <c r="M55" i="13"/>
  <c r="M21" i="13"/>
  <c r="M17" i="13"/>
  <c r="M59" i="12"/>
  <c r="V59" i="12" s="1"/>
  <c r="M14" i="12"/>
  <c r="V14" i="12" s="1"/>
  <c r="M14" i="18"/>
  <c r="V14" i="18" s="1"/>
  <c r="M58" i="12"/>
  <c r="V58" i="12" s="1"/>
  <c r="M59" i="11"/>
  <c r="M60" i="13"/>
  <c r="M57" i="12"/>
  <c r="M58" i="11"/>
  <c r="M15" i="16"/>
  <c r="V15" i="16" s="1"/>
  <c r="M14" i="14"/>
  <c r="M7" i="13"/>
  <c r="M54" i="12"/>
  <c r="V54" i="12" s="1"/>
  <c r="M8" i="12"/>
  <c r="M55" i="11"/>
  <c r="M55" i="12"/>
  <c r="M57" i="11"/>
  <c r="M61" i="16"/>
  <c r="M56" i="12"/>
  <c r="M21" i="12"/>
  <c r="V21" i="12" s="1"/>
  <c r="M9" i="12"/>
  <c r="V9" i="12" s="1"/>
  <c r="M10" i="12"/>
  <c r="M7" i="12"/>
  <c r="M51" i="16"/>
  <c r="M8" i="13"/>
  <c r="M21" i="11"/>
  <c r="M10" i="11"/>
  <c r="M61" i="12"/>
  <c r="V61" i="12" s="1"/>
  <c r="M52" i="12"/>
  <c r="V52" i="12" s="1"/>
  <c r="M9" i="13"/>
  <c r="M56" i="11"/>
  <c r="M17" i="11"/>
  <c r="M7" i="11"/>
  <c r="M14" i="11"/>
  <c r="V14" i="11" s="1"/>
  <c r="M58" i="16"/>
  <c r="M14" i="13"/>
  <c r="V14" i="13" s="1"/>
  <c r="M10" i="13"/>
  <c r="V10" i="13" s="1"/>
  <c r="M53" i="12"/>
  <c r="M17" i="12"/>
  <c r="M9" i="11"/>
  <c r="M53" i="14"/>
  <c r="M60" i="11"/>
  <c r="V60" i="11" s="1"/>
  <c r="M51" i="11"/>
  <c r="M15" i="11"/>
  <c r="V15" i="11" s="1"/>
  <c r="M54" i="11"/>
  <c r="V54" i="11" s="1"/>
  <c r="M51" i="13"/>
  <c r="M8" i="11"/>
  <c r="P12" i="4"/>
  <c r="P12" i="19"/>
  <c r="P12" i="18"/>
  <c r="P12" i="17"/>
  <c r="Y12" i="17" s="1"/>
  <c r="P12" i="15"/>
  <c r="Y12" i="15" s="1"/>
  <c r="P12" i="14"/>
  <c r="Y12" i="14" s="1"/>
  <c r="P12" i="16"/>
  <c r="P12" i="13"/>
  <c r="P12" i="12"/>
  <c r="P12" i="11"/>
  <c r="L12" i="4"/>
  <c r="L12" i="19"/>
  <c r="L12" i="18"/>
  <c r="L12" i="16"/>
  <c r="U12" i="16" s="1"/>
  <c r="L12" i="15"/>
  <c r="L12" i="14"/>
  <c r="L12" i="17"/>
  <c r="L12" i="13"/>
  <c r="L12" i="12"/>
  <c r="L12" i="11"/>
  <c r="N22" i="4"/>
  <c r="N22" i="19"/>
  <c r="W22" i="19" s="1"/>
  <c r="N22" i="18"/>
  <c r="N22" i="16"/>
  <c r="N22" i="13"/>
  <c r="N22" i="17"/>
  <c r="N22" i="12"/>
  <c r="W22" i="12" s="1"/>
  <c r="N22" i="11"/>
  <c r="W22" i="11" s="1"/>
  <c r="N22" i="15"/>
  <c r="W22" i="15" s="1"/>
  <c r="N22" i="14"/>
  <c r="W22" i="14" s="1"/>
  <c r="J60" i="4"/>
  <c r="J52" i="4"/>
  <c r="J17" i="4"/>
  <c r="J7" i="4"/>
  <c r="J58" i="4"/>
  <c r="J21" i="4"/>
  <c r="S21" i="4" s="1"/>
  <c r="J59" i="4"/>
  <c r="J51" i="4"/>
  <c r="J15" i="4"/>
  <c r="J57" i="4"/>
  <c r="J56" i="4"/>
  <c r="J54" i="4"/>
  <c r="J9" i="4"/>
  <c r="J10" i="4"/>
  <c r="J61" i="4"/>
  <c r="J53" i="4"/>
  <c r="J8" i="4"/>
  <c r="J14" i="4"/>
  <c r="J55" i="4"/>
  <c r="J55" i="19"/>
  <c r="J54" i="19"/>
  <c r="J61" i="19"/>
  <c r="S61" i="19" s="1"/>
  <c r="J53" i="19"/>
  <c r="S53" i="19" s="1"/>
  <c r="J52" i="19"/>
  <c r="S52" i="19" s="1"/>
  <c r="J17" i="19"/>
  <c r="J60" i="19"/>
  <c r="J51" i="19"/>
  <c r="J15" i="19"/>
  <c r="J58" i="18"/>
  <c r="S58" i="18" s="1"/>
  <c r="J59" i="17"/>
  <c r="J56" i="19"/>
  <c r="J9" i="19"/>
  <c r="S9" i="19" s="1"/>
  <c r="J56" i="18"/>
  <c r="J21" i="18"/>
  <c r="J10" i="18"/>
  <c r="J57" i="17"/>
  <c r="J57" i="19"/>
  <c r="S57" i="19" s="1"/>
  <c r="J21" i="19"/>
  <c r="S21" i="19" s="1"/>
  <c r="J8" i="19"/>
  <c r="S8" i="19" s="1"/>
  <c r="J55" i="18"/>
  <c r="S55" i="18" s="1"/>
  <c r="J9" i="18"/>
  <c r="J56" i="17"/>
  <c r="J60" i="18"/>
  <c r="J51" i="18"/>
  <c r="J15" i="18"/>
  <c r="S15" i="18" s="1"/>
  <c r="J61" i="17"/>
  <c r="S61" i="17" s="1"/>
  <c r="J59" i="19"/>
  <c r="S59" i="19" s="1"/>
  <c r="J14" i="19"/>
  <c r="S14" i="19" s="1"/>
  <c r="J59" i="18"/>
  <c r="J14" i="18"/>
  <c r="J7" i="19"/>
  <c r="J57" i="18"/>
  <c r="J58" i="15"/>
  <c r="S58" i="15" s="1"/>
  <c r="J7" i="18"/>
  <c r="J21" i="17"/>
  <c r="J10" i="17"/>
  <c r="S10" i="17" s="1"/>
  <c r="J57" i="15"/>
  <c r="J52" i="17"/>
  <c r="J51" i="17"/>
  <c r="J9" i="17"/>
  <c r="J56" i="15"/>
  <c r="S56" i="15" s="1"/>
  <c r="J21" i="15"/>
  <c r="S21" i="15" s="1"/>
  <c r="J10" i="19"/>
  <c r="S10" i="19" s="1"/>
  <c r="J53" i="18"/>
  <c r="S53" i="18" s="1"/>
  <c r="J8" i="18"/>
  <c r="J53" i="17"/>
  <c r="J8" i="17"/>
  <c r="J55" i="15"/>
  <c r="J58" i="19"/>
  <c r="J61" i="18"/>
  <c r="S61" i="18" s="1"/>
  <c r="J55" i="17"/>
  <c r="S55" i="17" s="1"/>
  <c r="J14" i="17"/>
  <c r="S14" i="17" s="1"/>
  <c r="J60" i="15"/>
  <c r="J51" i="15"/>
  <c r="J15" i="15"/>
  <c r="J14" i="15"/>
  <c r="J60" i="16"/>
  <c r="S60" i="16" s="1"/>
  <c r="J51" i="16"/>
  <c r="J15" i="16"/>
  <c r="J61" i="14"/>
  <c r="S61" i="14" s="1"/>
  <c r="J52" i="18"/>
  <c r="J54" i="17"/>
  <c r="J59" i="16"/>
  <c r="J14" i="16"/>
  <c r="J60" i="14"/>
  <c r="S60" i="14" s="1"/>
  <c r="J51" i="14"/>
  <c r="J17" i="15"/>
  <c r="S17" i="15" s="1"/>
  <c r="J58" i="16"/>
  <c r="S58" i="16" s="1"/>
  <c r="J59" i="14"/>
  <c r="J53" i="15"/>
  <c r="J10" i="15"/>
  <c r="J57" i="16"/>
  <c r="J58" i="14"/>
  <c r="J17" i="17"/>
  <c r="S17" i="17" s="1"/>
  <c r="J7" i="15"/>
  <c r="J54" i="16"/>
  <c r="S54" i="16" s="1"/>
  <c r="J8" i="16"/>
  <c r="J55" i="14"/>
  <c r="J9" i="14"/>
  <c r="J15" i="17"/>
  <c r="J61" i="15"/>
  <c r="S61" i="15" s="1"/>
  <c r="J9" i="16"/>
  <c r="J54" i="14"/>
  <c r="S54" i="14" s="1"/>
  <c r="J21" i="14"/>
  <c r="S21" i="14" s="1"/>
  <c r="J15" i="14"/>
  <c r="J14" i="14"/>
  <c r="J10" i="14"/>
  <c r="J59" i="13"/>
  <c r="J55" i="16"/>
  <c r="S55" i="16" s="1"/>
  <c r="J21" i="16"/>
  <c r="S21" i="16" s="1"/>
  <c r="J10" i="16"/>
  <c r="S10" i="16" s="1"/>
  <c r="J7" i="16"/>
  <c r="J57" i="13"/>
  <c r="J52" i="15"/>
  <c r="J56" i="13"/>
  <c r="J21" i="13"/>
  <c r="J58" i="17"/>
  <c r="J59" i="15"/>
  <c r="S59" i="15" s="1"/>
  <c r="J61" i="13"/>
  <c r="S61" i="13" s="1"/>
  <c r="J53" i="13"/>
  <c r="S53" i="13" s="1"/>
  <c r="J52" i="13"/>
  <c r="J17" i="13"/>
  <c r="J54" i="18"/>
  <c r="J9" i="15"/>
  <c r="J61" i="16"/>
  <c r="S61" i="16" s="1"/>
  <c r="J57" i="14"/>
  <c r="S57" i="14" s="1"/>
  <c r="J53" i="14"/>
  <c r="S53" i="14" s="1"/>
  <c r="J60" i="13"/>
  <c r="S60" i="13" s="1"/>
  <c r="J51" i="13"/>
  <c r="J15" i="13"/>
  <c r="J52" i="16"/>
  <c r="J52" i="14"/>
  <c r="J54" i="13"/>
  <c r="J14" i="13"/>
  <c r="S14" i="13" s="1"/>
  <c r="J10" i="13"/>
  <c r="S10" i="13" s="1"/>
  <c r="J9" i="13"/>
  <c r="S9" i="13" s="1"/>
  <c r="J8" i="13"/>
  <c r="J55" i="12"/>
  <c r="J9" i="12"/>
  <c r="J56" i="11"/>
  <c r="J7" i="13"/>
  <c r="J54" i="12"/>
  <c r="J60" i="17"/>
  <c r="S60" i="17" s="1"/>
  <c r="J7" i="17"/>
  <c r="J17" i="16"/>
  <c r="J55" i="13"/>
  <c r="J61" i="12"/>
  <c r="J53" i="12"/>
  <c r="J52" i="12"/>
  <c r="S52" i="12" s="1"/>
  <c r="J17" i="12"/>
  <c r="S17" i="12" s="1"/>
  <c r="J7" i="12"/>
  <c r="J54" i="11"/>
  <c r="J56" i="16"/>
  <c r="J56" i="14"/>
  <c r="J7" i="14"/>
  <c r="J60" i="12"/>
  <c r="J51" i="12"/>
  <c r="J15" i="12"/>
  <c r="S15" i="12" s="1"/>
  <c r="J61" i="11"/>
  <c r="S61" i="11" s="1"/>
  <c r="J53" i="11"/>
  <c r="S53" i="11" s="1"/>
  <c r="J52" i="11"/>
  <c r="J54" i="15"/>
  <c r="J57" i="12"/>
  <c r="J58" i="11"/>
  <c r="J60" i="11"/>
  <c r="S60" i="11" s="1"/>
  <c r="J51" i="11"/>
  <c r="J58" i="13"/>
  <c r="S58" i="13" s="1"/>
  <c r="J58" i="12"/>
  <c r="S58" i="12" s="1"/>
  <c r="J57" i="11"/>
  <c r="J15" i="11"/>
  <c r="J17" i="14"/>
  <c r="J59" i="12"/>
  <c r="J56" i="12"/>
  <c r="J8" i="15"/>
  <c r="S8" i="15" s="1"/>
  <c r="J8" i="14"/>
  <c r="S8" i="14" s="1"/>
  <c r="J14" i="11"/>
  <c r="S14" i="11" s="1"/>
  <c r="J21" i="12"/>
  <c r="J53" i="16"/>
  <c r="J10" i="12"/>
  <c r="J21" i="11"/>
  <c r="J10" i="11"/>
  <c r="J7" i="11"/>
  <c r="J17" i="18"/>
  <c r="S17" i="18" s="1"/>
  <c r="J59" i="11"/>
  <c r="S59" i="11" s="1"/>
  <c r="J9" i="11"/>
  <c r="J8" i="11"/>
  <c r="J14" i="12"/>
  <c r="J8" i="12"/>
  <c r="J17" i="11"/>
  <c r="S17" i="11" s="1"/>
  <c r="J55" i="11"/>
  <c r="M12" i="4"/>
  <c r="M12" i="19"/>
  <c r="V12" i="19" s="1"/>
  <c r="M12" i="18"/>
  <c r="M12" i="15"/>
  <c r="M12" i="17"/>
  <c r="M12" i="16"/>
  <c r="M12" i="13"/>
  <c r="V12" i="13" s="1"/>
  <c r="M12" i="14"/>
  <c r="M12" i="12"/>
  <c r="V12" i="12" s="1"/>
  <c r="M12" i="11"/>
  <c r="V12" i="11" s="1"/>
  <c r="P22" i="4"/>
  <c r="P22" i="19"/>
  <c r="Y22" i="19" s="1"/>
  <c r="P22" i="18"/>
  <c r="Y22" i="18" s="1"/>
  <c r="P22" i="17"/>
  <c r="Y22" i="17" s="1"/>
  <c r="P22" i="15"/>
  <c r="Y22" i="15" s="1"/>
  <c r="P22" i="14"/>
  <c r="Y22" i="14" s="1"/>
  <c r="P22" i="12"/>
  <c r="Y22" i="12" s="1"/>
  <c r="P22" i="13"/>
  <c r="Y22" i="13" s="1"/>
  <c r="P22" i="16"/>
  <c r="P22" i="11"/>
  <c r="Y22" i="11" s="1"/>
  <c r="Y22" i="16"/>
  <c r="Y59" i="19"/>
  <c r="Y53" i="19"/>
  <c r="Y56" i="18"/>
  <c r="Y54" i="18"/>
  <c r="Y9" i="18"/>
  <c r="Y55" i="19"/>
  <c r="Y60" i="19"/>
  <c r="Y59" i="18"/>
  <c r="Y17" i="18"/>
  <c r="Y14" i="18"/>
  <c r="Y52" i="19"/>
  <c r="Y9" i="19"/>
  <c r="Y61" i="18"/>
  <c r="Y57" i="18"/>
  <c r="Y58" i="19"/>
  <c r="Y56" i="19"/>
  <c r="Y54" i="19"/>
  <c r="Y15" i="19"/>
  <c r="Y53" i="18"/>
  <c r="Y53" i="15"/>
  <c r="Y60" i="18"/>
  <c r="Y21" i="18"/>
  <c r="Y17" i="17"/>
  <c r="Y8" i="17"/>
  <c r="Y61" i="15"/>
  <c r="Y55" i="15"/>
  <c r="Y58" i="18"/>
  <c r="Y8" i="18"/>
  <c r="Y59" i="17"/>
  <c r="Y10" i="17"/>
  <c r="Y52" i="15"/>
  <c r="Y61" i="17"/>
  <c r="Y53" i="17"/>
  <c r="Y15" i="17"/>
  <c r="Y10" i="18"/>
  <c r="Y58" i="15"/>
  <c r="Y56" i="15"/>
  <c r="Y54" i="15"/>
  <c r="Y58" i="17"/>
  <c r="Y9" i="17"/>
  <c r="Y21" i="15"/>
  <c r="Y14" i="15"/>
  <c r="Y57" i="16"/>
  <c r="Y61" i="16"/>
  <c r="Y55" i="16"/>
  <c r="Y8" i="15"/>
  <c r="Y57" i="14"/>
  <c r="Y55" i="14"/>
  <c r="Y10" i="16"/>
  <c r="Y17" i="16"/>
  <c r="Y60" i="14"/>
  <c r="Y58" i="14"/>
  <c r="Y52" i="16"/>
  <c r="Y9" i="16"/>
  <c r="Y17" i="14"/>
  <c r="Y61" i="13"/>
  <c r="Y59" i="13"/>
  <c r="Y17" i="13"/>
  <c r="Y60" i="16"/>
  <c r="Y14" i="14"/>
  <c r="Y8" i="14"/>
  <c r="Y21" i="17"/>
  <c r="Y54" i="13"/>
  <c r="Y15" i="15"/>
  <c r="Y15" i="14"/>
  <c r="Y9" i="14"/>
  <c r="Y60" i="13"/>
  <c r="Y56" i="13"/>
  <c r="Y52" i="13"/>
  <c r="Y9" i="13"/>
  <c r="Y56" i="12"/>
  <c r="Y56" i="16"/>
  <c r="Y21" i="14"/>
  <c r="Y53" i="12"/>
  <c r="Y60" i="12"/>
  <c r="Y52" i="12"/>
  <c r="Y17" i="12"/>
  <c r="Y21" i="13"/>
  <c r="Y61" i="11"/>
  <c r="Y57" i="11"/>
  <c r="Y10" i="12"/>
  <c r="Y9" i="12"/>
  <c r="Y21" i="11"/>
  <c r="Y15" i="11"/>
  <c r="Y10" i="11"/>
  <c r="Y54" i="11"/>
  <c r="Y15" i="12"/>
  <c r="Y60" i="11"/>
  <c r="Y14" i="11"/>
  <c r="Y14" i="12"/>
  <c r="Y59" i="11"/>
  <c r="Y55" i="11"/>
  <c r="Y58" i="11"/>
  <c r="U10" i="18"/>
  <c r="U61" i="19"/>
  <c r="U58" i="19"/>
  <c r="U56" i="19"/>
  <c r="U15" i="19"/>
  <c r="U8" i="19"/>
  <c r="U60" i="18"/>
  <c r="U58" i="18"/>
  <c r="U53" i="19"/>
  <c r="U54" i="18"/>
  <c r="U55" i="19"/>
  <c r="U14" i="19"/>
  <c r="U17" i="19"/>
  <c r="U14" i="18"/>
  <c r="U7" i="18"/>
  <c r="U61" i="17"/>
  <c r="U55" i="17"/>
  <c r="U53" i="17"/>
  <c r="U15" i="17"/>
  <c r="U7" i="17"/>
  <c r="U58" i="15"/>
  <c r="U54" i="15"/>
  <c r="U52" i="19"/>
  <c r="U60" i="17"/>
  <c r="U58" i="17"/>
  <c r="U52" i="17"/>
  <c r="U9" i="19"/>
  <c r="U7" i="19"/>
  <c r="U56" i="17"/>
  <c r="U14" i="17"/>
  <c r="U59" i="15"/>
  <c r="U9" i="18"/>
  <c r="U8" i="18"/>
  <c r="U54" i="17"/>
  <c r="U8" i="17"/>
  <c r="U55" i="15"/>
  <c r="U59" i="17"/>
  <c r="U17" i="16"/>
  <c r="U55" i="18"/>
  <c r="U15" i="15"/>
  <c r="U10" i="15"/>
  <c r="U60" i="16"/>
  <c r="U56" i="16"/>
  <c r="U56" i="14"/>
  <c r="U9" i="16"/>
  <c r="U14" i="15"/>
  <c r="U57" i="16"/>
  <c r="U7" i="16"/>
  <c r="U59" i="14"/>
  <c r="U10" i="17"/>
  <c r="U17" i="15"/>
  <c r="U8" i="16"/>
  <c r="U57" i="14"/>
  <c r="U55" i="14"/>
  <c r="U53" i="14"/>
  <c r="U21" i="14"/>
  <c r="U9" i="14"/>
  <c r="U58" i="13"/>
  <c r="U52" i="13"/>
  <c r="U9" i="13"/>
  <c r="U21" i="16"/>
  <c r="U10" i="16"/>
  <c r="U60" i="14"/>
  <c r="U54" i="14"/>
  <c r="U10" i="14"/>
  <c r="U57" i="13"/>
  <c r="U53" i="13"/>
  <c r="U61" i="14"/>
  <c r="U17" i="14"/>
  <c r="U17" i="13"/>
  <c r="U8" i="13"/>
  <c r="U21" i="13"/>
  <c r="U59" i="12"/>
  <c r="U56" i="12"/>
  <c r="U15" i="13"/>
  <c r="U9" i="12"/>
  <c r="U58" i="12"/>
  <c r="U53" i="12"/>
  <c r="U14" i="13"/>
  <c r="U60" i="12"/>
  <c r="U54" i="11"/>
  <c r="U52" i="12"/>
  <c r="U17" i="11"/>
  <c r="U10" i="11"/>
  <c r="U58" i="11"/>
  <c r="U15" i="11"/>
  <c r="U55" i="12"/>
  <c r="U54" i="13"/>
  <c r="U14" i="11"/>
  <c r="U7" i="11"/>
  <c r="U57" i="12"/>
  <c r="U21" i="11"/>
  <c r="U8" i="11"/>
  <c r="U52" i="14"/>
  <c r="U61" i="11"/>
  <c r="U10" i="12"/>
  <c r="U7" i="12"/>
  <c r="U9" i="11"/>
  <c r="U55" i="11"/>
  <c r="U52" i="11"/>
  <c r="U56" i="11"/>
  <c r="U59" i="11"/>
  <c r="S12" i="19"/>
  <c r="S12" i="16"/>
  <c r="S12" i="15"/>
  <c r="S12" i="14"/>
  <c r="T22" i="18"/>
  <c r="T22" i="19"/>
  <c r="T22" i="15"/>
  <c r="T22" i="13"/>
  <c r="T22" i="14"/>
  <c r="T22" i="12"/>
  <c r="T22" i="11"/>
  <c r="T9" i="19"/>
  <c r="T61" i="18"/>
  <c r="T55" i="18"/>
  <c r="T8" i="18"/>
  <c r="T58" i="19"/>
  <c r="T54" i="19"/>
  <c r="T15" i="19"/>
  <c r="T53" i="18"/>
  <c r="T15" i="18"/>
  <c r="T8" i="19"/>
  <c r="T60" i="18"/>
  <c r="T59" i="19"/>
  <c r="T57" i="19"/>
  <c r="T56" i="18"/>
  <c r="T54" i="18"/>
  <c r="T55" i="19"/>
  <c r="T14" i="19"/>
  <c r="T10" i="19"/>
  <c r="T21" i="18"/>
  <c r="T10" i="18"/>
  <c r="T10" i="17"/>
  <c r="T52" i="15"/>
  <c r="T61" i="17"/>
  <c r="T55" i="17"/>
  <c r="T15" i="17"/>
  <c r="T60" i="15"/>
  <c r="T58" i="15"/>
  <c r="T56" i="15"/>
  <c r="T54" i="15"/>
  <c r="T60" i="17"/>
  <c r="T21" i="17"/>
  <c r="T14" i="17"/>
  <c r="T59" i="15"/>
  <c r="T57" i="15"/>
  <c r="T53" i="15"/>
  <c r="T54" i="17"/>
  <c r="T17" i="17"/>
  <c r="T61" i="15"/>
  <c r="T10" i="16"/>
  <c r="T21" i="19"/>
  <c r="T57" i="17"/>
  <c r="T15" i="15"/>
  <c r="T60" i="16"/>
  <c r="T58" i="16"/>
  <c r="T54" i="16"/>
  <c r="T54" i="14"/>
  <c r="T59" i="18"/>
  <c r="T9" i="15"/>
  <c r="T52" i="16"/>
  <c r="T61" i="16"/>
  <c r="T14" i="14"/>
  <c r="T8" i="14"/>
  <c r="T55" i="13"/>
  <c r="T59" i="16"/>
  <c r="T14" i="13"/>
  <c r="T21" i="15"/>
  <c r="T8" i="16"/>
  <c r="T52" i="13"/>
  <c r="T57" i="16"/>
  <c r="T15" i="16"/>
  <c r="T59" i="14"/>
  <c r="T56" i="14"/>
  <c r="T52" i="14"/>
  <c r="T10" i="14"/>
  <c r="T57" i="13"/>
  <c r="T10" i="13"/>
  <c r="T57" i="12"/>
  <c r="T17" i="14"/>
  <c r="T61" i="13"/>
  <c r="T59" i="13"/>
  <c r="T10" i="12"/>
  <c r="T60" i="11"/>
  <c r="T56" i="11"/>
  <c r="T17" i="13"/>
  <c r="T59" i="12"/>
  <c r="T56" i="12"/>
  <c r="T15" i="13"/>
  <c r="T9" i="13"/>
  <c r="T55" i="12"/>
  <c r="T59" i="11"/>
  <c r="T55" i="11"/>
  <c r="T8" i="11"/>
  <c r="T60" i="12"/>
  <c r="T21" i="12"/>
  <c r="T54" i="11"/>
  <c r="T15" i="12"/>
  <c r="T14" i="11"/>
  <c r="T57" i="11"/>
  <c r="T15" i="11"/>
  <c r="T9" i="12"/>
  <c r="T9" i="11"/>
  <c r="T52" i="11"/>
  <c r="W58" i="18"/>
  <c r="W59" i="19"/>
  <c r="W57" i="19"/>
  <c r="W53" i="19"/>
  <c r="W56" i="18"/>
  <c r="W54" i="18"/>
  <c r="W9" i="18"/>
  <c r="W55" i="19"/>
  <c r="W10" i="19"/>
  <c r="W21" i="18"/>
  <c r="W60" i="19"/>
  <c r="W17" i="19"/>
  <c r="W59" i="18"/>
  <c r="W52" i="19"/>
  <c r="W9" i="19"/>
  <c r="W55" i="18"/>
  <c r="W57" i="18"/>
  <c r="W10" i="18"/>
  <c r="W58" i="17"/>
  <c r="W52" i="17"/>
  <c r="W9" i="17"/>
  <c r="W21" i="17"/>
  <c r="W56" i="17"/>
  <c r="W59" i="15"/>
  <c r="W57" i="15"/>
  <c r="W54" i="19"/>
  <c r="W54" i="17"/>
  <c r="W61" i="15"/>
  <c r="W8" i="18"/>
  <c r="W10" i="17"/>
  <c r="W52" i="15"/>
  <c r="W61" i="19"/>
  <c r="W61" i="17"/>
  <c r="W55" i="17"/>
  <c r="W53" i="17"/>
  <c r="W15" i="17"/>
  <c r="W9" i="15"/>
  <c r="W56" i="15"/>
  <c r="W14" i="15"/>
  <c r="W59" i="16"/>
  <c r="W57" i="16"/>
  <c r="W15" i="16"/>
  <c r="W59" i="14"/>
  <c r="W55" i="16"/>
  <c r="W21" i="16"/>
  <c r="W54" i="15"/>
  <c r="W17" i="15"/>
  <c r="W8" i="16"/>
  <c r="W55" i="14"/>
  <c r="W17" i="16"/>
  <c r="W60" i="13"/>
  <c r="W58" i="13"/>
  <c r="W56" i="13"/>
  <c r="W56" i="14"/>
  <c r="W54" i="14"/>
  <c r="W10" i="14"/>
  <c r="W53" i="13"/>
  <c r="W10" i="16"/>
  <c r="W9" i="16"/>
  <c r="W61" i="14"/>
  <c r="W14" i="14"/>
  <c r="W8" i="14"/>
  <c r="W21" i="14"/>
  <c r="W58" i="16"/>
  <c r="W61" i="12"/>
  <c r="W15" i="12"/>
  <c r="W9" i="12"/>
  <c r="W61" i="11"/>
  <c r="W55" i="11"/>
  <c r="W10" i="15"/>
  <c r="W56" i="16"/>
  <c r="W61" i="13"/>
  <c r="W8" i="12"/>
  <c r="W54" i="13"/>
  <c r="W14" i="13"/>
  <c r="W10" i="12"/>
  <c r="W60" i="11"/>
  <c r="W60" i="12"/>
  <c r="W58" i="11"/>
  <c r="W14" i="11"/>
  <c r="W17" i="11"/>
  <c r="W53" i="11"/>
  <c r="W9" i="11"/>
  <c r="W52" i="12"/>
  <c r="W8" i="13"/>
  <c r="W52" i="11"/>
  <c r="W21" i="11"/>
  <c r="W15" i="11"/>
  <c r="W57" i="12"/>
  <c r="W58" i="14"/>
  <c r="W14" i="12"/>
  <c r="W12" i="19"/>
  <c r="W12" i="18"/>
  <c r="W12" i="17"/>
  <c r="W12" i="16"/>
  <c r="W12" i="15"/>
  <c r="W12" i="14"/>
  <c r="W12" i="13"/>
  <c r="W12" i="12"/>
  <c r="Y12" i="19"/>
  <c r="Y12" i="18"/>
  <c r="Y12" i="16"/>
  <c r="Y12" i="13"/>
  <c r="Y12" i="11"/>
  <c r="Y12" i="12"/>
  <c r="S22" i="18"/>
  <c r="S22" i="19"/>
  <c r="S22" i="17"/>
  <c r="S22" i="13"/>
  <c r="S22" i="12"/>
  <c r="S22" i="11"/>
  <c r="T12" i="19"/>
  <c r="T12" i="15"/>
  <c r="T12" i="16"/>
  <c r="T12" i="14"/>
  <c r="T12" i="13"/>
  <c r="T12" i="11"/>
  <c r="U22" i="18"/>
  <c r="U22" i="17"/>
  <c r="U22" i="15"/>
  <c r="U22" i="16"/>
  <c r="U22" i="14"/>
  <c r="U12" i="19"/>
  <c r="U12" i="18"/>
  <c r="U12" i="17"/>
  <c r="U12" i="15"/>
  <c r="U12" i="13"/>
  <c r="U12" i="12"/>
  <c r="U12" i="14"/>
  <c r="U12" i="11"/>
  <c r="V22" i="19"/>
  <c r="V22" i="18"/>
  <c r="V22" i="16"/>
  <c r="V22" i="15"/>
  <c r="V22" i="17"/>
  <c r="V22" i="14"/>
  <c r="V22" i="12"/>
  <c r="V22" i="11"/>
  <c r="V22" i="13"/>
  <c r="V61" i="19"/>
  <c r="V58" i="19"/>
  <c r="V54" i="19"/>
  <c r="V15" i="19"/>
  <c r="V60" i="18"/>
  <c r="V58" i="18"/>
  <c r="V59" i="19"/>
  <c r="V53" i="19"/>
  <c r="V56" i="18"/>
  <c r="V54" i="18"/>
  <c r="V9" i="18"/>
  <c r="V55" i="19"/>
  <c r="V14" i="19"/>
  <c r="V10" i="19"/>
  <c r="V52" i="18"/>
  <c r="V21" i="19"/>
  <c r="V17" i="19"/>
  <c r="V59" i="18"/>
  <c r="V52" i="19"/>
  <c r="V61" i="18"/>
  <c r="V8" i="18"/>
  <c r="V57" i="18"/>
  <c r="V56" i="15"/>
  <c r="V54" i="15"/>
  <c r="V15" i="18"/>
  <c r="V60" i="17"/>
  <c r="V21" i="17"/>
  <c r="V21" i="18"/>
  <c r="V56" i="17"/>
  <c r="V14" i="17"/>
  <c r="V59" i="15"/>
  <c r="V57" i="15"/>
  <c r="V54" i="17"/>
  <c r="V59" i="17"/>
  <c r="V57" i="17"/>
  <c r="V10" i="17"/>
  <c r="V10" i="18"/>
  <c r="V58" i="16"/>
  <c r="V56" i="16"/>
  <c r="V55" i="17"/>
  <c r="V53" i="17"/>
  <c r="V52" i="16"/>
  <c r="V9" i="16"/>
  <c r="V21" i="15"/>
  <c r="V14" i="15"/>
  <c r="V59" i="16"/>
  <c r="V61" i="16"/>
  <c r="V21" i="16"/>
  <c r="V61" i="14"/>
  <c r="V10" i="16"/>
  <c r="V17" i="15"/>
  <c r="V53" i="16"/>
  <c r="V55" i="14"/>
  <c r="V52" i="14"/>
  <c r="V58" i="14"/>
  <c r="V17" i="14"/>
  <c r="V61" i="13"/>
  <c r="V59" i="13"/>
  <c r="V17" i="16"/>
  <c r="V14" i="14"/>
  <c r="V55" i="13"/>
  <c r="V60" i="12"/>
  <c r="V55" i="12"/>
  <c r="V53" i="14"/>
  <c r="V60" i="13"/>
  <c r="V56" i="13"/>
  <c r="V21" i="13"/>
  <c r="V56" i="14"/>
  <c r="V17" i="13"/>
  <c r="V56" i="12"/>
  <c r="V54" i="14"/>
  <c r="V9" i="14"/>
  <c r="V58" i="13"/>
  <c r="V52" i="13"/>
  <c r="V15" i="13"/>
  <c r="V53" i="13"/>
  <c r="V53" i="12"/>
  <c r="V57" i="14"/>
  <c r="V10" i="14"/>
  <c r="V8" i="13"/>
  <c r="V57" i="12"/>
  <c r="V58" i="11"/>
  <c r="V57" i="11"/>
  <c r="V9" i="11"/>
  <c r="V59" i="11"/>
  <c r="V10" i="12"/>
  <c r="V8" i="12"/>
  <c r="V55" i="11"/>
  <c r="V17" i="12"/>
  <c r="V17" i="11"/>
  <c r="V10" i="11"/>
  <c r="V56" i="11"/>
  <c r="V21" i="11"/>
  <c r="V8" i="11"/>
  <c r="V9" i="13"/>
  <c r="S60" i="19"/>
  <c r="S17" i="19"/>
  <c r="S59" i="18"/>
  <c r="S14" i="18"/>
  <c r="S57" i="18"/>
  <c r="S10" i="18"/>
  <c r="S58" i="19"/>
  <c r="S56" i="19"/>
  <c r="S15" i="19"/>
  <c r="S60" i="18"/>
  <c r="S56" i="18"/>
  <c r="S54" i="18"/>
  <c r="S9" i="18"/>
  <c r="S59" i="17"/>
  <c r="S57" i="17"/>
  <c r="S52" i="15"/>
  <c r="S53" i="17"/>
  <c r="S15" i="17"/>
  <c r="S52" i="18"/>
  <c r="S60" i="15"/>
  <c r="S54" i="15"/>
  <c r="S21" i="18"/>
  <c r="S58" i="17"/>
  <c r="S52" i="17"/>
  <c r="S9" i="17"/>
  <c r="S21" i="17"/>
  <c r="S8" i="18"/>
  <c r="S56" i="17"/>
  <c r="S57" i="15"/>
  <c r="S53" i="15"/>
  <c r="S53" i="16"/>
  <c r="S8" i="16"/>
  <c r="S55" i="19"/>
  <c r="S17" i="16"/>
  <c r="S15" i="15"/>
  <c r="S10" i="15"/>
  <c r="S56" i="16"/>
  <c r="S14" i="16"/>
  <c r="S58" i="14"/>
  <c r="S56" i="14"/>
  <c r="S54" i="17"/>
  <c r="S14" i="15"/>
  <c r="S59" i="16"/>
  <c r="S57" i="16"/>
  <c r="S15" i="16"/>
  <c r="S59" i="14"/>
  <c r="S17" i="14"/>
  <c r="S59" i="13"/>
  <c r="S8" i="17"/>
  <c r="S52" i="16"/>
  <c r="S21" i="13"/>
  <c r="S55" i="15"/>
  <c r="S9" i="16"/>
  <c r="S55" i="14"/>
  <c r="S52" i="14"/>
  <c r="S15" i="13"/>
  <c r="S59" i="12"/>
  <c r="S9" i="15"/>
  <c r="S10" i="14"/>
  <c r="S15" i="14"/>
  <c r="S55" i="13"/>
  <c r="S8" i="13"/>
  <c r="S60" i="12"/>
  <c r="S57" i="12"/>
  <c r="S56" i="13"/>
  <c r="S58" i="11"/>
  <c r="S57" i="13"/>
  <c r="S9" i="14"/>
  <c r="S52" i="13"/>
  <c r="S17" i="13"/>
  <c r="S61" i="12"/>
  <c r="S56" i="12"/>
  <c r="S53" i="12"/>
  <c r="S52" i="11"/>
  <c r="S55" i="12"/>
  <c r="S21" i="11"/>
  <c r="S15" i="11"/>
  <c r="S8" i="11"/>
  <c r="S55" i="11"/>
  <c r="S9" i="11"/>
  <c r="S14" i="14"/>
  <c r="S14" i="12"/>
  <c r="S10" i="11"/>
  <c r="S21" i="12"/>
  <c r="S9" i="12"/>
  <c r="S10" i="12"/>
  <c r="S8" i="12"/>
  <c r="S57" i="11"/>
  <c r="S56" i="11"/>
  <c r="V12" i="18"/>
  <c r="V12" i="17"/>
  <c r="V12" i="16"/>
  <c r="V12" i="14"/>
  <c r="V12" i="15"/>
  <c r="W22" i="18"/>
  <c r="W22" i="17"/>
  <c r="W22" i="16"/>
  <c r="W22" i="13"/>
  <c r="F11" i="3"/>
  <c r="C25" i="3"/>
  <c r="C24" i="3"/>
  <c r="C23" i="3"/>
  <c r="E25" i="3"/>
  <c r="D25" i="3"/>
  <c r="E24" i="3"/>
  <c r="D24" i="3"/>
  <c r="E23" i="3"/>
  <c r="D23" i="3"/>
  <c r="J73" i="12" l="1"/>
  <c r="M73" i="11"/>
  <c r="L73" i="18"/>
  <c r="K73" i="13"/>
  <c r="K73" i="12"/>
  <c r="K73" i="19"/>
  <c r="J73" i="11"/>
  <c r="J73" i="16"/>
  <c r="M73" i="4"/>
  <c r="N73" i="11"/>
  <c r="N73" i="16"/>
  <c r="J34" i="4"/>
  <c r="J43" i="4"/>
  <c r="J34" i="18"/>
  <c r="J43" i="17"/>
  <c r="S43" i="17" s="1"/>
  <c r="J43" i="19"/>
  <c r="J34" i="19"/>
  <c r="J34" i="15"/>
  <c r="J43" i="18"/>
  <c r="S43" i="18" s="1"/>
  <c r="J34" i="16"/>
  <c r="J43" i="16"/>
  <c r="S43" i="16" s="1"/>
  <c r="J34" i="14"/>
  <c r="J43" i="15"/>
  <c r="S43" i="15" s="1"/>
  <c r="J43" i="14"/>
  <c r="J43" i="13"/>
  <c r="J34" i="17"/>
  <c r="J43" i="12"/>
  <c r="S43" i="12" s="1"/>
  <c r="J34" i="11"/>
  <c r="S34" i="11" s="1"/>
  <c r="J43" i="11"/>
  <c r="S43" i="11" s="1"/>
  <c r="J34" i="13"/>
  <c r="J34" i="12"/>
  <c r="S34" i="12" s="1"/>
  <c r="I36" i="4"/>
  <c r="I45" i="4"/>
  <c r="I45" i="19"/>
  <c r="R45" i="19" s="1"/>
  <c r="I45" i="18"/>
  <c r="R45" i="18" s="1"/>
  <c r="I36" i="18"/>
  <c r="R36" i="18" s="1"/>
  <c r="I36" i="19"/>
  <c r="R36" i="19" s="1"/>
  <c r="I45" i="15"/>
  <c r="R45" i="15" s="1"/>
  <c r="I45" i="17"/>
  <c r="R45" i="17" s="1"/>
  <c r="I36" i="17"/>
  <c r="R36" i="17" s="1"/>
  <c r="I36" i="16"/>
  <c r="R36" i="16" s="1"/>
  <c r="I45" i="16"/>
  <c r="R45" i="16" s="1"/>
  <c r="I36" i="15"/>
  <c r="R36" i="15" s="1"/>
  <c r="I45" i="14"/>
  <c r="R45" i="14" s="1"/>
  <c r="I36" i="14"/>
  <c r="R36" i="14" s="1"/>
  <c r="I36" i="13"/>
  <c r="R36" i="13" s="1"/>
  <c r="I45" i="13"/>
  <c r="R45" i="13" s="1"/>
  <c r="I45" i="11"/>
  <c r="R45" i="11" s="1"/>
  <c r="I36" i="11"/>
  <c r="R36" i="11" s="1"/>
  <c r="I36" i="12"/>
  <c r="R36" i="12" s="1"/>
  <c r="I45" i="12"/>
  <c r="R45" i="12" s="1"/>
  <c r="S54" i="11"/>
  <c r="T53" i="12"/>
  <c r="J73" i="14"/>
  <c r="M73" i="14"/>
  <c r="M73" i="15"/>
  <c r="L73" i="13"/>
  <c r="L73" i="11"/>
  <c r="L73" i="16"/>
  <c r="L73" i="15"/>
  <c r="L73" i="19"/>
  <c r="K73" i="11"/>
  <c r="K73" i="17"/>
  <c r="N73" i="15"/>
  <c r="P73" i="18"/>
  <c r="K34" i="4"/>
  <c r="K43" i="4"/>
  <c r="K43" i="18"/>
  <c r="T43" i="18" s="1"/>
  <c r="K43" i="19"/>
  <c r="K34" i="19"/>
  <c r="K34" i="18"/>
  <c r="T34" i="18" s="1"/>
  <c r="K43" i="17"/>
  <c r="K43" i="15"/>
  <c r="K34" i="17"/>
  <c r="K34" i="16"/>
  <c r="T34" i="16" s="1"/>
  <c r="K43" i="16"/>
  <c r="T43" i="16" s="1"/>
  <c r="K43" i="14"/>
  <c r="K34" i="15"/>
  <c r="K34" i="14"/>
  <c r="T34" i="14" s="1"/>
  <c r="K43" i="13"/>
  <c r="K34" i="13"/>
  <c r="K43" i="11"/>
  <c r="T43" i="11" s="1"/>
  <c r="K34" i="11"/>
  <c r="T34" i="11" s="1"/>
  <c r="K34" i="12"/>
  <c r="K43" i="12"/>
  <c r="J73" i="19"/>
  <c r="M73" i="17"/>
  <c r="N73" i="12"/>
  <c r="N73" i="19"/>
  <c r="P73" i="16"/>
  <c r="J73" i="13"/>
  <c r="L73" i="4"/>
  <c r="K73" i="16"/>
  <c r="K44" i="4"/>
  <c r="K35" i="4"/>
  <c r="K35" i="19"/>
  <c r="K35" i="18"/>
  <c r="T35" i="18" s="1"/>
  <c r="K44" i="18"/>
  <c r="T44" i="18" s="1"/>
  <c r="K44" i="17"/>
  <c r="T44" i="17" s="1"/>
  <c r="K44" i="19"/>
  <c r="K35" i="15"/>
  <c r="K35" i="16"/>
  <c r="K44" i="16"/>
  <c r="T44" i="16" s="1"/>
  <c r="K44" i="14"/>
  <c r="K35" i="14"/>
  <c r="T35" i="14" s="1"/>
  <c r="K44" i="13"/>
  <c r="K35" i="17"/>
  <c r="T35" i="17" s="1"/>
  <c r="K35" i="13"/>
  <c r="K44" i="15"/>
  <c r="K35" i="12"/>
  <c r="K44" i="12"/>
  <c r="T44" i="12" s="1"/>
  <c r="K35" i="11"/>
  <c r="K44" i="11"/>
  <c r="T44" i="11" s="1"/>
  <c r="S54" i="13"/>
  <c r="U7" i="14"/>
  <c r="J73" i="4"/>
  <c r="M73" i="12"/>
  <c r="M73" i="18"/>
  <c r="L73" i="17"/>
  <c r="K73" i="15"/>
  <c r="P73" i="13"/>
  <c r="P73" i="17"/>
  <c r="P73" i="19"/>
  <c r="P73" i="4"/>
  <c r="J36" i="4"/>
  <c r="J45" i="4"/>
  <c r="J36" i="19"/>
  <c r="S36" i="19" s="1"/>
  <c r="J36" i="18"/>
  <c r="J45" i="19"/>
  <c r="J45" i="18"/>
  <c r="S45" i="18" s="1"/>
  <c r="J45" i="17"/>
  <c r="S45" i="17" s="1"/>
  <c r="J36" i="15"/>
  <c r="S36" i="15" s="1"/>
  <c r="J36" i="16"/>
  <c r="J45" i="16"/>
  <c r="J45" i="15"/>
  <c r="J45" i="14"/>
  <c r="J36" i="17"/>
  <c r="J45" i="13"/>
  <c r="S45" i="13" s="1"/>
  <c r="J36" i="13"/>
  <c r="J36" i="12"/>
  <c r="S36" i="12" s="1"/>
  <c r="J36" i="14"/>
  <c r="J45" i="12"/>
  <c r="J45" i="11"/>
  <c r="S45" i="11" s="1"/>
  <c r="J36" i="11"/>
  <c r="W54" i="12"/>
  <c r="T53" i="13"/>
  <c r="T53" i="19"/>
  <c r="J73" i="18"/>
  <c r="M73" i="16"/>
  <c r="K73" i="18"/>
  <c r="N73" i="14"/>
  <c r="I44" i="4"/>
  <c r="I35" i="4"/>
  <c r="I35" i="18"/>
  <c r="R35" i="18" s="1"/>
  <c r="I44" i="17"/>
  <c r="R44" i="17" s="1"/>
  <c r="I44" i="19"/>
  <c r="R44" i="19" s="1"/>
  <c r="I35" i="19"/>
  <c r="R35" i="19" s="1"/>
  <c r="I35" i="15"/>
  <c r="R35" i="15" s="1"/>
  <c r="I35" i="17"/>
  <c r="R35" i="17" s="1"/>
  <c r="I44" i="15"/>
  <c r="R44" i="15" s="1"/>
  <c r="I35" i="16"/>
  <c r="R35" i="16" s="1"/>
  <c r="I44" i="18"/>
  <c r="R44" i="18" s="1"/>
  <c r="I44" i="16"/>
  <c r="R44" i="16" s="1"/>
  <c r="I35" i="14"/>
  <c r="R35" i="14" s="1"/>
  <c r="I44" i="13"/>
  <c r="R44" i="13" s="1"/>
  <c r="I44" i="14"/>
  <c r="R44" i="14" s="1"/>
  <c r="I44" i="12"/>
  <c r="R44" i="12" s="1"/>
  <c r="I35" i="11"/>
  <c r="R35" i="11" s="1"/>
  <c r="I35" i="12"/>
  <c r="R35" i="12" s="1"/>
  <c r="I44" i="11"/>
  <c r="R44" i="11" s="1"/>
  <c r="I35" i="13"/>
  <c r="R35" i="13" s="1"/>
  <c r="L19" i="4"/>
  <c r="L19" i="19"/>
  <c r="L19" i="18"/>
  <c r="L19" i="17"/>
  <c r="U19" i="17" s="1"/>
  <c r="L19" i="15"/>
  <c r="U19" i="15" s="1"/>
  <c r="L19" i="14"/>
  <c r="L19" i="13"/>
  <c r="L19" i="12"/>
  <c r="L19" i="16"/>
  <c r="L19" i="11"/>
  <c r="L73" i="12"/>
  <c r="J35" i="4"/>
  <c r="J44" i="4"/>
  <c r="J44" i="18"/>
  <c r="S44" i="18" s="1"/>
  <c r="J35" i="18"/>
  <c r="S35" i="18" s="1"/>
  <c r="J44" i="15"/>
  <c r="J44" i="17"/>
  <c r="J44" i="19"/>
  <c r="J35" i="19"/>
  <c r="J35" i="17"/>
  <c r="S35" i="17" s="1"/>
  <c r="J35" i="15"/>
  <c r="S35" i="15" s="1"/>
  <c r="J35" i="16"/>
  <c r="S35" i="16" s="1"/>
  <c r="J44" i="16"/>
  <c r="J44" i="14"/>
  <c r="J35" i="14"/>
  <c r="J35" i="13"/>
  <c r="J44" i="11"/>
  <c r="J44" i="13"/>
  <c r="S44" i="13" s="1"/>
  <c r="J44" i="12"/>
  <c r="S44" i="12" s="1"/>
  <c r="J35" i="11"/>
  <c r="J35" i="12"/>
  <c r="S54" i="12"/>
  <c r="S54" i="19"/>
  <c r="W54" i="11"/>
  <c r="U7" i="15"/>
  <c r="J73" i="15"/>
  <c r="J73" i="17"/>
  <c r="L73" i="14"/>
  <c r="K73" i="14"/>
  <c r="K73" i="4"/>
  <c r="N73" i="13"/>
  <c r="N73" i="17"/>
  <c r="N73" i="4"/>
  <c r="P73" i="12"/>
  <c r="P73" i="15"/>
  <c r="K36" i="4"/>
  <c r="K45" i="4"/>
  <c r="K36" i="19"/>
  <c r="K45" i="19"/>
  <c r="K45" i="18"/>
  <c r="K45" i="17"/>
  <c r="K45" i="15"/>
  <c r="K45" i="16"/>
  <c r="K45" i="14"/>
  <c r="T45" i="14" s="1"/>
  <c r="K36" i="17"/>
  <c r="T36" i="17" s="1"/>
  <c r="K36" i="15"/>
  <c r="T36" i="15" s="1"/>
  <c r="K36" i="14"/>
  <c r="K36" i="13"/>
  <c r="K45" i="13"/>
  <c r="K36" i="18"/>
  <c r="T36" i="18" s="1"/>
  <c r="K36" i="12"/>
  <c r="K45" i="12"/>
  <c r="T45" i="12" s="1"/>
  <c r="K36" i="11"/>
  <c r="K36" i="16"/>
  <c r="T36" i="16" s="1"/>
  <c r="K45" i="11"/>
  <c r="I43" i="4"/>
  <c r="I34" i="4"/>
  <c r="I43" i="18"/>
  <c r="R43" i="18" s="1"/>
  <c r="I34" i="17"/>
  <c r="R34" i="17" s="1"/>
  <c r="I43" i="17"/>
  <c r="R43" i="17" s="1"/>
  <c r="I43" i="15"/>
  <c r="R43" i="15" s="1"/>
  <c r="I34" i="19"/>
  <c r="R34" i="19" s="1"/>
  <c r="I34" i="16"/>
  <c r="R34" i="16" s="1"/>
  <c r="I43" i="19"/>
  <c r="R43" i="19" s="1"/>
  <c r="I34" i="18"/>
  <c r="R34" i="18" s="1"/>
  <c r="I34" i="15"/>
  <c r="R34" i="15" s="1"/>
  <c r="I34" i="13"/>
  <c r="R34" i="13" s="1"/>
  <c r="I43" i="16"/>
  <c r="R43" i="16" s="1"/>
  <c r="I43" i="13"/>
  <c r="R43" i="13" s="1"/>
  <c r="I43" i="11"/>
  <c r="R43" i="11" s="1"/>
  <c r="I34" i="14"/>
  <c r="R34" i="14" s="1"/>
  <c r="I34" i="12"/>
  <c r="R34" i="12" s="1"/>
  <c r="I43" i="12"/>
  <c r="R43" i="12" s="1"/>
  <c r="I43" i="14"/>
  <c r="R43" i="14" s="1"/>
  <c r="I34" i="11"/>
  <c r="R34" i="11" s="1"/>
  <c r="M73" i="13"/>
  <c r="M73" i="19"/>
  <c r="N73" i="18"/>
  <c r="P73" i="11"/>
  <c r="P73" i="14"/>
  <c r="T43" i="19"/>
  <c r="T34" i="19"/>
  <c r="T43" i="15"/>
  <c r="T34" i="17"/>
  <c r="T34" i="15"/>
  <c r="T43" i="17"/>
  <c r="T43" i="14"/>
  <c r="T34" i="12"/>
  <c r="T43" i="13"/>
  <c r="T34" i="13"/>
  <c r="T43" i="12"/>
  <c r="T7" i="17"/>
  <c r="S35" i="19"/>
  <c r="S44" i="19"/>
  <c r="S44" i="17"/>
  <c r="S44" i="15"/>
  <c r="S44" i="16"/>
  <c r="S35" i="14"/>
  <c r="S44" i="14"/>
  <c r="S35" i="13"/>
  <c r="S35" i="12"/>
  <c r="S44" i="11"/>
  <c r="S35" i="11"/>
  <c r="S7" i="12"/>
  <c r="S7" i="13"/>
  <c r="S7" i="15"/>
  <c r="W7" i="11"/>
  <c r="W51" i="13"/>
  <c r="W73" i="13" s="1"/>
  <c r="W51" i="18"/>
  <c r="W73" i="18" s="1"/>
  <c r="T7" i="11"/>
  <c r="T51" i="12"/>
  <c r="T73" i="12" s="1"/>
  <c r="T7" i="15"/>
  <c r="U51" i="14"/>
  <c r="U73" i="14" s="1"/>
  <c r="Y7" i="12"/>
  <c r="Y7" i="15"/>
  <c r="Y51" i="15"/>
  <c r="Y73" i="15" s="1"/>
  <c r="Y51" i="19"/>
  <c r="Y73" i="19" s="1"/>
  <c r="T51" i="19"/>
  <c r="T73" i="19" s="1"/>
  <c r="T35" i="19"/>
  <c r="T44" i="19"/>
  <c r="T35" i="15"/>
  <c r="T44" i="15"/>
  <c r="T35" i="16"/>
  <c r="T44" i="14"/>
  <c r="T35" i="13"/>
  <c r="T35" i="11"/>
  <c r="T44" i="13"/>
  <c r="T35" i="12"/>
  <c r="S7" i="18"/>
  <c r="S51" i="19"/>
  <c r="S73" i="19" s="1"/>
  <c r="S51" i="18"/>
  <c r="S73" i="18" s="1"/>
  <c r="V7" i="14"/>
  <c r="V51" i="16"/>
  <c r="V73" i="16" s="1"/>
  <c r="V7" i="15"/>
  <c r="W51" i="14"/>
  <c r="W73" i="14" s="1"/>
  <c r="W7" i="14"/>
  <c r="T51" i="17"/>
  <c r="T73" i="17" s="1"/>
  <c r="U51" i="19"/>
  <c r="U73" i="19" s="1"/>
  <c r="U51" i="18"/>
  <c r="U73" i="18" s="1"/>
  <c r="Y51" i="12"/>
  <c r="Y73" i="12" s="1"/>
  <c r="V51" i="12"/>
  <c r="V73" i="12" s="1"/>
  <c r="T7" i="16"/>
  <c r="S51" i="14"/>
  <c r="S73" i="14" s="1"/>
  <c r="V7" i="13"/>
  <c r="V51" i="13"/>
  <c r="V73" i="13" s="1"/>
  <c r="V51" i="15"/>
  <c r="V73" i="15" s="1"/>
  <c r="V51" i="19"/>
  <c r="V73" i="19" s="1"/>
  <c r="W7" i="13"/>
  <c r="W7" i="16"/>
  <c r="W7" i="18"/>
  <c r="W51" i="19"/>
  <c r="W73" i="19" s="1"/>
  <c r="T51" i="15"/>
  <c r="T73" i="15" s="1"/>
  <c r="U51" i="17"/>
  <c r="U73" i="17" s="1"/>
  <c r="U51" i="15"/>
  <c r="U73" i="15" s="1"/>
  <c r="V7" i="12"/>
  <c r="W7" i="12"/>
  <c r="Y51" i="14"/>
  <c r="Y73" i="14" s="1"/>
  <c r="Y51" i="18"/>
  <c r="Y73" i="18" s="1"/>
  <c r="S7" i="17"/>
  <c r="V51" i="11"/>
  <c r="V73" i="11" s="1"/>
  <c r="V51" i="18"/>
  <c r="V73" i="18" s="1"/>
  <c r="W51" i="15"/>
  <c r="W73" i="15" s="1"/>
  <c r="T7" i="12"/>
  <c r="T7" i="19"/>
  <c r="U51" i="11"/>
  <c r="U73" i="11" s="1"/>
  <c r="Y7" i="11"/>
  <c r="Y51" i="13"/>
  <c r="Y73" i="13" s="1"/>
  <c r="Y7" i="14"/>
  <c r="Y7" i="18"/>
  <c r="Y7" i="19"/>
  <c r="V7" i="17"/>
  <c r="W51" i="17"/>
  <c r="W73" i="17" s="1"/>
  <c r="T51" i="13"/>
  <c r="T73" i="13" s="1"/>
  <c r="T45" i="18"/>
  <c r="T36" i="19"/>
  <c r="T45" i="19"/>
  <c r="T45" i="17"/>
  <c r="T45" i="15"/>
  <c r="T45" i="16"/>
  <c r="T36" i="13"/>
  <c r="T36" i="14"/>
  <c r="T36" i="12"/>
  <c r="T45" i="13"/>
  <c r="T45" i="11"/>
  <c r="T36" i="11"/>
  <c r="S51" i="16"/>
  <c r="S73" i="16" s="1"/>
  <c r="V7" i="18"/>
  <c r="V7" i="19"/>
  <c r="W51" i="16"/>
  <c r="W73" i="16" s="1"/>
  <c r="W7" i="19"/>
  <c r="T51" i="14"/>
  <c r="T73" i="14" s="1"/>
  <c r="T7" i="18"/>
  <c r="U51" i="13"/>
  <c r="U73" i="13" s="1"/>
  <c r="U51" i="16"/>
  <c r="U73" i="16" s="1"/>
  <c r="Y51" i="16"/>
  <c r="Y73" i="16" s="1"/>
  <c r="S51" i="12"/>
  <c r="S73" i="12" s="1"/>
  <c r="S51" i="11"/>
  <c r="S51" i="17"/>
  <c r="S73" i="17" s="1"/>
  <c r="S7" i="19"/>
  <c r="W7" i="17"/>
  <c r="W7" i="15"/>
  <c r="T7" i="14"/>
  <c r="T51" i="16"/>
  <c r="T73" i="16" s="1"/>
  <c r="Y51" i="11"/>
  <c r="Y73" i="11" s="1"/>
  <c r="Y7" i="16"/>
  <c r="Y7" i="17"/>
  <c r="U19" i="19"/>
  <c r="U19" i="18"/>
  <c r="U19" i="16"/>
  <c r="U19" i="13"/>
  <c r="U19" i="11"/>
  <c r="U19" i="12"/>
  <c r="T7" i="13"/>
  <c r="S36" i="18"/>
  <c r="S45" i="19"/>
  <c r="S45" i="15"/>
  <c r="S36" i="17"/>
  <c r="S45" i="16"/>
  <c r="S36" i="16"/>
  <c r="S45" i="14"/>
  <c r="S36" i="14"/>
  <c r="S45" i="12"/>
  <c r="S36" i="13"/>
  <c r="S36" i="11"/>
  <c r="S34" i="18"/>
  <c r="S43" i="19"/>
  <c r="S34" i="19"/>
  <c r="S34" i="17"/>
  <c r="S34" i="15"/>
  <c r="S43" i="14"/>
  <c r="S34" i="13"/>
  <c r="S43" i="13"/>
  <c r="S34" i="16"/>
  <c r="S34" i="14"/>
  <c r="S7" i="11"/>
  <c r="S7" i="14"/>
  <c r="S51" i="13"/>
  <c r="S7" i="16"/>
  <c r="S51" i="15"/>
  <c r="S73" i="15" s="1"/>
  <c r="V7" i="11"/>
  <c r="V51" i="14"/>
  <c r="V73" i="14" s="1"/>
  <c r="V7" i="16"/>
  <c r="V51" i="17"/>
  <c r="V73" i="17" s="1"/>
  <c r="W51" i="11"/>
  <c r="W73" i="11" s="1"/>
  <c r="W51" i="12"/>
  <c r="W73" i="12" s="1"/>
  <c r="T51" i="11"/>
  <c r="T73" i="11" s="1"/>
  <c r="T51" i="18"/>
  <c r="T73" i="18" s="1"/>
  <c r="U51" i="12"/>
  <c r="U73" i="12" s="1"/>
  <c r="Y7" i="13"/>
  <c r="Y51" i="17"/>
  <c r="Y73" i="17" s="1"/>
  <c r="S73" i="13" l="1"/>
  <c r="S73" i="11"/>
  <c r="U19" i="14"/>
  <c r="T61" i="4"/>
  <c r="S61" i="4"/>
  <c r="T60" i="4"/>
  <c r="S60" i="4"/>
  <c r="T59" i="4"/>
  <c r="S59" i="4"/>
  <c r="T58" i="4"/>
  <c r="S58" i="4"/>
  <c r="T57" i="4"/>
  <c r="S57" i="4"/>
  <c r="T55" i="4"/>
  <c r="S55" i="4"/>
  <c r="T54" i="4"/>
  <c r="S54" i="4"/>
  <c r="T53" i="4"/>
  <c r="S53" i="4"/>
  <c r="T52" i="4"/>
  <c r="S52" i="4"/>
  <c r="T51" i="4"/>
  <c r="S51" i="4"/>
  <c r="S47" i="4"/>
  <c r="T17" i="4"/>
  <c r="S17" i="4"/>
  <c r="T15" i="4"/>
  <c r="S15" i="4"/>
  <c r="T14" i="4"/>
  <c r="S14" i="4"/>
  <c r="T10" i="4"/>
  <c r="S10" i="4"/>
  <c r="T8" i="4"/>
  <c r="S8" i="4" l="1"/>
  <c r="T72" i="4"/>
  <c r="T47" i="4"/>
  <c r="S65" i="4" l="1"/>
  <c r="T65" i="4"/>
  <c r="S66" i="4"/>
  <c r="T66" i="4"/>
  <c r="S67" i="4"/>
  <c r="T67" i="4"/>
  <c r="S68" i="4"/>
  <c r="T68" i="4"/>
  <c r="S69" i="4"/>
  <c r="T69" i="4"/>
  <c r="S70" i="4"/>
  <c r="T70" i="4"/>
  <c r="S71" i="4"/>
  <c r="T71" i="4"/>
  <c r="S19" i="4"/>
  <c r="T19" i="4"/>
  <c r="T22" i="4"/>
  <c r="S29" i="4"/>
  <c r="T29" i="4"/>
  <c r="S33" i="4"/>
  <c r="T33" i="4"/>
  <c r="S34" i="4"/>
  <c r="T34" i="4"/>
  <c r="S35" i="4"/>
  <c r="T35" i="4"/>
  <c r="S36" i="4"/>
  <c r="T36" i="4"/>
  <c r="S41" i="4"/>
  <c r="T41" i="4"/>
  <c r="S42" i="4"/>
  <c r="T42" i="4"/>
  <c r="S43" i="4"/>
  <c r="T43" i="4"/>
  <c r="S44" i="4"/>
  <c r="T44" i="4"/>
  <c r="S45" i="4"/>
  <c r="T45" i="4"/>
  <c r="T12" i="4" l="1"/>
  <c r="S12" i="4"/>
  <c r="T11" i="4"/>
  <c r="S11" i="4" l="1"/>
  <c r="L18" i="3" l="1"/>
  <c r="Z29" i="4" l="1"/>
  <c r="Y29" i="4"/>
  <c r="X29" i="4"/>
  <c r="W29" i="4"/>
  <c r="V29" i="4"/>
  <c r="R29" i="4"/>
  <c r="X47" i="4" l="1"/>
  <c r="F66" i="4" l="1"/>
  <c r="R49" i="4"/>
  <c r="B17" i="9" s="1"/>
  <c r="U49" i="4"/>
  <c r="W37" i="4" l="1"/>
  <c r="N37" i="4" s="1"/>
  <c r="Y49" i="4" l="1"/>
  <c r="A7" i="9"/>
  <c r="A73" i="4"/>
  <c r="W32" i="4" l="1"/>
  <c r="N32" i="4" s="1"/>
  <c r="W38" i="4" l="1"/>
  <c r="W39" i="4"/>
  <c r="N39" i="4" s="1"/>
  <c r="X32" i="4" l="1"/>
  <c r="H25" i="3" l="1"/>
  <c r="H24" i="3"/>
  <c r="H23" i="3"/>
  <c r="H22" i="3"/>
  <c r="J25" i="3"/>
  <c r="J24" i="3"/>
  <c r="J23" i="3"/>
  <c r="J22" i="3"/>
  <c r="G25" i="3"/>
  <c r="G24" i="3"/>
  <c r="G22" i="3"/>
  <c r="G23" i="3"/>
  <c r="P35" i="4" l="1"/>
  <c r="P44" i="4"/>
  <c r="P44" i="19"/>
  <c r="P44" i="18"/>
  <c r="P35" i="19"/>
  <c r="P44" i="17"/>
  <c r="Y44" i="17" s="1"/>
  <c r="P35" i="17"/>
  <c r="Y35" i="17" s="1"/>
  <c r="P44" i="15"/>
  <c r="P35" i="18"/>
  <c r="P35" i="16"/>
  <c r="Y35" i="16" s="1"/>
  <c r="P44" i="14"/>
  <c r="P35" i="13"/>
  <c r="P35" i="15"/>
  <c r="P44" i="13"/>
  <c r="Y44" i="13" s="1"/>
  <c r="P35" i="14"/>
  <c r="Y35" i="14" s="1"/>
  <c r="P44" i="11"/>
  <c r="Y44" i="11" s="1"/>
  <c r="P44" i="16"/>
  <c r="P35" i="12"/>
  <c r="Y35" i="12" s="1"/>
  <c r="P44" i="12"/>
  <c r="P35" i="11"/>
  <c r="N43" i="4"/>
  <c r="N34" i="4"/>
  <c r="N34" i="19"/>
  <c r="W34" i="19" s="1"/>
  <c r="N43" i="19"/>
  <c r="N43" i="18"/>
  <c r="N34" i="17"/>
  <c r="W34" i="17" s="1"/>
  <c r="N43" i="15"/>
  <c r="N34" i="16"/>
  <c r="N43" i="17"/>
  <c r="N34" i="15"/>
  <c r="W34" i="15" s="1"/>
  <c r="N34" i="18"/>
  <c r="N43" i="16"/>
  <c r="W43" i="16" s="1"/>
  <c r="N43" i="13"/>
  <c r="N43" i="14"/>
  <c r="W43" i="14" s="1"/>
  <c r="N34" i="12"/>
  <c r="N34" i="13"/>
  <c r="N43" i="12"/>
  <c r="N34" i="11"/>
  <c r="W34" i="11" s="1"/>
  <c r="N43" i="11"/>
  <c r="N34" i="14"/>
  <c r="W34" i="14" s="1"/>
  <c r="P33" i="4"/>
  <c r="P42" i="4"/>
  <c r="P33" i="19"/>
  <c r="P42" i="19"/>
  <c r="P33" i="18"/>
  <c r="Y33" i="18" s="1"/>
  <c r="P33" i="17"/>
  <c r="Y33" i="17" s="1"/>
  <c r="P42" i="18"/>
  <c r="P42" i="17"/>
  <c r="Y42" i="17" s="1"/>
  <c r="P33" i="15"/>
  <c r="P42" i="16"/>
  <c r="Y42" i="16" s="1"/>
  <c r="P33" i="14"/>
  <c r="P42" i="15"/>
  <c r="P42" i="14"/>
  <c r="P33" i="16"/>
  <c r="Y33" i="16" s="1"/>
  <c r="P33" i="12"/>
  <c r="P42" i="12"/>
  <c r="Y42" i="12" s="1"/>
  <c r="P42" i="11"/>
  <c r="P33" i="13"/>
  <c r="Y33" i="13" s="1"/>
  <c r="P33" i="11"/>
  <c r="P42" i="13"/>
  <c r="P36" i="4"/>
  <c r="P45" i="4"/>
  <c r="P36" i="18"/>
  <c r="P45" i="17"/>
  <c r="Y45" i="17" s="1"/>
  <c r="P36" i="19"/>
  <c r="P36" i="15"/>
  <c r="P45" i="19"/>
  <c r="P36" i="17"/>
  <c r="P36" i="16"/>
  <c r="P45" i="16"/>
  <c r="Y45" i="16" s="1"/>
  <c r="P36" i="14"/>
  <c r="Y36" i="14" s="1"/>
  <c r="P45" i="15"/>
  <c r="Y45" i="15" s="1"/>
  <c r="P45" i="13"/>
  <c r="P45" i="14"/>
  <c r="P45" i="18"/>
  <c r="P45" i="12"/>
  <c r="P36" i="11"/>
  <c r="P36" i="13"/>
  <c r="Y36" i="13" s="1"/>
  <c r="P45" i="11"/>
  <c r="P36" i="12"/>
  <c r="Y36" i="12" s="1"/>
  <c r="M34" i="4"/>
  <c r="M43" i="4"/>
  <c r="M34" i="19"/>
  <c r="M43" i="19"/>
  <c r="M43" i="18"/>
  <c r="M34" i="18"/>
  <c r="V34" i="18" s="1"/>
  <c r="M43" i="17"/>
  <c r="M43" i="15"/>
  <c r="V43" i="15" s="1"/>
  <c r="M43" i="16"/>
  <c r="M43" i="14"/>
  <c r="V43" i="14" s="1"/>
  <c r="M34" i="17"/>
  <c r="M34" i="14"/>
  <c r="M34" i="13"/>
  <c r="V34" i="13" s="1"/>
  <c r="M43" i="13"/>
  <c r="V43" i="13" s="1"/>
  <c r="M34" i="15"/>
  <c r="M34" i="12"/>
  <c r="V34" i="12" s="1"/>
  <c r="M34" i="16"/>
  <c r="M43" i="12"/>
  <c r="V43" i="12" s="1"/>
  <c r="M34" i="11"/>
  <c r="M43" i="11"/>
  <c r="N35" i="4"/>
  <c r="N44" i="4"/>
  <c r="N35" i="19"/>
  <c r="N44" i="19"/>
  <c r="W44" i="19" s="1"/>
  <c r="N35" i="18"/>
  <c r="N35" i="17"/>
  <c r="W35" i="17" s="1"/>
  <c r="N44" i="18"/>
  <c r="N35" i="15"/>
  <c r="N44" i="17"/>
  <c r="W44" i="17" s="1"/>
  <c r="N44" i="16"/>
  <c r="W44" i="16" s="1"/>
  <c r="N35" i="14"/>
  <c r="N35" i="16"/>
  <c r="W35" i="16" s="1"/>
  <c r="N44" i="14"/>
  <c r="N44" i="15"/>
  <c r="N35" i="12"/>
  <c r="N44" i="12"/>
  <c r="N44" i="11"/>
  <c r="W44" i="11" s="1"/>
  <c r="N44" i="13"/>
  <c r="W44" i="13" s="1"/>
  <c r="N35" i="13"/>
  <c r="N35" i="11"/>
  <c r="P43" i="4"/>
  <c r="P34" i="4"/>
  <c r="P43" i="19"/>
  <c r="P34" i="19"/>
  <c r="P34" i="18"/>
  <c r="Y34" i="18" s="1"/>
  <c r="P43" i="18"/>
  <c r="Y43" i="18" s="1"/>
  <c r="P34" i="17"/>
  <c r="P34" i="15"/>
  <c r="Y34" i="15" s="1"/>
  <c r="P43" i="17"/>
  <c r="P43" i="15"/>
  <c r="Y43" i="15" s="1"/>
  <c r="P43" i="14"/>
  <c r="P43" i="16"/>
  <c r="P34" i="16"/>
  <c r="Y34" i="16" s="1"/>
  <c r="P34" i="14"/>
  <c r="Y34" i="14" s="1"/>
  <c r="P34" i="13"/>
  <c r="P43" i="12"/>
  <c r="Y43" i="12" s="1"/>
  <c r="P34" i="11"/>
  <c r="P43" i="13"/>
  <c r="P34" i="12"/>
  <c r="P43" i="11"/>
  <c r="N33" i="4"/>
  <c r="N42" i="4"/>
  <c r="N33" i="19"/>
  <c r="W33" i="19" s="1"/>
  <c r="N42" i="19"/>
  <c r="W42" i="19" s="1"/>
  <c r="N42" i="18"/>
  <c r="N33" i="18"/>
  <c r="W33" i="18" s="1"/>
  <c r="N42" i="15"/>
  <c r="N33" i="17"/>
  <c r="N42" i="16"/>
  <c r="N42" i="17"/>
  <c r="W42" i="17" s="1"/>
  <c r="N33" i="15"/>
  <c r="N33" i="13"/>
  <c r="W33" i="13" s="1"/>
  <c r="N42" i="13"/>
  <c r="N33" i="14"/>
  <c r="W33" i="14" s="1"/>
  <c r="N33" i="12"/>
  <c r="N42" i="12"/>
  <c r="N33" i="11"/>
  <c r="N33" i="16"/>
  <c r="W33" i="16" s="1"/>
  <c r="N42" i="14"/>
  <c r="N42" i="11"/>
  <c r="W42" i="11" s="1"/>
  <c r="M33" i="4"/>
  <c r="M42" i="4"/>
  <c r="M33" i="19"/>
  <c r="M33" i="18"/>
  <c r="M42" i="19"/>
  <c r="V42" i="19" s="1"/>
  <c r="M42" i="18"/>
  <c r="V42" i="18" s="1"/>
  <c r="M42" i="17"/>
  <c r="M33" i="15"/>
  <c r="V33" i="15" s="1"/>
  <c r="M33" i="16"/>
  <c r="M33" i="17"/>
  <c r="V33" i="17" s="1"/>
  <c r="M42" i="15"/>
  <c r="M42" i="16"/>
  <c r="M42" i="14"/>
  <c r="M42" i="13"/>
  <c r="V42" i="13" s="1"/>
  <c r="M33" i="13"/>
  <c r="M33" i="14"/>
  <c r="V33" i="14" s="1"/>
  <c r="M33" i="12"/>
  <c r="M42" i="12"/>
  <c r="V42" i="12" s="1"/>
  <c r="M42" i="11"/>
  <c r="M33" i="11"/>
  <c r="M44" i="4"/>
  <c r="M35" i="4"/>
  <c r="M35" i="19"/>
  <c r="V35" i="19" s="1"/>
  <c r="M44" i="19"/>
  <c r="V44" i="19" s="1"/>
  <c r="M35" i="18"/>
  <c r="M35" i="17"/>
  <c r="V35" i="17" s="1"/>
  <c r="M44" i="17"/>
  <c r="M44" i="18"/>
  <c r="M44" i="15"/>
  <c r="M35" i="16"/>
  <c r="V35" i="16" s="1"/>
  <c r="M44" i="14"/>
  <c r="V44" i="14" s="1"/>
  <c r="M44" i="16"/>
  <c r="V44" i="16" s="1"/>
  <c r="M35" i="14"/>
  <c r="M44" i="13"/>
  <c r="V44" i="13" s="1"/>
  <c r="M35" i="12"/>
  <c r="M44" i="12"/>
  <c r="M35" i="11"/>
  <c r="V35" i="11" s="1"/>
  <c r="M44" i="11"/>
  <c r="V44" i="11" s="1"/>
  <c r="M35" i="15"/>
  <c r="M35" i="13"/>
  <c r="V35" i="13" s="1"/>
  <c r="M36" i="4"/>
  <c r="M45" i="4"/>
  <c r="M36" i="19"/>
  <c r="M45" i="19"/>
  <c r="M36" i="18"/>
  <c r="V36" i="18" s="1"/>
  <c r="M36" i="17"/>
  <c r="V36" i="17" s="1"/>
  <c r="M36" i="15"/>
  <c r="M45" i="17"/>
  <c r="V45" i="17" s="1"/>
  <c r="M45" i="15"/>
  <c r="M45" i="16"/>
  <c r="M36" i="14"/>
  <c r="M36" i="12"/>
  <c r="V36" i="12" s="1"/>
  <c r="M45" i="12"/>
  <c r="V45" i="12" s="1"/>
  <c r="M45" i="13"/>
  <c r="V45" i="13" s="1"/>
  <c r="M45" i="11"/>
  <c r="M45" i="18"/>
  <c r="V45" i="18" s="1"/>
  <c r="M45" i="14"/>
  <c r="M36" i="16"/>
  <c r="V36" i="16" s="1"/>
  <c r="M36" i="11"/>
  <c r="M36" i="13"/>
  <c r="N45" i="4"/>
  <c r="N36" i="4"/>
  <c r="N45" i="19"/>
  <c r="W45" i="19" s="1"/>
  <c r="N36" i="19"/>
  <c r="W36" i="19" s="1"/>
  <c r="N36" i="18"/>
  <c r="N45" i="18"/>
  <c r="W45" i="18" s="1"/>
  <c r="N36" i="17"/>
  <c r="N36" i="15"/>
  <c r="N45" i="15"/>
  <c r="W45" i="15" s="1"/>
  <c r="N45" i="14"/>
  <c r="W45" i="14" s="1"/>
  <c r="N45" i="17"/>
  <c r="W45" i="17" s="1"/>
  <c r="N36" i="16"/>
  <c r="W36" i="16" s="1"/>
  <c r="N36" i="13"/>
  <c r="N36" i="14"/>
  <c r="W36" i="14" s="1"/>
  <c r="N45" i="12"/>
  <c r="N36" i="11"/>
  <c r="N45" i="13"/>
  <c r="W45" i="13" s="1"/>
  <c r="N36" i="12"/>
  <c r="W36" i="12" s="1"/>
  <c r="N45" i="11"/>
  <c r="N45" i="16"/>
  <c r="W45" i="16" s="1"/>
  <c r="Y42" i="19"/>
  <c r="Y33" i="19"/>
  <c r="Y42" i="18"/>
  <c r="Y33" i="15"/>
  <c r="Y42" i="15"/>
  <c r="Y33" i="14"/>
  <c r="Y42" i="13"/>
  <c r="Y42" i="14"/>
  <c r="Y33" i="12"/>
  <c r="Y42" i="11"/>
  <c r="Y33" i="11"/>
  <c r="Y35" i="19"/>
  <c r="Y35" i="18"/>
  <c r="Y44" i="19"/>
  <c r="Y44" i="18"/>
  <c r="Y44" i="15"/>
  <c r="Y35" i="15"/>
  <c r="Y44" i="16"/>
  <c r="Y44" i="14"/>
  <c r="Y35" i="13"/>
  <c r="Y44" i="12"/>
  <c r="Y35" i="11"/>
  <c r="Y45" i="19"/>
  <c r="Y36" i="18"/>
  <c r="Y45" i="18"/>
  <c r="Y36" i="17"/>
  <c r="Y36" i="19"/>
  <c r="Y36" i="15"/>
  <c r="Y36" i="16"/>
  <c r="Y45" i="14"/>
  <c r="Y45" i="13"/>
  <c r="Y45" i="12"/>
  <c r="Y45" i="11"/>
  <c r="Y36" i="11"/>
  <c r="W34" i="18"/>
  <c r="W43" i="19"/>
  <c r="W43" i="18"/>
  <c r="W43" i="17"/>
  <c r="W43" i="15"/>
  <c r="W34" i="16"/>
  <c r="W43" i="13"/>
  <c r="W43" i="12"/>
  <c r="W34" i="13"/>
  <c r="W34" i="12"/>
  <c r="W43" i="11"/>
  <c r="Y43" i="19"/>
  <c r="Y34" i="19"/>
  <c r="Y43" i="17"/>
  <c r="Y34" i="17"/>
  <c r="Y43" i="13"/>
  <c r="Y43" i="14"/>
  <c r="Y34" i="13"/>
  <c r="Y43" i="16"/>
  <c r="Y43" i="11"/>
  <c r="Y34" i="12"/>
  <c r="Y34" i="11"/>
  <c r="V43" i="19"/>
  <c r="V34" i="19"/>
  <c r="V43" i="18"/>
  <c r="V34" i="15"/>
  <c r="V43" i="17"/>
  <c r="V34" i="17"/>
  <c r="V43" i="16"/>
  <c r="V34" i="16"/>
  <c r="V34" i="14"/>
  <c r="V43" i="11"/>
  <c r="V34" i="11"/>
  <c r="W35" i="19"/>
  <c r="W35" i="18"/>
  <c r="W44" i="18"/>
  <c r="W35" i="15"/>
  <c r="W44" i="15"/>
  <c r="W44" i="14"/>
  <c r="W35" i="14"/>
  <c r="W44" i="12"/>
  <c r="W35" i="12"/>
  <c r="W35" i="13"/>
  <c r="W35" i="11"/>
  <c r="W42" i="18"/>
  <c r="W33" i="17"/>
  <c r="W42" i="15"/>
  <c r="W42" i="16"/>
  <c r="W33" i="15"/>
  <c r="W42" i="14"/>
  <c r="W33" i="12"/>
  <c r="W42" i="12"/>
  <c r="W33" i="11"/>
  <c r="W42" i="13"/>
  <c r="V33" i="18"/>
  <c r="V33" i="19"/>
  <c r="V42" i="16"/>
  <c r="V33" i="16"/>
  <c r="V42" i="15"/>
  <c r="V42" i="17"/>
  <c r="V42" i="14"/>
  <c r="V33" i="13"/>
  <c r="V33" i="12"/>
  <c r="V42" i="11"/>
  <c r="V33" i="11"/>
  <c r="V35" i="18"/>
  <c r="V44" i="18"/>
  <c r="V44" i="17"/>
  <c r="V44" i="15"/>
  <c r="V35" i="15"/>
  <c r="V35" i="14"/>
  <c r="V44" i="12"/>
  <c r="V35" i="12"/>
  <c r="V36" i="19"/>
  <c r="V45" i="19"/>
  <c r="V45" i="15"/>
  <c r="V36" i="15"/>
  <c r="V45" i="14"/>
  <c r="V45" i="16"/>
  <c r="V36" i="13"/>
  <c r="V36" i="14"/>
  <c r="V36" i="11"/>
  <c r="V45" i="11"/>
  <c r="W36" i="18"/>
  <c r="W36" i="17"/>
  <c r="W36" i="15"/>
  <c r="W36" i="13"/>
  <c r="W36" i="11"/>
  <c r="W45" i="12"/>
  <c r="W45" i="11"/>
  <c r="F22" i="3"/>
  <c r="L33" i="4" l="1"/>
  <c r="L42" i="4"/>
  <c r="L42" i="19"/>
  <c r="L42" i="18"/>
  <c r="L33" i="19"/>
  <c r="U33" i="19" s="1"/>
  <c r="L33" i="18"/>
  <c r="U33" i="18" s="1"/>
  <c r="L42" i="15"/>
  <c r="U42" i="15" s="1"/>
  <c r="L33" i="17"/>
  <c r="U33" i="17" s="1"/>
  <c r="L33" i="16"/>
  <c r="L42" i="17"/>
  <c r="U42" i="17" s="1"/>
  <c r="L42" i="16"/>
  <c r="L33" i="15"/>
  <c r="U33" i="15" s="1"/>
  <c r="L42" i="14"/>
  <c r="U42" i="14" s="1"/>
  <c r="L33" i="14"/>
  <c r="U33" i="14" s="1"/>
  <c r="L33" i="13"/>
  <c r="U33" i="13" s="1"/>
  <c r="L42" i="11"/>
  <c r="U42" i="11" s="1"/>
  <c r="L42" i="13"/>
  <c r="L33" i="12"/>
  <c r="L33" i="11"/>
  <c r="U33" i="11" s="1"/>
  <c r="L42" i="12"/>
  <c r="U42" i="12" s="1"/>
  <c r="U42" i="19"/>
  <c r="U42" i="18"/>
  <c r="U42" i="16"/>
  <c r="U33" i="16"/>
  <c r="U42" i="13"/>
  <c r="U33" i="12"/>
  <c r="X72" i="4"/>
  <c r="R11" i="4" l="1"/>
  <c r="Z11" i="4"/>
  <c r="Y11" i="4"/>
  <c r="X11" i="4"/>
  <c r="W11" i="4"/>
  <c r="V11" i="4"/>
  <c r="U11" i="4"/>
  <c r="B20" i="3" l="1"/>
  <c r="M20" i="3"/>
  <c r="L20" i="3"/>
  <c r="R22" i="4"/>
  <c r="U22" i="4" l="1"/>
  <c r="W22" i="4"/>
  <c r="X22" i="4"/>
  <c r="Y22" i="4"/>
  <c r="Z22" i="4"/>
  <c r="V22" i="4"/>
  <c r="K15" i="3"/>
  <c r="Q25" i="4" l="1"/>
  <c r="Q25" i="18"/>
  <c r="Q48" i="18" s="1"/>
  <c r="Q25" i="15"/>
  <c r="Q48" i="15" s="1"/>
  <c r="Q25" i="19"/>
  <c r="Q48" i="19" s="1"/>
  <c r="Q25" i="16"/>
  <c r="Q48" i="16" s="1"/>
  <c r="Q25" i="14"/>
  <c r="Q48" i="14" s="1"/>
  <c r="Q25" i="17"/>
  <c r="Q48" i="17" s="1"/>
  <c r="Q25" i="13"/>
  <c r="Q48" i="13" s="1"/>
  <c r="Q25" i="11"/>
  <c r="Q48" i="11" s="1"/>
  <c r="Q25" i="12"/>
  <c r="Q48" i="12" s="1"/>
  <c r="Z22" i="13"/>
  <c r="Z22" i="12"/>
  <c r="Z22" i="14"/>
  <c r="Z22" i="16"/>
  <c r="Z22" i="17"/>
  <c r="Z22" i="15"/>
  <c r="Z22" i="19"/>
  <c r="Z25" i="19"/>
  <c r="Z25" i="15"/>
  <c r="Z25" i="16"/>
  <c r="Z25" i="14"/>
  <c r="Z25" i="11"/>
  <c r="Z22" i="11"/>
  <c r="Z22" i="18"/>
  <c r="X43" i="4"/>
  <c r="Z43" i="4"/>
  <c r="X44" i="4"/>
  <c r="Z44" i="4"/>
  <c r="X45" i="4"/>
  <c r="Z45" i="4"/>
  <c r="Z42" i="4"/>
  <c r="X42" i="4"/>
  <c r="Z25" i="12" l="1"/>
  <c r="Z25" i="17"/>
  <c r="Z25" i="18"/>
  <c r="Z25" i="13"/>
  <c r="K2" i="3"/>
  <c r="I2" i="3"/>
  <c r="E24" i="19" l="1"/>
  <c r="F24" i="19" s="1"/>
  <c r="Z24" i="19" s="1"/>
  <c r="E25" i="19"/>
  <c r="F25" i="19" s="1"/>
  <c r="E25" i="18"/>
  <c r="F25" i="18" s="1"/>
  <c r="E25" i="17"/>
  <c r="F25" i="17" s="1"/>
  <c r="E24" i="18"/>
  <c r="F24" i="18" s="1"/>
  <c r="Z24" i="18" s="1"/>
  <c r="E24" i="17"/>
  <c r="F24" i="17" s="1"/>
  <c r="Z24" i="17" s="1"/>
  <c r="E25" i="16"/>
  <c r="F25" i="16" s="1"/>
  <c r="E24" i="15"/>
  <c r="F24" i="15" s="1"/>
  <c r="Z24" i="15" s="1"/>
  <c r="E25" i="15"/>
  <c r="F25" i="15" s="1"/>
  <c r="E24" i="14"/>
  <c r="F24" i="14" s="1"/>
  <c r="Z24" i="14" s="1"/>
  <c r="E24" i="16"/>
  <c r="F24" i="16" s="1"/>
  <c r="Z24" i="16" s="1"/>
  <c r="E25" i="14"/>
  <c r="F25" i="14" s="1"/>
  <c r="E24" i="13"/>
  <c r="F24" i="13" s="1"/>
  <c r="Z24" i="13" s="1"/>
  <c r="E25" i="12"/>
  <c r="F25" i="12" s="1"/>
  <c r="E25" i="13"/>
  <c r="F25" i="13" s="1"/>
  <c r="E24" i="11"/>
  <c r="F24" i="11" s="1"/>
  <c r="Z24" i="11" s="1"/>
  <c r="E25" i="11"/>
  <c r="F25" i="11" s="1"/>
  <c r="E24" i="12"/>
  <c r="F24" i="12" s="1"/>
  <c r="Z24" i="12" s="1"/>
  <c r="E14" i="3"/>
  <c r="D14" i="3"/>
  <c r="E57" i="19"/>
  <c r="F57" i="19" s="1"/>
  <c r="E53" i="19"/>
  <c r="F53" i="19" s="1"/>
  <c r="E22" i="19"/>
  <c r="F22" i="19" s="1"/>
  <c r="E58" i="18"/>
  <c r="F58" i="18" s="1"/>
  <c r="E56" i="18"/>
  <c r="F56" i="18" s="1"/>
  <c r="E59" i="19"/>
  <c r="F59" i="19" s="1"/>
  <c r="E55" i="19"/>
  <c r="F55" i="19" s="1"/>
  <c r="E14" i="19"/>
  <c r="F14" i="19" s="1"/>
  <c r="E10" i="19"/>
  <c r="F10" i="19" s="1"/>
  <c r="E54" i="18"/>
  <c r="F54" i="18" s="1"/>
  <c r="E52" i="18"/>
  <c r="F52" i="18" s="1"/>
  <c r="E17" i="19"/>
  <c r="F17" i="19" s="1"/>
  <c r="E20" i="18"/>
  <c r="F20" i="18" s="1"/>
  <c r="E17" i="18"/>
  <c r="F17" i="18" s="1"/>
  <c r="E14" i="18"/>
  <c r="F14" i="18" s="1"/>
  <c r="E60" i="19"/>
  <c r="F60" i="19" s="1"/>
  <c r="E52" i="19"/>
  <c r="F52" i="19" s="1"/>
  <c r="E21" i="19"/>
  <c r="F21" i="19" s="1"/>
  <c r="E59" i="18"/>
  <c r="F59" i="18" s="1"/>
  <c r="E20" i="19"/>
  <c r="F20" i="19" s="1"/>
  <c r="E12" i="19"/>
  <c r="F12" i="19" s="1"/>
  <c r="E9" i="19"/>
  <c r="F9" i="19" s="1"/>
  <c r="E7" i="19"/>
  <c r="F7" i="19" s="1"/>
  <c r="E61" i="18"/>
  <c r="F61" i="18" s="1"/>
  <c r="E55" i="18"/>
  <c r="F55" i="18" s="1"/>
  <c r="E61" i="19"/>
  <c r="F61" i="19" s="1"/>
  <c r="E58" i="19"/>
  <c r="F58" i="19" s="1"/>
  <c r="E54" i="19"/>
  <c r="F54" i="19" s="1"/>
  <c r="E15" i="19"/>
  <c r="F15" i="19" s="1"/>
  <c r="E57" i="18"/>
  <c r="F57" i="18" s="1"/>
  <c r="E51" i="18"/>
  <c r="F51" i="18" s="1"/>
  <c r="E19" i="18"/>
  <c r="F19" i="18" s="1"/>
  <c r="E56" i="19"/>
  <c r="F56" i="19" s="1"/>
  <c r="E51" i="19"/>
  <c r="F51" i="19" s="1"/>
  <c r="E53" i="18"/>
  <c r="F53" i="18" s="1"/>
  <c r="E22" i="18"/>
  <c r="F22" i="18" s="1"/>
  <c r="E15" i="18"/>
  <c r="F15" i="18" s="1"/>
  <c r="E9" i="18"/>
  <c r="F9" i="18" s="1"/>
  <c r="E8" i="18"/>
  <c r="F8" i="18" s="1"/>
  <c r="E14" i="17"/>
  <c r="F14" i="17" s="1"/>
  <c r="E53" i="15"/>
  <c r="F53" i="15" s="1"/>
  <c r="E19" i="19"/>
  <c r="F19" i="19" s="1"/>
  <c r="E8" i="19"/>
  <c r="F8" i="19" s="1"/>
  <c r="E12" i="18"/>
  <c r="F12" i="18" s="1"/>
  <c r="E56" i="17"/>
  <c r="F56" i="17" s="1"/>
  <c r="E20" i="17"/>
  <c r="F20" i="17" s="1"/>
  <c r="E17" i="17"/>
  <c r="F17" i="17" s="1"/>
  <c r="E8" i="17"/>
  <c r="F8" i="17" s="1"/>
  <c r="E59" i="15"/>
  <c r="F59" i="15" s="1"/>
  <c r="E57" i="15"/>
  <c r="F57" i="15" s="1"/>
  <c r="E55" i="15"/>
  <c r="F55" i="15" s="1"/>
  <c r="E10" i="18"/>
  <c r="F10" i="18" s="1"/>
  <c r="E59" i="17"/>
  <c r="F59" i="17" s="1"/>
  <c r="E57" i="17"/>
  <c r="F57" i="17" s="1"/>
  <c r="E54" i="17"/>
  <c r="F54" i="17" s="1"/>
  <c r="E51" i="17"/>
  <c r="F51" i="17" s="1"/>
  <c r="E61" i="15"/>
  <c r="F61" i="15" s="1"/>
  <c r="E10" i="17"/>
  <c r="F10" i="17" s="1"/>
  <c r="E52" i="15"/>
  <c r="F52" i="15" s="1"/>
  <c r="E60" i="18"/>
  <c r="F60" i="18" s="1"/>
  <c r="E7" i="18"/>
  <c r="F7" i="18" s="1"/>
  <c r="E61" i="17"/>
  <c r="F61" i="17" s="1"/>
  <c r="E53" i="17"/>
  <c r="F53" i="17" s="1"/>
  <c r="E22" i="17"/>
  <c r="F22" i="17" s="1"/>
  <c r="E12" i="17"/>
  <c r="F12" i="17" s="1"/>
  <c r="E55" i="17"/>
  <c r="F55" i="17" s="1"/>
  <c r="E15" i="17"/>
  <c r="F15" i="17" s="1"/>
  <c r="E60" i="15"/>
  <c r="F60" i="15" s="1"/>
  <c r="E58" i="15"/>
  <c r="F58" i="15" s="1"/>
  <c r="E56" i="15"/>
  <c r="F56" i="15" s="1"/>
  <c r="E54" i="15"/>
  <c r="F54" i="15" s="1"/>
  <c r="E51" i="15"/>
  <c r="F51" i="15" s="1"/>
  <c r="E21" i="18"/>
  <c r="F21" i="18" s="1"/>
  <c r="E60" i="17"/>
  <c r="F60" i="17" s="1"/>
  <c r="E58" i="17"/>
  <c r="F58" i="17" s="1"/>
  <c r="E52" i="17"/>
  <c r="F52" i="17" s="1"/>
  <c r="E19" i="17"/>
  <c r="F19" i="17" s="1"/>
  <c r="E9" i="17"/>
  <c r="F9" i="17" s="1"/>
  <c r="E7" i="17"/>
  <c r="F7" i="17" s="1"/>
  <c r="E21" i="17"/>
  <c r="F21" i="17" s="1"/>
  <c r="E14" i="15"/>
  <c r="F14" i="15" s="1"/>
  <c r="E52" i="16"/>
  <c r="F52" i="16" s="1"/>
  <c r="E21" i="15"/>
  <c r="F21" i="15" s="1"/>
  <c r="E59" i="16"/>
  <c r="F59" i="16" s="1"/>
  <c r="E57" i="16"/>
  <c r="F57" i="16" s="1"/>
  <c r="E55" i="16"/>
  <c r="F55" i="16" s="1"/>
  <c r="E17" i="15"/>
  <c r="F17" i="15" s="1"/>
  <c r="E8" i="15"/>
  <c r="F8" i="15" s="1"/>
  <c r="E61" i="16"/>
  <c r="F61" i="16" s="1"/>
  <c r="E21" i="16"/>
  <c r="F21" i="16" s="1"/>
  <c r="E19" i="16"/>
  <c r="F19" i="16" s="1"/>
  <c r="E12" i="16"/>
  <c r="F12" i="16" s="1"/>
  <c r="E8" i="16"/>
  <c r="F8" i="16" s="1"/>
  <c r="E57" i="14"/>
  <c r="F57" i="14" s="1"/>
  <c r="E55" i="14"/>
  <c r="F55" i="14" s="1"/>
  <c r="E20" i="15"/>
  <c r="F20" i="15" s="1"/>
  <c r="E53" i="16"/>
  <c r="F53" i="16" s="1"/>
  <c r="E51" i="16"/>
  <c r="F51" i="16" s="1"/>
  <c r="E10" i="16"/>
  <c r="F10" i="16" s="1"/>
  <c r="E60" i="14"/>
  <c r="F60" i="14" s="1"/>
  <c r="E7" i="15"/>
  <c r="F7" i="15" s="1"/>
  <c r="E56" i="16"/>
  <c r="F56" i="16" s="1"/>
  <c r="E54" i="16"/>
  <c r="F54" i="16" s="1"/>
  <c r="E14" i="16"/>
  <c r="F14" i="16" s="1"/>
  <c r="E22" i="15"/>
  <c r="F22" i="15" s="1"/>
  <c r="E20" i="16"/>
  <c r="F20" i="16" s="1"/>
  <c r="E59" i="14"/>
  <c r="F59" i="14" s="1"/>
  <c r="E58" i="14"/>
  <c r="F58" i="14" s="1"/>
  <c r="E52" i="14"/>
  <c r="F52" i="14" s="1"/>
  <c r="E22" i="14"/>
  <c r="F22" i="14" s="1"/>
  <c r="E20" i="14"/>
  <c r="F20" i="14" s="1"/>
  <c r="E7" i="14"/>
  <c r="F7" i="14" s="1"/>
  <c r="E15" i="15"/>
  <c r="F15" i="15" s="1"/>
  <c r="E7" i="16"/>
  <c r="F7" i="16" s="1"/>
  <c r="E51" i="14"/>
  <c r="F51" i="14" s="1"/>
  <c r="E17" i="14"/>
  <c r="F17" i="14" s="1"/>
  <c r="E61" i="13"/>
  <c r="F61" i="13" s="1"/>
  <c r="E12" i="13"/>
  <c r="F12" i="13" s="1"/>
  <c r="E8" i="13"/>
  <c r="F8" i="13" s="1"/>
  <c r="E12" i="15"/>
  <c r="F12" i="15" s="1"/>
  <c r="E10" i="15"/>
  <c r="F10" i="15" s="1"/>
  <c r="E14" i="14"/>
  <c r="F14" i="14" s="1"/>
  <c r="E8" i="14"/>
  <c r="F8" i="14" s="1"/>
  <c r="E59" i="13"/>
  <c r="F59" i="13" s="1"/>
  <c r="E55" i="13"/>
  <c r="F55" i="13" s="1"/>
  <c r="E51" i="13"/>
  <c r="F51" i="13" s="1"/>
  <c r="E17" i="13"/>
  <c r="F17" i="13" s="1"/>
  <c r="E21" i="14"/>
  <c r="F21" i="14" s="1"/>
  <c r="E15" i="16"/>
  <c r="F15" i="16" s="1"/>
  <c r="E58" i="13"/>
  <c r="F58" i="13" s="1"/>
  <c r="E54" i="13"/>
  <c r="F54" i="13" s="1"/>
  <c r="E14" i="13"/>
  <c r="F14" i="13" s="1"/>
  <c r="E9" i="13"/>
  <c r="F9" i="13" s="1"/>
  <c r="E7" i="13"/>
  <c r="F7" i="13" s="1"/>
  <c r="E61" i="12"/>
  <c r="F61" i="12" s="1"/>
  <c r="E58" i="12"/>
  <c r="F58" i="12" s="1"/>
  <c r="E56" i="12"/>
  <c r="F56" i="12" s="1"/>
  <c r="E19" i="15"/>
  <c r="F19" i="15" s="1"/>
  <c r="E60" i="16"/>
  <c r="F60" i="16" s="1"/>
  <c r="E22" i="16"/>
  <c r="F22" i="16" s="1"/>
  <c r="E9" i="16"/>
  <c r="F9" i="16" s="1"/>
  <c r="E56" i="14"/>
  <c r="F56" i="14" s="1"/>
  <c r="E15" i="14"/>
  <c r="F15" i="14" s="1"/>
  <c r="E9" i="14"/>
  <c r="F9" i="14" s="1"/>
  <c r="E60" i="13"/>
  <c r="F60" i="13" s="1"/>
  <c r="E53" i="12"/>
  <c r="F53" i="12" s="1"/>
  <c r="E51" i="12"/>
  <c r="F51" i="12" s="1"/>
  <c r="E55" i="12"/>
  <c r="F55" i="12" s="1"/>
  <c r="E19" i="12"/>
  <c r="F19" i="12" s="1"/>
  <c r="E8" i="12"/>
  <c r="F8" i="12" s="1"/>
  <c r="E53" i="14"/>
  <c r="F53" i="14" s="1"/>
  <c r="E22" i="13"/>
  <c r="F22" i="13" s="1"/>
  <c r="E19" i="13"/>
  <c r="F19" i="13" s="1"/>
  <c r="E61" i="14"/>
  <c r="F61" i="14" s="1"/>
  <c r="E56" i="13"/>
  <c r="F56" i="13" s="1"/>
  <c r="E60" i="12"/>
  <c r="F60" i="12" s="1"/>
  <c r="E57" i="12"/>
  <c r="F57" i="12" s="1"/>
  <c r="E54" i="14"/>
  <c r="F54" i="14" s="1"/>
  <c r="E12" i="14"/>
  <c r="F12" i="14" s="1"/>
  <c r="E57" i="13"/>
  <c r="F57" i="13" s="1"/>
  <c r="E52" i="12"/>
  <c r="F52" i="12" s="1"/>
  <c r="E10" i="14"/>
  <c r="F10" i="14" s="1"/>
  <c r="E53" i="13"/>
  <c r="F53" i="13" s="1"/>
  <c r="E22" i="12"/>
  <c r="F22" i="12" s="1"/>
  <c r="E20" i="13"/>
  <c r="F20" i="13" s="1"/>
  <c r="E54" i="12"/>
  <c r="F54" i="12" s="1"/>
  <c r="E17" i="12"/>
  <c r="F17" i="12" s="1"/>
  <c r="E9" i="12"/>
  <c r="F9" i="12" s="1"/>
  <c r="E61" i="11"/>
  <c r="F61" i="11" s="1"/>
  <c r="E57" i="11"/>
  <c r="F57" i="11" s="1"/>
  <c r="E52" i="11"/>
  <c r="F52" i="11" s="1"/>
  <c r="E19" i="11"/>
  <c r="F19" i="11" s="1"/>
  <c r="E12" i="11"/>
  <c r="F12" i="11" s="1"/>
  <c r="E9" i="11"/>
  <c r="F9" i="11" s="1"/>
  <c r="E60" i="11"/>
  <c r="F60" i="11" s="1"/>
  <c r="E56" i="11"/>
  <c r="F56" i="11" s="1"/>
  <c r="E51" i="11"/>
  <c r="F51" i="11" s="1"/>
  <c r="E22" i="11"/>
  <c r="F22" i="11" s="1"/>
  <c r="E20" i="11"/>
  <c r="F20" i="11" s="1"/>
  <c r="E14" i="11"/>
  <c r="F14" i="11" s="1"/>
  <c r="E7" i="12"/>
  <c r="F7" i="12" s="1"/>
  <c r="E9" i="15"/>
  <c r="F9" i="15" s="1"/>
  <c r="E17" i="16"/>
  <c r="F17" i="16" s="1"/>
  <c r="E15" i="12"/>
  <c r="F15" i="12" s="1"/>
  <c r="E15" i="13"/>
  <c r="F15" i="13" s="1"/>
  <c r="E8" i="11"/>
  <c r="F8" i="11" s="1"/>
  <c r="E7" i="11"/>
  <c r="F7" i="11" s="1"/>
  <c r="E52" i="13"/>
  <c r="F52" i="13" s="1"/>
  <c r="E10" i="13"/>
  <c r="F10" i="13" s="1"/>
  <c r="E14" i="12"/>
  <c r="F14" i="12" s="1"/>
  <c r="E12" i="12"/>
  <c r="F12" i="12" s="1"/>
  <c r="E55" i="11"/>
  <c r="F55" i="11" s="1"/>
  <c r="E21" i="11"/>
  <c r="F21" i="11" s="1"/>
  <c r="E15" i="11"/>
  <c r="F15" i="11" s="1"/>
  <c r="E10" i="12"/>
  <c r="F10" i="12" s="1"/>
  <c r="E59" i="11"/>
  <c r="F59" i="11" s="1"/>
  <c r="E58" i="11"/>
  <c r="F58" i="11" s="1"/>
  <c r="E17" i="11"/>
  <c r="F17" i="11" s="1"/>
  <c r="E59" i="12"/>
  <c r="F59" i="12" s="1"/>
  <c r="E21" i="12"/>
  <c r="F21" i="12" s="1"/>
  <c r="E54" i="11"/>
  <c r="F54" i="11" s="1"/>
  <c r="E10" i="11"/>
  <c r="F10" i="11" s="1"/>
  <c r="E20" i="12"/>
  <c r="F20" i="12" s="1"/>
  <c r="E58" i="16"/>
  <c r="F58" i="16" s="1"/>
  <c r="E19" i="14"/>
  <c r="F19" i="14" s="1"/>
  <c r="E21" i="13"/>
  <c r="F21" i="13" s="1"/>
  <c r="E53" i="11"/>
  <c r="F53" i="11" s="1"/>
  <c r="C14" i="3"/>
  <c r="H14" i="3"/>
  <c r="E61" i="4"/>
  <c r="F61" i="4" s="1"/>
  <c r="Y61" i="4" s="1"/>
  <c r="E22" i="4"/>
  <c r="F22" i="4" s="1"/>
  <c r="R61" i="4"/>
  <c r="E25" i="4"/>
  <c r="F25" i="4" s="1"/>
  <c r="Z25" i="4" s="1"/>
  <c r="C2" i="3"/>
  <c r="G2" i="3"/>
  <c r="N24" i="4" l="1"/>
  <c r="N24" i="19"/>
  <c r="N24" i="17"/>
  <c r="N24" i="18"/>
  <c r="N24" i="15"/>
  <c r="N24" i="16"/>
  <c r="N24" i="14"/>
  <c r="W24" i="14" s="1"/>
  <c r="N24" i="12"/>
  <c r="W24" i="12" s="1"/>
  <c r="N24" i="13"/>
  <c r="N24" i="11"/>
  <c r="I24" i="4"/>
  <c r="I24" i="19"/>
  <c r="I24" i="17"/>
  <c r="I24" i="18"/>
  <c r="I24" i="16"/>
  <c r="I24" i="13"/>
  <c r="I24" i="14"/>
  <c r="I24" i="15"/>
  <c r="I24" i="12"/>
  <c r="I24" i="11"/>
  <c r="J24" i="4"/>
  <c r="S24" i="4" s="1"/>
  <c r="J24" i="18"/>
  <c r="S24" i="18" s="1"/>
  <c r="J24" i="15"/>
  <c r="S24" i="15" s="1"/>
  <c r="J24" i="19"/>
  <c r="S24" i="19" s="1"/>
  <c r="J24" i="16"/>
  <c r="J24" i="14"/>
  <c r="J24" i="17"/>
  <c r="J24" i="12"/>
  <c r="J24" i="11"/>
  <c r="J24" i="13"/>
  <c r="K24" i="4"/>
  <c r="T24" i="4" s="1"/>
  <c r="K24" i="19"/>
  <c r="T24" i="19" s="1"/>
  <c r="K24" i="18"/>
  <c r="K24" i="17"/>
  <c r="K24" i="16"/>
  <c r="K24" i="15"/>
  <c r="K24" i="14"/>
  <c r="K24" i="13"/>
  <c r="T24" i="13" s="1"/>
  <c r="K24" i="11"/>
  <c r="T24" i="11" s="1"/>
  <c r="K24" i="12"/>
  <c r="T24" i="12" s="1"/>
  <c r="X20" i="12"/>
  <c r="Z20" i="12"/>
  <c r="X20" i="11"/>
  <c r="Z20" i="11"/>
  <c r="X19" i="16"/>
  <c r="Z19" i="16"/>
  <c r="Z20" i="19"/>
  <c r="X20" i="19"/>
  <c r="X19" i="13"/>
  <c r="Z19" i="13"/>
  <c r="C15" i="3"/>
  <c r="X20" i="15"/>
  <c r="Z20" i="15"/>
  <c r="X19" i="18"/>
  <c r="Z19" i="18"/>
  <c r="S24" i="17"/>
  <c r="S24" i="16"/>
  <c r="S24" i="14"/>
  <c r="S24" i="13"/>
  <c r="S24" i="12"/>
  <c r="S24" i="11"/>
  <c r="X19" i="11"/>
  <c r="Z19" i="11"/>
  <c r="E28" i="19"/>
  <c r="F28" i="19" s="1"/>
  <c r="E27" i="19"/>
  <c r="F27" i="19" s="1"/>
  <c r="E26" i="19"/>
  <c r="F26" i="19" s="1"/>
  <c r="E26" i="18"/>
  <c r="F26" i="18" s="1"/>
  <c r="E28" i="18"/>
  <c r="F28" i="18" s="1"/>
  <c r="E28" i="17"/>
  <c r="F28" i="17" s="1"/>
  <c r="E27" i="17"/>
  <c r="F27" i="17" s="1"/>
  <c r="E27" i="18"/>
  <c r="F27" i="18" s="1"/>
  <c r="E26" i="17"/>
  <c r="F26" i="17" s="1"/>
  <c r="E27" i="15"/>
  <c r="F27" i="15" s="1"/>
  <c r="E28" i="15"/>
  <c r="F28" i="15" s="1"/>
  <c r="E27" i="16"/>
  <c r="F27" i="16" s="1"/>
  <c r="E26" i="16"/>
  <c r="F26" i="16" s="1"/>
  <c r="E26" i="14"/>
  <c r="F26" i="14" s="1"/>
  <c r="E28" i="16"/>
  <c r="F28" i="16" s="1"/>
  <c r="E26" i="15"/>
  <c r="F26" i="15" s="1"/>
  <c r="E27" i="13"/>
  <c r="F27" i="13" s="1"/>
  <c r="E26" i="13"/>
  <c r="F26" i="13" s="1"/>
  <c r="E28" i="14"/>
  <c r="F28" i="14" s="1"/>
  <c r="E27" i="14"/>
  <c r="F27" i="14" s="1"/>
  <c r="E26" i="12"/>
  <c r="F26" i="12" s="1"/>
  <c r="E28" i="12"/>
  <c r="F28" i="12" s="1"/>
  <c r="E27" i="12"/>
  <c r="F27" i="12" s="1"/>
  <c r="E28" i="11"/>
  <c r="F28" i="11" s="1"/>
  <c r="E27" i="11"/>
  <c r="F27" i="11" s="1"/>
  <c r="E26" i="11"/>
  <c r="F26" i="11" s="1"/>
  <c r="E28" i="13"/>
  <c r="F28" i="13" s="1"/>
  <c r="D7" i="3"/>
  <c r="E9" i="3"/>
  <c r="D9" i="3"/>
  <c r="E8" i="3"/>
  <c r="D8" i="3"/>
  <c r="F7" i="3"/>
  <c r="E7" i="3"/>
  <c r="Z20" i="14"/>
  <c r="X20" i="14"/>
  <c r="T24" i="18"/>
  <c r="T24" i="17"/>
  <c r="T24" i="16"/>
  <c r="T24" i="15"/>
  <c r="T24" i="14"/>
  <c r="X19" i="15"/>
  <c r="Z19" i="15"/>
  <c r="Z19" i="19"/>
  <c r="X19" i="19"/>
  <c r="W24" i="18"/>
  <c r="W24" i="19"/>
  <c r="W24" i="15"/>
  <c r="W24" i="17"/>
  <c r="W24" i="13"/>
  <c r="W24" i="11"/>
  <c r="W24" i="16"/>
  <c r="Z20" i="17"/>
  <c r="X20" i="17"/>
  <c r="Z20" i="16"/>
  <c r="X20" i="16"/>
  <c r="E23" i="19"/>
  <c r="F23" i="19" s="1"/>
  <c r="E23" i="18"/>
  <c r="F23" i="18" s="1"/>
  <c r="E23" i="17"/>
  <c r="F23" i="17" s="1"/>
  <c r="E23" i="15"/>
  <c r="F23" i="15" s="1"/>
  <c r="E23" i="13"/>
  <c r="F23" i="13" s="1"/>
  <c r="E23" i="12"/>
  <c r="F23" i="12" s="1"/>
  <c r="E23" i="14"/>
  <c r="F23" i="14" s="1"/>
  <c r="E23" i="16"/>
  <c r="F23" i="16" s="1"/>
  <c r="E23" i="11"/>
  <c r="F23" i="11" s="1"/>
  <c r="E6" i="3"/>
  <c r="D6" i="3"/>
  <c r="H6" i="3"/>
  <c r="F6" i="3"/>
  <c r="X19" i="14"/>
  <c r="Z19" i="14"/>
  <c r="X20" i="13"/>
  <c r="Z20" i="13"/>
  <c r="Z19" i="12"/>
  <c r="X19" i="12"/>
  <c r="X19" i="17"/>
  <c r="Z19" i="17"/>
  <c r="Z20" i="18"/>
  <c r="X20" i="18"/>
  <c r="G6" i="3"/>
  <c r="X61" i="4"/>
  <c r="W61" i="4"/>
  <c r="U61" i="4"/>
  <c r="V61" i="4"/>
  <c r="Z61" i="4"/>
  <c r="K28" i="4" l="1"/>
  <c r="K28" i="18"/>
  <c r="K28" i="19"/>
  <c r="K28" i="17"/>
  <c r="K28" i="15"/>
  <c r="T28" i="15" s="1"/>
  <c r="K28" i="16"/>
  <c r="T28" i="16" s="1"/>
  <c r="K28" i="13"/>
  <c r="K28" i="11"/>
  <c r="K28" i="14"/>
  <c r="K28" i="12"/>
  <c r="R24" i="13"/>
  <c r="L23" i="4"/>
  <c r="L23" i="18"/>
  <c r="U23" i="18" s="1"/>
  <c r="L23" i="19"/>
  <c r="L23" i="17"/>
  <c r="U23" i="17" s="1"/>
  <c r="L23" i="15"/>
  <c r="L23" i="16"/>
  <c r="U23" i="16" s="1"/>
  <c r="L23" i="13"/>
  <c r="L23" i="14"/>
  <c r="U23" i="14" s="1"/>
  <c r="L23" i="11"/>
  <c r="L23" i="12"/>
  <c r="U23" i="12" s="1"/>
  <c r="J26" i="4"/>
  <c r="J26" i="19"/>
  <c r="S26" i="19" s="1"/>
  <c r="J26" i="18"/>
  <c r="J26" i="17"/>
  <c r="S26" i="17" s="1"/>
  <c r="J26" i="16"/>
  <c r="J26" i="14"/>
  <c r="J26" i="15"/>
  <c r="J26" i="13"/>
  <c r="S26" i="13" s="1"/>
  <c r="J26" i="11"/>
  <c r="J26" i="12"/>
  <c r="S26" i="12" s="1"/>
  <c r="R24" i="16"/>
  <c r="R24" i="18"/>
  <c r="J23" i="4"/>
  <c r="J23" i="19"/>
  <c r="J23" i="17"/>
  <c r="J23" i="18"/>
  <c r="J23" i="15"/>
  <c r="J23" i="16"/>
  <c r="J23" i="14"/>
  <c r="J23" i="13"/>
  <c r="J23" i="12"/>
  <c r="J23" i="11"/>
  <c r="E15" i="3"/>
  <c r="K23" i="4"/>
  <c r="K23" i="18"/>
  <c r="K23" i="19"/>
  <c r="K23" i="15"/>
  <c r="K23" i="16"/>
  <c r="K23" i="17"/>
  <c r="K23" i="14"/>
  <c r="K23" i="13"/>
  <c r="K23" i="12"/>
  <c r="K23" i="11"/>
  <c r="L26" i="4"/>
  <c r="L26" i="19"/>
  <c r="U26" i="19" s="1"/>
  <c r="L26" i="15"/>
  <c r="L26" i="18"/>
  <c r="L26" i="13"/>
  <c r="U26" i="13" s="1"/>
  <c r="L26" i="17"/>
  <c r="L26" i="16"/>
  <c r="U26" i="16" s="1"/>
  <c r="L26" i="12"/>
  <c r="L26" i="11"/>
  <c r="L26" i="14"/>
  <c r="R24" i="11"/>
  <c r="R24" i="19"/>
  <c r="N23" i="4"/>
  <c r="N23" i="19"/>
  <c r="N23" i="18"/>
  <c r="N23" i="15"/>
  <c r="N23" i="17"/>
  <c r="N23" i="16"/>
  <c r="N23" i="13"/>
  <c r="N23" i="14"/>
  <c r="N23" i="12"/>
  <c r="N23" i="11"/>
  <c r="R24" i="17"/>
  <c r="J27" i="4"/>
  <c r="J27" i="19"/>
  <c r="S27" i="19" s="1"/>
  <c r="J27" i="17"/>
  <c r="S27" i="17" s="1"/>
  <c r="J27" i="15"/>
  <c r="S27" i="15" s="1"/>
  <c r="J27" i="16"/>
  <c r="J27" i="18"/>
  <c r="J27" i="14"/>
  <c r="J27" i="13"/>
  <c r="S27" i="13" s="1"/>
  <c r="J27" i="12"/>
  <c r="J27" i="11"/>
  <c r="S27" i="11" s="1"/>
  <c r="I25" i="4"/>
  <c r="I25" i="18"/>
  <c r="R25" i="18" s="1"/>
  <c r="I25" i="15"/>
  <c r="R25" i="15" s="1"/>
  <c r="I25" i="19"/>
  <c r="R25" i="19" s="1"/>
  <c r="I25" i="17"/>
  <c r="R25" i="17" s="1"/>
  <c r="I25" i="16"/>
  <c r="R25" i="16" s="1"/>
  <c r="I25" i="14"/>
  <c r="R25" i="14" s="1"/>
  <c r="I25" i="11"/>
  <c r="R25" i="11" s="1"/>
  <c r="I25" i="12"/>
  <c r="R25" i="12" s="1"/>
  <c r="I25" i="13"/>
  <c r="R25" i="13" s="1"/>
  <c r="R24" i="12"/>
  <c r="K26" i="4"/>
  <c r="K26" i="19"/>
  <c r="K26" i="18"/>
  <c r="T26" i="18" s="1"/>
  <c r="K26" i="15"/>
  <c r="T26" i="15" s="1"/>
  <c r="K26" i="16"/>
  <c r="T26" i="16" s="1"/>
  <c r="K26" i="17"/>
  <c r="T26" i="17" s="1"/>
  <c r="K26" i="14"/>
  <c r="T26" i="14" s="1"/>
  <c r="K26" i="13"/>
  <c r="K26" i="12"/>
  <c r="K26" i="11"/>
  <c r="M23" i="4"/>
  <c r="M23" i="19"/>
  <c r="M23" i="18"/>
  <c r="M23" i="15"/>
  <c r="M23" i="16"/>
  <c r="M23" i="17"/>
  <c r="M23" i="14"/>
  <c r="M23" i="13"/>
  <c r="M23" i="12"/>
  <c r="M23" i="11"/>
  <c r="K27" i="4"/>
  <c r="K27" i="18"/>
  <c r="T27" i="18" s="1"/>
  <c r="K27" i="15"/>
  <c r="T27" i="15" s="1"/>
  <c r="K27" i="19"/>
  <c r="K27" i="16"/>
  <c r="K27" i="14"/>
  <c r="K27" i="17"/>
  <c r="K27" i="11"/>
  <c r="T27" i="11" s="1"/>
  <c r="K27" i="13"/>
  <c r="K27" i="12"/>
  <c r="T27" i="12" s="1"/>
  <c r="R24" i="15"/>
  <c r="J28" i="4"/>
  <c r="J28" i="19"/>
  <c r="S28" i="19" s="1"/>
  <c r="J28" i="18"/>
  <c r="J28" i="17"/>
  <c r="S28" i="17" s="1"/>
  <c r="J28" i="15"/>
  <c r="J28" i="14"/>
  <c r="S28" i="14" s="1"/>
  <c r="J28" i="16"/>
  <c r="S28" i="16" s="1"/>
  <c r="J28" i="12"/>
  <c r="S28" i="12" s="1"/>
  <c r="J28" i="13"/>
  <c r="J28" i="11"/>
  <c r="R24" i="14"/>
  <c r="R48" i="14" s="1"/>
  <c r="B11" i="9" s="1"/>
  <c r="I48" i="14"/>
  <c r="Z23" i="18"/>
  <c r="X23" i="18"/>
  <c r="T26" i="19"/>
  <c r="T26" i="13"/>
  <c r="T26" i="12"/>
  <c r="T26" i="11"/>
  <c r="X23" i="11"/>
  <c r="Z23" i="11"/>
  <c r="Z48" i="11" s="1"/>
  <c r="J8" i="9" s="1"/>
  <c r="Z23" i="19"/>
  <c r="Z48" i="19" s="1"/>
  <c r="J16" i="9" s="1"/>
  <c r="X23" i="19"/>
  <c r="U26" i="17"/>
  <c r="U26" i="15"/>
  <c r="U26" i="18"/>
  <c r="U26" i="14"/>
  <c r="U26" i="12"/>
  <c r="U26" i="11"/>
  <c r="X23" i="16"/>
  <c r="Z23" i="16"/>
  <c r="Z48" i="16" s="1"/>
  <c r="J12" i="9" s="1"/>
  <c r="X23" i="17"/>
  <c r="Z23" i="17"/>
  <c r="Z48" i="17" s="1"/>
  <c r="J14" i="9" s="1"/>
  <c r="S27" i="18"/>
  <c r="S27" i="16"/>
  <c r="S27" i="14"/>
  <c r="S27" i="12"/>
  <c r="X23" i="14"/>
  <c r="Z23" i="14"/>
  <c r="Z48" i="14" s="1"/>
  <c r="J11" i="9" s="1"/>
  <c r="T27" i="17"/>
  <c r="T27" i="19"/>
  <c r="T27" i="13"/>
  <c r="T27" i="16"/>
  <c r="T27" i="14"/>
  <c r="S28" i="18"/>
  <c r="S28" i="15"/>
  <c r="S28" i="13"/>
  <c r="S28" i="11"/>
  <c r="X23" i="12"/>
  <c r="Z23" i="12"/>
  <c r="Z48" i="12" s="1"/>
  <c r="J9" i="9" s="1"/>
  <c r="U23" i="19"/>
  <c r="U23" i="15"/>
  <c r="U23" i="13"/>
  <c r="U23" i="11"/>
  <c r="X23" i="13"/>
  <c r="Z23" i="13"/>
  <c r="T28" i="18"/>
  <c r="T28" i="19"/>
  <c r="T28" i="17"/>
  <c r="T28" i="13"/>
  <c r="T28" i="14"/>
  <c r="T28" i="12"/>
  <c r="T28" i="11"/>
  <c r="D15" i="3"/>
  <c r="X23" i="15"/>
  <c r="Z23" i="15"/>
  <c r="Z48" i="15" s="1"/>
  <c r="J13" i="9" s="1"/>
  <c r="S26" i="18"/>
  <c r="S26" i="16"/>
  <c r="S26" i="14"/>
  <c r="S26" i="15"/>
  <c r="S26" i="11"/>
  <c r="Z48" i="13"/>
  <c r="J10" i="9" s="1"/>
  <c r="Z48" i="18"/>
  <c r="J15" i="9" s="1"/>
  <c r="Y42" i="4"/>
  <c r="Y44" i="4"/>
  <c r="Y43" i="4"/>
  <c r="V45" i="4"/>
  <c r="W43" i="4"/>
  <c r="V44" i="4"/>
  <c r="Y45" i="4"/>
  <c r="W45" i="4"/>
  <c r="V42" i="4"/>
  <c r="W44" i="4"/>
  <c r="W42" i="4"/>
  <c r="V43" i="4"/>
  <c r="Z40" i="4"/>
  <c r="X40" i="4"/>
  <c r="Z41" i="4"/>
  <c r="X41" i="4"/>
  <c r="Z39" i="4"/>
  <c r="Y39" i="4"/>
  <c r="V39" i="4"/>
  <c r="U39" i="4"/>
  <c r="R39" i="4"/>
  <c r="Z38" i="4"/>
  <c r="Y38" i="4"/>
  <c r="X38" i="4"/>
  <c r="V38" i="4"/>
  <c r="U38" i="4"/>
  <c r="R38" i="4"/>
  <c r="Z37" i="4"/>
  <c r="Y37" i="4"/>
  <c r="X37" i="4"/>
  <c r="V37" i="4"/>
  <c r="U37" i="4"/>
  <c r="R37" i="4"/>
  <c r="Z32" i="4"/>
  <c r="Y32" i="4"/>
  <c r="V32" i="4"/>
  <c r="U32" i="4"/>
  <c r="X71" i="4"/>
  <c r="X70" i="4"/>
  <c r="X69" i="4"/>
  <c r="X68" i="4"/>
  <c r="X67" i="4"/>
  <c r="X66" i="4"/>
  <c r="X65" i="4"/>
  <c r="Z33" i="4"/>
  <c r="X33" i="4"/>
  <c r="R48" i="12" l="1"/>
  <c r="B9" i="9" s="1"/>
  <c r="R48" i="19"/>
  <c r="B16" i="9" s="1"/>
  <c r="J25" i="4"/>
  <c r="J25" i="18"/>
  <c r="J25" i="19"/>
  <c r="J25" i="17"/>
  <c r="J25" i="15"/>
  <c r="S25" i="15" s="1"/>
  <c r="J25" i="16"/>
  <c r="J48" i="16" s="1"/>
  <c r="J25" i="13"/>
  <c r="J48" i="13" s="1"/>
  <c r="J25" i="14"/>
  <c r="J25" i="11"/>
  <c r="J25" i="12"/>
  <c r="J48" i="18"/>
  <c r="I48" i="19"/>
  <c r="K25" i="4"/>
  <c r="T25" i="4" s="1"/>
  <c r="K25" i="19"/>
  <c r="T25" i="19" s="1"/>
  <c r="K25" i="18"/>
  <c r="T25" i="18" s="1"/>
  <c r="K25" i="15"/>
  <c r="T25" i="15" s="1"/>
  <c r="K25" i="16"/>
  <c r="T25" i="16" s="1"/>
  <c r="K25" i="17"/>
  <c r="T25" i="17" s="1"/>
  <c r="K25" i="13"/>
  <c r="T25" i="13" s="1"/>
  <c r="K25" i="12"/>
  <c r="T25" i="12" s="1"/>
  <c r="K25" i="14"/>
  <c r="T25" i="14" s="1"/>
  <c r="K25" i="11"/>
  <c r="T25" i="11" s="1"/>
  <c r="J48" i="17"/>
  <c r="J48" i="19"/>
  <c r="I48" i="11"/>
  <c r="J48" i="12"/>
  <c r="R48" i="11"/>
  <c r="B8" i="9" s="1"/>
  <c r="K48" i="16"/>
  <c r="I48" i="18"/>
  <c r="I48" i="13"/>
  <c r="J48" i="11"/>
  <c r="K48" i="17"/>
  <c r="I48" i="17"/>
  <c r="K48" i="15"/>
  <c r="J48" i="14"/>
  <c r="R48" i="18"/>
  <c r="B15" i="9" s="1"/>
  <c r="R48" i="13"/>
  <c r="B10" i="9" s="1"/>
  <c r="I48" i="15"/>
  <c r="R48" i="17"/>
  <c r="B14" i="9" s="1"/>
  <c r="K48" i="19"/>
  <c r="I48" i="16"/>
  <c r="R48" i="15"/>
  <c r="B13" i="9" s="1"/>
  <c r="I48" i="12"/>
  <c r="K48" i="11"/>
  <c r="J48" i="15"/>
  <c r="R48" i="16"/>
  <c r="B12" i="9" s="1"/>
  <c r="W23" i="14"/>
  <c r="S23" i="13"/>
  <c r="V23" i="15"/>
  <c r="T23" i="14"/>
  <c r="W23" i="13"/>
  <c r="S23" i="14"/>
  <c r="V23" i="17"/>
  <c r="T23" i="16"/>
  <c r="T48" i="16" s="1"/>
  <c r="D12" i="9" s="1"/>
  <c r="T23" i="15"/>
  <c r="T48" i="15" s="1"/>
  <c r="D13" i="9" s="1"/>
  <c r="W23" i="15"/>
  <c r="S23" i="17"/>
  <c r="V23" i="11"/>
  <c r="V23" i="19"/>
  <c r="T23" i="17"/>
  <c r="T48" i="17" s="1"/>
  <c r="D14" i="9" s="1"/>
  <c r="S25" i="19"/>
  <c r="S25" i="18"/>
  <c r="S25" i="17"/>
  <c r="S25" i="14"/>
  <c r="S25" i="13"/>
  <c r="S25" i="12"/>
  <c r="S25" i="11"/>
  <c r="S25" i="4"/>
  <c r="S23" i="15"/>
  <c r="W23" i="17"/>
  <c r="S23" i="18"/>
  <c r="V23" i="12"/>
  <c r="T23" i="18"/>
  <c r="T48" i="18" s="1"/>
  <c r="D15" i="9" s="1"/>
  <c r="W23" i="16"/>
  <c r="V23" i="18"/>
  <c r="W23" i="18"/>
  <c r="S23" i="12"/>
  <c r="S23" i="19"/>
  <c r="V23" i="14"/>
  <c r="T23" i="11"/>
  <c r="T48" i="11" s="1"/>
  <c r="D8" i="9" s="1"/>
  <c r="T23" i="19"/>
  <c r="T48" i="19" s="1"/>
  <c r="D16" i="9" s="1"/>
  <c r="W23" i="11"/>
  <c r="W23" i="19"/>
  <c r="S23" i="11"/>
  <c r="V23" i="13"/>
  <c r="T23" i="13"/>
  <c r="T48" i="13" s="1"/>
  <c r="D10" i="9" s="1"/>
  <c r="W23" i="12"/>
  <c r="S23" i="16"/>
  <c r="V23" i="16"/>
  <c r="T23" i="12"/>
  <c r="T48" i="12" s="1"/>
  <c r="D9" i="9" s="1"/>
  <c r="Z34" i="4"/>
  <c r="V34" i="4"/>
  <c r="X34" i="4"/>
  <c r="Y34" i="4"/>
  <c r="V35" i="4"/>
  <c r="W35" i="4"/>
  <c r="Y35" i="4"/>
  <c r="V36" i="4"/>
  <c r="W36" i="4"/>
  <c r="X36" i="4"/>
  <c r="Y36" i="4"/>
  <c r="Z36" i="4"/>
  <c r="F25" i="3"/>
  <c r="F24" i="3"/>
  <c r="F23" i="3"/>
  <c r="T48" i="14" l="1"/>
  <c r="D11" i="9" s="1"/>
  <c r="K48" i="12"/>
  <c r="S25" i="16"/>
  <c r="S48" i="16"/>
  <c r="C12" i="9" s="1"/>
  <c r="S48" i="18"/>
  <c r="C15" i="9" s="1"/>
  <c r="L45" i="4"/>
  <c r="L36" i="4"/>
  <c r="L36" i="19"/>
  <c r="L45" i="19"/>
  <c r="U45" i="19" s="1"/>
  <c r="L45" i="18"/>
  <c r="U45" i="18" s="1"/>
  <c r="L36" i="17"/>
  <c r="U36" i="17" s="1"/>
  <c r="L45" i="15"/>
  <c r="L36" i="15"/>
  <c r="U36" i="15" s="1"/>
  <c r="L36" i="18"/>
  <c r="L45" i="17"/>
  <c r="U45" i="17" s="1"/>
  <c r="L36" i="16"/>
  <c r="L45" i="16"/>
  <c r="U45" i="16" s="1"/>
  <c r="L45" i="14"/>
  <c r="U45" i="14" s="1"/>
  <c r="L45" i="13"/>
  <c r="U45" i="13" s="1"/>
  <c r="L36" i="14"/>
  <c r="L36" i="13"/>
  <c r="U36" i="13" s="1"/>
  <c r="L36" i="12"/>
  <c r="L45" i="12"/>
  <c r="U45" i="12" s="1"/>
  <c r="L36" i="11"/>
  <c r="L45" i="11"/>
  <c r="U45" i="11" s="1"/>
  <c r="S48" i="19"/>
  <c r="C16" i="9" s="1"/>
  <c r="K48" i="14"/>
  <c r="K48" i="13"/>
  <c r="L35" i="4"/>
  <c r="L44" i="4"/>
  <c r="L35" i="19"/>
  <c r="U35" i="19" s="1"/>
  <c r="L44" i="19"/>
  <c r="L44" i="18"/>
  <c r="L35" i="18"/>
  <c r="U35" i="18" s="1"/>
  <c r="L44" i="15"/>
  <c r="U44" i="15" s="1"/>
  <c r="L35" i="15"/>
  <c r="L44" i="16"/>
  <c r="L44" i="14"/>
  <c r="L44" i="17"/>
  <c r="U44" i="17" s="1"/>
  <c r="L35" i="17"/>
  <c r="L35" i="13"/>
  <c r="L35" i="14"/>
  <c r="U35" i="14" s="1"/>
  <c r="L44" i="13"/>
  <c r="U44" i="13" s="1"/>
  <c r="L35" i="16"/>
  <c r="L35" i="12"/>
  <c r="L44" i="12"/>
  <c r="L35" i="11"/>
  <c r="U35" i="11" s="1"/>
  <c r="L44" i="11"/>
  <c r="L34" i="4"/>
  <c r="L43" i="4"/>
  <c r="U43" i="4" s="1"/>
  <c r="L34" i="19"/>
  <c r="U34" i="19" s="1"/>
  <c r="L34" i="18"/>
  <c r="L43" i="18"/>
  <c r="L43" i="19"/>
  <c r="L34" i="15"/>
  <c r="L34" i="16"/>
  <c r="L43" i="16"/>
  <c r="L43" i="14"/>
  <c r="U43" i="14" s="1"/>
  <c r="L43" i="17"/>
  <c r="L43" i="13"/>
  <c r="L43" i="15"/>
  <c r="U43" i="15" s="1"/>
  <c r="L34" i="14"/>
  <c r="L34" i="13"/>
  <c r="U34" i="13" s="1"/>
  <c r="L34" i="17"/>
  <c r="L34" i="12"/>
  <c r="L43" i="12"/>
  <c r="U43" i="12" s="1"/>
  <c r="L43" i="11"/>
  <c r="U43" i="11" s="1"/>
  <c r="L34" i="11"/>
  <c r="S48" i="11"/>
  <c r="C8" i="9" s="1"/>
  <c r="K48" i="18"/>
  <c r="S48" i="15"/>
  <c r="C13" i="9" s="1"/>
  <c r="S48" i="13"/>
  <c r="C10" i="9" s="1"/>
  <c r="S48" i="17"/>
  <c r="C14" i="9" s="1"/>
  <c r="U36" i="18"/>
  <c r="U36" i="19"/>
  <c r="U45" i="15"/>
  <c r="U36" i="16"/>
  <c r="U36" i="14"/>
  <c r="U36" i="12"/>
  <c r="U36" i="11"/>
  <c r="U44" i="19"/>
  <c r="U44" i="18"/>
  <c r="U44" i="16"/>
  <c r="U35" i="16"/>
  <c r="U35" i="15"/>
  <c r="U35" i="17"/>
  <c r="U35" i="13"/>
  <c r="U44" i="14"/>
  <c r="U44" i="12"/>
  <c r="U35" i="12"/>
  <c r="U44" i="11"/>
  <c r="S48" i="14"/>
  <c r="C11" i="9" s="1"/>
  <c r="U34" i="18"/>
  <c r="U34" i="17"/>
  <c r="U43" i="19"/>
  <c r="U43" i="17"/>
  <c r="U34" i="15"/>
  <c r="U43" i="16"/>
  <c r="U34" i="16"/>
  <c r="U34" i="14"/>
  <c r="U43" i="18"/>
  <c r="U43" i="13"/>
  <c r="U34" i="11"/>
  <c r="U34" i="12"/>
  <c r="S48" i="12"/>
  <c r="C9" i="9" s="1"/>
  <c r="Z35" i="4"/>
  <c r="X35" i="4"/>
  <c r="W34" i="4"/>
  <c r="U45" i="4"/>
  <c r="R42" i="4"/>
  <c r="R43" i="4"/>
  <c r="U42" i="4"/>
  <c r="R45" i="4"/>
  <c r="U44" i="4"/>
  <c r="R44" i="4"/>
  <c r="R34" i="4"/>
  <c r="R36" i="4"/>
  <c r="U35" i="4"/>
  <c r="U34" i="4"/>
  <c r="R35" i="4"/>
  <c r="U36" i="4"/>
  <c r="U72" i="4"/>
  <c r="V72" i="4"/>
  <c r="W72" i="4"/>
  <c r="Y72" i="4"/>
  <c r="Z72" i="4"/>
  <c r="R47" i="4"/>
  <c r="E23" i="4"/>
  <c r="J14" i="3" l="1"/>
  <c r="G14" i="3"/>
  <c r="F13" i="3"/>
  <c r="F12" i="3"/>
  <c r="J9" i="3"/>
  <c r="J8" i="3"/>
  <c r="J7" i="3"/>
  <c r="G9" i="3"/>
  <c r="G8" i="3"/>
  <c r="G7" i="3"/>
  <c r="P28" i="4" l="1"/>
  <c r="P28" i="19"/>
  <c r="P28" i="18"/>
  <c r="P28" i="15"/>
  <c r="P28" i="17"/>
  <c r="Y28" i="17" s="1"/>
  <c r="P28" i="16"/>
  <c r="Y28" i="16" s="1"/>
  <c r="P28" i="14"/>
  <c r="Y28" i="14" s="1"/>
  <c r="P28" i="13"/>
  <c r="P28" i="12"/>
  <c r="P28" i="11"/>
  <c r="L29" i="4"/>
  <c r="L29" i="18"/>
  <c r="L29" i="17"/>
  <c r="U29" i="17" s="1"/>
  <c r="L29" i="15"/>
  <c r="U29" i="15" s="1"/>
  <c r="L29" i="19"/>
  <c r="U29" i="19" s="1"/>
  <c r="L29" i="13"/>
  <c r="U29" i="13" s="1"/>
  <c r="L29" i="16"/>
  <c r="L29" i="14"/>
  <c r="L29" i="11"/>
  <c r="L29" i="12"/>
  <c r="M28" i="4"/>
  <c r="M28" i="18"/>
  <c r="M28" i="15"/>
  <c r="M28" i="19"/>
  <c r="V28" i="19" s="1"/>
  <c r="M28" i="17"/>
  <c r="M28" i="16"/>
  <c r="V28" i="16" s="1"/>
  <c r="M28" i="14"/>
  <c r="M28" i="13"/>
  <c r="M28" i="11"/>
  <c r="M28" i="12"/>
  <c r="V28" i="12" s="1"/>
  <c r="P26" i="4"/>
  <c r="P26" i="18"/>
  <c r="Y26" i="18" s="1"/>
  <c r="P26" i="19"/>
  <c r="P26" i="17"/>
  <c r="Y26" i="17" s="1"/>
  <c r="P26" i="15"/>
  <c r="P26" i="14"/>
  <c r="P26" i="13"/>
  <c r="P26" i="11"/>
  <c r="P26" i="16"/>
  <c r="Y26" i="16" s="1"/>
  <c r="P26" i="12"/>
  <c r="Y26" i="12" s="1"/>
  <c r="P27" i="4"/>
  <c r="P27" i="19"/>
  <c r="P27" i="18"/>
  <c r="P27" i="17"/>
  <c r="P27" i="15"/>
  <c r="P27" i="16"/>
  <c r="Y27" i="16" s="1"/>
  <c r="P27" i="14"/>
  <c r="Y27" i="14" s="1"/>
  <c r="P27" i="12"/>
  <c r="Y27" i="12" s="1"/>
  <c r="P27" i="11"/>
  <c r="P27" i="13"/>
  <c r="L20" i="4"/>
  <c r="L20" i="17"/>
  <c r="L20" i="19"/>
  <c r="L20" i="18"/>
  <c r="L20" i="15"/>
  <c r="L20" i="16"/>
  <c r="L20" i="13"/>
  <c r="L20" i="14"/>
  <c r="L20" i="12"/>
  <c r="L20" i="11"/>
  <c r="M26" i="4"/>
  <c r="M26" i="19"/>
  <c r="V26" i="19" s="1"/>
  <c r="M26" i="17"/>
  <c r="V26" i="17" s="1"/>
  <c r="M26" i="18"/>
  <c r="M26" i="15"/>
  <c r="M26" i="16"/>
  <c r="V26" i="16" s="1"/>
  <c r="M26" i="13"/>
  <c r="M26" i="12"/>
  <c r="M26" i="11"/>
  <c r="V26" i="11" s="1"/>
  <c r="M26" i="14"/>
  <c r="M24" i="4"/>
  <c r="M24" i="19"/>
  <c r="M24" i="18"/>
  <c r="M24" i="15"/>
  <c r="M24" i="17"/>
  <c r="M24" i="16"/>
  <c r="M24" i="13"/>
  <c r="M24" i="14"/>
  <c r="M24" i="12"/>
  <c r="M24" i="11"/>
  <c r="M27" i="4"/>
  <c r="M27" i="19"/>
  <c r="V27" i="19" s="1"/>
  <c r="M27" i="18"/>
  <c r="M27" i="15"/>
  <c r="M27" i="16"/>
  <c r="V27" i="16" s="1"/>
  <c r="M27" i="17"/>
  <c r="V27" i="17" s="1"/>
  <c r="M27" i="14"/>
  <c r="M27" i="13"/>
  <c r="M27" i="12"/>
  <c r="M27" i="11"/>
  <c r="P24" i="4"/>
  <c r="P24" i="18"/>
  <c r="P24" i="19"/>
  <c r="Y24" i="19" s="1"/>
  <c r="P24" i="17"/>
  <c r="Y24" i="17" s="1"/>
  <c r="P24" i="15"/>
  <c r="Y24" i="15" s="1"/>
  <c r="P24" i="13"/>
  <c r="Y24" i="13" s="1"/>
  <c r="P24" i="14"/>
  <c r="P24" i="11"/>
  <c r="Y24" i="11" s="1"/>
  <c r="P24" i="16"/>
  <c r="P24" i="12"/>
  <c r="V28" i="17"/>
  <c r="V28" i="18"/>
  <c r="V28" i="15"/>
  <c r="V28" i="14"/>
  <c r="V28" i="13"/>
  <c r="V28" i="11"/>
  <c r="Y26" i="19"/>
  <c r="Y26" i="15"/>
  <c r="Y26" i="14"/>
  <c r="Y26" i="13"/>
  <c r="Y26" i="11"/>
  <c r="Y27" i="18"/>
  <c r="Y27" i="19"/>
  <c r="Y27" i="17"/>
  <c r="Y27" i="15"/>
  <c r="Y27" i="11"/>
  <c r="Y27" i="13"/>
  <c r="Y28" i="19"/>
  <c r="Y28" i="18"/>
  <c r="Y28" i="15"/>
  <c r="Y28" i="13"/>
  <c r="Y28" i="12"/>
  <c r="Y28" i="11"/>
  <c r="V26" i="18"/>
  <c r="V26" i="15"/>
  <c r="V26" i="14"/>
  <c r="V26" i="12"/>
  <c r="V26" i="13"/>
  <c r="V27" i="18"/>
  <c r="V27" i="15"/>
  <c r="V27" i="14"/>
  <c r="V27" i="13"/>
  <c r="V27" i="12"/>
  <c r="V27" i="11"/>
  <c r="Y24" i="18"/>
  <c r="Y24" i="16"/>
  <c r="Y24" i="14"/>
  <c r="Y24" i="12"/>
  <c r="U29" i="18"/>
  <c r="U29" i="11"/>
  <c r="U29" i="14"/>
  <c r="U29" i="16"/>
  <c r="U29" i="12"/>
  <c r="U29" i="4"/>
  <c r="G15" i="3"/>
  <c r="M48" i="16" l="1"/>
  <c r="M48" i="17"/>
  <c r="M25" i="4"/>
  <c r="V25" i="4" s="1"/>
  <c r="M25" i="19"/>
  <c r="M48" i="19" s="1"/>
  <c r="M25" i="18"/>
  <c r="M25" i="17"/>
  <c r="M25" i="15"/>
  <c r="M48" i="15" s="1"/>
  <c r="M25" i="16"/>
  <c r="V25" i="16" s="1"/>
  <c r="M25" i="14"/>
  <c r="M48" i="14" s="1"/>
  <c r="M25" i="12"/>
  <c r="V25" i="12" s="1"/>
  <c r="M25" i="13"/>
  <c r="V25" i="13" s="1"/>
  <c r="M25" i="11"/>
  <c r="M48" i="11" s="1"/>
  <c r="M48" i="18"/>
  <c r="V24" i="19"/>
  <c r="V24" i="11"/>
  <c r="V24" i="18"/>
  <c r="V24" i="14"/>
  <c r="V24" i="12"/>
  <c r="V24" i="17"/>
  <c r="V24" i="13"/>
  <c r="V24" i="16"/>
  <c r="V25" i="18"/>
  <c r="V25" i="17"/>
  <c r="V25" i="15"/>
  <c r="V24" i="15"/>
  <c r="U20" i="16"/>
  <c r="U20" i="13"/>
  <c r="U20" i="15"/>
  <c r="U20" i="19"/>
  <c r="U20" i="18"/>
  <c r="U20" i="14"/>
  <c r="U20" i="12"/>
  <c r="U20" i="11"/>
  <c r="U20" i="17"/>
  <c r="R25" i="4"/>
  <c r="F14" i="3"/>
  <c r="V25" i="14" l="1"/>
  <c r="V48" i="14" s="1"/>
  <c r="F11" i="9" s="1"/>
  <c r="V25" i="11"/>
  <c r="V48" i="11" s="1"/>
  <c r="F8" i="9" s="1"/>
  <c r="M48" i="13"/>
  <c r="M48" i="12"/>
  <c r="L24" i="4"/>
  <c r="L24" i="19"/>
  <c r="L24" i="18"/>
  <c r="L24" i="15"/>
  <c r="L24" i="16"/>
  <c r="L24" i="14"/>
  <c r="L24" i="17"/>
  <c r="L24" i="13"/>
  <c r="L24" i="12"/>
  <c r="L24" i="11"/>
  <c r="V25" i="19"/>
  <c r="V48" i="12"/>
  <c r="F9" i="9" s="1"/>
  <c r="V48" i="16"/>
  <c r="F12" i="9" s="1"/>
  <c r="V48" i="18"/>
  <c r="F15" i="9" s="1"/>
  <c r="V48" i="13"/>
  <c r="F10" i="9" s="1"/>
  <c r="V48" i="17"/>
  <c r="F14" i="9" s="1"/>
  <c r="V48" i="15"/>
  <c r="F13" i="9" s="1"/>
  <c r="V48" i="19"/>
  <c r="F16" i="9" s="1"/>
  <c r="F15" i="3"/>
  <c r="I14" i="3"/>
  <c r="H9" i="3"/>
  <c r="F9" i="3"/>
  <c r="H8" i="3"/>
  <c r="F8" i="3"/>
  <c r="H7" i="3"/>
  <c r="J6" i="3"/>
  <c r="L28" i="4" l="1"/>
  <c r="L28" i="19"/>
  <c r="U28" i="19" s="1"/>
  <c r="L28" i="17"/>
  <c r="L28" i="18"/>
  <c r="U28" i="18" s="1"/>
  <c r="L28" i="16"/>
  <c r="U28" i="16" s="1"/>
  <c r="L28" i="15"/>
  <c r="U28" i="15" s="1"/>
  <c r="L28" i="13"/>
  <c r="U28" i="13" s="1"/>
  <c r="L28" i="14"/>
  <c r="L28" i="12"/>
  <c r="L28" i="11"/>
  <c r="U28" i="11" s="1"/>
  <c r="O24" i="4"/>
  <c r="O24" i="19"/>
  <c r="O24" i="18"/>
  <c r="O24" i="17"/>
  <c r="O24" i="15"/>
  <c r="O24" i="14"/>
  <c r="O24" i="16"/>
  <c r="O24" i="12"/>
  <c r="O24" i="13"/>
  <c r="O24" i="11"/>
  <c r="P23" i="4"/>
  <c r="P23" i="19"/>
  <c r="P23" i="18"/>
  <c r="P23" i="17"/>
  <c r="P23" i="15"/>
  <c r="P23" i="14"/>
  <c r="P23" i="16"/>
  <c r="P23" i="12"/>
  <c r="P23" i="13"/>
  <c r="P23" i="11"/>
  <c r="L27" i="4"/>
  <c r="L27" i="18"/>
  <c r="L27" i="19"/>
  <c r="U27" i="19" s="1"/>
  <c r="L27" i="17"/>
  <c r="U27" i="17" s="1"/>
  <c r="L27" i="15"/>
  <c r="U27" i="15" s="1"/>
  <c r="L27" i="16"/>
  <c r="U27" i="16" s="1"/>
  <c r="L27" i="14"/>
  <c r="L27" i="13"/>
  <c r="L27" i="12"/>
  <c r="L27" i="11"/>
  <c r="U27" i="11" s="1"/>
  <c r="N28" i="4"/>
  <c r="N28" i="19"/>
  <c r="W28" i="19" s="1"/>
  <c r="N28" i="18"/>
  <c r="W28" i="18" s="1"/>
  <c r="N28" i="17"/>
  <c r="W28" i="17" s="1"/>
  <c r="N28" i="16"/>
  <c r="N28" i="14"/>
  <c r="N28" i="13"/>
  <c r="W28" i="13" s="1"/>
  <c r="N28" i="12"/>
  <c r="W28" i="12" s="1"/>
  <c r="N28" i="11"/>
  <c r="W28" i="11" s="1"/>
  <c r="N28" i="15"/>
  <c r="W28" i="15" s="1"/>
  <c r="L25" i="4"/>
  <c r="L25" i="19"/>
  <c r="U25" i="19" s="1"/>
  <c r="L25" i="18"/>
  <c r="L25" i="17"/>
  <c r="L25" i="16"/>
  <c r="U25" i="16" s="1"/>
  <c r="L25" i="14"/>
  <c r="L25" i="15"/>
  <c r="U25" i="15" s="1"/>
  <c r="L25" i="13"/>
  <c r="U25" i="13" s="1"/>
  <c r="L25" i="12"/>
  <c r="U25" i="12" s="1"/>
  <c r="L25" i="11"/>
  <c r="U25" i="11" s="1"/>
  <c r="N26" i="4"/>
  <c r="N26" i="19"/>
  <c r="N26" i="18"/>
  <c r="W26" i="18" s="1"/>
  <c r="N26" i="17"/>
  <c r="W26" i="17" s="1"/>
  <c r="N26" i="15"/>
  <c r="N26" i="14"/>
  <c r="W26" i="14" s="1"/>
  <c r="N26" i="16"/>
  <c r="N26" i="13"/>
  <c r="N26" i="12"/>
  <c r="W26" i="12" s="1"/>
  <c r="N26" i="11"/>
  <c r="N27" i="4"/>
  <c r="N27" i="19"/>
  <c r="W27" i="19" s="1"/>
  <c r="N27" i="17"/>
  <c r="W27" i="17" s="1"/>
  <c r="N27" i="15"/>
  <c r="W27" i="15" s="1"/>
  <c r="N27" i="13"/>
  <c r="N27" i="14"/>
  <c r="N27" i="12"/>
  <c r="N27" i="16"/>
  <c r="N27" i="11"/>
  <c r="W27" i="11" s="1"/>
  <c r="N27" i="18"/>
  <c r="W27" i="18"/>
  <c r="W27" i="16"/>
  <c r="W27" i="13"/>
  <c r="W27" i="14"/>
  <c r="W27" i="12"/>
  <c r="U28" i="17"/>
  <c r="U28" i="14"/>
  <c r="U28" i="12"/>
  <c r="W28" i="16"/>
  <c r="W28" i="14"/>
  <c r="W26" i="19"/>
  <c r="W26" i="15"/>
  <c r="W26" i="13"/>
  <c r="W26" i="16"/>
  <c r="W26" i="11"/>
  <c r="U27" i="18"/>
  <c r="U27" i="13"/>
  <c r="U27" i="14"/>
  <c r="U27" i="12"/>
  <c r="U24" i="18"/>
  <c r="U24" i="13"/>
  <c r="U24" i="12"/>
  <c r="U24" i="17"/>
  <c r="U24" i="19"/>
  <c r="U24" i="11"/>
  <c r="U24" i="16"/>
  <c r="U25" i="14"/>
  <c r="U25" i="18"/>
  <c r="U25" i="17"/>
  <c r="U24" i="14"/>
  <c r="U24" i="15"/>
  <c r="U25" i="4"/>
  <c r="J15" i="3"/>
  <c r="I15" i="3"/>
  <c r="H15" i="3"/>
  <c r="F27" i="3"/>
  <c r="P25" i="4" l="1"/>
  <c r="Y25" i="4" s="1"/>
  <c r="P25" i="19"/>
  <c r="Y25" i="19" s="1"/>
  <c r="P25" i="18"/>
  <c r="P48" i="18" s="1"/>
  <c r="P25" i="17"/>
  <c r="P48" i="17" s="1"/>
  <c r="P25" i="16"/>
  <c r="Y25" i="16" s="1"/>
  <c r="P25" i="14"/>
  <c r="P25" i="13"/>
  <c r="P48" i="13" s="1"/>
  <c r="P25" i="15"/>
  <c r="P48" i="15" s="1"/>
  <c r="P25" i="12"/>
  <c r="P48" i="12" s="1"/>
  <c r="P25" i="11"/>
  <c r="P48" i="11" s="1"/>
  <c r="P48" i="14"/>
  <c r="L41" i="4"/>
  <c r="L41" i="17"/>
  <c r="L48" i="17" s="1"/>
  <c r="L41" i="19"/>
  <c r="L48" i="19" s="1"/>
  <c r="L41" i="18"/>
  <c r="L48" i="18" s="1"/>
  <c r="L41" i="15"/>
  <c r="L48" i="15" s="1"/>
  <c r="L41" i="16"/>
  <c r="L48" i="16" s="1"/>
  <c r="L41" i="13"/>
  <c r="L48" i="13" s="1"/>
  <c r="L41" i="14"/>
  <c r="L48" i="14" s="1"/>
  <c r="L41" i="12"/>
  <c r="L48" i="12" s="1"/>
  <c r="L41" i="11"/>
  <c r="L48" i="11" s="1"/>
  <c r="P48" i="16"/>
  <c r="N25" i="4"/>
  <c r="W25" i="4" s="1"/>
  <c r="N25" i="19"/>
  <c r="N48" i="19" s="1"/>
  <c r="N25" i="18"/>
  <c r="N48" i="18" s="1"/>
  <c r="N25" i="17"/>
  <c r="N48" i="17" s="1"/>
  <c r="N25" i="15"/>
  <c r="N48" i="15" s="1"/>
  <c r="N25" i="14"/>
  <c r="N48" i="14" s="1"/>
  <c r="N25" i="12"/>
  <c r="N48" i="12" s="1"/>
  <c r="N25" i="13"/>
  <c r="N48" i="13" s="1"/>
  <c r="N25" i="16"/>
  <c r="N48" i="16" s="1"/>
  <c r="N25" i="11"/>
  <c r="N48" i="11" s="1"/>
  <c r="O25" i="4"/>
  <c r="O25" i="18"/>
  <c r="O48" i="18" s="1"/>
  <c r="O25" i="19"/>
  <c r="O48" i="19" s="1"/>
  <c r="O25" i="17"/>
  <c r="O48" i="17" s="1"/>
  <c r="O25" i="15"/>
  <c r="O48" i="15" s="1"/>
  <c r="O25" i="16"/>
  <c r="O48" i="16" s="1"/>
  <c r="O25" i="13"/>
  <c r="O48" i="13" s="1"/>
  <c r="O25" i="11"/>
  <c r="O48" i="11" s="1"/>
  <c r="O25" i="12"/>
  <c r="X25" i="12" s="1"/>
  <c r="O25" i="14"/>
  <c r="O48" i="14"/>
  <c r="X24" i="18"/>
  <c r="Y23" i="12"/>
  <c r="Y23" i="13"/>
  <c r="Y23" i="16"/>
  <c r="X24" i="19"/>
  <c r="U41" i="15"/>
  <c r="U48" i="15" s="1"/>
  <c r="E13" i="9" s="1"/>
  <c r="U41" i="14"/>
  <c r="U48" i="14" s="1"/>
  <c r="E11" i="9" s="1"/>
  <c r="U41" i="16"/>
  <c r="U48" i="16" s="1"/>
  <c r="E12" i="9" s="1"/>
  <c r="U41" i="12"/>
  <c r="U48" i="12" s="1"/>
  <c r="E9" i="9" s="1"/>
  <c r="X24" i="13"/>
  <c r="X24" i="11"/>
  <c r="Y23" i="15"/>
  <c r="Y23" i="17"/>
  <c r="X24" i="14"/>
  <c r="X24" i="16"/>
  <c r="Y23" i="18"/>
  <c r="X25" i="19"/>
  <c r="X25" i="18"/>
  <c r="X25" i="14"/>
  <c r="X25" i="11"/>
  <c r="X24" i="15"/>
  <c r="Y23" i="11"/>
  <c r="Y23" i="19"/>
  <c r="X24" i="12"/>
  <c r="Y25" i="17"/>
  <c r="Y25" i="14"/>
  <c r="Y25" i="13"/>
  <c r="Y25" i="12"/>
  <c r="X24" i="17"/>
  <c r="Y23" i="14"/>
  <c r="U47" i="4"/>
  <c r="V47" i="4"/>
  <c r="W47" i="4"/>
  <c r="Y47" i="4"/>
  <c r="Z47" i="4"/>
  <c r="Z71" i="4"/>
  <c r="R66" i="4"/>
  <c r="V66" i="4"/>
  <c r="W66" i="4"/>
  <c r="Y66" i="4"/>
  <c r="R67" i="4"/>
  <c r="V67" i="4"/>
  <c r="W67" i="4"/>
  <c r="Y67" i="4"/>
  <c r="Z67" i="4"/>
  <c r="R68" i="4"/>
  <c r="V68" i="4"/>
  <c r="W68" i="4"/>
  <c r="Y68" i="4"/>
  <c r="Z68" i="4"/>
  <c r="R69" i="4"/>
  <c r="V69" i="4"/>
  <c r="W69" i="4"/>
  <c r="Y69" i="4"/>
  <c r="Z69" i="4"/>
  <c r="R70" i="4"/>
  <c r="W70" i="4"/>
  <c r="Y70" i="4"/>
  <c r="Y71" i="4"/>
  <c r="U65" i="4"/>
  <c r="V65" i="4"/>
  <c r="W65" i="4"/>
  <c r="Y65" i="4"/>
  <c r="Z65" i="4"/>
  <c r="R65" i="4"/>
  <c r="U66" i="4"/>
  <c r="Z66" i="4"/>
  <c r="U67" i="4"/>
  <c r="U68" i="4"/>
  <c r="U69" i="4"/>
  <c r="U70" i="4"/>
  <c r="V70" i="4"/>
  <c r="Z70" i="4"/>
  <c r="F67" i="4"/>
  <c r="F68" i="4"/>
  <c r="F69" i="4"/>
  <c r="F70" i="4"/>
  <c r="F65" i="4"/>
  <c r="E7" i="4"/>
  <c r="Y25" i="15" l="1"/>
  <c r="X25" i="16"/>
  <c r="U41" i="18"/>
  <c r="U48" i="18" s="1"/>
  <c r="E15" i="9" s="1"/>
  <c r="X25" i="15"/>
  <c r="X48" i="15" s="1"/>
  <c r="H13" i="9" s="1"/>
  <c r="U41" i="19"/>
  <c r="U48" i="19" s="1"/>
  <c r="E16" i="9" s="1"/>
  <c r="X25" i="17"/>
  <c r="X48" i="16"/>
  <c r="H12" i="9" s="1"/>
  <c r="Y25" i="11"/>
  <c r="Y48" i="11" s="1"/>
  <c r="I8" i="9" s="1"/>
  <c r="Y25" i="18"/>
  <c r="X25" i="13"/>
  <c r="X48" i="13" s="1"/>
  <c r="H10" i="9" s="1"/>
  <c r="X25" i="4"/>
  <c r="U41" i="17"/>
  <c r="U48" i="17" s="1"/>
  <c r="E14" i="9" s="1"/>
  <c r="P48" i="19"/>
  <c r="U41" i="11"/>
  <c r="U48" i="11" s="1"/>
  <c r="E8" i="9" s="1"/>
  <c r="O48" i="12"/>
  <c r="U41" i="13"/>
  <c r="U48" i="13" s="1"/>
  <c r="E10" i="9" s="1"/>
  <c r="X48" i="19"/>
  <c r="H16" i="9" s="1"/>
  <c r="X48" i="17"/>
  <c r="H14" i="9" s="1"/>
  <c r="Y48" i="13"/>
  <c r="I10" i="9" s="1"/>
  <c r="W25" i="12"/>
  <c r="W48" i="12" s="1"/>
  <c r="G9" i="9" s="1"/>
  <c r="X48" i="12"/>
  <c r="H9" i="9" s="1"/>
  <c r="W25" i="16"/>
  <c r="W48" i="16" s="1"/>
  <c r="G12" i="9" s="1"/>
  <c r="X48" i="11"/>
  <c r="H8" i="9" s="1"/>
  <c r="Y48" i="17"/>
  <c r="I14" i="9" s="1"/>
  <c r="W25" i="15"/>
  <c r="W48" i="15" s="1"/>
  <c r="G13" i="9" s="1"/>
  <c r="Y48" i="14"/>
  <c r="I11" i="9" s="1"/>
  <c r="Y48" i="19"/>
  <c r="I16" i="9" s="1"/>
  <c r="Y48" i="18"/>
  <c r="I15" i="9" s="1"/>
  <c r="W25" i="17"/>
  <c r="W48" i="17" s="1"/>
  <c r="G14" i="9" s="1"/>
  <c r="W25" i="18"/>
  <c r="W48" i="18" s="1"/>
  <c r="G15" i="9" s="1"/>
  <c r="W25" i="11"/>
  <c r="W48" i="11" s="1"/>
  <c r="G8" i="9" s="1"/>
  <c r="W25" i="19"/>
  <c r="W48" i="19" s="1"/>
  <c r="G16" i="9" s="1"/>
  <c r="Y48" i="12"/>
  <c r="I9" i="9" s="1"/>
  <c r="W25" i="13"/>
  <c r="W48" i="13" s="1"/>
  <c r="G10" i="9" s="1"/>
  <c r="Y48" i="15"/>
  <c r="I13" i="9" s="1"/>
  <c r="X48" i="18"/>
  <c r="H15" i="9" s="1"/>
  <c r="X48" i="14"/>
  <c r="H11" i="9" s="1"/>
  <c r="W25" i="14"/>
  <c r="W48" i="14" s="1"/>
  <c r="G11" i="9" s="1"/>
  <c r="Y48" i="16"/>
  <c r="I12" i="9" s="1"/>
  <c r="V71" i="4"/>
  <c r="W71" i="4"/>
  <c r="U71" i="4"/>
  <c r="R71" i="4"/>
  <c r="V33" i="4"/>
  <c r="W33" i="4"/>
  <c r="Y33" i="4"/>
  <c r="R33" i="4"/>
  <c r="U33" i="4"/>
  <c r="E24" i="4"/>
  <c r="F24" i="4" s="1"/>
  <c r="Z24" i="4" s="1"/>
  <c r="R24" i="4"/>
  <c r="U24" i="4" l="1"/>
  <c r="V24" i="4"/>
  <c r="W24" i="4"/>
  <c r="X24" i="4"/>
  <c r="Y24" i="4"/>
  <c r="F2" i="9" l="1"/>
  <c r="P2" i="4"/>
  <c r="A48" i="19" l="1"/>
  <c r="A48" i="18"/>
  <c r="A48" i="17"/>
  <c r="A48" i="15"/>
  <c r="A48" i="16"/>
  <c r="A48" i="14"/>
  <c r="A48" i="13"/>
  <c r="A48" i="12"/>
  <c r="A48" i="11"/>
  <c r="E60" i="4"/>
  <c r="F60" i="4" s="1"/>
  <c r="V60" i="4" s="1"/>
  <c r="E59" i="4"/>
  <c r="F59" i="4" s="1"/>
  <c r="Y59" i="4" s="1"/>
  <c r="E57" i="4"/>
  <c r="F57" i="4" s="1"/>
  <c r="E56" i="4"/>
  <c r="F56" i="4" s="1"/>
  <c r="E55" i="4"/>
  <c r="F55" i="4" s="1"/>
  <c r="E53" i="4"/>
  <c r="F53" i="4" s="1"/>
  <c r="R53" i="4" s="1"/>
  <c r="E52" i="4"/>
  <c r="F52" i="4" s="1"/>
  <c r="E12" i="4"/>
  <c r="F12" i="4" s="1"/>
  <c r="I17" i="9"/>
  <c r="E51" i="4"/>
  <c r="F51" i="4" s="1"/>
  <c r="E10" i="4"/>
  <c r="F10" i="4" s="1"/>
  <c r="V10" i="4" s="1"/>
  <c r="E9" i="4"/>
  <c r="F9" i="4" s="1"/>
  <c r="E8" i="4"/>
  <c r="F8" i="4" s="1"/>
  <c r="F7" i="4"/>
  <c r="A2" i="4"/>
  <c r="B2" i="4"/>
  <c r="D2" i="4"/>
  <c r="E2" i="4"/>
  <c r="F2" i="4"/>
  <c r="G2" i="4"/>
  <c r="L2" i="4"/>
  <c r="N2" i="4"/>
  <c r="E14" i="4"/>
  <c r="F14" i="4" s="1"/>
  <c r="V14" i="4" s="1"/>
  <c r="E54" i="4"/>
  <c r="F54" i="4" s="1"/>
  <c r="E15" i="4"/>
  <c r="F15" i="4" s="1"/>
  <c r="E17" i="4"/>
  <c r="E58" i="4"/>
  <c r="F58" i="4" s="1"/>
  <c r="R58" i="4" s="1"/>
  <c r="E19" i="4"/>
  <c r="F19" i="4" s="1"/>
  <c r="W19" i="4" s="1"/>
  <c r="E20" i="4"/>
  <c r="F20" i="4" s="1"/>
  <c r="X20" i="4" s="1"/>
  <c r="E21" i="4"/>
  <c r="F21" i="4" s="1"/>
  <c r="F23" i="4"/>
  <c r="X23" i="4" s="1"/>
  <c r="E26" i="4"/>
  <c r="F26" i="4" s="1"/>
  <c r="W26" i="4" s="1"/>
  <c r="E27" i="4"/>
  <c r="F27" i="4" s="1"/>
  <c r="W27" i="4" s="1"/>
  <c r="E28" i="4"/>
  <c r="F28" i="4" s="1"/>
  <c r="W28" i="4" s="1"/>
  <c r="E30" i="4"/>
  <c r="R41" i="4"/>
  <c r="V41" i="4"/>
  <c r="E17" i="9"/>
  <c r="V49" i="4"/>
  <c r="F17" i="9" s="1"/>
  <c r="W49" i="4"/>
  <c r="G17" i="9" s="1"/>
  <c r="U26" i="4"/>
  <c r="U41" i="4"/>
  <c r="A2" i="9"/>
  <c r="C2" i="9"/>
  <c r="D2" i="9"/>
  <c r="E2" i="9"/>
  <c r="Y7" i="4" l="1"/>
  <c r="Z7" i="4"/>
  <c r="R7" i="4"/>
  <c r="T7" i="4"/>
  <c r="S7" i="4"/>
  <c r="P30" i="4"/>
  <c r="P48" i="4" s="1"/>
  <c r="K30" i="4"/>
  <c r="K48" i="4" s="1"/>
  <c r="O30" i="4"/>
  <c r="O48" i="4" s="1"/>
  <c r="N30" i="4"/>
  <c r="N48" i="4" s="1"/>
  <c r="M30" i="4"/>
  <c r="M48" i="4" s="1"/>
  <c r="J30" i="4"/>
  <c r="J48" i="4" s="1"/>
  <c r="Q30" i="4"/>
  <c r="Q48" i="4" s="1"/>
  <c r="I30" i="4"/>
  <c r="I48" i="4" s="1"/>
  <c r="L30" i="4"/>
  <c r="L48" i="4" s="1"/>
  <c r="Y28" i="4"/>
  <c r="U28" i="4"/>
  <c r="Y26" i="4"/>
  <c r="T21" i="4"/>
  <c r="R20" i="4"/>
  <c r="S20" i="4"/>
  <c r="T20" i="4"/>
  <c r="Y56" i="4"/>
  <c r="S56" i="4"/>
  <c r="S73" i="4" s="1"/>
  <c r="T56" i="4"/>
  <c r="T73" i="4" s="1"/>
  <c r="T26" i="4"/>
  <c r="S26" i="4"/>
  <c r="V26" i="4"/>
  <c r="T28" i="4"/>
  <c r="S28" i="4"/>
  <c r="V28" i="4"/>
  <c r="U27" i="4"/>
  <c r="S27" i="4"/>
  <c r="T27" i="4"/>
  <c r="Y27" i="4"/>
  <c r="V27" i="4"/>
  <c r="Y23" i="4"/>
  <c r="S23" i="4"/>
  <c r="T23" i="4"/>
  <c r="U23" i="4"/>
  <c r="R9" i="4"/>
  <c r="S9" i="4"/>
  <c r="T9" i="4"/>
  <c r="A73" i="12"/>
  <c r="A9" i="9"/>
  <c r="A73" i="13"/>
  <c r="A10" i="9"/>
  <c r="A73" i="16"/>
  <c r="A12" i="9"/>
  <c r="A73" i="15"/>
  <c r="A13" i="9"/>
  <c r="A73" i="17"/>
  <c r="A14" i="9"/>
  <c r="A73" i="18"/>
  <c r="A15" i="9"/>
  <c r="A73" i="14"/>
  <c r="A11" i="9"/>
  <c r="A73" i="11"/>
  <c r="A8" i="9"/>
  <c r="A73" i="19"/>
  <c r="A16" i="9"/>
  <c r="U53" i="4"/>
  <c r="W23" i="4"/>
  <c r="V23" i="4"/>
  <c r="Y19" i="4"/>
  <c r="Y20" i="4"/>
  <c r="W20" i="4"/>
  <c r="V20" i="4"/>
  <c r="Y41" i="4"/>
  <c r="W41" i="4"/>
  <c r="U20" i="4"/>
  <c r="U52" i="4"/>
  <c r="U12" i="4"/>
  <c r="U19" i="4"/>
  <c r="V9" i="4"/>
  <c r="Y60" i="4"/>
  <c r="V19" i="4"/>
  <c r="U15" i="4"/>
  <c r="R19" i="4"/>
  <c r="W15" i="4"/>
  <c r="R15" i="4"/>
  <c r="W58" i="4"/>
  <c r="W56" i="4"/>
  <c r="Y8" i="4"/>
  <c r="U54" i="4"/>
  <c r="V8" i="4"/>
  <c r="V58" i="4"/>
  <c r="R10" i="4"/>
  <c r="U58" i="4"/>
  <c r="V53" i="4"/>
  <c r="Y53" i="4"/>
  <c r="V15" i="4"/>
  <c r="W53" i="4"/>
  <c r="V59" i="4"/>
  <c r="U9" i="4"/>
  <c r="W59" i="4"/>
  <c r="V51" i="4"/>
  <c r="U10" i="4"/>
  <c r="U21" i="4"/>
  <c r="W21" i="4"/>
  <c r="Y9" i="4"/>
  <c r="R56" i="4"/>
  <c r="R52" i="4"/>
  <c r="V52" i="4"/>
  <c r="W52" i="4"/>
  <c r="Y21" i="4"/>
  <c r="V21" i="4"/>
  <c r="Z60" i="4"/>
  <c r="R60" i="4"/>
  <c r="W60" i="4"/>
  <c r="Z59" i="4"/>
  <c r="R59" i="4"/>
  <c r="Z58" i="4"/>
  <c r="Y58" i="4"/>
  <c r="R57" i="4"/>
  <c r="U57" i="4"/>
  <c r="V57" i="4"/>
  <c r="W57" i="4"/>
  <c r="Y57" i="4"/>
  <c r="U56" i="4"/>
  <c r="V56" i="4"/>
  <c r="R55" i="4"/>
  <c r="U55" i="4"/>
  <c r="Y55" i="4"/>
  <c r="W55" i="4"/>
  <c r="V55" i="4"/>
  <c r="Y15" i="4"/>
  <c r="Y54" i="4"/>
  <c r="W54" i="4"/>
  <c r="V54" i="4"/>
  <c r="R54" i="4"/>
  <c r="R14" i="4"/>
  <c r="U14" i="4"/>
  <c r="Y14" i="4"/>
  <c r="W14" i="4"/>
  <c r="Z53" i="4"/>
  <c r="X53" i="4"/>
  <c r="Y52" i="4"/>
  <c r="W51" i="4"/>
  <c r="R51" i="4"/>
  <c r="U51" i="4"/>
  <c r="Y51" i="4"/>
  <c r="Y10" i="4"/>
  <c r="R12" i="4"/>
  <c r="V12" i="4"/>
  <c r="W12" i="4"/>
  <c r="Y12" i="4"/>
  <c r="W9" i="4"/>
  <c r="U8" i="4"/>
  <c r="W8" i="4"/>
  <c r="W7" i="4"/>
  <c r="Z23" i="4"/>
  <c r="X58" i="4"/>
  <c r="X59" i="4"/>
  <c r="X60" i="4"/>
  <c r="X56" i="4"/>
  <c r="Z56" i="4"/>
  <c r="X19" i="4"/>
  <c r="Z19" i="4"/>
  <c r="Z14" i="4"/>
  <c r="X14" i="4"/>
  <c r="X51" i="4"/>
  <c r="Z51" i="4"/>
  <c r="X55" i="4"/>
  <c r="Z55" i="4"/>
  <c r="Z20" i="4"/>
  <c r="Z54" i="4"/>
  <c r="X54" i="4"/>
  <c r="X52" i="4"/>
  <c r="Z52" i="4"/>
  <c r="X7" i="4"/>
  <c r="Z12" i="4"/>
  <c r="X12" i="4"/>
  <c r="Z8" i="4"/>
  <c r="X8" i="4"/>
  <c r="X10" i="4"/>
  <c r="Z10" i="4"/>
  <c r="Z57" i="4"/>
  <c r="X57" i="4"/>
  <c r="X21" i="4"/>
  <c r="Z21" i="4"/>
  <c r="Z15" i="4"/>
  <c r="X15" i="4"/>
  <c r="X9" i="4"/>
  <c r="Z9" i="4"/>
  <c r="R8" i="4"/>
  <c r="V7" i="4"/>
  <c r="F17" i="4"/>
  <c r="V17" i="4" s="1"/>
  <c r="U7" i="4"/>
  <c r="F30" i="4"/>
  <c r="U59" i="4"/>
  <c r="U60" i="4"/>
  <c r="U73" i="4" l="1"/>
  <c r="S30" i="4"/>
  <c r="S48" i="4" s="1"/>
  <c r="C7" i="9" s="1"/>
  <c r="T30" i="4"/>
  <c r="T48" i="4" s="1"/>
  <c r="D7" i="9" s="1"/>
  <c r="V73" i="4"/>
  <c r="U30" i="4"/>
  <c r="R73" i="4"/>
  <c r="W73" i="4"/>
  <c r="Z73" i="4"/>
  <c r="Y73" i="4"/>
  <c r="X73" i="4"/>
  <c r="W30" i="4"/>
  <c r="Y30" i="4"/>
  <c r="X30" i="4"/>
  <c r="Z17" i="4"/>
  <c r="W17" i="4"/>
  <c r="R17" i="4"/>
  <c r="U17" i="4"/>
  <c r="X17" i="4"/>
  <c r="R30" i="4"/>
  <c r="Z30" i="4"/>
  <c r="V30" i="4"/>
  <c r="V48" i="4" s="1"/>
  <c r="Z48" i="4" l="1"/>
  <c r="J7" i="9" s="1"/>
  <c r="W48" i="4"/>
  <c r="G7" i="9" s="1"/>
  <c r="X48" i="4"/>
  <c r="H7" i="9" s="1"/>
  <c r="R48" i="4"/>
  <c r="B7" i="9" s="1"/>
  <c r="U48" i="4"/>
  <c r="E7" i="9" s="1"/>
  <c r="F7" i="9"/>
  <c r="Y17" i="4"/>
  <c r="Y48" i="4" s="1"/>
  <c r="I7" i="9" l="1"/>
</calcChain>
</file>

<file path=xl/sharedStrings.xml><?xml version="1.0" encoding="utf-8"?>
<sst xmlns="http://schemas.openxmlformats.org/spreadsheetml/2006/main" count="2473" uniqueCount="228">
  <si>
    <t xml:space="preserve"> </t>
  </si>
  <si>
    <t>COMPANY</t>
  </si>
  <si>
    <t>AREA</t>
  </si>
  <si>
    <t>BLOCK</t>
  </si>
  <si>
    <t xml:space="preserve">   </t>
  </si>
  <si>
    <t>LEASE</t>
  </si>
  <si>
    <t xml:space="preserve">  </t>
  </si>
  <si>
    <t>WELL</t>
  </si>
  <si>
    <t xml:space="preserve">    </t>
  </si>
  <si>
    <t>COMPANY CONTACT</t>
  </si>
  <si>
    <t>TELEPHONE NO.</t>
  </si>
  <si>
    <t>REMARKS</t>
  </si>
  <si>
    <t>LEASE TERM PIPELINE CONSTRUCTION INFORMATION:</t>
  </si>
  <si>
    <t>YEAR</t>
  </si>
  <si>
    <t>NUMBER OF</t>
  </si>
  <si>
    <t>TOTAL NUMBER OF CONSTRUCTION DAYS</t>
  </si>
  <si>
    <t>PIPELINES</t>
  </si>
  <si>
    <t>Fuel Usage Conversion Factors</t>
  </si>
  <si>
    <t>Natural Gas Turbines</t>
  </si>
  <si>
    <t>Natural Gas Engines</t>
  </si>
  <si>
    <t>Diesel Recip. Engine</t>
  </si>
  <si>
    <t>REF.</t>
  </si>
  <si>
    <t>DATE</t>
  </si>
  <si>
    <t>SCF/hp-hr</t>
  </si>
  <si>
    <t>GAL/hp-hr</t>
  </si>
  <si>
    <t>AP42 3.2-1</t>
  </si>
  <si>
    <t>Equipment/Emission Factors</t>
  </si>
  <si>
    <t>units</t>
  </si>
  <si>
    <t>SOx</t>
  </si>
  <si>
    <t>NOx</t>
  </si>
  <si>
    <t>VOC</t>
  </si>
  <si>
    <t>CO</t>
  </si>
  <si>
    <t>10/96</t>
  </si>
  <si>
    <t>AP42 3.3-1</t>
  </si>
  <si>
    <t>Diesel Boiler</t>
  </si>
  <si>
    <t>lbs/bbl</t>
  </si>
  <si>
    <t>Liquid Flaring</t>
  </si>
  <si>
    <t>Fugitives</t>
  </si>
  <si>
    <t>API Study</t>
  </si>
  <si>
    <t xml:space="preserve"> 12/93</t>
  </si>
  <si>
    <t>Value</t>
  </si>
  <si>
    <t>Units</t>
  </si>
  <si>
    <t>Fuel Gas</t>
  </si>
  <si>
    <t>ppm</t>
  </si>
  <si>
    <t>Diesel Fuel</t>
  </si>
  <si>
    <t>% weight</t>
  </si>
  <si>
    <t>Produced Oil (Liquid Flaring)</t>
  </si>
  <si>
    <t xml:space="preserve"> PHONE</t>
  </si>
  <si>
    <t>OPERATIONS</t>
  </si>
  <si>
    <t>EQUIPMENT</t>
  </si>
  <si>
    <t>RATING</t>
  </si>
  <si>
    <t>MAX. FUEL</t>
  </si>
  <si>
    <t>ACT. FUEL</t>
  </si>
  <si>
    <t>RUN TIME</t>
  </si>
  <si>
    <t>MAXIMUM POUNDS PER HOUR</t>
  </si>
  <si>
    <t>ESTIMATED TONS</t>
  </si>
  <si>
    <t>Diesel Engines</t>
  </si>
  <si>
    <t>HP</t>
  </si>
  <si>
    <t>GAL/HR</t>
  </si>
  <si>
    <t>GAL/D</t>
  </si>
  <si>
    <t>Nat. Gas Engines</t>
  </si>
  <si>
    <t>SCF/HR</t>
  </si>
  <si>
    <t>SCF/D</t>
  </si>
  <si>
    <t>Burners</t>
  </si>
  <si>
    <t>MMBTU/HR</t>
  </si>
  <si>
    <t>HR/D</t>
  </si>
  <si>
    <t>DRILLING</t>
  </si>
  <si>
    <t>PIPELINE</t>
  </si>
  <si>
    <t>INSTALLATION</t>
  </si>
  <si>
    <t>FACILITY</t>
  </si>
  <si>
    <t>PRODUCTION</t>
  </si>
  <si>
    <t>MISC.</t>
  </si>
  <si>
    <t>BPD</t>
  </si>
  <si>
    <t>COUNT</t>
  </si>
  <si>
    <t>WELL TEST</t>
  </si>
  <si>
    <t>EXEMPTION CALCULATION</t>
  </si>
  <si>
    <t>DISTANCE FROM LAND IN MILES</t>
  </si>
  <si>
    <t xml:space="preserve"> LEASE</t>
  </si>
  <si>
    <t>Year</t>
  </si>
  <si>
    <t>Allowable</t>
  </si>
  <si>
    <t>D/YR</t>
  </si>
  <si>
    <t>Pb</t>
  </si>
  <si>
    <t>Diesel Turbine</t>
  </si>
  <si>
    <t>AP42 3.1-1&amp; 3.1-2a</t>
  </si>
  <si>
    <t>4/00</t>
  </si>
  <si>
    <t>7/00</t>
  </si>
  <si>
    <t>AP42 3.2-2</t>
  </si>
  <si>
    <t>AP42 3.2-3</t>
  </si>
  <si>
    <t>AP42 3.4-1 &amp; 3.4-2</t>
  </si>
  <si>
    <t>NH3</t>
  </si>
  <si>
    <t>CONTACT</t>
  </si>
  <si>
    <t>Diesel Turbines</t>
  </si>
  <si>
    <t>g/hp-hr</t>
  </si>
  <si>
    <t>lbs/MMscf</t>
  </si>
  <si>
    <t>N/A</t>
  </si>
  <si>
    <t>lbs/gal </t>
  </si>
  <si>
    <t>On-Ice – Other Construction Equipment</t>
  </si>
  <si>
    <t xml:space="preserve">On-Ice – Other Survey Equipment </t>
  </si>
  <si>
    <t>On-Ice – Truck (for gravel island)</t>
  </si>
  <si>
    <t>On-Ice – Truck (for surveys)</t>
  </si>
  <si>
    <t>Man Camp - Operation</t>
  </si>
  <si>
    <t>tons/person/day</t>
  </si>
  <si>
    <t>Density</t>
  </si>
  <si>
    <t>Density and Heat Value of Diesel Fuel</t>
  </si>
  <si>
    <t>lbs/gal</t>
  </si>
  <si>
    <t>Heat Value</t>
  </si>
  <si>
    <t>Btu/lb</t>
  </si>
  <si>
    <t>Heat Value of Natural Gas</t>
  </si>
  <si>
    <t>MMBtu/MMscf</t>
  </si>
  <si>
    <t>kW</t>
  </si>
  <si>
    <t>EQUIPMENT ID</t>
  </si>
  <si>
    <t>On-Ice – Other Survey Equipment</t>
  </si>
  <si>
    <t xml:space="preserve">On-Ice – Truck (for surveys) </t>
  </si>
  <si>
    <t>AP42 1.3-6; Pb and NH3: WebFIRE (08/2018)</t>
  </si>
  <si>
    <t>AP42 1.4-1 &amp; 1.4-2; Pb and NH3: WebFIRE (08/2018)</t>
  </si>
  <si>
    <t>lb/ton</t>
  </si>
  <si>
    <t>On-Ice Equipment</t>
  </si>
  <si>
    <t>--</t>
  </si>
  <si>
    <t>Diesel Recip. &lt; 600 hp</t>
  </si>
  <si>
    <t>Diesel Recip. &gt; 600 hp</t>
  </si>
  <si>
    <t>AP 42 2.1-12</t>
  </si>
  <si>
    <t>BOEM 2014-1001</t>
  </si>
  <si>
    <t>Vessels – Propulsion</t>
  </si>
  <si>
    <t>VESSELS- Crew Diesel</t>
  </si>
  <si>
    <t>VESSELS - Supply Diesel</t>
  </si>
  <si>
    <t>VESSELS - Tugs Diesel</t>
  </si>
  <si>
    <t>VESSELS - Crew Diesel</t>
  </si>
  <si>
    <t>VESSELS - Material Tug Diesel</t>
  </si>
  <si>
    <t>VESSELS - Support Diesel</t>
  </si>
  <si>
    <t>VESSELS - Ice Management Diesel</t>
  </si>
  <si>
    <t>VESSELS - Heavy Lift Vessel/Derrick Barge Diesel</t>
  </si>
  <si>
    <t>Facility Emitted Substance</t>
  </si>
  <si>
    <t>Facility Total Emissions</t>
  </si>
  <si>
    <t>Non-Facility Total Emissions</t>
  </si>
  <si>
    <t>Storage Tank</t>
  </si>
  <si>
    <t>Cold Vent</t>
  </si>
  <si>
    <t>Glycol Dehydrator</t>
  </si>
  <si>
    <t>COMBUSTION FLARE - no smoke</t>
  </si>
  <si>
    <t>COMBUSTION FLARE - light smoke</t>
  </si>
  <si>
    <t>COMBUSTION FLARE - medium smoke</t>
  </si>
  <si>
    <t>COMBUSTION FLARE - heavy smoke</t>
  </si>
  <si>
    <t>STORAGE TANK</t>
  </si>
  <si>
    <t>COLD VENT</t>
  </si>
  <si>
    <t>FUGITIVES</t>
  </si>
  <si>
    <t>GLYCOL DEHYDRATOR</t>
  </si>
  <si>
    <t>PEOPLE/DAY</t>
  </si>
  <si>
    <t>VESSELS - Shuttle Tankers</t>
  </si>
  <si>
    <t>VESSELS - Well Stimulation</t>
  </si>
  <si>
    <t>WASTE INCINERATOR</t>
  </si>
  <si>
    <t>VESSELS - Hovercraft Diesel</t>
  </si>
  <si>
    <t>tons/yr/vent</t>
  </si>
  <si>
    <t>2014 Gulfwide Inventory; Avg emiss (upper bound of 95% CI)</t>
  </si>
  <si>
    <t>tons/yr/dehydrator</t>
  </si>
  <si>
    <t>2011 Gulfwide Inventory; Avg emiss (upper bound of 95% CI)</t>
  </si>
  <si>
    <t>tons/yr/tank</t>
  </si>
  <si>
    <t>Reference Links</t>
  </si>
  <si>
    <t>https://www.boem.gov/environment/environmental-studies/2014-gulfwide-emission-inventory</t>
  </si>
  <si>
    <t>https://www.boem.gov/environment/environmental-studies/2011-gulfwide-emission-inventory</t>
  </si>
  <si>
    <t>https://www3.epa.gov/ttnchie1/ap42/ch02/final/c02s01.pdf</t>
  </si>
  <si>
    <t>https://www.epa.gov/moves/nonroad2008a-installation-and-updates</t>
  </si>
  <si>
    <t>https://www3.epa.gov/ttnchie1/ap42/ch03/final/c03s01.pdf</t>
  </si>
  <si>
    <t>https://www3.epa.gov/ttn/chief/ap42/ch03/final/c03s02.pdf</t>
  </si>
  <si>
    <t>https://www3.epa.gov/ttnchie1/ap42/ch03/final/c03s03.pdf</t>
  </si>
  <si>
    <t>https://www3.epa.gov/ttn/chief/ap42/ch03/final/c03s04.pdf</t>
  </si>
  <si>
    <t>Man Camp - Operation (maximum people per day)</t>
  </si>
  <si>
    <t>https://www3.epa.gov/ttnchie1/ap42/ch01/final/c01s03.pdf
https://cfpub.epa.gov/webfire/</t>
  </si>
  <si>
    <t>https://www3.epa.gov/ttnchie1/ap42/ch03/final/c03s01.pdf
https://cfpub.epa.gov/webfire/</t>
  </si>
  <si>
    <t>Dual Fuel Turbine</t>
  </si>
  <si>
    <t>Waste Incinerator</t>
  </si>
  <si>
    <t>On-Ice – Loader</t>
  </si>
  <si>
    <t>On-Ice – Tractor</t>
  </si>
  <si>
    <t>3/19</t>
  </si>
  <si>
    <t>9/98 and 5/10</t>
  </si>
  <si>
    <t>7/98 and 8/18</t>
  </si>
  <si>
    <t>Man Camp - Operation (max people/day)</t>
  </si>
  <si>
    <t>Produced Gas (Flare)</t>
  </si>
  <si>
    <t>VESSELS</t>
  </si>
  <si>
    <t>lbs/hr/component</t>
  </si>
  <si>
    <t>https://www.epa.gov/air-emissions-inventories/2017-national-emissions-inventory-nei-data</t>
  </si>
  <si>
    <t>https://www3.epa.gov/ttnchie1/ap42/ch01/final/c01s03.pdf</t>
  </si>
  <si>
    <t>VESSELS - Pipeline Laying Vessel - Diesel</t>
  </si>
  <si>
    <t>VESSELS- Drilling - Propulsion Engine - Diesel</t>
  </si>
  <si>
    <t>VESSELS - Pipeline Burying - Diesel</t>
  </si>
  <si>
    <t>RECIP.&lt;600hp Diesel</t>
  </si>
  <si>
    <t>RECIP.&gt;600hp Diesel</t>
  </si>
  <si>
    <t>RECIP. 2 Cycle Lean Natural Gas</t>
  </si>
  <si>
    <t>RECIP. 4 Cycle Lean Natural Gas</t>
  </si>
  <si>
    <t>RECIP. 4 Cycle Rich Natural Gas</t>
  </si>
  <si>
    <t>Combustion Flare (no smoke)</t>
  </si>
  <si>
    <t>Combustion Flare (light smoke)</t>
  </si>
  <si>
    <t>Combustion Flare (medium smoke)</t>
  </si>
  <si>
    <t>Combustion Flare (heavy smoke)</t>
  </si>
  <si>
    <t>AP42 13.5-1, 13.5-2</t>
  </si>
  <si>
    <t>2/18</t>
  </si>
  <si>
    <t>https://www3.epa.gov/ttnchie1/ap42/ch01/final/c01s04.pdf
https://cfpub.epa.gov/webfire/</t>
  </si>
  <si>
    <t>https://www3.epa.gov/ttn/chief/ap42/ch13/final/C13S05_02-05-18.pdf</t>
  </si>
  <si>
    <t>VOC Content of Flare Gas</t>
  </si>
  <si>
    <t>lb VOC/lb-mol gas</t>
  </si>
  <si>
    <t>%</t>
  </si>
  <si>
    <t>5/10</t>
  </si>
  <si>
    <t>AP42 1.3-1 through 1.3-3 and 1.3-5</t>
  </si>
  <si>
    <t>https://www.boem.gov/sites/default/files/uploadedFiles/BOEM/BOEM_Newsroom/Library/Publications/2014-1001.pdf</t>
  </si>
  <si>
    <t>VESSELS - Support Diesel, Laying</t>
  </si>
  <si>
    <t>VESSELS - Support Diesel, Burying</t>
  </si>
  <si>
    <t>FACILITY INSTALLATION</t>
  </si>
  <si>
    <t>ALASKA-SPECIFIC SOURCES</t>
  </si>
  <si>
    <t xml:space="preserve">https://www.boem.gov/environment/environmental-studies/2014-gulfwide-emission-inventory  </t>
  </si>
  <si>
    <t>Natural Gas Turbine</t>
  </si>
  <si>
    <t>Natural Gas Heater/Boiler/Burner</t>
  </si>
  <si>
    <t xml:space="preserve">Vessels – Well Stimulation </t>
  </si>
  <si>
    <t>Vessels - Hovercraft Diesel</t>
  </si>
  <si>
    <t>Vessels - Ice Management Diesel</t>
  </si>
  <si>
    <t>Natural Gas Flare Parameters</t>
  </si>
  <si>
    <t>Natural Gas Flare Efficiency</t>
  </si>
  <si>
    <t>Vessels –  Diesel Boiler</t>
  </si>
  <si>
    <t>Vessels - Diesel Boiler</t>
  </si>
  <si>
    <t>AP42 3.1-1 &amp; 3.1-2a</t>
  </si>
  <si>
    <t>AP42 3.1-1&amp; 3.1-2a; AP42 3.1-1 &amp; 3.1-2a</t>
  </si>
  <si>
    <t>PM10</t>
  </si>
  <si>
    <t>PM2.5</t>
  </si>
  <si>
    <t>TSP</t>
  </si>
  <si>
    <t>Vessels – Drilling Prime Engine, Auxiliary</t>
  </si>
  <si>
    <t>USEPA 2017 NEI;TSP refer to Diesel Recip. &gt; 600 hp reference</t>
  </si>
  <si>
    <t>USEPA 2017 NEI;TSP (units converted) refer to Diesel Boiler Reference</t>
  </si>
  <si>
    <t>Sulfur Content Source</t>
  </si>
  <si>
    <t>USEPA NONROAD2008 model; TSP (units converted) refer to Diesel Recip. &lt;600 reference</t>
  </si>
  <si>
    <t>https://www.apiwebstore.org/publications/item.cgi?9879d38a-8bc0-4abe-bb5c-9b623870125d</t>
  </si>
  <si>
    <t>The Paperwork Reduction Act of 1995 (44 U.S.C. 3501 et seq.) requires us to inform you that BOEM 
collects this information as part of an applicant's DOCD submitted for our approval. We use the information to facilitate our review and data entry for OCS plans. We will protect proprietary data according to the Freedom of Information Act and 30 CFR 250.197. An agency may not conduct or sponsor, and a person is not required to respond to, a collection of information unless it displays a currently valid Office of Management and Budget (OMB) control number. Responses are mandatory (43 U.S.C. 1334). The reporting burden for this form is included in the burden for preparing EPs and DOCDs. We estimate that burden to average 700 hours per response, including the time for reviewing instructions, gathering and maintaining the data, and completing and reviewing the forms associated with subpart B. Direct comments on the burden estimate or any other aspect of this form to the Information Collection Clearance Officer, Bureau of Ocean Energy Management, 45600 Woodland Road, Sterling, Virginia 20166.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</si>
</sst>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409]mmm\-yy;@"/>
    <numFmt numFmtId="168" formatCode="0.00000000000000"/>
  </numFmts>
  <fonts count="10" x14ac:knownFonts="1">
    <font>
      <sz val="10"/>
      <name val="MS Sans Serif"/>
    </font>
    <font>
      <b/>
      <sz val="10"/>
      <name val="Arial"/>
      <family val="2"/>
    </font>
    <font>
      <sz val="10"/>
      <name val="Arial"/>
      <family val="2"/>
    </font>
    <font>
      <sz val="8"/>
      <name val="Arial"/>
      <family val="2"/>
    </font>
    <font>
      <b/>
      <sz val="8"/>
      <name val="Arial"/>
      <family val="2"/>
    </font>
    <font>
      <sz val="8"/>
      <color theme="1"/>
      <name val="Arial"/>
      <family val="2"/>
    </font>
    <font>
      <sz val="12"/>
      <color theme="1"/>
      <name val="Times New Roman"/>
      <family val="1"/>
    </font>
    <font>
      <u/>
      <sz val="10"/>
      <color theme="10"/>
      <name val="MS Sans Serif"/>
    </font>
    <font>
      <sz val="12"/>
      <color rgb="FF222222"/>
      <name val="Arial"/>
      <family val="2"/>
    </font>
    <font>
      <sz val="10"/>
      <color theme="1"/>
      <name val="Arial"/>
      <family val="2"/>
    </font>
  </fonts>
  <fills count="14">
    <fill>
      <patternFill patternType="none"/>
    </fill>
    <fill>
      <patternFill patternType="gray125"/>
    </fill>
    <fill>
      <patternFill patternType="lightGray"/>
    </fill>
    <fill>
      <patternFill patternType="darkGray"/>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65"/>
        <bgColor indexed="64"/>
      </patternFill>
    </fill>
    <fill>
      <patternFill patternType="solid">
        <fgColor theme="8" tint="0.79998168889431442"/>
        <bgColor indexed="64"/>
      </patternFill>
    </fill>
    <fill>
      <patternFill patternType="darkGray">
        <bgColor theme="8" tint="0.79998168889431442"/>
      </patternFill>
    </fill>
    <fill>
      <patternFill patternType="solid">
        <fgColor theme="5" tint="0.59999389629810485"/>
        <bgColor indexed="64"/>
      </patternFill>
    </fill>
    <fill>
      <patternFill patternType="darkGray">
        <bgColor theme="5" tint="0.59999389629810485"/>
      </patternFill>
    </fill>
    <fill>
      <patternFill patternType="solid">
        <fgColor theme="7" tint="0.79998168889431442"/>
        <bgColor indexed="64"/>
      </patternFill>
    </fill>
    <fill>
      <patternFill patternType="solid">
        <fgColor theme="5" tint="0.59996337778862885"/>
        <bgColor indexed="64"/>
      </patternFill>
    </fill>
  </fills>
  <borders count="1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top style="thick">
        <color indexed="64"/>
      </top>
      <bottom/>
      <diagonal/>
    </border>
    <border>
      <left/>
      <right style="double">
        <color indexed="64"/>
      </right>
      <top style="thick">
        <color indexed="64"/>
      </top>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bottom/>
      <diagonal/>
    </border>
    <border>
      <left style="thick">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ck">
        <color indexed="64"/>
      </right>
      <top/>
      <bottom/>
      <diagonal/>
    </border>
    <border>
      <left style="double">
        <color indexed="64"/>
      </left>
      <right/>
      <top style="thin">
        <color indexed="64"/>
      </top>
      <bottom/>
      <diagonal/>
    </border>
    <border>
      <left style="thin">
        <color indexed="64"/>
      </left>
      <right style="thin">
        <color indexed="64"/>
      </right>
      <top/>
      <bottom style="thick">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bottom style="thick">
        <color indexed="64"/>
      </bottom>
      <diagonal/>
    </border>
    <border>
      <left style="thin">
        <color indexed="64"/>
      </left>
      <right/>
      <top/>
      <bottom style="thick">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thick">
        <color indexed="64"/>
      </right>
      <top style="thin">
        <color indexed="64"/>
      </top>
      <bottom/>
      <diagonal/>
    </border>
    <border>
      <left/>
      <right style="thick">
        <color indexed="64"/>
      </right>
      <top style="medium">
        <color indexed="64"/>
      </top>
      <bottom style="thick">
        <color indexed="64"/>
      </bottom>
      <diagonal/>
    </border>
    <border>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double">
        <color indexed="64"/>
      </right>
      <top/>
      <bottom style="thick">
        <color indexed="64"/>
      </bottom>
      <diagonal/>
    </border>
    <border>
      <left style="thin">
        <color indexed="64"/>
      </left>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thick">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ck">
        <color auto="1"/>
      </top>
      <bottom/>
      <diagonal/>
    </border>
    <border>
      <left style="thin">
        <color indexed="64"/>
      </left>
      <right style="double">
        <color indexed="64"/>
      </right>
      <top style="thick">
        <color auto="1"/>
      </top>
      <bottom/>
      <diagonal/>
    </border>
    <border>
      <left/>
      <right/>
      <top style="thick">
        <color auto="1"/>
      </top>
      <bottom/>
      <diagonal/>
    </border>
    <border>
      <left style="thick">
        <color auto="1"/>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ck">
        <color auto="1"/>
      </top>
      <bottom/>
      <diagonal/>
    </border>
    <border>
      <left style="double">
        <color indexed="64"/>
      </left>
      <right/>
      <top style="thick">
        <color auto="1"/>
      </top>
      <bottom/>
      <diagonal/>
    </border>
  </borders>
  <cellStyleXfs count="2">
    <xf numFmtId="0" fontId="0" fillId="0" borderId="0"/>
    <xf numFmtId="0" fontId="7" fillId="0" borderId="0" applyNumberFormat="0" applyFill="0" applyBorder="0" applyAlignment="0" applyProtection="0"/>
  </cellStyleXfs>
  <cellXfs count="518">
    <xf numFmtId="0" fontId="0" fillId="0" borderId="0" xfId="0"/>
    <xf numFmtId="0" fontId="1" fillId="0" borderId="3" xfId="0" applyFont="1" applyBorder="1" applyAlignment="1">
      <alignment horizontal="left" vertical="center"/>
    </xf>
    <xf numFmtId="0" fontId="2" fillId="0" borderId="0" xfId="0" applyFont="1"/>
    <xf numFmtId="0" fontId="2" fillId="0" borderId="4" xfId="0" applyFont="1" applyBorder="1" applyAlignment="1">
      <alignment horizontal="left" vertical="center"/>
    </xf>
    <xf numFmtId="0" fontId="2" fillId="0" borderId="5" xfId="0" applyFont="1" applyBorder="1" applyAlignment="1">
      <alignment horizontal="center" vertical="center"/>
    </xf>
    <xf numFmtId="1" fontId="2" fillId="0" borderId="5"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164" fontId="3" fillId="0" borderId="0" xfId="0" applyNumberFormat="1"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164" fontId="3" fillId="0" borderId="13"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 fontId="3" fillId="0" borderId="14"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vertical="center"/>
    </xf>
    <xf numFmtId="2" fontId="2"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right"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16" xfId="0" applyNumberFormat="1"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18" xfId="0" applyNumberFormat="1" applyFont="1" applyBorder="1" applyAlignment="1">
      <alignment horizontal="center"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164" fontId="1" fillId="0" borderId="20"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0" xfId="0" applyNumberFormat="1"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Continuous" vertical="center"/>
    </xf>
    <xf numFmtId="0" fontId="1" fillId="0" borderId="24" xfId="0" applyFont="1" applyBorder="1" applyAlignment="1">
      <alignment horizontal="centerContinuous" vertical="center"/>
    </xf>
    <xf numFmtId="164" fontId="1" fillId="0" borderId="25" xfId="0" applyNumberFormat="1" applyFont="1" applyBorder="1" applyAlignment="1">
      <alignment horizontal="center" vertical="center"/>
    </xf>
    <xf numFmtId="164" fontId="1" fillId="0" borderId="24" xfId="0" applyNumberFormat="1" applyFont="1" applyBorder="1" applyAlignment="1">
      <alignment horizontal="center" vertical="center"/>
    </xf>
    <xf numFmtId="164" fontId="1" fillId="0" borderId="25" xfId="0" applyNumberFormat="1" applyFont="1" applyBorder="1"/>
    <xf numFmtId="0" fontId="1" fillId="0" borderId="26" xfId="0" applyFont="1" applyBorder="1" applyAlignment="1">
      <alignment horizontal="center" vertical="center"/>
    </xf>
    <xf numFmtId="0" fontId="1" fillId="0" borderId="27" xfId="0" applyFont="1" applyBorder="1" applyAlignment="1">
      <alignment horizontal="center" vertical="center"/>
    </xf>
    <xf numFmtId="164" fontId="1" fillId="0" borderId="27" xfId="0" applyNumberFormat="1" applyFont="1" applyBorder="1" applyAlignment="1">
      <alignment horizontal="center" vertical="center"/>
    </xf>
    <xf numFmtId="0" fontId="1" fillId="0" borderId="27" xfId="0" applyFont="1" applyBorder="1" applyAlignment="1">
      <alignment horizontal="centerContinuous" vertical="center"/>
    </xf>
    <xf numFmtId="0" fontId="1" fillId="0" borderId="28" xfId="0" applyFont="1" applyBorder="1" applyAlignment="1">
      <alignment horizontal="centerContinuous" vertical="center"/>
    </xf>
    <xf numFmtId="164" fontId="1" fillId="0" borderId="29" xfId="0" applyNumberFormat="1" applyFont="1" applyBorder="1" applyAlignment="1">
      <alignment horizontal="center" vertical="center"/>
    </xf>
    <xf numFmtId="164" fontId="1" fillId="0" borderId="28" xfId="0" applyNumberFormat="1" applyFont="1" applyBorder="1" applyAlignment="1">
      <alignment horizontal="center" vertical="center"/>
    </xf>
    <xf numFmtId="164" fontId="1" fillId="0" borderId="29" xfId="0" applyNumberFormat="1" applyFont="1" applyBorder="1"/>
    <xf numFmtId="164" fontId="1" fillId="0" borderId="30" xfId="0" applyNumberFormat="1" applyFont="1" applyBorder="1"/>
    <xf numFmtId="2" fontId="2" fillId="0" borderId="32"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2" fontId="2" fillId="0" borderId="38" xfId="0" applyNumberFormat="1" applyFont="1" applyBorder="1" applyAlignment="1">
      <alignment horizontal="center" vertical="center"/>
    </xf>
    <xf numFmtId="1" fontId="2" fillId="0" borderId="38" xfId="0" applyNumberFormat="1" applyFont="1" applyBorder="1" applyAlignment="1">
      <alignment horizontal="center" vertical="center"/>
    </xf>
    <xf numFmtId="1" fontId="2" fillId="0" borderId="40" xfId="0" applyNumberFormat="1" applyFont="1" applyBorder="1" applyAlignment="1">
      <alignment horizontal="center" vertical="center"/>
    </xf>
    <xf numFmtId="2" fontId="2" fillId="0" borderId="39" xfId="0" applyNumberFormat="1" applyFont="1" applyBorder="1" applyAlignment="1">
      <alignment horizontal="center" vertical="center"/>
    </xf>
    <xf numFmtId="2" fontId="2" fillId="0" borderId="42" xfId="0" applyNumberFormat="1" applyFont="1" applyBorder="1" applyAlignment="1">
      <alignment horizontal="center" vertical="center"/>
    </xf>
    <xf numFmtId="0" fontId="2" fillId="0" borderId="45" xfId="0" applyFont="1" applyBorder="1" applyAlignment="1">
      <alignment horizontal="center" vertical="center"/>
    </xf>
    <xf numFmtId="0" fontId="1" fillId="0" borderId="46" xfId="0" applyFont="1" applyBorder="1" applyAlignment="1">
      <alignment horizontal="left" vertical="center"/>
    </xf>
    <xf numFmtId="0" fontId="1" fillId="0" borderId="13" xfId="0" applyFont="1" applyBorder="1" applyAlignment="1">
      <alignment horizontal="center" vertical="center"/>
    </xf>
    <xf numFmtId="164" fontId="1" fillId="0" borderId="13" xfId="0" applyNumberFormat="1" applyFont="1" applyBorder="1" applyAlignment="1">
      <alignment horizontal="center" vertical="center"/>
    </xf>
    <xf numFmtId="0" fontId="2" fillId="0" borderId="14" xfId="0" applyFont="1" applyBorder="1" applyAlignment="1">
      <alignment horizontal="center" vertical="center"/>
    </xf>
    <xf numFmtId="2" fontId="2" fillId="0" borderId="29" xfId="0" applyNumberFormat="1" applyFont="1" applyBorder="1" applyAlignment="1">
      <alignment horizontal="center" vertical="center"/>
    </xf>
    <xf numFmtId="164" fontId="2" fillId="3" borderId="32" xfId="0" applyNumberFormat="1" applyFont="1" applyFill="1" applyBorder="1" applyAlignment="1">
      <alignment horizontal="center" vertical="center"/>
    </xf>
    <xf numFmtId="2" fontId="2" fillId="0" borderId="47" xfId="0" applyNumberFormat="1" applyFont="1" applyBorder="1" applyAlignment="1">
      <alignment horizontal="center" vertical="center"/>
    </xf>
    <xf numFmtId="164" fontId="1" fillId="0" borderId="13" xfId="0" applyNumberFormat="1" applyFont="1" applyBorder="1" applyAlignment="1">
      <alignment horizontal="center" vertical="center" wrapText="1"/>
    </xf>
    <xf numFmtId="0" fontId="2" fillId="0" borderId="0" xfId="0" applyFont="1" applyAlignment="1">
      <alignment horizontal="right" vertical="center"/>
    </xf>
    <xf numFmtId="0" fontId="3" fillId="0" borderId="1" xfId="0" applyFont="1" applyBorder="1"/>
    <xf numFmtId="0" fontId="1" fillId="1" borderId="7" xfId="0" applyFont="1" applyFill="1" applyBorder="1" applyAlignment="1">
      <alignment horizontal="center" vertical="center"/>
    </xf>
    <xf numFmtId="0" fontId="1" fillId="1" borderId="54" xfId="0" applyFont="1" applyFill="1" applyBorder="1" applyAlignment="1">
      <alignment horizontal="center" vertical="center"/>
    </xf>
    <xf numFmtId="0" fontId="1" fillId="1" borderId="55" xfId="0" applyFont="1" applyFill="1" applyBorder="1" applyAlignment="1">
      <alignment horizontal="center" vertical="center"/>
    </xf>
    <xf numFmtId="0" fontId="1" fillId="1" borderId="9" xfId="0" applyFont="1" applyFill="1" applyBorder="1" applyAlignment="1">
      <alignment horizontal="center" vertical="center"/>
    </xf>
    <xf numFmtId="0" fontId="1" fillId="1" borderId="56" xfId="0" applyFont="1" applyFill="1" applyBorder="1" applyAlignment="1">
      <alignment horizontal="center" vertical="center"/>
    </xf>
    <xf numFmtId="0" fontId="1" fillId="1" borderId="57" xfId="0" applyFont="1" applyFill="1" applyBorder="1" applyAlignment="1">
      <alignment horizontal="center" vertical="center"/>
    </xf>
    <xf numFmtId="0" fontId="1" fillId="1" borderId="35" xfId="0" applyFont="1" applyFill="1" applyBorder="1" applyAlignment="1">
      <alignment horizontal="center" vertical="center"/>
    </xf>
    <xf numFmtId="0" fontId="1" fillId="1" borderId="58" xfId="0" applyFont="1" applyFill="1" applyBorder="1" applyAlignment="1">
      <alignment horizontal="center" vertical="center"/>
    </xf>
    <xf numFmtId="0" fontId="1" fillId="1" borderId="59" xfId="0" applyFont="1" applyFill="1" applyBorder="1" applyAlignment="1">
      <alignment horizontal="center" vertical="center"/>
    </xf>
    <xf numFmtId="0" fontId="1" fillId="1" borderId="60" xfId="0" applyFont="1" applyFill="1" applyBorder="1" applyAlignment="1">
      <alignment horizontal="center" vertical="center"/>
    </xf>
    <xf numFmtId="0" fontId="1" fillId="0" borderId="62" xfId="0" applyFont="1" applyBorder="1" applyAlignment="1">
      <alignment horizontal="center"/>
    </xf>
    <xf numFmtId="2" fontId="1" fillId="0" borderId="63" xfId="0" applyNumberFormat="1" applyFont="1" applyBorder="1" applyAlignment="1">
      <alignment horizontal="center" vertical="center"/>
    </xf>
    <xf numFmtId="164" fontId="1" fillId="0" borderId="64"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164" fontId="2" fillId="0" borderId="12" xfId="0" applyNumberFormat="1" applyFont="1" applyBorder="1" applyAlignment="1">
      <alignment horizontal="center" vertical="center"/>
    </xf>
    <xf numFmtId="17" fontId="3" fillId="0" borderId="14" xfId="0" quotePrefix="1" applyNumberFormat="1" applyFont="1" applyBorder="1" applyAlignment="1">
      <alignment horizontal="center" vertical="center"/>
    </xf>
    <xf numFmtId="0" fontId="1" fillId="1" borderId="0" xfId="0" applyFont="1" applyFill="1" applyAlignment="1">
      <alignment horizontal="center" vertical="center"/>
    </xf>
    <xf numFmtId="164" fontId="2" fillId="4" borderId="1"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6" xfId="0" applyNumberFormat="1" applyFont="1" applyFill="1" applyBorder="1" applyAlignment="1">
      <alignment horizontal="center" vertical="center"/>
    </xf>
    <xf numFmtId="164" fontId="1" fillId="0" borderId="36" xfId="0" applyNumberFormat="1" applyFont="1" applyBorder="1"/>
    <xf numFmtId="164" fontId="3" fillId="0" borderId="77" xfId="0" applyNumberFormat="1" applyFont="1" applyBorder="1" applyAlignment="1">
      <alignment horizontal="center"/>
    </xf>
    <xf numFmtId="0" fontId="1" fillId="1" borderId="81" xfId="0" applyFont="1" applyFill="1" applyBorder="1" applyAlignment="1">
      <alignment horizontal="center" vertical="center"/>
    </xf>
    <xf numFmtId="0" fontId="1" fillId="1" borderId="8" xfId="0" applyFont="1" applyFill="1" applyBorder="1" applyAlignment="1">
      <alignment horizontal="center" vertical="center"/>
    </xf>
    <xf numFmtId="0" fontId="1" fillId="1" borderId="53" xfId="0" applyFont="1" applyFill="1" applyBorder="1" applyAlignment="1">
      <alignment horizontal="center" vertical="center"/>
    </xf>
    <xf numFmtId="0" fontId="1" fillId="1" borderId="82" xfId="0" applyFont="1" applyFill="1" applyBorder="1" applyAlignment="1">
      <alignment horizontal="center" vertical="center"/>
    </xf>
    <xf numFmtId="166" fontId="2" fillId="4"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xf>
    <xf numFmtId="165" fontId="2" fillId="4" borderId="13" xfId="0" applyNumberFormat="1" applyFont="1" applyFill="1" applyBorder="1" applyAlignment="1">
      <alignment horizontal="center" vertical="center"/>
    </xf>
    <xf numFmtId="165" fontId="2" fillId="0" borderId="13" xfId="0" applyNumberFormat="1" applyFont="1" applyBorder="1" applyAlignment="1">
      <alignment horizontal="center" vertical="center"/>
    </xf>
    <xf numFmtId="2" fontId="2" fillId="0" borderId="51"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center" wrapText="1"/>
    </xf>
    <xf numFmtId="0" fontId="2" fillId="4" borderId="12" xfId="0" applyFont="1" applyFill="1" applyBorder="1" applyAlignment="1">
      <alignment horizontal="left" vertical="center"/>
    </xf>
    <xf numFmtId="0" fontId="2" fillId="4" borderId="13" xfId="0" applyFont="1" applyFill="1" applyBorder="1" applyAlignment="1">
      <alignment horizontal="center" vertical="center"/>
    </xf>
    <xf numFmtId="164" fontId="3" fillId="4" borderId="13" xfId="0" applyNumberFormat="1" applyFont="1" applyFill="1" applyBorder="1" applyAlignment="1">
      <alignment horizontal="center" vertical="center"/>
    </xf>
    <xf numFmtId="164" fontId="3" fillId="4" borderId="14" xfId="0" quotePrefix="1" applyNumberFormat="1" applyFont="1" applyFill="1" applyBorder="1" applyAlignment="1">
      <alignment horizontal="center" vertical="center"/>
    </xf>
    <xf numFmtId="17" fontId="3" fillId="4" borderId="14" xfId="0" quotePrefix="1" applyNumberFormat="1" applyFont="1" applyFill="1" applyBorder="1" applyAlignment="1">
      <alignment horizontal="center" vertical="center"/>
    </xf>
    <xf numFmtId="164" fontId="3" fillId="0" borderId="14" xfId="0" quotePrefix="1" applyNumberFormat="1" applyFont="1" applyBorder="1" applyAlignment="1">
      <alignment horizontal="center" vertical="center"/>
    </xf>
    <xf numFmtId="0" fontId="1" fillId="0" borderId="14" xfId="0" applyFont="1" applyBorder="1" applyAlignment="1">
      <alignment horizontal="center" vertical="center"/>
    </xf>
    <xf numFmtId="2" fontId="2" fillId="0" borderId="28"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1" fillId="2" borderId="13" xfId="0" quotePrefix="1" applyFont="1" applyFill="1" applyBorder="1" applyAlignment="1">
      <alignment horizontal="center" vertical="center"/>
    </xf>
    <xf numFmtId="166" fontId="2" fillId="5" borderId="13" xfId="0" applyNumberFormat="1"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1" fillId="0" borderId="2" xfId="0" applyFont="1" applyBorder="1"/>
    <xf numFmtId="0" fontId="2" fillId="0" borderId="16" xfId="0" applyFont="1" applyBorder="1"/>
    <xf numFmtId="0" fontId="2" fillId="0" borderId="1" xfId="0" applyFont="1" applyBorder="1" applyAlignment="1">
      <alignment horizontal="left"/>
    </xf>
    <xf numFmtId="0" fontId="2" fillId="0" borderId="71" xfId="0" applyFont="1" applyBorder="1"/>
    <xf numFmtId="0" fontId="2" fillId="0" borderId="15" xfId="0" applyFont="1" applyBorder="1"/>
    <xf numFmtId="0" fontId="2" fillId="0" borderId="3" xfId="0" applyFont="1" applyBorder="1" applyAlignment="1">
      <alignment horizontal="center"/>
    </xf>
    <xf numFmtId="0" fontId="2" fillId="0" borderId="3" xfId="0" applyFont="1" applyBorder="1"/>
    <xf numFmtId="0" fontId="2" fillId="0" borderId="5" xfId="0" applyFont="1" applyBorder="1" applyAlignment="1">
      <alignment horizontal="center"/>
    </xf>
    <xf numFmtId="0" fontId="2" fillId="0" borderId="5" xfId="0" applyFont="1" applyBorder="1"/>
    <xf numFmtId="0" fontId="2" fillId="0" borderId="70" xfId="0" applyFont="1" applyBorder="1"/>
    <xf numFmtId="0" fontId="1" fillId="0" borderId="64" xfId="0" applyFont="1" applyBorder="1" applyAlignment="1">
      <alignment horizontal="left" vertical="center"/>
    </xf>
    <xf numFmtId="0" fontId="1" fillId="0" borderId="12" xfId="0" applyFont="1" applyBorder="1" applyAlignment="1">
      <alignment horizontal="left" vertical="center"/>
    </xf>
    <xf numFmtId="1"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67" xfId="0" applyFont="1" applyBorder="1" applyAlignment="1">
      <alignment horizontal="left" vertical="center"/>
    </xf>
    <xf numFmtId="0" fontId="2" fillId="0" borderId="68" xfId="0" applyFont="1" applyBorder="1" applyAlignment="1">
      <alignment horizontal="center" vertical="center"/>
    </xf>
    <xf numFmtId="1" fontId="1" fillId="0" borderId="65" xfId="0" applyNumberFormat="1" applyFont="1" applyBorder="1" applyAlignment="1">
      <alignment horizontal="center" vertical="center"/>
    </xf>
    <xf numFmtId="164" fontId="1" fillId="0" borderId="65" xfId="0" applyNumberFormat="1" applyFont="1" applyBorder="1" applyAlignment="1">
      <alignment horizontal="center" vertical="center"/>
    </xf>
    <xf numFmtId="164" fontId="1" fillId="0" borderId="66" xfId="0" applyNumberFormat="1" applyFont="1" applyBorder="1" applyAlignment="1">
      <alignment horizontal="center" vertical="center"/>
    </xf>
    <xf numFmtId="0" fontId="2" fillId="0" borderId="83" xfId="0" applyFont="1" applyBorder="1"/>
    <xf numFmtId="0" fontId="2" fillId="0" borderId="87" xfId="0" applyFont="1" applyBorder="1"/>
    <xf numFmtId="0" fontId="2" fillId="6" borderId="12" xfId="0" applyFont="1" applyFill="1" applyBorder="1" applyAlignment="1">
      <alignment horizontal="left" vertical="center"/>
    </xf>
    <xf numFmtId="0" fontId="2" fillId="6" borderId="13" xfId="0" applyFont="1" applyFill="1" applyBorder="1" applyAlignment="1">
      <alignment horizontal="center" vertical="center"/>
    </xf>
    <xf numFmtId="164" fontId="3" fillId="6" borderId="13" xfId="0" applyNumberFormat="1" applyFont="1" applyFill="1" applyBorder="1" applyAlignment="1">
      <alignment horizontal="center" vertical="center"/>
    </xf>
    <xf numFmtId="164" fontId="3" fillId="6" borderId="14" xfId="0" quotePrefix="1" applyNumberFormat="1" applyFont="1" applyFill="1" applyBorder="1" applyAlignment="1">
      <alignment horizontal="center" vertical="center"/>
    </xf>
    <xf numFmtId="164" fontId="3" fillId="0" borderId="14" xfId="0" applyNumberFormat="1" applyFont="1" applyBorder="1" applyAlignment="1">
      <alignment horizontal="center" vertical="center"/>
    </xf>
    <xf numFmtId="165" fontId="2" fillId="6" borderId="13"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2" fontId="2" fillId="0" borderId="58" xfId="0" applyNumberFormat="1" applyFont="1" applyBorder="1" applyAlignment="1">
      <alignment horizontal="center" vertical="center"/>
    </xf>
    <xf numFmtId="166" fontId="2" fillId="6" borderId="13" xfId="0" applyNumberFormat="1" applyFont="1" applyFill="1" applyBorder="1" applyAlignment="1">
      <alignment horizontal="center" vertical="center"/>
    </xf>
    <xf numFmtId="2" fontId="2" fillId="0" borderId="13" xfId="0" applyNumberFormat="1" applyFont="1" applyBorder="1" applyAlignment="1">
      <alignment horizontal="center" vertical="center"/>
    </xf>
    <xf numFmtId="2" fontId="2" fillId="4" borderId="13" xfId="0" applyNumberFormat="1" applyFont="1" applyFill="1" applyBorder="1" applyAlignment="1">
      <alignment horizontal="center"/>
    </xf>
    <xf numFmtId="165" fontId="2" fillId="4" borderId="13" xfId="0" applyNumberFormat="1" applyFont="1" applyFill="1" applyBorder="1" applyAlignment="1">
      <alignment horizontal="center"/>
    </xf>
    <xf numFmtId="164" fontId="2" fillId="4" borderId="13" xfId="0" applyNumberFormat="1" applyFont="1" applyFill="1" applyBorder="1" applyAlignment="1">
      <alignment horizontal="center"/>
    </xf>
    <xf numFmtId="0" fontId="2" fillId="0" borderId="25" xfId="0" applyFont="1" applyBorder="1" applyAlignment="1">
      <alignment horizontal="left" vertical="center"/>
    </xf>
    <xf numFmtId="2" fontId="2" fillId="0" borderId="88" xfId="0" applyNumberFormat="1" applyFont="1" applyBorder="1" applyAlignment="1">
      <alignment horizontal="center" vertical="center"/>
    </xf>
    <xf numFmtId="1" fontId="3" fillId="0" borderId="69" xfId="0" applyNumberFormat="1" applyFont="1" applyBorder="1" applyAlignment="1">
      <alignment horizontal="center" vertical="center"/>
    </xf>
    <xf numFmtId="1" fontId="3" fillId="4" borderId="14" xfId="0" quotePrefix="1" applyNumberFormat="1" applyFont="1" applyFill="1" applyBorder="1" applyAlignment="1">
      <alignment horizontal="center" vertical="center"/>
    </xf>
    <xf numFmtId="0" fontId="2" fillId="0" borderId="67" xfId="0" applyFont="1" applyBorder="1"/>
    <xf numFmtId="3" fontId="2" fillId="0" borderId="68" xfId="0" applyNumberFormat="1" applyFont="1" applyBorder="1" applyAlignment="1">
      <alignment horizontal="center"/>
    </xf>
    <xf numFmtId="0" fontId="1" fillId="0" borderId="0" xfId="0" applyFont="1" applyAlignment="1">
      <alignment horizontal="left"/>
    </xf>
    <xf numFmtId="0" fontId="2" fillId="0" borderId="12" xfId="0" applyFont="1" applyBorder="1" applyAlignment="1">
      <alignment horizontal="left" wrapText="1"/>
    </xf>
    <xf numFmtId="0" fontId="2" fillId="0" borderId="14" xfId="0" applyFont="1" applyBorder="1"/>
    <xf numFmtId="0" fontId="2" fillId="0" borderId="69" xfId="0" applyFont="1" applyBorder="1"/>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0" fontId="1" fillId="0" borderId="23" xfId="0" quotePrefix="1" applyFont="1" applyBorder="1" applyAlignment="1">
      <alignment horizontal="center" vertical="center"/>
    </xf>
    <xf numFmtId="0" fontId="1" fillId="0" borderId="33" xfId="0" applyFont="1" applyBorder="1" applyAlignment="1">
      <alignment horizontal="center" vertical="center"/>
    </xf>
    <xf numFmtId="0" fontId="1" fillId="0" borderId="24" xfId="0" applyFont="1" applyBorder="1" applyAlignment="1">
      <alignment horizontal="center" vertical="center"/>
    </xf>
    <xf numFmtId="164" fontId="1" fillId="0" borderId="34" xfId="0" applyNumberFormat="1" applyFont="1" applyBorder="1" applyAlignment="1">
      <alignment horizontal="center" vertical="center"/>
    </xf>
    <xf numFmtId="164" fontId="1" fillId="0" borderId="36" xfId="0" applyNumberFormat="1" applyFont="1" applyBorder="1" applyAlignment="1">
      <alignment horizontal="center" vertical="center"/>
    </xf>
    <xf numFmtId="0" fontId="2" fillId="8" borderId="95" xfId="0" applyFont="1" applyFill="1" applyBorder="1"/>
    <xf numFmtId="0" fontId="2" fillId="8" borderId="31" xfId="0" applyFont="1" applyFill="1" applyBorder="1" applyAlignment="1">
      <alignment horizontal="left" vertical="center"/>
    </xf>
    <xf numFmtId="0" fontId="2" fillId="8" borderId="32" xfId="0" applyFont="1" applyFill="1" applyBorder="1" applyAlignment="1">
      <alignment horizontal="left" vertical="center"/>
    </xf>
    <xf numFmtId="0" fontId="2" fillId="8" borderId="32" xfId="0" applyFont="1" applyFill="1" applyBorder="1" applyAlignment="1">
      <alignment horizontal="center" vertical="center"/>
    </xf>
    <xf numFmtId="0" fontId="2" fillId="8" borderId="10" xfId="0" applyFont="1" applyFill="1" applyBorder="1" applyAlignment="1">
      <alignment horizontal="center" vertical="center"/>
    </xf>
    <xf numFmtId="2" fontId="2" fillId="8" borderId="32" xfId="0" applyNumberFormat="1" applyFont="1" applyFill="1" applyBorder="1" applyAlignment="1">
      <alignment horizontal="center" vertical="center"/>
    </xf>
    <xf numFmtId="1" fontId="2" fillId="8" borderId="32" xfId="0" applyNumberFormat="1" applyFont="1" applyFill="1" applyBorder="1" applyAlignment="1">
      <alignment horizontal="center" vertical="center"/>
    </xf>
    <xf numFmtId="1" fontId="2" fillId="8" borderId="11"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2" fontId="2" fillId="8" borderId="51" xfId="0" applyNumberFormat="1" applyFont="1" applyFill="1" applyBorder="1" applyAlignment="1">
      <alignment horizontal="center" vertical="center"/>
    </xf>
    <xf numFmtId="0" fontId="2" fillId="8" borderId="0" xfId="0" applyFont="1" applyFill="1"/>
    <xf numFmtId="2" fontId="2" fillId="8" borderId="47" xfId="0" applyNumberFormat="1" applyFont="1" applyFill="1" applyBorder="1" applyAlignment="1">
      <alignment horizontal="center" vertical="center"/>
    </xf>
    <xf numFmtId="0" fontId="2" fillId="8" borderId="38" xfId="0" applyFont="1" applyFill="1" applyBorder="1" applyAlignment="1">
      <alignment horizontal="center" vertical="center"/>
    </xf>
    <xf numFmtId="1" fontId="2" fillId="8" borderId="40" xfId="0" applyNumberFormat="1" applyFont="1" applyFill="1" applyBorder="1" applyAlignment="1">
      <alignment horizontal="center" vertical="center"/>
    </xf>
    <xf numFmtId="2" fontId="2" fillId="8" borderId="41" xfId="0" applyNumberFormat="1" applyFont="1" applyFill="1" applyBorder="1" applyAlignment="1">
      <alignment horizontal="center" vertical="center"/>
    </xf>
    <xf numFmtId="2" fontId="2" fillId="8" borderId="38" xfId="0" applyNumberFormat="1" applyFont="1" applyFill="1" applyBorder="1" applyAlignment="1">
      <alignment horizontal="center" vertical="center"/>
    </xf>
    <xf numFmtId="2" fontId="2" fillId="8" borderId="44" xfId="0" applyNumberFormat="1" applyFont="1" applyFill="1" applyBorder="1" applyAlignment="1">
      <alignment horizontal="center" vertical="center"/>
    </xf>
    <xf numFmtId="2" fontId="2" fillId="8" borderId="42" xfId="0" applyNumberFormat="1" applyFont="1" applyFill="1" applyBorder="1" applyAlignment="1">
      <alignment horizontal="center" vertical="center"/>
    </xf>
    <xf numFmtId="2" fontId="2" fillId="8" borderId="58" xfId="0" applyNumberFormat="1" applyFont="1" applyFill="1" applyBorder="1" applyAlignment="1">
      <alignment horizontal="center" vertical="center"/>
    </xf>
    <xf numFmtId="2" fontId="2" fillId="8" borderId="39" xfId="0" applyNumberFormat="1" applyFont="1" applyFill="1" applyBorder="1" applyAlignment="1">
      <alignment horizontal="center" vertical="center"/>
    </xf>
    <xf numFmtId="2" fontId="2" fillId="8" borderId="92" xfId="0" applyNumberFormat="1" applyFont="1" applyFill="1" applyBorder="1" applyAlignment="1">
      <alignment horizontal="center" vertical="center"/>
    </xf>
    <xf numFmtId="0" fontId="2" fillId="10" borderId="17" xfId="0" applyFont="1" applyFill="1" applyBorder="1" applyAlignment="1">
      <alignment horizontal="left" vertical="center"/>
    </xf>
    <xf numFmtId="0" fontId="2" fillId="10" borderId="18" xfId="0" applyFont="1" applyFill="1" applyBorder="1" applyAlignment="1">
      <alignment horizontal="center" vertical="center"/>
    </xf>
    <xf numFmtId="0" fontId="2" fillId="10" borderId="93" xfId="0" applyFont="1" applyFill="1" applyBorder="1" applyAlignment="1">
      <alignment horizontal="center" vertical="center"/>
    </xf>
    <xf numFmtId="2" fontId="2" fillId="10" borderId="18" xfId="0" applyNumberFormat="1" applyFont="1" applyFill="1" applyBorder="1" applyAlignment="1">
      <alignment horizontal="center" vertical="center"/>
    </xf>
    <xf numFmtId="1" fontId="2" fillId="10" borderId="18" xfId="0" applyNumberFormat="1" applyFont="1" applyFill="1" applyBorder="1" applyAlignment="1">
      <alignment horizontal="center" vertical="center"/>
    </xf>
    <xf numFmtId="1" fontId="2" fillId="10" borderId="94" xfId="0" applyNumberFormat="1" applyFont="1" applyFill="1" applyBorder="1" applyAlignment="1">
      <alignment horizontal="center" vertical="center"/>
    </xf>
    <xf numFmtId="2" fontId="2" fillId="10" borderId="47"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10" xfId="0" applyNumberFormat="1" applyFont="1" applyFill="1" applyBorder="1" applyAlignment="1">
      <alignment horizontal="center" vertical="center"/>
    </xf>
    <xf numFmtId="2" fontId="2" fillId="10" borderId="93" xfId="0" applyNumberFormat="1" applyFont="1" applyFill="1" applyBorder="1" applyAlignment="1">
      <alignment horizontal="center" vertical="center"/>
    </xf>
    <xf numFmtId="2" fontId="2" fillId="10" borderId="58" xfId="0" applyNumberFormat="1" applyFont="1" applyFill="1" applyBorder="1" applyAlignment="1">
      <alignment horizontal="center" vertical="center"/>
    </xf>
    <xf numFmtId="2" fontId="2" fillId="10" borderId="85" xfId="0" applyNumberFormat="1" applyFont="1" applyFill="1" applyBorder="1" applyAlignment="1">
      <alignment horizontal="center" vertical="center"/>
    </xf>
    <xf numFmtId="0" fontId="2" fillId="10" borderId="31" xfId="0" applyFont="1" applyFill="1" applyBorder="1" applyAlignment="1">
      <alignment horizontal="left" vertical="center"/>
    </xf>
    <xf numFmtId="0" fontId="2" fillId="10" borderId="32" xfId="0" applyFont="1" applyFill="1" applyBorder="1" applyAlignment="1">
      <alignment horizontal="left" vertical="center"/>
    </xf>
    <xf numFmtId="0" fontId="2" fillId="10" borderId="32" xfId="0" applyFont="1" applyFill="1" applyBorder="1" applyAlignment="1">
      <alignment horizontal="center" vertical="center"/>
    </xf>
    <xf numFmtId="0" fontId="2" fillId="10" borderId="10" xfId="0" applyFont="1" applyFill="1" applyBorder="1" applyAlignment="1">
      <alignment horizontal="center" vertical="center"/>
    </xf>
    <xf numFmtId="1" fontId="2" fillId="10" borderId="32" xfId="0" applyNumberFormat="1" applyFont="1" applyFill="1" applyBorder="1" applyAlignment="1">
      <alignment horizontal="center" vertical="center"/>
    </xf>
    <xf numFmtId="1" fontId="2" fillId="10" borderId="11" xfId="0" applyNumberFormat="1" applyFont="1" applyFill="1" applyBorder="1" applyAlignment="1">
      <alignment horizontal="center" vertical="center"/>
    </xf>
    <xf numFmtId="2" fontId="2" fillId="10" borderId="0" xfId="0" applyNumberFormat="1" applyFont="1" applyFill="1" applyAlignment="1">
      <alignment horizontal="center" vertical="center"/>
    </xf>
    <xf numFmtId="2" fontId="2" fillId="10" borderId="51" xfId="0" applyNumberFormat="1" applyFont="1" applyFill="1" applyBorder="1" applyAlignment="1">
      <alignment horizontal="center" vertical="center"/>
    </xf>
    <xf numFmtId="0" fontId="2" fillId="11" borderId="32" xfId="0" applyFont="1" applyFill="1" applyBorder="1" applyAlignment="1">
      <alignment horizontal="center" vertical="center"/>
    </xf>
    <xf numFmtId="164" fontId="2" fillId="11" borderId="32" xfId="0" applyNumberFormat="1" applyFont="1" applyFill="1" applyBorder="1" applyAlignment="1">
      <alignment horizontal="center" vertical="center"/>
    </xf>
    <xf numFmtId="0" fontId="2" fillId="10" borderId="33" xfId="0" applyFont="1" applyFill="1" applyBorder="1" applyAlignment="1">
      <alignment horizontal="center" vertical="center"/>
    </xf>
    <xf numFmtId="2" fontId="2" fillId="10" borderId="52" xfId="0" applyNumberFormat="1" applyFont="1" applyFill="1" applyBorder="1" applyAlignment="1">
      <alignment horizontal="center" vertical="center"/>
    </xf>
    <xf numFmtId="2" fontId="2" fillId="10" borderId="23" xfId="0" applyNumberFormat="1" applyFont="1" applyFill="1" applyBorder="1" applyAlignment="1">
      <alignment horizontal="center" vertical="center"/>
    </xf>
    <xf numFmtId="2" fontId="2" fillId="10" borderId="33" xfId="0" applyNumberFormat="1" applyFont="1" applyFill="1" applyBorder="1" applyAlignment="1">
      <alignment horizontal="center" vertical="center"/>
    </xf>
    <xf numFmtId="2" fontId="2" fillId="10" borderId="24" xfId="0" applyNumberFormat="1" applyFont="1" applyFill="1" applyBorder="1" applyAlignment="1">
      <alignment horizontal="center" vertical="center"/>
    </xf>
    <xf numFmtId="2" fontId="2" fillId="10" borderId="75" xfId="0" applyNumberFormat="1" applyFont="1" applyFill="1" applyBorder="1" applyAlignment="1">
      <alignment horizontal="center" vertical="center"/>
    </xf>
    <xf numFmtId="0" fontId="2" fillId="10" borderId="45" xfId="0" applyFont="1" applyFill="1" applyBorder="1" applyAlignment="1">
      <alignment horizontal="center" vertical="center"/>
    </xf>
    <xf numFmtId="2" fontId="2" fillId="10" borderId="9" xfId="0" applyNumberFormat="1" applyFont="1" applyFill="1" applyBorder="1" applyAlignment="1">
      <alignment horizontal="center" vertical="center"/>
    </xf>
    <xf numFmtId="2" fontId="2" fillId="10" borderId="35" xfId="0" applyNumberFormat="1" applyFont="1" applyFill="1" applyBorder="1" applyAlignment="1">
      <alignment horizontal="center" vertical="center"/>
    </xf>
    <xf numFmtId="2" fontId="2" fillId="10" borderId="41" xfId="0" applyNumberFormat="1" applyFont="1" applyFill="1" applyBorder="1" applyAlignment="1">
      <alignment horizontal="center" vertical="center"/>
    </xf>
    <xf numFmtId="2" fontId="2" fillId="10" borderId="39"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0" fontId="2" fillId="11" borderId="33" xfId="0" applyFont="1" applyFill="1" applyBorder="1" applyAlignment="1">
      <alignment horizontal="center" vertical="center"/>
    </xf>
    <xf numFmtId="164" fontId="2" fillId="11" borderId="33" xfId="0" applyNumberFormat="1" applyFont="1" applyFill="1" applyBorder="1" applyAlignment="1">
      <alignment horizontal="center" vertical="center"/>
    </xf>
    <xf numFmtId="2" fontId="2" fillId="10" borderId="10" xfId="0" quotePrefix="1" applyNumberFormat="1" applyFont="1" applyFill="1" applyBorder="1" applyAlignment="1">
      <alignment horizontal="center" vertical="center"/>
    </xf>
    <xf numFmtId="2" fontId="2" fillId="10" borderId="58" xfId="0" quotePrefix="1" applyNumberFormat="1" applyFont="1" applyFill="1" applyBorder="1" applyAlignment="1">
      <alignment horizontal="center" vertical="center"/>
    </xf>
    <xf numFmtId="0" fontId="2" fillId="11" borderId="10" xfId="0" applyFont="1" applyFill="1" applyBorder="1" applyAlignment="1">
      <alignment horizontal="center" vertical="center"/>
    </xf>
    <xf numFmtId="164" fontId="2" fillId="11" borderId="10" xfId="0" applyNumberFormat="1" applyFont="1" applyFill="1" applyBorder="1" applyAlignment="1">
      <alignment horizontal="center" vertical="center"/>
    </xf>
    <xf numFmtId="0" fontId="2" fillId="10" borderId="96" xfId="0" applyFont="1" applyFill="1" applyBorder="1" applyAlignment="1">
      <alignment horizontal="left" vertical="center"/>
    </xf>
    <xf numFmtId="0" fontId="2" fillId="10" borderId="23" xfId="0" applyFont="1" applyFill="1" applyBorder="1" applyAlignment="1">
      <alignment horizontal="left" vertical="center"/>
    </xf>
    <xf numFmtId="0" fontId="2" fillId="10" borderId="33" xfId="0" applyFont="1" applyFill="1" applyBorder="1" applyAlignment="1">
      <alignment horizontal="left" vertical="center"/>
    </xf>
    <xf numFmtId="0" fontId="2" fillId="10" borderId="34" xfId="0" applyFont="1" applyFill="1" applyBorder="1" applyAlignment="1">
      <alignment horizontal="center" vertical="center"/>
    </xf>
    <xf numFmtId="0" fontId="2" fillId="10" borderId="23" xfId="0" applyFont="1" applyFill="1" applyBorder="1" applyAlignment="1">
      <alignment horizontal="center" vertical="center"/>
    </xf>
    <xf numFmtId="1" fontId="2" fillId="10" borderId="49" xfId="0" applyNumberFormat="1" applyFont="1" applyFill="1" applyBorder="1" applyAlignment="1">
      <alignment horizontal="center" vertical="center"/>
    </xf>
    <xf numFmtId="2" fontId="2" fillId="10" borderId="50" xfId="0" applyNumberFormat="1" applyFont="1" applyFill="1" applyBorder="1" applyAlignment="1">
      <alignment horizontal="center" vertical="center"/>
    </xf>
    <xf numFmtId="0" fontId="2" fillId="10" borderId="45" xfId="0" applyFont="1" applyFill="1" applyBorder="1" applyAlignment="1">
      <alignment horizontal="left" vertical="center"/>
    </xf>
    <xf numFmtId="0" fontId="2" fillId="10" borderId="10" xfId="0" applyFont="1" applyFill="1" applyBorder="1" applyAlignment="1">
      <alignment horizontal="left" vertical="center"/>
    </xf>
    <xf numFmtId="0" fontId="2" fillId="11" borderId="35" xfId="0" applyFont="1" applyFill="1" applyBorder="1" applyAlignment="1">
      <alignment horizontal="center" vertical="center"/>
    </xf>
    <xf numFmtId="0" fontId="2" fillId="11" borderId="0" xfId="0" applyFont="1" applyFill="1" applyAlignment="1">
      <alignment horizontal="center" vertical="center"/>
    </xf>
    <xf numFmtId="0" fontId="1" fillId="10" borderId="32" xfId="0" applyFont="1" applyFill="1" applyBorder="1" applyAlignment="1">
      <alignment horizontal="center" vertical="center"/>
    </xf>
    <xf numFmtId="0" fontId="2" fillId="8" borderId="10" xfId="0" applyFont="1" applyFill="1" applyBorder="1" applyAlignment="1">
      <alignment horizontal="left" vertical="center"/>
    </xf>
    <xf numFmtId="0" fontId="2" fillId="8" borderId="0" xfId="0" applyFont="1" applyFill="1" applyAlignment="1">
      <alignment horizontal="left" vertical="center"/>
    </xf>
    <xf numFmtId="0" fontId="2" fillId="9" borderId="32" xfId="0" applyFont="1" applyFill="1" applyBorder="1" applyAlignment="1">
      <alignment horizontal="center" vertical="center"/>
    </xf>
    <xf numFmtId="164" fontId="2" fillId="8" borderId="32" xfId="0" applyNumberFormat="1" applyFont="1" applyFill="1" applyBorder="1" applyAlignment="1">
      <alignment horizontal="center" vertical="center"/>
    </xf>
    <xf numFmtId="2" fontId="2" fillId="8" borderId="35" xfId="0" applyNumberFormat="1" applyFont="1" applyFill="1" applyBorder="1" applyAlignment="1">
      <alignment horizontal="center" vertical="center"/>
    </xf>
    <xf numFmtId="0" fontId="2" fillId="12" borderId="0" xfId="0" applyFont="1" applyFill="1"/>
    <xf numFmtId="0" fontId="1" fillId="10" borderId="31" xfId="0" applyFont="1" applyFill="1" applyBorder="1" applyAlignment="1">
      <alignment horizontal="right" vertical="center"/>
    </xf>
    <xf numFmtId="0" fontId="1" fillId="10" borderId="0" xfId="0" applyFont="1" applyFill="1" applyAlignment="1">
      <alignment horizontal="left" vertical="center"/>
    </xf>
    <xf numFmtId="164" fontId="1" fillId="10" borderId="32" xfId="0" applyNumberFormat="1" applyFont="1" applyFill="1" applyBorder="1" applyAlignment="1">
      <alignment horizontal="center" vertical="center"/>
    </xf>
    <xf numFmtId="0" fontId="1" fillId="10" borderId="11" xfId="0" applyFont="1" applyFill="1" applyBorder="1" applyAlignment="1">
      <alignment horizontal="center" vertical="center"/>
    </xf>
    <xf numFmtId="0" fontId="2" fillId="10" borderId="0" xfId="0" applyFont="1" applyFill="1"/>
    <xf numFmtId="4" fontId="1" fillId="10" borderId="32"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4" borderId="0" xfId="0" applyFont="1" applyFill="1"/>
    <xf numFmtId="0" fontId="2" fillId="0" borderId="0" xfId="0" applyFont="1" applyFill="1"/>
    <xf numFmtId="0" fontId="2" fillId="0" borderId="13" xfId="0" applyFont="1" applyFill="1" applyBorder="1" applyAlignment="1">
      <alignment horizontal="center" vertical="center"/>
    </xf>
    <xf numFmtId="166" fontId="2" fillId="0" borderId="13"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0" fontId="2" fillId="0" borderId="13" xfId="0" applyFont="1" applyFill="1" applyBorder="1" applyAlignment="1">
      <alignment horizontal="center"/>
    </xf>
    <xf numFmtId="4" fontId="1" fillId="10" borderId="51" xfId="0" applyNumberFormat="1" applyFont="1" applyFill="1" applyBorder="1" applyAlignment="1">
      <alignment horizontal="center" vertical="center"/>
    </xf>
    <xf numFmtId="0" fontId="2" fillId="0" borderId="95" xfId="0" applyFont="1" applyFill="1" applyBorder="1"/>
    <xf numFmtId="168" fontId="2" fillId="0" borderId="0" xfId="0" applyNumberFormat="1" applyFont="1" applyAlignment="1">
      <alignment horizontal="center" vertical="center"/>
    </xf>
    <xf numFmtId="0" fontId="8" fillId="0" borderId="0" xfId="0" applyFont="1"/>
    <xf numFmtId="0" fontId="7" fillId="0" borderId="73" xfId="1" applyBorder="1" applyAlignment="1">
      <alignment wrapText="1"/>
    </xf>
    <xf numFmtId="167" fontId="3" fillId="0" borderId="14" xfId="0" quotePrefix="1" applyNumberFormat="1" applyFont="1" applyFill="1" applyBorder="1" applyAlignment="1">
      <alignment horizontal="center" vertical="center"/>
    </xf>
    <xf numFmtId="11" fontId="2" fillId="0" borderId="13"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9" fillId="0" borderId="13" xfId="0" applyNumberFormat="1" applyFont="1" applyFill="1" applyBorder="1" applyAlignment="1">
      <alignment horizontal="center"/>
    </xf>
    <xf numFmtId="164" fontId="2" fillId="11" borderId="38" xfId="0" applyNumberFormat="1" applyFont="1" applyFill="1" applyBorder="1" applyAlignment="1">
      <alignment horizontal="center" vertical="center"/>
    </xf>
    <xf numFmtId="0" fontId="2" fillId="10" borderId="39" xfId="0" applyFont="1" applyFill="1" applyBorder="1" applyAlignment="1">
      <alignment horizontal="left" vertical="center"/>
    </xf>
    <xf numFmtId="0" fontId="2" fillId="10" borderId="74" xfId="0" applyFont="1" applyFill="1" applyBorder="1" applyAlignment="1">
      <alignment horizontal="left" vertical="center"/>
    </xf>
    <xf numFmtId="0" fontId="2" fillId="10" borderId="38" xfId="0" applyFont="1" applyFill="1" applyBorder="1" applyAlignment="1">
      <alignment horizontal="center" vertical="center"/>
    </xf>
    <xf numFmtId="0" fontId="2" fillId="10" borderId="40" xfId="0" applyFont="1" applyFill="1" applyBorder="1" applyAlignment="1">
      <alignment horizontal="center" vertical="center"/>
    </xf>
    <xf numFmtId="0" fontId="2" fillId="8" borderId="38" xfId="0" applyFont="1" applyFill="1" applyBorder="1" applyAlignment="1">
      <alignment horizontal="left" vertical="center"/>
    </xf>
    <xf numFmtId="0" fontId="2" fillId="0" borderId="0" xfId="0" applyFont="1" applyFill="1" applyBorder="1"/>
    <xf numFmtId="0" fontId="2" fillId="0" borderId="0" xfId="0" applyFont="1" applyBorder="1"/>
    <xf numFmtId="0" fontId="1" fillId="7" borderId="27" xfId="0" applyFont="1" applyFill="1" applyBorder="1" applyAlignment="1">
      <alignment horizontal="center" vertical="center"/>
    </xf>
    <xf numFmtId="0" fontId="1" fillId="7" borderId="23" xfId="0" quotePrefix="1" applyFont="1" applyFill="1" applyBorder="1" applyAlignment="1">
      <alignment horizontal="center" vertical="center"/>
    </xf>
    <xf numFmtId="0" fontId="2" fillId="10" borderId="93" xfId="0" applyFont="1" applyFill="1" applyBorder="1" applyAlignment="1">
      <alignment horizontal="left" vertical="center"/>
    </xf>
    <xf numFmtId="0" fontId="1" fillId="0" borderId="13" xfId="0" applyFont="1" applyBorder="1" applyAlignment="1">
      <alignment horizontal="center" vertical="center" wrapText="1"/>
    </xf>
    <xf numFmtId="0" fontId="1" fillId="8" borderId="38" xfId="0" applyFont="1" applyFill="1" applyBorder="1" applyAlignment="1">
      <alignment horizontal="center" vertical="center"/>
    </xf>
    <xf numFmtId="164" fontId="1" fillId="8" borderId="38" xfId="0" applyNumberFormat="1" applyFont="1" applyFill="1" applyBorder="1" applyAlignment="1">
      <alignment horizontal="center" vertical="center"/>
    </xf>
    <xf numFmtId="0" fontId="1" fillId="8" borderId="40" xfId="0" applyFont="1" applyFill="1" applyBorder="1" applyAlignment="1">
      <alignment horizontal="center" vertical="center"/>
    </xf>
    <xf numFmtId="4" fontId="1" fillId="8" borderId="38" xfId="0" applyNumberFormat="1" applyFont="1" applyFill="1" applyBorder="1" applyAlignment="1">
      <alignment horizontal="center" vertical="center"/>
    </xf>
    <xf numFmtId="2" fontId="1" fillId="0" borderId="13" xfId="0" applyNumberFormat="1" applyFont="1" applyBorder="1" applyAlignment="1">
      <alignment horizontal="center" vertical="center"/>
    </xf>
    <xf numFmtId="0" fontId="1" fillId="8" borderId="27" xfId="0" applyFont="1" applyFill="1" applyBorder="1" applyAlignment="1">
      <alignment horizontal="right" vertical="center"/>
    </xf>
    <xf numFmtId="0" fontId="1" fillId="8" borderId="46" xfId="0" applyFont="1" applyFill="1" applyBorder="1" applyAlignment="1">
      <alignment horizontal="left" vertical="center"/>
    </xf>
    <xf numFmtId="4" fontId="1" fillId="0" borderId="13" xfId="0" applyNumberFormat="1" applyFont="1" applyBorder="1" applyAlignment="1">
      <alignment horizontal="center"/>
    </xf>
    <xf numFmtId="2" fontId="1" fillId="0" borderId="104" xfId="0" applyNumberFormat="1" applyFont="1" applyBorder="1" applyAlignment="1">
      <alignment horizontal="center"/>
    </xf>
    <xf numFmtId="4" fontId="1" fillId="8" borderId="27" xfId="0" applyNumberFormat="1" applyFon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104" xfId="0" applyNumberFormat="1" applyFont="1" applyFill="1" applyBorder="1" applyAlignment="1">
      <alignment horizontal="center" vertical="center"/>
    </xf>
    <xf numFmtId="0" fontId="2" fillId="0" borderId="3" xfId="0" applyFont="1" applyFill="1" applyBorder="1" applyAlignment="1">
      <alignment horizontal="center"/>
    </xf>
    <xf numFmtId="0" fontId="2" fillId="0" borderId="72" xfId="0" applyFont="1" applyFill="1" applyBorder="1" applyAlignment="1">
      <alignment horizontal="center"/>
    </xf>
    <xf numFmtId="0" fontId="2" fillId="0" borderId="86" xfId="0" applyFont="1" applyFill="1" applyBorder="1" applyAlignment="1">
      <alignment horizontal="center"/>
    </xf>
    <xf numFmtId="0" fontId="2" fillId="10" borderId="95" xfId="0" applyFont="1" applyFill="1" applyBorder="1" applyAlignment="1">
      <alignment horizontal="left" vertical="center"/>
    </xf>
    <xf numFmtId="0" fontId="2" fillId="10" borderId="0" xfId="0" applyFont="1" applyFill="1" applyBorder="1" applyAlignment="1">
      <alignment horizontal="left" vertical="center"/>
    </xf>
    <xf numFmtId="164" fontId="2" fillId="0" borderId="0" xfId="0" applyNumberFormat="1" applyFont="1" applyAlignment="1">
      <alignment horizontal="left" vertical="center" wrapText="1"/>
    </xf>
    <xf numFmtId="164" fontId="1" fillId="0" borderId="100" xfId="0" applyNumberFormat="1" applyFont="1" applyBorder="1" applyAlignment="1">
      <alignment horizontal="center" vertical="center" wrapText="1"/>
    </xf>
    <xf numFmtId="164" fontId="2" fillId="0" borderId="73" xfId="0" applyNumberFormat="1" applyFont="1" applyBorder="1" applyAlignment="1">
      <alignment horizontal="left" vertical="center" wrapText="1"/>
    </xf>
    <xf numFmtId="164" fontId="2" fillId="6" borderId="73" xfId="0" applyNumberFormat="1" applyFont="1" applyFill="1" applyBorder="1" applyAlignment="1">
      <alignment horizontal="left" vertical="center" wrapText="1"/>
    </xf>
    <xf numFmtId="164" fontId="7" fillId="0" borderId="73" xfId="1" applyNumberFormat="1" applyBorder="1" applyAlignment="1">
      <alignment horizontal="left" vertical="center" wrapText="1"/>
    </xf>
    <xf numFmtId="164" fontId="7" fillId="4" borderId="73" xfId="1" applyNumberFormat="1" applyFill="1" applyBorder="1" applyAlignment="1">
      <alignment horizontal="left" vertical="center" wrapText="1"/>
    </xf>
    <xf numFmtId="0" fontId="7" fillId="0" borderId="0" xfId="1" applyAlignment="1">
      <alignment wrapText="1"/>
    </xf>
    <xf numFmtId="0" fontId="7" fillId="0" borderId="101" xfId="1" applyBorder="1" applyAlignment="1">
      <alignment wrapText="1"/>
    </xf>
    <xf numFmtId="0" fontId="2" fillId="0" borderId="0" xfId="0" applyFont="1" applyAlignment="1">
      <alignment horizontal="left" wrapText="1"/>
    </xf>
    <xf numFmtId="2" fontId="2" fillId="4" borderId="13" xfId="0" applyNumberFormat="1" applyFont="1" applyFill="1" applyBorder="1" applyAlignment="1">
      <alignment horizontal="center" vertical="center"/>
    </xf>
    <xf numFmtId="165" fontId="9" fillId="4" borderId="13" xfId="0" applyNumberFormat="1" applyFont="1" applyFill="1" applyBorder="1" applyAlignment="1">
      <alignment horizontal="center"/>
    </xf>
    <xf numFmtId="0" fontId="2" fillId="0" borderId="69" xfId="0" applyFont="1" applyBorder="1" applyAlignment="1">
      <alignment horizontal="center"/>
    </xf>
    <xf numFmtId="0" fontId="7" fillId="0" borderId="73" xfId="1" applyBorder="1" applyAlignment="1">
      <alignment vertical="center" wrapText="1"/>
    </xf>
    <xf numFmtId="0" fontId="1" fillId="0" borderId="64" xfId="0" applyFont="1" applyBorder="1" applyAlignment="1">
      <alignment horizontal="center"/>
    </xf>
    <xf numFmtId="0" fontId="1" fillId="0" borderId="65" xfId="0" applyFont="1" applyBorder="1" applyAlignment="1">
      <alignment horizontal="center"/>
    </xf>
    <xf numFmtId="0" fontId="1" fillId="0" borderId="66" xfId="0" applyFont="1" applyBorder="1" applyAlignment="1">
      <alignment horizontal="center"/>
    </xf>
    <xf numFmtId="0" fontId="2" fillId="0" borderId="12" xfId="0" applyFont="1" applyBorder="1"/>
    <xf numFmtId="1" fontId="2" fillId="0" borderId="68" xfId="0" applyNumberFormat="1" applyFont="1" applyBorder="1" applyAlignment="1">
      <alignment horizontal="center"/>
    </xf>
    <xf numFmtId="1" fontId="2" fillId="10" borderId="10" xfId="0" applyNumberFormat="1" applyFont="1" applyFill="1" applyBorder="1" applyAlignment="1">
      <alignment horizontal="center" vertical="center"/>
    </xf>
    <xf numFmtId="1" fontId="2" fillId="10" borderId="32" xfId="0" applyNumberFormat="1" applyFont="1" applyFill="1" applyBorder="1" applyAlignment="1" applyProtection="1">
      <alignment horizontal="center" vertical="center"/>
      <protection locked="0" hidden="1"/>
    </xf>
    <xf numFmtId="0" fontId="9" fillId="4" borderId="13" xfId="0" applyFont="1" applyFill="1" applyBorder="1" applyAlignment="1">
      <alignment horizontal="center" vertical="center"/>
    </xf>
    <xf numFmtId="0" fontId="9" fillId="0" borderId="13" xfId="0" applyFont="1" applyFill="1" applyBorder="1" applyAlignment="1">
      <alignment horizontal="center" vertical="center"/>
    </xf>
    <xf numFmtId="1" fontId="1" fillId="0" borderId="61" xfId="0" applyNumberFormat="1" applyFont="1" applyFill="1" applyBorder="1" applyAlignment="1">
      <alignment horizontal="center" vertical="center"/>
    </xf>
    <xf numFmtId="2" fontId="1" fillId="0" borderId="61" xfId="0" applyNumberFormat="1" applyFont="1" applyFill="1" applyBorder="1" applyAlignment="1">
      <alignment horizontal="center" vertical="center"/>
    </xf>
    <xf numFmtId="2" fontId="2" fillId="8" borderId="34" xfId="0" applyNumberFormat="1" applyFont="1" applyFill="1" applyBorder="1" applyAlignment="1">
      <alignment horizontal="center" vertical="center"/>
    </xf>
    <xf numFmtId="2" fontId="2" fillId="8" borderId="75" xfId="0" applyNumberFormat="1" applyFont="1" applyFill="1" applyBorder="1" applyAlignment="1">
      <alignment horizontal="center" vertical="center"/>
    </xf>
    <xf numFmtId="2" fontId="2" fillId="0" borderId="43" xfId="0" applyNumberFormat="1" applyFont="1" applyBorder="1" applyAlignment="1">
      <alignment horizontal="center" vertical="center"/>
    </xf>
    <xf numFmtId="2" fontId="2" fillId="0" borderId="33"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2" fillId="0" borderId="104" xfId="0" applyNumberFormat="1" applyFont="1" applyBorder="1" applyAlignment="1">
      <alignment horizontal="center" vertical="center"/>
    </xf>
    <xf numFmtId="0" fontId="2" fillId="8" borderId="33" xfId="0" applyFont="1" applyFill="1" applyBorder="1" applyAlignment="1">
      <alignment horizontal="left" vertical="center"/>
    </xf>
    <xf numFmtId="0" fontId="2" fillId="10" borderId="48" xfId="0" applyFont="1" applyFill="1" applyBorder="1" applyAlignment="1">
      <alignment horizontal="left" vertical="center"/>
    </xf>
    <xf numFmtId="1" fontId="2" fillId="10" borderId="40" xfId="0" applyNumberFormat="1" applyFont="1" applyFill="1" applyBorder="1" applyAlignment="1">
      <alignment horizontal="center" vertical="center"/>
    </xf>
    <xf numFmtId="2" fontId="2" fillId="10" borderId="38" xfId="0" applyNumberFormat="1" applyFont="1" applyFill="1" applyBorder="1" applyAlignment="1">
      <alignment horizontal="center" vertical="center"/>
    </xf>
    <xf numFmtId="2" fontId="2" fillId="10" borderId="44" xfId="0" applyNumberFormat="1" applyFont="1" applyFill="1" applyBorder="1" applyAlignment="1">
      <alignment horizontal="center" vertical="center"/>
    </xf>
    <xf numFmtId="2" fontId="2" fillId="10" borderId="43" xfId="0" applyNumberFormat="1" applyFont="1" applyFill="1" applyBorder="1" applyAlignment="1">
      <alignment horizontal="center" vertical="center"/>
    </xf>
    <xf numFmtId="2" fontId="2" fillId="0" borderId="74" xfId="0" applyNumberFormat="1" applyFont="1" applyBorder="1" applyAlignment="1">
      <alignment horizontal="center" vertical="center"/>
    </xf>
    <xf numFmtId="0" fontId="2" fillId="0" borderId="31" xfId="0" applyFont="1" applyFill="1" applyBorder="1" applyAlignment="1">
      <alignment horizontal="left" vertical="center"/>
    </xf>
    <xf numFmtId="0" fontId="2" fillId="8" borderId="22" xfId="0" applyFont="1" applyFill="1" applyBorder="1" applyAlignment="1">
      <alignment horizontal="left" vertical="center"/>
    </xf>
    <xf numFmtId="0" fontId="2" fillId="8" borderId="23" xfId="0" applyFont="1" applyFill="1" applyBorder="1" applyAlignment="1">
      <alignment horizontal="left" vertical="center"/>
    </xf>
    <xf numFmtId="0" fontId="2" fillId="8" borderId="23" xfId="0" applyFont="1" applyFill="1" applyBorder="1" applyAlignment="1">
      <alignment horizontal="center" vertical="center"/>
    </xf>
    <xf numFmtId="0" fontId="2" fillId="8" borderId="33" xfId="0" applyFont="1" applyFill="1" applyBorder="1" applyAlignment="1">
      <alignment horizontal="center" vertical="center"/>
    </xf>
    <xf numFmtId="2" fontId="2" fillId="8" borderId="23" xfId="0" applyNumberFormat="1" applyFont="1" applyFill="1" applyBorder="1" applyAlignment="1">
      <alignment horizontal="center" vertical="center"/>
    </xf>
    <xf numFmtId="1" fontId="2" fillId="8" borderId="23" xfId="0" applyNumberFormat="1" applyFont="1" applyFill="1" applyBorder="1" applyAlignment="1">
      <alignment horizontal="center" vertical="center"/>
    </xf>
    <xf numFmtId="1" fontId="2" fillId="8" borderId="49" xfId="0" applyNumberFormat="1" applyFont="1" applyFill="1" applyBorder="1" applyAlignment="1">
      <alignment horizontal="center" vertical="center"/>
    </xf>
    <xf numFmtId="2" fontId="2" fillId="8" borderId="52" xfId="0" applyNumberFormat="1" applyFont="1" applyFill="1" applyBorder="1" applyAlignment="1">
      <alignment horizontal="center" vertical="center"/>
    </xf>
    <xf numFmtId="2" fontId="2" fillId="8" borderId="33" xfId="0" applyNumberFormat="1" applyFont="1" applyFill="1" applyBorder="1" applyAlignment="1">
      <alignment horizontal="center" vertical="center"/>
    </xf>
    <xf numFmtId="2" fontId="2" fillId="8" borderId="24" xfId="0" applyNumberFormat="1" applyFont="1" applyFill="1" applyBorder="1" applyAlignment="1">
      <alignment horizontal="center" vertical="center"/>
    </xf>
    <xf numFmtId="0" fontId="2" fillId="8" borderId="37" xfId="0" applyFont="1" applyFill="1" applyBorder="1" applyAlignment="1">
      <alignment horizontal="left" vertical="center"/>
    </xf>
    <xf numFmtId="0" fontId="2" fillId="8" borderId="39" xfId="0" applyFont="1" applyFill="1" applyBorder="1" applyAlignment="1">
      <alignment horizontal="center" vertical="center"/>
    </xf>
    <xf numFmtId="0" fontId="2" fillId="0" borderId="0" xfId="0" applyFont="1" applyBorder="1" applyAlignment="1">
      <alignment horizontal="left" vertical="center"/>
    </xf>
    <xf numFmtId="0" fontId="1" fillId="7" borderId="39" xfId="0" quotePrefix="1" applyFont="1" applyFill="1" applyBorder="1" applyAlignment="1">
      <alignment horizontal="center" vertical="center"/>
    </xf>
    <xf numFmtId="164" fontId="2" fillId="7" borderId="38" xfId="0" applyNumberFormat="1" applyFont="1" applyFill="1" applyBorder="1" applyAlignment="1">
      <alignment horizontal="center" vertical="center"/>
    </xf>
    <xf numFmtId="164" fontId="2" fillId="7" borderId="40" xfId="0" applyNumberFormat="1" applyFont="1" applyFill="1" applyBorder="1" applyAlignment="1">
      <alignment horizontal="center" vertical="center"/>
    </xf>
    <xf numFmtId="2" fontId="2" fillId="0" borderId="41" xfId="0" applyNumberFormat="1" applyFont="1" applyBorder="1" applyAlignment="1">
      <alignment horizontal="center" vertical="center"/>
    </xf>
    <xf numFmtId="2" fontId="2" fillId="0" borderId="92" xfId="0" applyNumberFormat="1" applyFont="1" applyBorder="1" applyAlignment="1">
      <alignment horizontal="center" vertical="center"/>
    </xf>
    <xf numFmtId="0" fontId="2" fillId="8" borderId="26" xfId="0" applyFont="1" applyFill="1" applyBorder="1" applyAlignment="1">
      <alignment horizontal="left" vertical="center"/>
    </xf>
    <xf numFmtId="0" fontId="2" fillId="8" borderId="27" xfId="0" applyFont="1" applyFill="1" applyBorder="1" applyAlignment="1">
      <alignment horizontal="left" vertical="center"/>
    </xf>
    <xf numFmtId="0" fontId="2" fillId="8" borderId="27" xfId="0" applyFont="1" applyFill="1" applyBorder="1" applyAlignment="1">
      <alignment horizontal="center" vertical="center"/>
    </xf>
    <xf numFmtId="0" fontId="2" fillId="8" borderId="13" xfId="0" applyFont="1" applyFill="1" applyBorder="1" applyAlignment="1">
      <alignment horizontal="center" vertical="center"/>
    </xf>
    <xf numFmtId="2" fontId="2" fillId="8" borderId="27" xfId="0" applyNumberFormat="1" applyFont="1" applyFill="1" applyBorder="1" applyAlignment="1">
      <alignment horizontal="center" vertical="center"/>
    </xf>
    <xf numFmtId="1" fontId="2" fillId="8" borderId="27" xfId="0" applyNumberFormat="1" applyFont="1" applyFill="1" applyBorder="1" applyAlignment="1">
      <alignment horizontal="center" vertical="center"/>
    </xf>
    <xf numFmtId="1" fontId="2" fillId="8" borderId="14" xfId="0" applyNumberFormat="1" applyFont="1" applyFill="1" applyBorder="1" applyAlignment="1">
      <alignment horizontal="center" vertical="center"/>
    </xf>
    <xf numFmtId="2" fontId="2" fillId="8" borderId="88"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2" fontId="2" fillId="8" borderId="28" xfId="0" applyNumberFormat="1" applyFont="1" applyFill="1" applyBorder="1" applyAlignment="1">
      <alignment horizontal="center" vertical="center"/>
    </xf>
    <xf numFmtId="2" fontId="2" fillId="8" borderId="104" xfId="0" applyNumberFormat="1" applyFont="1" applyFill="1" applyBorder="1" applyAlignment="1">
      <alignment horizontal="center" vertical="center"/>
    </xf>
    <xf numFmtId="0" fontId="2" fillId="0" borderId="27" xfId="0" applyFont="1" applyBorder="1" applyAlignment="1">
      <alignment horizontal="right" vertical="center"/>
    </xf>
    <xf numFmtId="2" fontId="2" fillId="0" borderId="27" xfId="0" applyNumberFormat="1" applyFont="1" applyBorder="1" applyAlignment="1">
      <alignment horizontal="center" vertical="center"/>
    </xf>
    <xf numFmtId="2" fontId="2" fillId="0" borderId="12" xfId="0" applyNumberFormat="1" applyFont="1" applyBorder="1"/>
    <xf numFmtId="2" fontId="2" fillId="0" borderId="13" xfId="0" applyNumberFormat="1" applyFont="1" applyBorder="1"/>
    <xf numFmtId="2" fontId="2" fillId="0" borderId="104" xfId="0" applyNumberFormat="1" applyFont="1" applyBorder="1"/>
    <xf numFmtId="0" fontId="1" fillId="10" borderId="39" xfId="0" applyFont="1" applyFill="1" applyBorder="1" applyAlignment="1">
      <alignment horizontal="left" vertical="center"/>
    </xf>
    <xf numFmtId="2" fontId="2" fillId="10" borderId="92" xfId="0" applyNumberFormat="1" applyFont="1" applyFill="1" applyBorder="1" applyAlignment="1">
      <alignment horizontal="center" vertical="center"/>
    </xf>
    <xf numFmtId="0" fontId="1" fillId="2" borderId="33" xfId="0" quotePrefix="1" applyFont="1" applyFill="1" applyBorder="1" applyAlignment="1">
      <alignment horizontal="center" vertical="center"/>
    </xf>
    <xf numFmtId="0" fontId="1" fillId="0" borderId="49" xfId="0" applyFont="1" applyBorder="1" applyAlignment="1">
      <alignment horizontal="center" vertical="center"/>
    </xf>
    <xf numFmtId="2" fontId="2" fillId="0" borderId="24" xfId="0" applyNumberFormat="1" applyFont="1" applyBorder="1" applyAlignment="1">
      <alignment horizontal="center" vertical="center"/>
    </xf>
    <xf numFmtId="0" fontId="2" fillId="0" borderId="96" xfId="0" applyFont="1" applyBorder="1" applyAlignment="1">
      <alignment horizontal="left" vertical="center" wrapText="1"/>
    </xf>
    <xf numFmtId="0" fontId="2" fillId="0" borderId="45" xfId="0" applyFont="1" applyBorder="1" applyAlignment="1">
      <alignment horizontal="left" vertical="center" wrapText="1"/>
    </xf>
    <xf numFmtId="0" fontId="1" fillId="0" borderId="33" xfId="0" applyFont="1" applyBorder="1" applyAlignment="1">
      <alignment horizontal="left" vertical="center"/>
    </xf>
    <xf numFmtId="0" fontId="1" fillId="0" borderId="13" xfId="0" applyFont="1" applyBorder="1" applyAlignment="1">
      <alignment horizontal="left" vertical="center"/>
    </xf>
    <xf numFmtId="0" fontId="1" fillId="0" borderId="39" xfId="0" applyFont="1" applyBorder="1" applyAlignment="1">
      <alignment horizontal="left" vertical="center"/>
    </xf>
    <xf numFmtId="2" fontId="2" fillId="10" borderId="39" xfId="0" quotePrefix="1" applyNumberFormat="1" applyFont="1" applyFill="1" applyBorder="1" applyAlignment="1">
      <alignment horizontal="center" vertical="center"/>
    </xf>
    <xf numFmtId="164" fontId="5" fillId="4" borderId="13" xfId="0" applyNumberFormat="1" applyFont="1" applyFill="1" applyBorder="1" applyAlignment="1">
      <alignment horizontal="center"/>
    </xf>
    <xf numFmtId="164" fontId="5" fillId="0" borderId="13" xfId="0" applyNumberFormat="1" applyFont="1" applyFill="1" applyBorder="1" applyAlignment="1">
      <alignment horizontal="center"/>
    </xf>
    <xf numFmtId="2" fontId="2" fillId="10" borderId="35" xfId="0" quotePrefix="1" applyNumberFormat="1" applyFont="1" applyFill="1" applyBorder="1" applyAlignment="1">
      <alignment horizontal="center" vertical="center"/>
    </xf>
    <xf numFmtId="2" fontId="2" fillId="10" borderId="51" xfId="0" quotePrefix="1" applyNumberFormat="1" applyFont="1" applyFill="1" applyBorder="1" applyAlignment="1">
      <alignment horizontal="center" vertical="center"/>
    </xf>
    <xf numFmtId="0" fontId="2" fillId="0" borderId="16" xfId="0" quotePrefix="1"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3" fillId="0" borderId="84" xfId="0" applyFont="1" applyBorder="1" applyAlignment="1">
      <alignment horizontal="left" vertical="center"/>
    </xf>
    <xf numFmtId="2" fontId="2" fillId="0" borderId="35" xfId="0" applyNumberFormat="1" applyFont="1" applyBorder="1" applyAlignment="1">
      <alignment horizontal="center" vertical="center"/>
    </xf>
    <xf numFmtId="2" fontId="2" fillId="10" borderId="9" xfId="0" quotePrefix="1" applyNumberFormat="1" applyFont="1" applyFill="1" applyBorder="1" applyAlignment="1">
      <alignment horizontal="center" vertical="center"/>
    </xf>
    <xf numFmtId="2" fontId="2" fillId="0" borderId="50"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2" fillId="10" borderId="109" xfId="0" applyNumberFormat="1" applyFont="1" applyFill="1" applyBorder="1" applyAlignment="1">
      <alignment horizontal="center" vertical="center"/>
    </xf>
    <xf numFmtId="4" fontId="1" fillId="0" borderId="12" xfId="0" applyNumberFormat="1" applyFont="1" applyBorder="1" applyAlignment="1">
      <alignment horizontal="center"/>
    </xf>
    <xf numFmtId="4" fontId="1" fillId="10" borderId="43" xfId="0" applyNumberFormat="1" applyFont="1" applyFill="1" applyBorder="1" applyAlignment="1">
      <alignment horizontal="center" vertical="center"/>
    </xf>
    <xf numFmtId="4" fontId="1" fillId="8" borderId="41" xfId="0" applyNumberFormat="1" applyFont="1" applyFill="1" applyBorder="1" applyAlignment="1">
      <alignment horizontal="center" vertical="center"/>
    </xf>
    <xf numFmtId="2" fontId="2" fillId="10" borderId="110" xfId="0" applyNumberFormat="1" applyFont="1" applyFill="1" applyBorder="1" applyAlignment="1">
      <alignment horizontal="center" vertical="center"/>
    </xf>
    <xf numFmtId="4" fontId="1" fillId="10" borderId="47" xfId="0" applyNumberFormat="1" applyFont="1" applyFill="1" applyBorder="1" applyAlignment="1">
      <alignment horizontal="center" vertical="center"/>
    </xf>
    <xf numFmtId="4" fontId="1" fillId="8" borderId="88" xfId="0" applyNumberFormat="1" applyFont="1" applyFill="1" applyBorder="1" applyAlignment="1">
      <alignment horizontal="center" vertical="center"/>
    </xf>
    <xf numFmtId="2" fontId="2" fillId="10" borderId="52" xfId="0" quotePrefix="1" applyNumberFormat="1" applyFont="1" applyFill="1" applyBorder="1" applyAlignment="1">
      <alignment horizontal="center" vertical="center"/>
    </xf>
    <xf numFmtId="167" fontId="3" fillId="4" borderId="14" xfId="0" applyNumberFormat="1" applyFont="1" applyFill="1" applyBorder="1" applyAlignment="1">
      <alignment horizontal="center" vertical="center"/>
    </xf>
    <xf numFmtId="0" fontId="2" fillId="5" borderId="12" xfId="0" applyFont="1" applyFill="1" applyBorder="1" applyAlignment="1">
      <alignment horizontal="left" vertical="center"/>
    </xf>
    <xf numFmtId="0" fontId="2" fillId="5" borderId="13" xfId="0" applyFont="1" applyFill="1" applyBorder="1" applyAlignment="1">
      <alignment horizontal="center" vertical="center"/>
    </xf>
    <xf numFmtId="2" fontId="2" fillId="5" borderId="13" xfId="0" applyNumberFormat="1" applyFont="1" applyFill="1" applyBorder="1" applyAlignment="1">
      <alignment horizontal="center" vertical="center"/>
    </xf>
    <xf numFmtId="164" fontId="2" fillId="5" borderId="13"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xf>
    <xf numFmtId="14" fontId="3" fillId="5" borderId="14" xfId="0" quotePrefix="1" applyNumberFormat="1" applyFont="1" applyFill="1" applyBorder="1" applyAlignment="1">
      <alignment horizontal="center" vertical="center"/>
    </xf>
    <xf numFmtId="0" fontId="2" fillId="4" borderId="13" xfId="0" applyFont="1" applyFill="1" applyBorder="1" applyAlignment="1">
      <alignment horizontal="center"/>
    </xf>
    <xf numFmtId="2" fontId="2" fillId="5" borderId="13" xfId="0" applyNumberFormat="1" applyFont="1" applyFill="1" applyBorder="1" applyAlignment="1">
      <alignment horizontal="center"/>
    </xf>
    <xf numFmtId="165" fontId="2" fillId="5" borderId="13" xfId="0" applyNumberFormat="1" applyFont="1" applyFill="1" applyBorder="1" applyAlignment="1">
      <alignment horizontal="center"/>
    </xf>
    <xf numFmtId="164" fontId="2" fillId="5" borderId="13" xfId="0" applyNumberFormat="1" applyFont="1" applyFill="1" applyBorder="1" applyAlignment="1">
      <alignment horizontal="center"/>
    </xf>
    <xf numFmtId="164" fontId="3" fillId="5" borderId="14" xfId="0" quotePrefix="1" applyNumberFormat="1" applyFont="1" applyFill="1" applyBorder="1" applyAlignment="1">
      <alignment horizontal="center" vertical="center"/>
    </xf>
    <xf numFmtId="164" fontId="1" fillId="5" borderId="108" xfId="0" applyNumberFormat="1" applyFont="1" applyFill="1" applyBorder="1" applyAlignment="1">
      <alignment horizontal="center" vertical="center"/>
    </xf>
    <xf numFmtId="164" fontId="1" fillId="5" borderId="98" xfId="0" applyNumberFormat="1" applyFont="1" applyFill="1" applyBorder="1" applyAlignment="1">
      <alignment horizontal="center" vertical="center"/>
    </xf>
    <xf numFmtId="164" fontId="1" fillId="5" borderId="107" xfId="0" applyNumberFormat="1" applyFont="1" applyFill="1" applyBorder="1" applyAlignment="1">
      <alignment horizontal="center" vertical="center"/>
    </xf>
    <xf numFmtId="164" fontId="1" fillId="5" borderId="97" xfId="0" applyNumberFormat="1" applyFont="1" applyFill="1" applyBorder="1" applyAlignment="1">
      <alignment horizontal="center" vertical="center"/>
    </xf>
    <xf numFmtId="164" fontId="1" fillId="5" borderId="99" xfId="0" applyNumberFormat="1" applyFont="1" applyFill="1" applyBorder="1" applyAlignment="1">
      <alignment horizontal="center" vertical="center"/>
    </xf>
    <xf numFmtId="164" fontId="1" fillId="5" borderId="50" xfId="0" applyNumberFormat="1" applyFont="1" applyFill="1" applyBorder="1" applyAlignment="1">
      <alignment horizontal="center" vertical="center"/>
    </xf>
    <xf numFmtId="164" fontId="1" fillId="5" borderId="33" xfId="0" applyNumberFormat="1" applyFont="1" applyFill="1" applyBorder="1" applyAlignment="1">
      <alignment horizontal="center" vertical="center"/>
    </xf>
    <xf numFmtId="164" fontId="1" fillId="5" borderId="34" xfId="0" applyNumberFormat="1" applyFont="1" applyFill="1" applyBorder="1" applyAlignment="1">
      <alignment horizontal="center" vertical="center"/>
    </xf>
    <xf numFmtId="2" fontId="2" fillId="13" borderId="35" xfId="0" applyNumberFormat="1" applyFont="1" applyFill="1" applyBorder="1" applyAlignment="1">
      <alignment horizontal="center" vertical="center"/>
    </xf>
    <xf numFmtId="2" fontId="2" fillId="13" borderId="0" xfId="0" applyNumberFormat="1" applyFont="1" applyFill="1" applyBorder="1" applyAlignment="1">
      <alignment horizontal="center" vertical="center"/>
    </xf>
    <xf numFmtId="2" fontId="2" fillId="13" borderId="9" xfId="0" applyNumberFormat="1" applyFont="1" applyFill="1" applyBorder="1" applyAlignment="1">
      <alignment horizontal="center" vertical="center"/>
    </xf>
    <xf numFmtId="2" fontId="2" fillId="13" borderId="33" xfId="0" applyNumberFormat="1" applyFont="1" applyFill="1" applyBorder="1" applyAlignment="1">
      <alignment horizontal="center" vertical="center"/>
    </xf>
    <xf numFmtId="2" fontId="2" fillId="13" borderId="25" xfId="0" applyNumberFormat="1" applyFont="1" applyFill="1" applyBorder="1" applyAlignment="1">
      <alignment horizontal="center" vertical="center"/>
    </xf>
    <xf numFmtId="2" fontId="2" fillId="13" borderId="10" xfId="0" applyNumberFormat="1" applyFont="1" applyFill="1" applyBorder="1" applyAlignment="1">
      <alignment horizontal="center" vertical="center"/>
    </xf>
    <xf numFmtId="2" fontId="2" fillId="13" borderId="34" xfId="0" applyNumberFormat="1" applyFont="1" applyFill="1" applyBorder="1" applyAlignment="1">
      <alignment horizontal="center" vertical="center"/>
    </xf>
    <xf numFmtId="2" fontId="2" fillId="13" borderId="10" xfId="0" quotePrefix="1" applyNumberFormat="1" applyFont="1" applyFill="1" applyBorder="1" applyAlignment="1">
      <alignment horizontal="center" vertical="center"/>
    </xf>
    <xf numFmtId="2" fontId="2" fillId="13" borderId="35" xfId="0" quotePrefix="1" applyNumberFormat="1" applyFont="1" applyFill="1" applyBorder="1" applyAlignment="1">
      <alignment horizontal="center" vertical="center"/>
    </xf>
    <xf numFmtId="2" fontId="2" fillId="13" borderId="39" xfId="0" applyNumberFormat="1" applyFont="1" applyFill="1" applyBorder="1" applyAlignment="1">
      <alignment horizontal="center" vertical="center"/>
    </xf>
    <xf numFmtId="2" fontId="2" fillId="13" borderId="44" xfId="0" applyNumberFormat="1" applyFont="1" applyFill="1" applyBorder="1" applyAlignment="1">
      <alignment horizontal="center" vertical="center"/>
    </xf>
    <xf numFmtId="4" fontId="1" fillId="13" borderId="39" xfId="0" applyNumberFormat="1" applyFont="1" applyFill="1" applyBorder="1" applyAlignment="1">
      <alignment horizontal="center" vertical="center"/>
    </xf>
    <xf numFmtId="4" fontId="1" fillId="13" borderId="35" xfId="0" applyNumberFormat="1" applyFont="1" applyFill="1" applyBorder="1" applyAlignment="1">
      <alignment horizontal="center" vertical="center"/>
    </xf>
    <xf numFmtId="2" fontId="2" fillId="13" borderId="33" xfId="0" quotePrefix="1" applyNumberFormat="1" applyFont="1" applyFill="1" applyBorder="1" applyAlignment="1">
      <alignment horizontal="center" vertical="center"/>
    </xf>
    <xf numFmtId="2" fontId="2" fillId="5" borderId="10" xfId="0" applyNumberFormat="1" applyFont="1" applyFill="1" applyBorder="1" applyAlignment="1">
      <alignment horizontal="center" vertical="center"/>
    </xf>
    <xf numFmtId="2" fontId="2" fillId="5" borderId="35" xfId="0" applyNumberFormat="1" applyFont="1" applyFill="1" applyBorder="1" applyAlignment="1">
      <alignment horizontal="center" vertical="center"/>
    </xf>
    <xf numFmtId="2" fontId="2" fillId="5" borderId="46" xfId="0" applyNumberFormat="1" applyFont="1" applyFill="1" applyBorder="1" applyAlignment="1">
      <alignment horizontal="center" vertical="center"/>
    </xf>
    <xf numFmtId="4" fontId="1" fillId="5" borderId="13" xfId="0" applyNumberFormat="1" applyFont="1" applyFill="1" applyBorder="1" applyAlignment="1">
      <alignment horizontal="center"/>
    </xf>
    <xf numFmtId="4" fontId="1" fillId="5" borderId="46" xfId="0" applyNumberFormat="1" applyFont="1" applyFill="1" applyBorder="1" applyAlignment="1">
      <alignment horizontal="center"/>
    </xf>
    <xf numFmtId="2" fontId="2" fillId="5" borderId="13" xfId="0" applyNumberFormat="1" applyFont="1" applyFill="1" applyBorder="1"/>
    <xf numFmtId="2" fontId="2" fillId="5" borderId="46" xfId="0" applyNumberFormat="1" applyFont="1" applyFill="1" applyBorder="1"/>
    <xf numFmtId="2" fontId="1" fillId="5" borderId="13" xfId="0" applyNumberFormat="1" applyFont="1" applyFill="1" applyBorder="1" applyAlignment="1">
      <alignment horizontal="center" vertical="center"/>
    </xf>
    <xf numFmtId="2" fontId="1" fillId="5" borderId="46" xfId="0" applyNumberFormat="1" applyFont="1" applyFill="1" applyBorder="1" applyAlignment="1">
      <alignment horizontal="center" vertical="center"/>
    </xf>
    <xf numFmtId="2" fontId="2" fillId="5" borderId="39" xfId="0" applyNumberFormat="1" applyFont="1" applyFill="1" applyBorder="1" applyAlignment="1">
      <alignment horizontal="center" vertical="center"/>
    </xf>
    <xf numFmtId="2" fontId="2" fillId="5" borderId="44" xfId="0" applyNumberFormat="1" applyFont="1" applyFill="1" applyBorder="1" applyAlignment="1">
      <alignment horizontal="center" vertical="center"/>
    </xf>
    <xf numFmtId="2" fontId="2" fillId="5" borderId="33" xfId="0" applyNumberFormat="1" applyFont="1" applyFill="1" applyBorder="1" applyAlignment="1">
      <alignment horizontal="center" vertical="center"/>
    </xf>
    <xf numFmtId="2" fontId="2" fillId="5" borderId="34" xfId="0" applyNumberFormat="1" applyFont="1" applyFill="1" applyBorder="1" applyAlignment="1">
      <alignment horizontal="center" vertical="center"/>
    </xf>
    <xf numFmtId="2" fontId="2" fillId="8" borderId="46" xfId="0" applyNumberFormat="1" applyFont="1" applyFill="1" applyBorder="1" applyAlignment="1">
      <alignment horizontal="center" vertical="center"/>
    </xf>
    <xf numFmtId="4" fontId="1" fillId="8" borderId="39" xfId="0" applyNumberFormat="1" applyFont="1" applyFill="1" applyBorder="1" applyAlignment="1">
      <alignment horizontal="center" vertical="center"/>
    </xf>
    <xf numFmtId="4" fontId="1" fillId="8" borderId="44" xfId="0" applyNumberFormat="1" applyFont="1" applyFill="1" applyBorder="1" applyAlignment="1">
      <alignment horizontal="center" vertical="center"/>
    </xf>
    <xf numFmtId="4" fontId="1" fillId="8" borderId="46" xfId="0" applyNumberFormat="1" applyFont="1" applyFill="1" applyBorder="1" applyAlignment="1">
      <alignment horizontal="center" vertical="center"/>
    </xf>
    <xf numFmtId="0" fontId="1" fillId="8" borderId="13" xfId="0" applyFont="1" applyFill="1" applyBorder="1" applyAlignment="1">
      <alignment horizontal="left" vertical="center"/>
    </xf>
    <xf numFmtId="166" fontId="9" fillId="0" borderId="13" xfId="0" applyNumberFormat="1" applyFont="1" applyFill="1" applyBorder="1" applyAlignment="1">
      <alignment horizontal="center" vertical="center"/>
    </xf>
    <xf numFmtId="166" fontId="9" fillId="4" borderId="13" xfId="0" applyNumberFormat="1" applyFont="1" applyFill="1" applyBorder="1" applyAlignment="1">
      <alignment horizontal="center" vertical="center"/>
    </xf>
    <xf numFmtId="164" fontId="2" fillId="4" borderId="13" xfId="0" applyNumberFormat="1" applyFont="1" applyFill="1" applyBorder="1" applyAlignment="1">
      <alignment horizontal="center" vertical="center"/>
    </xf>
    <xf numFmtId="11" fontId="2" fillId="4" borderId="13" xfId="0" applyNumberFormat="1" applyFont="1" applyFill="1" applyBorder="1" applyAlignment="1">
      <alignment horizontal="center" vertical="center"/>
    </xf>
    <xf numFmtId="11" fontId="2" fillId="0" borderId="13" xfId="0" applyNumberFormat="1" applyFont="1" applyBorder="1" applyAlignment="1">
      <alignment horizontal="center" vertical="center"/>
    </xf>
    <xf numFmtId="11" fontId="2" fillId="6" borderId="13" xfId="0" applyNumberFormat="1" applyFont="1" applyFill="1" applyBorder="1" applyAlignment="1">
      <alignment horizontal="center" vertical="center"/>
    </xf>
    <xf numFmtId="11" fontId="2" fillId="5" borderId="13" xfId="0" applyNumberFormat="1" applyFont="1" applyFill="1" applyBorder="1" applyAlignment="1">
      <alignment horizontal="center" vertical="center"/>
    </xf>
    <xf numFmtId="166" fontId="2" fillId="0" borderId="68" xfId="0" applyNumberFormat="1" applyFont="1" applyBorder="1" applyAlignment="1">
      <alignment horizontal="center" vertical="center"/>
    </xf>
    <xf numFmtId="11" fontId="2" fillId="0" borderId="68" xfId="0" applyNumberFormat="1" applyFont="1" applyBorder="1" applyAlignment="1">
      <alignment horizontal="center" vertical="center"/>
    </xf>
    <xf numFmtId="165" fontId="2" fillId="0" borderId="68"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wrapText="1"/>
    </xf>
    <xf numFmtId="0" fontId="5" fillId="0" borderId="13" xfId="0" applyFont="1" applyFill="1" applyBorder="1" applyAlignment="1">
      <alignment horizontal="center"/>
    </xf>
    <xf numFmtId="164" fontId="3" fillId="0" borderId="68" xfId="0" applyNumberFormat="1" applyFont="1" applyFill="1" applyBorder="1" applyAlignment="1">
      <alignment horizontal="center" vertical="center"/>
    </xf>
    <xf numFmtId="164" fontId="3" fillId="4" borderId="13" xfId="0" applyNumberFormat="1" applyFont="1" applyFill="1" applyBorder="1" applyAlignment="1">
      <alignment horizontal="center" vertical="center" wrapText="1"/>
    </xf>
    <xf numFmtId="164" fontId="1" fillId="0" borderId="97" xfId="0" applyNumberFormat="1" applyFont="1" applyFill="1" applyBorder="1" applyAlignment="1">
      <alignment horizontal="center" vertical="center"/>
    </xf>
    <xf numFmtId="164" fontId="1" fillId="0" borderId="98" xfId="0" applyNumberFormat="1" applyFont="1" applyFill="1" applyBorder="1" applyAlignment="1">
      <alignment horizontal="center" vertical="center"/>
    </xf>
    <xf numFmtId="0" fontId="2" fillId="0" borderId="0" xfId="0" applyFont="1" applyAlignment="1">
      <alignment horizontal="left" vertical="top" wrapText="1"/>
    </xf>
    <xf numFmtId="0" fontId="7" fillId="0" borderId="73" xfId="1" applyBorder="1" applyAlignment="1">
      <alignment horizontal="left" wrapText="1"/>
    </xf>
    <xf numFmtId="0" fontId="7" fillId="0" borderId="61" xfId="1" applyBorder="1" applyAlignment="1">
      <alignment horizontal="left" vertical="center" wrapText="1"/>
    </xf>
    <xf numFmtId="0" fontId="7" fillId="0" borderId="102" xfId="1" applyBorder="1" applyAlignment="1">
      <alignment horizontal="left" vertical="center" wrapText="1"/>
    </xf>
    <xf numFmtId="0" fontId="7" fillId="0" borderId="103" xfId="1" applyBorder="1" applyAlignment="1">
      <alignment horizontal="left" vertical="center" wrapText="1"/>
    </xf>
    <xf numFmtId="0" fontId="7" fillId="0" borderId="61" xfId="1" applyFill="1" applyBorder="1" applyAlignment="1">
      <alignment horizontal="left" vertical="center" wrapText="1"/>
    </xf>
    <xf numFmtId="0" fontId="6" fillId="0" borderId="102" xfId="0" applyFont="1" applyFill="1" applyBorder="1" applyAlignment="1">
      <alignment horizontal="left" vertical="center" wrapText="1"/>
    </xf>
    <xf numFmtId="0" fontId="6" fillId="0" borderId="103" xfId="0" applyFont="1" applyFill="1" applyBorder="1" applyAlignment="1">
      <alignment horizontal="left" vertical="center" wrapText="1"/>
    </xf>
    <xf numFmtId="0" fontId="1" fillId="0" borderId="89" xfId="0" applyFont="1" applyBorder="1" applyAlignment="1">
      <alignment horizontal="center"/>
    </xf>
    <xf numFmtId="0" fontId="1" fillId="0" borderId="90" xfId="0" applyFont="1" applyBorder="1" applyAlignment="1">
      <alignment horizontal="center"/>
    </xf>
    <xf numFmtId="0" fontId="1" fillId="0" borderId="91" xfId="0" applyFont="1" applyBorder="1" applyAlignment="1">
      <alignment horizontal="center"/>
    </xf>
    <xf numFmtId="0" fontId="2" fillId="0" borderId="105" xfId="0" applyFont="1" applyBorder="1" applyAlignment="1">
      <alignment horizontal="center"/>
    </xf>
    <xf numFmtId="0" fontId="2" fillId="0" borderId="106" xfId="0" applyFont="1" applyBorder="1" applyAlignment="1">
      <alignment horizontal="center"/>
    </xf>
    <xf numFmtId="0" fontId="1" fillId="0" borderId="89" xfId="0" applyFont="1" applyBorder="1" applyAlignment="1">
      <alignment horizontal="center" wrapText="1"/>
    </xf>
    <xf numFmtId="0" fontId="1" fillId="0" borderId="90" xfId="0" applyFont="1" applyBorder="1" applyAlignment="1">
      <alignment horizontal="center" wrapText="1"/>
    </xf>
    <xf numFmtId="0" fontId="1" fillId="0" borderId="91" xfId="0" applyFont="1" applyBorder="1" applyAlignment="1">
      <alignment horizontal="center" wrapTex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2" xfId="0" quotePrefix="1" applyFont="1" applyBorder="1" applyAlignment="1">
      <alignment horizontal="center" vertical="center"/>
    </xf>
    <xf numFmtId="0" fontId="2" fillId="0" borderId="15" xfId="0" quotePrefix="1" applyFont="1" applyBorder="1" applyAlignment="1">
      <alignment horizontal="center" vertical="center"/>
    </xf>
    <xf numFmtId="1" fontId="2" fillId="0" borderId="2" xfId="0" quotePrefix="1" applyNumberFormat="1" applyFont="1" applyBorder="1" applyAlignment="1">
      <alignment horizontal="center" vertical="center"/>
    </xf>
    <xf numFmtId="1" fontId="2" fillId="0" borderId="15" xfId="0" quotePrefix="1" applyNumberFormat="1" applyFont="1" applyBorder="1" applyAlignment="1">
      <alignment horizontal="center" vertic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76" xfId="0" applyFont="1" applyBorder="1" applyAlignment="1">
      <alignment horizontal="left" vertical="center"/>
    </xf>
    <xf numFmtId="0" fontId="3" fillId="0" borderId="80" xfId="0" applyFont="1" applyBorder="1" applyAlignment="1">
      <alignment horizontal="left" vertical="center"/>
    </xf>
    <xf numFmtId="0" fontId="3" fillId="0" borderId="84" xfId="0" applyFont="1" applyBorder="1" applyAlignment="1">
      <alignment horizontal="center" vertical="center"/>
    </xf>
    <xf numFmtId="0" fontId="3" fillId="0" borderId="83" xfId="0" applyFont="1" applyBorder="1" applyAlignment="1">
      <alignment horizontal="center" vertical="center"/>
    </xf>
    <xf numFmtId="0" fontId="3" fillId="0" borderId="2" xfId="0" applyFont="1" applyBorder="1" applyAlignment="1">
      <alignment horizontal="left"/>
    </xf>
    <xf numFmtId="0" fontId="3" fillId="0" borderId="15"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S\2014\04%20AQS%20Revisions\28%20Spreadsheet%20updates\04%20Working%20-%20Sheet%20Revisions\07%20version%204.2\BOEM-0139_DOCD_Emission_Workbook_0204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 val="TITLE"/>
      <sheetName val="FACILITY FACTORS"/>
      <sheetName val="ATTRIBUTED FACTORS"/>
      <sheetName val="VESSEL FACTORS"/>
      <sheetName val="CONSTANTS"/>
      <sheetName val="ERM"/>
      <sheetName val="LOAD"/>
      <sheetName val="METHODOLOGY"/>
      <sheetName val="EMISSIONS_1"/>
      <sheetName val="EMISSIONS_2"/>
      <sheetName val="EMISSIONS_3"/>
      <sheetName val="EMISSIONS_4"/>
      <sheetName val="EMISSIONS_5"/>
      <sheetName val="EMISSIONS_6"/>
      <sheetName val="EMISSIONS_7"/>
      <sheetName val="EMISSIONS_8"/>
      <sheetName val="EMISSIONS_9"/>
      <sheetName val="EMISSIONS_10"/>
      <sheetName val="SUMMARY"/>
      <sheetName val="Rolling Sum"/>
    </sheetNames>
    <sheetDataSet>
      <sheetData sheetId="0">
        <row r="1">
          <cell r="BE1" t="str">
            <v>VESSEL EF type</v>
          </cell>
        </row>
        <row r="2">
          <cell r="BE2" t="str">
            <v>Default</v>
          </cell>
        </row>
        <row r="3">
          <cell r="BE3" t="str">
            <v>Stack test</v>
          </cell>
        </row>
        <row r="4">
          <cell r="BE4" t="str">
            <v>Manufacturer</v>
          </cell>
        </row>
        <row r="5">
          <cell r="BE5" t="str">
            <v>Model</v>
          </cell>
        </row>
        <row r="6">
          <cell r="BE6" t="str">
            <v>FAA</v>
          </cell>
        </row>
        <row r="7">
          <cell r="BE7" t="str">
            <v>MARPOL</v>
          </cell>
        </row>
        <row r="8">
          <cell r="BE8" t="str">
            <v>Default from BOEM Study</v>
          </cell>
        </row>
        <row r="9">
          <cell r="BE9" t="str">
            <v>ERG 2012</v>
          </cell>
        </row>
        <row r="10">
          <cell r="BE10" t="str">
            <v>IHS 2014 Data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3.epa.gov/ttn/chief/ap42/ch03/final/c03s04.pdf" TargetMode="External"/><Relationship Id="rId13" Type="http://schemas.openxmlformats.org/officeDocument/2006/relationships/hyperlink" Target="https://www3.epa.gov/ttnchie1/ap42/ch02/final/c02s01.pdf" TargetMode="External"/><Relationship Id="rId18" Type="http://schemas.openxmlformats.org/officeDocument/2006/relationships/hyperlink" Target="https://www.boem.gov/environment/environmental-studies/2014-gulfwide-emission-inventory" TargetMode="External"/><Relationship Id="rId3" Type="http://schemas.openxmlformats.org/officeDocument/2006/relationships/hyperlink" Target="https://www3.epa.gov/ttnchie1/ap42/ch03/final/c03s01.pdf" TargetMode="External"/><Relationship Id="rId7" Type="http://schemas.openxmlformats.org/officeDocument/2006/relationships/hyperlink" Target="https://www3.epa.gov/ttnchie1/ap42/ch03/final/c03s03.pdf" TargetMode="External"/><Relationship Id="rId12" Type="http://schemas.openxmlformats.org/officeDocument/2006/relationships/hyperlink" Target="https://www.epa.gov/moves/nonroad2008a-installation-and-updates" TargetMode="External"/><Relationship Id="rId17" Type="http://schemas.openxmlformats.org/officeDocument/2006/relationships/hyperlink" Target="https://nam04.safelinks.protection.outlook.com/?url=https%3A%2F%2Fwww.api.org%2F&amp;data=02%7C01%7CRoger.Chang%40erg.com%7C87f6275ddc13416a4c7008d7ba2a3276%7Ca17e3fab8d2346f287f33fceb7c6a000%7C1%7C0%7C637182562721202140&amp;sdata=7WBintfvlEcDSq7ji8JCyFvnrb19px99HiLkPbOjGr0%3D&amp;reserved=0" TargetMode="External"/><Relationship Id="rId2" Type="http://schemas.openxmlformats.org/officeDocument/2006/relationships/hyperlink" Target="https://www.boem.gov/environment/environmental-studies/2014-gulfwide-emission-inventory" TargetMode="External"/><Relationship Id="rId16" Type="http://schemas.openxmlformats.org/officeDocument/2006/relationships/hyperlink" Target="https://www3.epa.gov/ttnchie1/ap42/ch01/final/c01s03.pdf" TargetMode="External"/><Relationship Id="rId20" Type="http://schemas.openxmlformats.org/officeDocument/2006/relationships/printerSettings" Target="../printerSettings/printerSettings2.bin"/><Relationship Id="rId1" Type="http://schemas.openxmlformats.org/officeDocument/2006/relationships/hyperlink" Target="https://www3.epa.gov/ttnchie1/ap42/ch01/final/c01s04.pdf" TargetMode="External"/><Relationship Id="rId6" Type="http://schemas.openxmlformats.org/officeDocument/2006/relationships/hyperlink" Target="https://www3.epa.gov/ttn/chief/ap42/ch03/final/c03s02.pdf" TargetMode="External"/><Relationship Id="rId11" Type="http://schemas.openxmlformats.org/officeDocument/2006/relationships/hyperlink" Target="https://www.boem.gov/sites/default/files/uploadedFiles/BOEM/BOEM_Newsroom/Library/Publications/2014-1001.pdf" TargetMode="External"/><Relationship Id="rId5" Type="http://schemas.openxmlformats.org/officeDocument/2006/relationships/hyperlink" Target="https://www3.epa.gov/ttn/chief/ap42/ch03/final/c03s02.pdf" TargetMode="External"/><Relationship Id="rId15" Type="http://schemas.openxmlformats.org/officeDocument/2006/relationships/hyperlink" Target="https://www.epa.gov/air-emissions-inventories/2017-national-emissions-inventory-nei-data" TargetMode="External"/><Relationship Id="rId10" Type="http://schemas.openxmlformats.org/officeDocument/2006/relationships/hyperlink" Target="https://www3.epa.gov/ttnchie1/ap42/ch03/final/c03s01.pdf" TargetMode="External"/><Relationship Id="rId19" Type="http://schemas.openxmlformats.org/officeDocument/2006/relationships/hyperlink" Target="https://www3.epa.gov/ttn/chief/ap42/ch13/final/C13S05_02-05-18.pdf" TargetMode="External"/><Relationship Id="rId4" Type="http://schemas.openxmlformats.org/officeDocument/2006/relationships/hyperlink" Target="https://www3.epa.gov/ttn/chief/ap42/ch03/final/c03s02.pdf" TargetMode="External"/><Relationship Id="rId9" Type="http://schemas.openxmlformats.org/officeDocument/2006/relationships/hyperlink" Target="https://www3.epa.gov/ttnchie1/ap42/ch01/final/c01s03.pdf" TargetMode="External"/><Relationship Id="rId14" Type="http://schemas.openxmlformats.org/officeDocument/2006/relationships/hyperlink" Target="https://www.boem.gov/environment/environmental-studies/2011-gulfwide-emission-invento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30"/>
  <sheetViews>
    <sheetView tabSelected="1" view="pageLayout" zoomScaleNormal="100" workbookViewId="0">
      <selection activeCell="D4" sqref="D4"/>
    </sheetView>
  </sheetViews>
  <sheetFormatPr defaultColWidth="9.140625" defaultRowHeight="12.75" x14ac:dyDescent="0.2"/>
  <cols>
    <col min="1" max="1" width="11.140625" style="2" customWidth="1"/>
    <col min="2" max="2" width="11.85546875" style="2" customWidth="1"/>
    <col min="3" max="3" width="64" style="2" customWidth="1"/>
    <col min="4" max="4" width="57.7109375" style="2" customWidth="1"/>
    <col min="5" max="16384" width="9.140625" style="2"/>
  </cols>
  <sheetData>
    <row r="1" spans="1:3" ht="13.5" thickBot="1" x14ac:dyDescent="0.25">
      <c r="A1" s="132" t="s">
        <v>1</v>
      </c>
      <c r="B1" s="133"/>
      <c r="C1" s="134"/>
    </row>
    <row r="2" spans="1:3" ht="13.5" thickBot="1" x14ac:dyDescent="0.25">
      <c r="A2" s="132" t="s">
        <v>2</v>
      </c>
      <c r="B2" s="135"/>
      <c r="C2" s="134"/>
    </row>
    <row r="3" spans="1:3" ht="13.5" thickBot="1" x14ac:dyDescent="0.25">
      <c r="A3" s="132" t="s">
        <v>3</v>
      </c>
      <c r="B3" s="135"/>
      <c r="C3" s="134" t="s">
        <v>4</v>
      </c>
    </row>
    <row r="4" spans="1:3" ht="13.5" thickBot="1" x14ac:dyDescent="0.25">
      <c r="A4" s="132" t="s">
        <v>5</v>
      </c>
      <c r="B4" s="135"/>
      <c r="C4" s="134" t="s">
        <v>6</v>
      </c>
    </row>
    <row r="5" spans="1:3" ht="13.5" thickBot="1" x14ac:dyDescent="0.25">
      <c r="A5" s="132" t="s">
        <v>69</v>
      </c>
      <c r="B5" s="135"/>
      <c r="C5" s="134" t="s">
        <v>0</v>
      </c>
    </row>
    <row r="6" spans="1:3" ht="13.5" thickBot="1" x14ac:dyDescent="0.25">
      <c r="A6" s="132" t="s">
        <v>7</v>
      </c>
      <c r="B6" s="135"/>
      <c r="C6" s="134" t="s">
        <v>8</v>
      </c>
    </row>
    <row r="7" spans="1:3" ht="13.5" thickBot="1" x14ac:dyDescent="0.25">
      <c r="A7" s="132" t="s">
        <v>9</v>
      </c>
      <c r="B7" s="135"/>
      <c r="C7" s="134" t="s">
        <v>6</v>
      </c>
    </row>
    <row r="8" spans="1:3" ht="13.5" thickBot="1" x14ac:dyDescent="0.25">
      <c r="A8" s="132" t="s">
        <v>10</v>
      </c>
      <c r="B8" s="135"/>
      <c r="C8" s="134" t="s">
        <v>0</v>
      </c>
    </row>
    <row r="9" spans="1:3" ht="13.5" thickBot="1" x14ac:dyDescent="0.25">
      <c r="A9" s="132" t="s">
        <v>11</v>
      </c>
      <c r="B9" s="135"/>
      <c r="C9" s="134" t="s">
        <v>0</v>
      </c>
    </row>
    <row r="10" spans="1:3" ht="13.5" thickBot="1" x14ac:dyDescent="0.25"/>
    <row r="11" spans="1:3" ht="13.5" thickBot="1" x14ac:dyDescent="0.25">
      <c r="A11" s="132" t="s">
        <v>12</v>
      </c>
      <c r="B11" s="133"/>
      <c r="C11" s="136"/>
    </row>
    <row r="12" spans="1:3" x14ac:dyDescent="0.2">
      <c r="A12" s="137" t="s">
        <v>13</v>
      </c>
      <c r="B12" s="138" t="s">
        <v>14</v>
      </c>
      <c r="C12" s="137" t="s">
        <v>15</v>
      </c>
    </row>
    <row r="13" spans="1:3" ht="13.5" thickBot="1" x14ac:dyDescent="0.25">
      <c r="A13" s="139"/>
      <c r="B13" s="140" t="s">
        <v>16</v>
      </c>
      <c r="C13" s="140"/>
    </row>
    <row r="14" spans="1:3" x14ac:dyDescent="0.2">
      <c r="A14" s="310">
        <v>2020</v>
      </c>
      <c r="B14" s="152"/>
      <c r="C14" s="152"/>
    </row>
    <row r="15" spans="1:3" x14ac:dyDescent="0.2">
      <c r="A15" s="311">
        <f>A14+1</f>
        <v>2021</v>
      </c>
      <c r="B15" s="141"/>
      <c r="C15" s="141"/>
    </row>
    <row r="16" spans="1:3" x14ac:dyDescent="0.2">
      <c r="A16" s="311">
        <f t="shared" ref="A16:A22" si="0">A15+1</f>
        <v>2022</v>
      </c>
      <c r="B16" s="141"/>
      <c r="C16" s="141"/>
    </row>
    <row r="17" spans="1:3" x14ac:dyDescent="0.2">
      <c r="A17" s="311">
        <f t="shared" si="0"/>
        <v>2023</v>
      </c>
      <c r="B17" s="141"/>
      <c r="C17" s="141"/>
    </row>
    <row r="18" spans="1:3" x14ac:dyDescent="0.2">
      <c r="A18" s="311">
        <f t="shared" si="0"/>
        <v>2024</v>
      </c>
      <c r="B18" s="141"/>
      <c r="C18" s="141"/>
    </row>
    <row r="19" spans="1:3" x14ac:dyDescent="0.2">
      <c r="A19" s="311">
        <f t="shared" si="0"/>
        <v>2025</v>
      </c>
      <c r="B19" s="141"/>
      <c r="C19" s="141"/>
    </row>
    <row r="20" spans="1:3" x14ac:dyDescent="0.2">
      <c r="A20" s="311">
        <f t="shared" si="0"/>
        <v>2026</v>
      </c>
      <c r="B20" s="141"/>
      <c r="C20" s="141"/>
    </row>
    <row r="21" spans="1:3" x14ac:dyDescent="0.2">
      <c r="A21" s="311">
        <f t="shared" si="0"/>
        <v>2027</v>
      </c>
      <c r="B21" s="141"/>
      <c r="C21" s="141"/>
    </row>
    <row r="22" spans="1:3" x14ac:dyDescent="0.2">
      <c r="A22" s="311">
        <f t="shared" si="0"/>
        <v>2028</v>
      </c>
      <c r="B22" s="141"/>
      <c r="C22" s="141"/>
    </row>
    <row r="23" spans="1:3" ht="13.5" thickBot="1" x14ac:dyDescent="0.25">
      <c r="A23" s="312">
        <f>A22+1</f>
        <v>2029</v>
      </c>
      <c r="B23" s="153"/>
      <c r="C23" s="153"/>
    </row>
    <row r="24" spans="1:3" x14ac:dyDescent="0.2">
      <c r="A24" s="19"/>
    </row>
    <row r="30" spans="1:3" ht="142.5" customHeight="1" x14ac:dyDescent="0.2">
      <c r="A30" s="488" t="s">
        <v>227</v>
      </c>
      <c r="B30" s="488"/>
      <c r="C30" s="488"/>
    </row>
  </sheetData>
  <mergeCells count="1">
    <mergeCell ref="A30:C30"/>
  </mergeCells>
  <phoneticPr fontId="0" type="noConversion"/>
  <printOptions horizontalCentered="1"/>
  <pageMargins left="0.25" right="0.25" top="1.1399999999999999" bottom="0.75" header="0.45" footer="0.45"/>
  <pageSetup orientation="portrait" r:id="rId1"/>
  <headerFooter alignWithMargins="0">
    <oddHeader>&amp;C&amp;"MS Sans Serif,Bold"DOCD/DPP - AIR QUALITY
&amp;R&amp;"MS Sans Serif,Bold"&amp;9OMB Control No. 1010-0151
OMB Approval Expires:  xx/xx/202x</oddHeader>
    <oddFooter xml:space="preserve">&amp;L&amp;"MS Sans Serif,Bold"BOEM FORM 0139&amp;"MS Sans Serif,Regular" (August 2020- Supersedes all previous versions of this form which may not be used).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DDE7-EE94-4F59-860C-82D0F7225DF3}">
  <sheetPr codeName="Sheet11">
    <pageSetUpPr fitToPage="1"/>
  </sheetPr>
  <dimension ref="A1:AR207"/>
  <sheetViews>
    <sheetView view="pageLayout" topLeftCell="A13"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TITLE!A21</f>
        <v>2027</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2027</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- 8TH YEAR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F66B-97A8-47F8-9C7A-9F93709A6060}">
  <sheetPr codeName="Sheet12">
    <pageSetUpPr fitToPage="1"/>
  </sheetPr>
  <dimension ref="A1:AR207"/>
  <sheetViews>
    <sheetView view="pageLayout" topLeftCell="A31"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TITLE!A22</f>
        <v>2028</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2028</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- 9TH YEAR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1F5B-9443-45B0-A943-4E6B577F4592}">
  <sheetPr codeName="Sheet13">
    <pageSetUpPr fitToPage="1"/>
  </sheetPr>
  <dimension ref="A1:AR207"/>
  <sheetViews>
    <sheetView view="pageLayout" topLeftCell="K25"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TITLE!A23</f>
        <v>2029</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2029</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- 10TH YEAR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A1:J112"/>
  <sheetViews>
    <sheetView view="pageLayout" zoomScaleNormal="100" zoomScaleSheetLayoutView="85" workbookViewId="0">
      <selection activeCell="C19" sqref="C19"/>
    </sheetView>
  </sheetViews>
  <sheetFormatPr defaultColWidth="10.5703125" defaultRowHeight="13.5" customHeight="1" x14ac:dyDescent="0.2"/>
  <cols>
    <col min="1" max="16384" width="10.5703125" style="2"/>
  </cols>
  <sheetData>
    <row r="1" spans="1:10" ht="13.5" customHeight="1" thickBot="1" x14ac:dyDescent="0.25">
      <c r="A1" s="516" t="s">
        <v>1</v>
      </c>
      <c r="B1" s="517"/>
      <c r="C1" s="80" t="s">
        <v>2</v>
      </c>
      <c r="D1" s="80" t="s">
        <v>3</v>
      </c>
      <c r="E1" s="80" t="s">
        <v>77</v>
      </c>
      <c r="F1" s="80" t="s">
        <v>69</v>
      </c>
      <c r="G1" s="80" t="s">
        <v>7</v>
      </c>
      <c r="H1" s="80"/>
    </row>
    <row r="2" spans="1:10" ht="13.5" customHeight="1" thickBot="1" x14ac:dyDescent="0.25">
      <c r="A2" s="514">
        <f>TITLE!$C$1</f>
        <v>0</v>
      </c>
      <c r="B2" s="515"/>
      <c r="C2" s="31" t="str">
        <f>TITLE!$C$3</f>
        <v xml:space="preserve">   </v>
      </c>
      <c r="D2" s="31" t="str">
        <f>TITLE!$C$4</f>
        <v xml:space="preserve">  </v>
      </c>
      <c r="E2" s="31" t="str">
        <f>TITLE!$C$5</f>
        <v xml:space="preserve"> </v>
      </c>
      <c r="F2" s="31" t="str">
        <f>TITLE!$C$6</f>
        <v xml:space="preserve">    </v>
      </c>
      <c r="G2" s="31"/>
      <c r="H2" s="31"/>
    </row>
    <row r="3" spans="1:10" ht="13.5" customHeight="1" thickTop="1" x14ac:dyDescent="0.2">
      <c r="A3" s="81"/>
      <c r="B3" s="107"/>
      <c r="C3" s="82"/>
      <c r="D3" s="82"/>
      <c r="E3" s="82"/>
      <c r="F3" s="82" t="s">
        <v>131</v>
      </c>
      <c r="G3" s="82"/>
      <c r="H3" s="82"/>
      <c r="I3" s="82"/>
      <c r="J3" s="83"/>
    </row>
    <row r="4" spans="1:10" ht="13.5" customHeight="1" thickBot="1" x14ac:dyDescent="0.25">
      <c r="A4" s="84" t="s">
        <v>78</v>
      </c>
      <c r="B4" s="85"/>
      <c r="C4" s="85"/>
      <c r="D4" s="85"/>
      <c r="E4" s="85"/>
      <c r="F4" s="85"/>
      <c r="G4" s="85"/>
      <c r="H4" s="85"/>
      <c r="I4" s="85"/>
      <c r="J4" s="86"/>
    </row>
    <row r="5" spans="1:10" ht="13.5" customHeight="1" thickTop="1" x14ac:dyDescent="0.2">
      <c r="A5" s="84"/>
      <c r="B5" s="87"/>
      <c r="C5" s="87"/>
      <c r="D5" s="87"/>
      <c r="E5" s="87"/>
      <c r="F5" s="87"/>
      <c r="G5" s="87"/>
      <c r="H5" s="98"/>
      <c r="I5" s="105"/>
      <c r="J5" s="88"/>
    </row>
    <row r="6" spans="1:10" ht="13.5" customHeight="1" thickBot="1" x14ac:dyDescent="0.25">
      <c r="A6" s="89" t="s">
        <v>0</v>
      </c>
      <c r="B6" s="90" t="s">
        <v>220</v>
      </c>
      <c r="C6" s="90" t="s">
        <v>218</v>
      </c>
      <c r="D6" s="90" t="s">
        <v>219</v>
      </c>
      <c r="E6" s="90" t="s">
        <v>28</v>
      </c>
      <c r="F6" s="90" t="s">
        <v>29</v>
      </c>
      <c r="G6" s="90" t="s">
        <v>30</v>
      </c>
      <c r="H6" s="90" t="s">
        <v>81</v>
      </c>
      <c r="I6" s="106" t="s">
        <v>31</v>
      </c>
      <c r="J6" s="104" t="s">
        <v>89</v>
      </c>
    </row>
    <row r="7" spans="1:10" ht="13.5" customHeight="1" thickTop="1" x14ac:dyDescent="0.2">
      <c r="A7" s="337">
        <f>EMISSIONS1!A$48</f>
        <v>2020</v>
      </c>
      <c r="B7" s="338">
        <f>EMISSIONS1!R$48</f>
        <v>0</v>
      </c>
      <c r="C7" s="338">
        <f>EMISSIONS1!S$48</f>
        <v>0</v>
      </c>
      <c r="D7" s="338">
        <f>EMISSIONS1!T$48</f>
        <v>0</v>
      </c>
      <c r="E7" s="338">
        <f>EMISSIONS1!$U$48</f>
        <v>0</v>
      </c>
      <c r="F7" s="338">
        <f>EMISSIONS1!$V$48</f>
        <v>0</v>
      </c>
      <c r="G7" s="338">
        <f>EMISSIONS1!$W$48</f>
        <v>0</v>
      </c>
      <c r="H7" s="338">
        <f>EMISSIONS1!$X$48</f>
        <v>0</v>
      </c>
      <c r="I7" s="338">
        <f>EMISSIONS1!$Y$48</f>
        <v>0</v>
      </c>
      <c r="J7" s="338">
        <f>EMISSIONS1!$Z$48</f>
        <v>0</v>
      </c>
    </row>
    <row r="8" spans="1:10" ht="13.5" customHeight="1" x14ac:dyDescent="0.2">
      <c r="A8" s="337">
        <f>EMISSIONS2!A$48</f>
        <v>2021</v>
      </c>
      <c r="B8" s="338">
        <f>EMISSIONS2!R$48</f>
        <v>0</v>
      </c>
      <c r="C8" s="338">
        <f>EMISSIONS2!S$48</f>
        <v>0</v>
      </c>
      <c r="D8" s="338">
        <f>EMISSIONS2!T$48</f>
        <v>0</v>
      </c>
      <c r="E8" s="338">
        <f>EMISSIONS2!U$48</f>
        <v>0</v>
      </c>
      <c r="F8" s="338">
        <f>EMISSIONS2!V$48</f>
        <v>0</v>
      </c>
      <c r="G8" s="338">
        <f>EMISSIONS2!W$48</f>
        <v>0</v>
      </c>
      <c r="H8" s="338">
        <f>EMISSIONS2!X$48</f>
        <v>0</v>
      </c>
      <c r="I8" s="338">
        <f>EMISSIONS2!Y$48</f>
        <v>0</v>
      </c>
      <c r="J8" s="338">
        <f>EMISSIONS2!Z$48</f>
        <v>0</v>
      </c>
    </row>
    <row r="9" spans="1:10" ht="13.5" customHeight="1" x14ac:dyDescent="0.2">
      <c r="A9" s="337">
        <f>EMISSIONS3!A$48</f>
        <v>2022</v>
      </c>
      <c r="B9" s="338">
        <f>EMISSIONS3!R$48</f>
        <v>0</v>
      </c>
      <c r="C9" s="338">
        <f>EMISSIONS3!S$48</f>
        <v>0</v>
      </c>
      <c r="D9" s="338">
        <f>EMISSIONS3!T$48</f>
        <v>0</v>
      </c>
      <c r="E9" s="338">
        <f>EMISSIONS3!U$48</f>
        <v>0</v>
      </c>
      <c r="F9" s="338">
        <f>EMISSIONS3!V$48</f>
        <v>0</v>
      </c>
      <c r="G9" s="338">
        <f>EMISSIONS3!W$48</f>
        <v>0</v>
      </c>
      <c r="H9" s="338">
        <f>EMISSIONS3!X$48</f>
        <v>0</v>
      </c>
      <c r="I9" s="338">
        <f>EMISSIONS3!Y$48</f>
        <v>0</v>
      </c>
      <c r="J9" s="338">
        <f>EMISSIONS3!Z$48</f>
        <v>0</v>
      </c>
    </row>
    <row r="10" spans="1:10" ht="13.5" customHeight="1" x14ac:dyDescent="0.2">
      <c r="A10" s="337">
        <f>EMISSIONS4!A$48</f>
        <v>2023</v>
      </c>
      <c r="B10" s="338">
        <f>EMISSIONS4!R$48</f>
        <v>0</v>
      </c>
      <c r="C10" s="338">
        <f>EMISSIONS4!S$48</f>
        <v>0</v>
      </c>
      <c r="D10" s="338">
        <f>EMISSIONS4!T$48</f>
        <v>0</v>
      </c>
      <c r="E10" s="338">
        <f>EMISSIONS4!U$48</f>
        <v>0</v>
      </c>
      <c r="F10" s="338">
        <f>EMISSIONS4!V$48</f>
        <v>0</v>
      </c>
      <c r="G10" s="338">
        <f>EMISSIONS4!W$48</f>
        <v>0</v>
      </c>
      <c r="H10" s="338">
        <f>EMISSIONS4!X$48</f>
        <v>0</v>
      </c>
      <c r="I10" s="338">
        <f>EMISSIONS4!Y$48</f>
        <v>0</v>
      </c>
      <c r="J10" s="338">
        <f>EMISSIONS4!Z$48</f>
        <v>0</v>
      </c>
    </row>
    <row r="11" spans="1:10" ht="13.5" customHeight="1" x14ac:dyDescent="0.2">
      <c r="A11" s="337">
        <f>EMISSIONS5!A$48</f>
        <v>2024</v>
      </c>
      <c r="B11" s="338">
        <f>EMISSIONS5!R$48</f>
        <v>0</v>
      </c>
      <c r="C11" s="338">
        <f>EMISSIONS5!S$48</f>
        <v>0</v>
      </c>
      <c r="D11" s="338">
        <f>EMISSIONS5!T$48</f>
        <v>0</v>
      </c>
      <c r="E11" s="338">
        <f>EMISSIONS5!U$48</f>
        <v>0</v>
      </c>
      <c r="F11" s="338">
        <f>EMISSIONS5!V$48</f>
        <v>0</v>
      </c>
      <c r="G11" s="338">
        <f>EMISSIONS5!W$48</f>
        <v>0</v>
      </c>
      <c r="H11" s="338">
        <f>EMISSIONS5!X$48</f>
        <v>0</v>
      </c>
      <c r="I11" s="338">
        <f>EMISSIONS5!Y$48</f>
        <v>0</v>
      </c>
      <c r="J11" s="338">
        <f>EMISSIONS5!Z$48</f>
        <v>0</v>
      </c>
    </row>
    <row r="12" spans="1:10" ht="13.5" customHeight="1" x14ac:dyDescent="0.2">
      <c r="A12" s="337">
        <f>EMISSIONS6!A$48</f>
        <v>2025</v>
      </c>
      <c r="B12" s="338">
        <f>EMISSIONS6!R$48</f>
        <v>0</v>
      </c>
      <c r="C12" s="338">
        <f>EMISSIONS6!S$48</f>
        <v>0</v>
      </c>
      <c r="D12" s="338">
        <f>EMISSIONS6!T$48</f>
        <v>0</v>
      </c>
      <c r="E12" s="338">
        <f>EMISSIONS6!U$48</f>
        <v>0</v>
      </c>
      <c r="F12" s="338">
        <f>EMISSIONS6!V$48</f>
        <v>0</v>
      </c>
      <c r="G12" s="338">
        <f>EMISSIONS6!W$48</f>
        <v>0</v>
      </c>
      <c r="H12" s="338">
        <f>EMISSIONS6!X$48</f>
        <v>0</v>
      </c>
      <c r="I12" s="338">
        <f>EMISSIONS6!Y$48</f>
        <v>0</v>
      </c>
      <c r="J12" s="338">
        <f>EMISSIONS6!Z$48</f>
        <v>0</v>
      </c>
    </row>
    <row r="13" spans="1:10" ht="13.5" customHeight="1" x14ac:dyDescent="0.2">
      <c r="A13" s="337">
        <f>EMISSIONS7!A$48</f>
        <v>2026</v>
      </c>
      <c r="B13" s="338">
        <f>EMISSIONS7!R$48</f>
        <v>0</v>
      </c>
      <c r="C13" s="338">
        <f>EMISSIONS7!S$48</f>
        <v>0</v>
      </c>
      <c r="D13" s="338">
        <f>EMISSIONS7!T$48</f>
        <v>0</v>
      </c>
      <c r="E13" s="338">
        <f>EMISSIONS7!U$48</f>
        <v>0</v>
      </c>
      <c r="F13" s="338">
        <f>EMISSIONS7!V$48</f>
        <v>0</v>
      </c>
      <c r="G13" s="338">
        <f>EMISSIONS7!W$48</f>
        <v>0</v>
      </c>
      <c r="H13" s="338">
        <f>EMISSIONS7!X$48</f>
        <v>0</v>
      </c>
      <c r="I13" s="338">
        <f>EMISSIONS7!Y$48</f>
        <v>0</v>
      </c>
      <c r="J13" s="338">
        <f>EMISSIONS7!Z$48</f>
        <v>0</v>
      </c>
    </row>
    <row r="14" spans="1:10" ht="13.5" customHeight="1" x14ac:dyDescent="0.2">
      <c r="A14" s="337">
        <f>EMISSIONS8!A$48</f>
        <v>2027</v>
      </c>
      <c r="B14" s="338">
        <f>EMISSIONS8!R$48</f>
        <v>0</v>
      </c>
      <c r="C14" s="338">
        <f>EMISSIONS8!S$48</f>
        <v>0</v>
      </c>
      <c r="D14" s="338">
        <f>EMISSIONS8!T$48</f>
        <v>0</v>
      </c>
      <c r="E14" s="338">
        <f>EMISSIONS8!U$48</f>
        <v>0</v>
      </c>
      <c r="F14" s="338">
        <f>EMISSIONS8!V$48</f>
        <v>0</v>
      </c>
      <c r="G14" s="338">
        <f>EMISSIONS8!W$48</f>
        <v>0</v>
      </c>
      <c r="H14" s="338">
        <f>EMISSIONS8!X$48</f>
        <v>0</v>
      </c>
      <c r="I14" s="338">
        <f>EMISSIONS8!Y$48</f>
        <v>0</v>
      </c>
      <c r="J14" s="338">
        <f>EMISSIONS8!Z$48</f>
        <v>0</v>
      </c>
    </row>
    <row r="15" spans="1:10" ht="13.5" customHeight="1" x14ac:dyDescent="0.2">
      <c r="A15" s="337">
        <f>EMISSIONS9!A$48</f>
        <v>2028</v>
      </c>
      <c r="B15" s="338">
        <f>EMISSIONS9!R$48</f>
        <v>0</v>
      </c>
      <c r="C15" s="338">
        <f>EMISSIONS9!S$48</f>
        <v>0</v>
      </c>
      <c r="D15" s="338">
        <f>EMISSIONS9!T$48</f>
        <v>0</v>
      </c>
      <c r="E15" s="338">
        <f>EMISSIONS9!U$48</f>
        <v>0</v>
      </c>
      <c r="F15" s="338">
        <f>EMISSIONS9!V$48</f>
        <v>0</v>
      </c>
      <c r="G15" s="338">
        <f>EMISSIONS9!W$48</f>
        <v>0</v>
      </c>
      <c r="H15" s="338">
        <f>EMISSIONS9!X$48</f>
        <v>0</v>
      </c>
      <c r="I15" s="338">
        <f>EMISSIONS9!Y$48</f>
        <v>0</v>
      </c>
      <c r="J15" s="338">
        <f>EMISSIONS9!Z$48</f>
        <v>0</v>
      </c>
    </row>
    <row r="16" spans="1:10" ht="13.5" customHeight="1" thickBot="1" x14ac:dyDescent="0.25">
      <c r="A16" s="337">
        <f>EMISSIONS10!A$48</f>
        <v>2029</v>
      </c>
      <c r="B16" s="338">
        <f>EMISSIONS10!R$48</f>
        <v>0</v>
      </c>
      <c r="C16" s="338">
        <f>EMISSIONS10!S$48</f>
        <v>0</v>
      </c>
      <c r="D16" s="338">
        <f>EMISSIONS10!T$48</f>
        <v>0</v>
      </c>
      <c r="E16" s="338">
        <f>EMISSIONS10!U$48</f>
        <v>0</v>
      </c>
      <c r="F16" s="338">
        <f>EMISSIONS10!V$48</f>
        <v>0</v>
      </c>
      <c r="G16" s="338">
        <f>EMISSIONS10!W$48</f>
        <v>0</v>
      </c>
      <c r="H16" s="338">
        <f>EMISSIONS10!X$48</f>
        <v>0</v>
      </c>
      <c r="I16" s="338">
        <f>EMISSIONS10!Y$48</f>
        <v>0</v>
      </c>
      <c r="J16" s="338">
        <f>EMISSIONS10!Z$48</f>
        <v>0</v>
      </c>
    </row>
    <row r="17" spans="1:10" ht="13.5" customHeight="1" thickTop="1" thickBot="1" x14ac:dyDescent="0.25">
      <c r="A17" s="91" t="s">
        <v>79</v>
      </c>
      <c r="B17" s="92">
        <f>EMISSIONS1!$R$49</f>
        <v>0</v>
      </c>
      <c r="C17" s="92"/>
      <c r="D17" s="92"/>
      <c r="E17" s="92">
        <f>EMISSIONS1!$U$49</f>
        <v>0</v>
      </c>
      <c r="F17" s="92">
        <f>EMISSIONS1!$V$49</f>
        <v>0</v>
      </c>
      <c r="G17" s="92">
        <f>EMISSIONS1!$W$49</f>
        <v>0</v>
      </c>
      <c r="H17" s="92"/>
      <c r="I17" s="92">
        <f>EMISSIONS1!$Y$49</f>
        <v>0</v>
      </c>
      <c r="J17" s="92"/>
    </row>
    <row r="18" spans="1:10" ht="13.5" customHeight="1" thickTop="1" x14ac:dyDescent="0.2"/>
    <row r="64" spans="1:1" ht="13.5" customHeight="1" x14ac:dyDescent="0.2">
      <c r="A64" s="19"/>
    </row>
    <row r="67" spans="1:1" ht="13.5" customHeight="1" x14ac:dyDescent="0.2">
      <c r="A67" s="19"/>
    </row>
    <row r="76" spans="1:1" ht="13.5" customHeight="1" x14ac:dyDescent="0.2">
      <c r="A76" s="20"/>
    </row>
    <row r="77" spans="1:1" ht="13.5" customHeight="1" x14ac:dyDescent="0.2">
      <c r="A77" s="20"/>
    </row>
    <row r="78" spans="1:1" ht="13.5" customHeight="1" x14ac:dyDescent="0.2">
      <c r="A78" s="20"/>
    </row>
    <row r="79" spans="1:1" ht="13.5" customHeight="1" x14ac:dyDescent="0.2">
      <c r="A79" s="19"/>
    </row>
    <row r="109" spans="1:1" ht="13.5" customHeight="1" x14ac:dyDescent="0.2">
      <c r="A109" s="19"/>
    </row>
    <row r="112" spans="1:1" ht="13.5" customHeight="1" x14ac:dyDescent="0.2">
      <c r="A112" s="19"/>
    </row>
  </sheetData>
  <mergeCells count="2">
    <mergeCell ref="A2:B2"/>
    <mergeCell ref="A1:B1"/>
  </mergeCells>
  <phoneticPr fontId="0" type="noConversion"/>
  <printOptions horizontalCentered="1"/>
  <pageMargins left="0.25" right="0.25" top="1" bottom="0.5" header="0.5" footer="0.5"/>
  <pageSetup scale="97" orientation="portrait" horizontalDpi="300" verticalDpi="300" r:id="rId1"/>
  <headerFooter alignWithMargins="0">
    <oddHeader>&amp;C&amp;"Helvetica,Bold"AIR EMISSIONS CALCULATIONS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4"/>
  <sheetViews>
    <sheetView view="pageLayout" zoomScaleNormal="100" workbookViewId="0">
      <selection activeCell="A56" sqref="A56"/>
    </sheetView>
  </sheetViews>
  <sheetFormatPr defaultColWidth="9.140625" defaultRowHeight="12.75" x14ac:dyDescent="0.2"/>
  <cols>
    <col min="1" max="1" width="37.7109375" style="6" customWidth="1"/>
    <col min="2" max="2" width="16.7109375" style="7" customWidth="1"/>
    <col min="3" max="5" width="17.140625" style="7" customWidth="1"/>
    <col min="6" max="6" width="10.28515625" style="8" customWidth="1"/>
    <col min="7" max="9" width="10.28515625" style="7" customWidth="1"/>
    <col min="10" max="11" width="10.28515625" style="13" customWidth="1"/>
    <col min="12" max="12" width="58.140625" style="13" customWidth="1"/>
    <col min="13" max="13" width="10.42578125" style="13" bestFit="1" customWidth="1"/>
    <col min="14" max="14" width="60.28515625" style="315" customWidth="1"/>
    <col min="15" max="16384" width="9.140625" style="2"/>
  </cols>
  <sheetData>
    <row r="1" spans="1:14" ht="13.5" thickBot="1" x14ac:dyDescent="0.25">
      <c r="A1" s="1" t="s">
        <v>17</v>
      </c>
      <c r="B1" s="506" t="s">
        <v>18</v>
      </c>
      <c r="C1" s="507"/>
      <c r="D1" s="402"/>
      <c r="E1" s="402"/>
      <c r="F1" s="508" t="s">
        <v>19</v>
      </c>
      <c r="G1" s="509"/>
      <c r="H1" s="504" t="s">
        <v>20</v>
      </c>
      <c r="I1" s="505"/>
      <c r="J1" s="504" t="s">
        <v>91</v>
      </c>
      <c r="K1" s="505"/>
      <c r="L1" s="99"/>
      <c r="M1" s="99"/>
    </row>
    <row r="2" spans="1:14" ht="13.5" thickBot="1" x14ac:dyDescent="0.25">
      <c r="A2" s="3"/>
      <c r="B2" s="4" t="s">
        <v>23</v>
      </c>
      <c r="C2" s="178">
        <f>10000/$H$50</f>
        <v>9.5238095238095237</v>
      </c>
      <c r="D2" s="178"/>
      <c r="E2" s="178"/>
      <c r="F2" s="5" t="s">
        <v>23</v>
      </c>
      <c r="G2" s="178">
        <f>7500/$H$50</f>
        <v>7.1428571428571432</v>
      </c>
      <c r="H2" s="4" t="s">
        <v>24</v>
      </c>
      <c r="I2" s="179">
        <f>7000/($H$46*$H$47)</f>
        <v>5.1446000073494286E-2</v>
      </c>
      <c r="J2" s="4" t="s">
        <v>24</v>
      </c>
      <c r="K2" s="179">
        <f>7000/($H$46*$H$47)</f>
        <v>5.1446000073494286E-2</v>
      </c>
      <c r="L2" s="100"/>
      <c r="M2" s="101"/>
    </row>
    <row r="3" spans="1:14" ht="13.5" thickBot="1" x14ac:dyDescent="0.25">
      <c r="J3" s="7"/>
      <c r="K3" s="7"/>
      <c r="L3" s="9"/>
      <c r="M3" s="9"/>
    </row>
    <row r="4" spans="1:14" ht="13.5" thickTop="1" x14ac:dyDescent="0.2">
      <c r="A4" s="142" t="s">
        <v>26</v>
      </c>
      <c r="B4" s="94" t="s">
        <v>27</v>
      </c>
      <c r="C4" s="94" t="s">
        <v>220</v>
      </c>
      <c r="D4" s="94" t="s">
        <v>218</v>
      </c>
      <c r="E4" s="94" t="s">
        <v>219</v>
      </c>
      <c r="F4" s="149" t="s">
        <v>28</v>
      </c>
      <c r="G4" s="94" t="s">
        <v>29</v>
      </c>
      <c r="H4" s="94" t="s">
        <v>30</v>
      </c>
      <c r="I4" s="94" t="s">
        <v>81</v>
      </c>
      <c r="J4" s="150" t="s">
        <v>31</v>
      </c>
      <c r="K4" s="150" t="s">
        <v>89</v>
      </c>
      <c r="L4" s="150" t="s">
        <v>21</v>
      </c>
      <c r="M4" s="151" t="s">
        <v>22</v>
      </c>
      <c r="N4" s="316" t="s">
        <v>155</v>
      </c>
    </row>
    <row r="5" spans="1:14" x14ac:dyDescent="0.2">
      <c r="A5" s="143"/>
      <c r="B5" s="11"/>
      <c r="C5" s="11"/>
      <c r="D5" s="11"/>
      <c r="E5" s="11"/>
      <c r="F5" s="144"/>
      <c r="G5" s="11"/>
      <c r="H5" s="11"/>
      <c r="I5" s="11"/>
      <c r="J5" s="145"/>
      <c r="K5" s="145"/>
      <c r="L5" s="145"/>
      <c r="M5" s="146"/>
      <c r="N5" s="317"/>
    </row>
    <row r="6" spans="1:14" x14ac:dyDescent="0.2">
      <c r="A6" s="115" t="s">
        <v>207</v>
      </c>
      <c r="B6" s="116" t="s">
        <v>92</v>
      </c>
      <c r="C6" s="108"/>
      <c r="D6" s="108">
        <f>0.0019*$H$50*$C$2*453.592/1000000</f>
        <v>8.6182480000000002E-3</v>
      </c>
      <c r="E6" s="108">
        <f>0.0019*$H$50*$C$2*453.592/1000000</f>
        <v>8.6182480000000002E-3</v>
      </c>
      <c r="F6" s="108">
        <f>(0.94*0.000178*$B$46)*453.592*$H$50*$C$2/1000000</f>
        <v>2.5652514542719991E-3</v>
      </c>
      <c r="G6" s="108">
        <f>0.32*$H$50*$C$2*453.592/1000000</f>
        <v>1.4514943999999999</v>
      </c>
      <c r="H6" s="108">
        <f>0.0021*$H$50*$C$2*453.592/1000000</f>
        <v>9.5254319999999986E-3</v>
      </c>
      <c r="I6" s="108" t="s">
        <v>94</v>
      </c>
      <c r="J6" s="108">
        <f>0.082*$H$50*$C$2*453.592/1000000</f>
        <v>0.37194544000000007</v>
      </c>
      <c r="K6" s="108" t="s">
        <v>94</v>
      </c>
      <c r="L6" s="117" t="s">
        <v>83</v>
      </c>
      <c r="M6" s="119" t="s">
        <v>84</v>
      </c>
      <c r="N6" s="281" t="s">
        <v>160</v>
      </c>
    </row>
    <row r="7" spans="1:14" x14ac:dyDescent="0.2">
      <c r="A7" s="10" t="s">
        <v>185</v>
      </c>
      <c r="B7" s="11" t="s">
        <v>92</v>
      </c>
      <c r="C7" s="109"/>
      <c r="D7" s="109">
        <f>0.038*$H$50*$G$2*453.592/1000000</f>
        <v>0.12927372000000001</v>
      </c>
      <c r="E7" s="109">
        <f>0.038*$H$50*$G$2*453.592/1000000</f>
        <v>0.12927372000000001</v>
      </c>
      <c r="F7" s="109">
        <f>0.000588*$H$50*$G$2*453.592/1000000</f>
        <v>2.0003407199999999E-3</v>
      </c>
      <c r="G7" s="109">
        <f>1.94*$H$50*$G$2*453.592/1000000</f>
        <v>6.5997635999999993</v>
      </c>
      <c r="H7" s="109">
        <f>0.12*$H$50*$G$2*453.592/1000000</f>
        <v>0.40823280000000001</v>
      </c>
      <c r="I7" s="109" t="s">
        <v>94</v>
      </c>
      <c r="J7" s="109">
        <f>0.353*$H$50*$G$2*453.592/1000000</f>
        <v>1.20088482</v>
      </c>
      <c r="K7" s="109" t="s">
        <v>94</v>
      </c>
      <c r="L7" s="12" t="s">
        <v>25</v>
      </c>
      <c r="M7" s="97" t="s">
        <v>85</v>
      </c>
      <c r="N7" s="281" t="s">
        <v>161</v>
      </c>
    </row>
    <row r="8" spans="1:14" x14ac:dyDescent="0.2">
      <c r="A8" s="115" t="s">
        <v>186</v>
      </c>
      <c r="B8" s="116" t="s">
        <v>92</v>
      </c>
      <c r="C8" s="108"/>
      <c r="D8" s="108">
        <f>0.000071*$H$50*$G$2*453.592/1000000</f>
        <v>2.4153774000000005E-4</v>
      </c>
      <c r="E8" s="108">
        <f>0.000071*$H$50*$G$2*453.592/1000000</f>
        <v>2.4153774000000005E-4</v>
      </c>
      <c r="F8" s="108">
        <f>0.000588*$H$50*$G$2*453.592/1000000</f>
        <v>2.0003407199999999E-3</v>
      </c>
      <c r="G8" s="108">
        <f>0.847*$H$50*$G$2*453.592/1000000</f>
        <v>2.8814431800000002</v>
      </c>
      <c r="H8" s="108">
        <f>0.118*$H$50*$G$2*453.592/1000000</f>
        <v>0.40142891999999997</v>
      </c>
      <c r="I8" s="108" t="s">
        <v>94</v>
      </c>
      <c r="J8" s="108">
        <f>0.557*$H$50*$G$2*453.592/1000000</f>
        <v>1.8948805799999999</v>
      </c>
      <c r="K8" s="108" t="s">
        <v>94</v>
      </c>
      <c r="L8" s="117" t="s">
        <v>86</v>
      </c>
      <c r="M8" s="119" t="s">
        <v>85</v>
      </c>
      <c r="N8" s="281" t="s">
        <v>161</v>
      </c>
    </row>
    <row r="9" spans="1:14" x14ac:dyDescent="0.2">
      <c r="A9" s="10" t="s">
        <v>187</v>
      </c>
      <c r="B9" s="11" t="s">
        <v>92</v>
      </c>
      <c r="C9" s="109"/>
      <c r="D9" s="109">
        <f>0.0095*$G$2*$H$50*453.592/1000000</f>
        <v>3.2318430000000002E-2</v>
      </c>
      <c r="E9" s="109">
        <f>0.0095*$G$2*$H$50*453.592/1000000</f>
        <v>3.2318430000000002E-2</v>
      </c>
      <c r="F9" s="109">
        <f>0.000588*$G$2*$H$50*453.592/1000000</f>
        <v>2.0003407199999999E-3</v>
      </c>
      <c r="G9" s="109">
        <f>2.27*$G$2*$H$50*453.592/1000000</f>
        <v>7.7224037999999995</v>
      </c>
      <c r="H9" s="109">
        <f>0.03*$G$2*$H$50*453.592/1000000</f>
        <v>0.10205820000000002</v>
      </c>
      <c r="I9" s="109" t="s">
        <v>94</v>
      </c>
      <c r="J9" s="109">
        <f>3.51*$G$2*$H$50*453.592/1000000</f>
        <v>11.940809400000001</v>
      </c>
      <c r="K9" s="109" t="s">
        <v>94</v>
      </c>
      <c r="L9" s="12" t="s">
        <v>87</v>
      </c>
      <c r="M9" s="97" t="s">
        <v>85</v>
      </c>
      <c r="N9" s="281" t="s">
        <v>161</v>
      </c>
    </row>
    <row r="10" spans="1:14" ht="6" customHeight="1" x14ac:dyDescent="0.2">
      <c r="A10" s="154"/>
      <c r="B10" s="155"/>
      <c r="C10" s="163"/>
      <c r="D10" s="163"/>
      <c r="E10" s="163"/>
      <c r="F10" s="163"/>
      <c r="G10" s="163"/>
      <c r="H10" s="163" t="s">
        <v>0</v>
      </c>
      <c r="I10" s="163"/>
      <c r="J10" s="163"/>
      <c r="K10" s="163"/>
      <c r="L10" s="156"/>
      <c r="M10" s="160"/>
      <c r="N10" s="318"/>
    </row>
    <row r="11" spans="1:14" x14ac:dyDescent="0.2">
      <c r="A11" s="115" t="s">
        <v>118</v>
      </c>
      <c r="B11" s="116" t="s">
        <v>92</v>
      </c>
      <c r="C11" s="116">
        <v>1</v>
      </c>
      <c r="D11" s="116">
        <v>1</v>
      </c>
      <c r="E11" s="116">
        <v>1</v>
      </c>
      <c r="F11" s="116">
        <f>0.93*(15/500)</f>
        <v>2.7900000000000001E-2</v>
      </c>
      <c r="G11" s="116">
        <v>14.1</v>
      </c>
      <c r="H11" s="116">
        <v>1.04</v>
      </c>
      <c r="I11" s="116" t="s">
        <v>94</v>
      </c>
      <c r="J11" s="116">
        <v>3.03</v>
      </c>
      <c r="K11" s="116" t="s">
        <v>94</v>
      </c>
      <c r="L11" s="117" t="s">
        <v>33</v>
      </c>
      <c r="M11" s="119" t="s">
        <v>32</v>
      </c>
      <c r="N11" s="281" t="s">
        <v>162</v>
      </c>
    </row>
    <row r="12" spans="1:14" x14ac:dyDescent="0.2">
      <c r="A12" s="10" t="s">
        <v>119</v>
      </c>
      <c r="B12" s="11" t="s">
        <v>92</v>
      </c>
      <c r="C12" s="273">
        <v>0.32</v>
      </c>
      <c r="D12" s="273">
        <v>0.182</v>
      </c>
      <c r="E12" s="273">
        <v>0.17799999999999999</v>
      </c>
      <c r="F12" s="274">
        <f>3.67*$B$47</f>
        <v>5.5050000000000003E-3</v>
      </c>
      <c r="G12" s="273">
        <v>10.9</v>
      </c>
      <c r="H12" s="273">
        <v>0.28999999999999998</v>
      </c>
      <c r="I12" s="273" t="s">
        <v>94</v>
      </c>
      <c r="J12" s="273">
        <v>2.5</v>
      </c>
      <c r="K12" s="273" t="s">
        <v>94</v>
      </c>
      <c r="L12" s="12" t="s">
        <v>88</v>
      </c>
      <c r="M12" s="97" t="s">
        <v>32</v>
      </c>
      <c r="N12" s="281" t="s">
        <v>163</v>
      </c>
    </row>
    <row r="13" spans="1:14" ht="19.149999999999999" customHeight="1" x14ac:dyDescent="0.2">
      <c r="A13" s="115" t="s">
        <v>34</v>
      </c>
      <c r="B13" s="108" t="s">
        <v>35</v>
      </c>
      <c r="C13" s="108">
        <v>8.4000000000000005E-2</v>
      </c>
      <c r="D13" s="108">
        <v>4.2000000000000003E-2</v>
      </c>
      <c r="E13" s="108">
        <v>1.0500000000000001E-2</v>
      </c>
      <c r="F13" s="108">
        <f>(142*$B$47)*42/1000</f>
        <v>8.9459999999999991E-3</v>
      </c>
      <c r="G13" s="108">
        <v>1.008</v>
      </c>
      <c r="H13" s="108">
        <v>8.4000000000000012E-3</v>
      </c>
      <c r="I13" s="475">
        <v>5.1432569999999991E-5</v>
      </c>
      <c r="J13" s="108">
        <v>0.21</v>
      </c>
      <c r="K13" s="108">
        <v>3.3600000000000005E-2</v>
      </c>
      <c r="L13" s="117" t="s">
        <v>113</v>
      </c>
      <c r="M13" s="117" t="s">
        <v>172</v>
      </c>
      <c r="N13" s="281" t="s">
        <v>165</v>
      </c>
    </row>
    <row r="14" spans="1:14" x14ac:dyDescent="0.2">
      <c r="A14" s="10" t="s">
        <v>82</v>
      </c>
      <c r="B14" s="11" t="s">
        <v>92</v>
      </c>
      <c r="C14" s="109">
        <f>0.012*$H$47*$H$46*$I$2*453.592/1000000</f>
        <v>3.8101727999999994E-2</v>
      </c>
      <c r="D14" s="109">
        <f>0.0043*$H$47*$H$46*$K$2*453.592/1000000</f>
        <v>1.3653119199999999E-2</v>
      </c>
      <c r="E14" s="109">
        <f>0.0043*$H$47*$H$46*$K$2*453.592/1000000</f>
        <v>1.3653119199999999E-2</v>
      </c>
      <c r="F14" s="109">
        <f>(1.01*$B$47)*453.592*$H$46*$K$2*$H$47/1000000</f>
        <v>4.8103431600000001E-3</v>
      </c>
      <c r="G14" s="109">
        <f>0.88*$H$47*$H$46*$K$2*453.592/1000000</f>
        <v>2.79412672</v>
      </c>
      <c r="H14" s="109">
        <f>0.00041*$H$47*$H$46*$K$2*453.592/1000000</f>
        <v>1.3018090400000002E-3</v>
      </c>
      <c r="I14" s="476">
        <f>0.000014*$H$47*$H$46*$K$2*453.592/1000000</f>
        <v>4.4452015999999991E-5</v>
      </c>
      <c r="J14" s="109">
        <f>0.0033*$H$47*$H$46*$K$2*453.592/1000000</f>
        <v>1.0477975200000001E-2</v>
      </c>
      <c r="K14" s="125" t="s">
        <v>94</v>
      </c>
      <c r="L14" s="12" t="s">
        <v>216</v>
      </c>
      <c r="M14" s="97" t="s">
        <v>84</v>
      </c>
      <c r="N14" s="489" t="s">
        <v>166</v>
      </c>
    </row>
    <row r="15" spans="1:14" x14ac:dyDescent="0.2">
      <c r="A15" s="115" t="s">
        <v>167</v>
      </c>
      <c r="B15" s="116" t="s">
        <v>92</v>
      </c>
      <c r="C15" s="108">
        <f>MAX(C14,C6)</f>
        <v>3.8101727999999994E-2</v>
      </c>
      <c r="D15" s="108">
        <f>MAX(D14,D6)</f>
        <v>1.3653119199999999E-2</v>
      </c>
      <c r="E15" s="108">
        <f t="shared" ref="E15" si="0">MAX(E14,E6)</f>
        <v>1.3653119199999999E-2</v>
      </c>
      <c r="F15" s="108">
        <f t="shared" ref="F15:J15" si="1">MAX(F14,F6)</f>
        <v>4.8103431600000001E-3</v>
      </c>
      <c r="G15" s="108">
        <f t="shared" si="1"/>
        <v>2.79412672</v>
      </c>
      <c r="H15" s="108">
        <f t="shared" si="1"/>
        <v>9.5254319999999986E-3</v>
      </c>
      <c r="I15" s="475">
        <f t="shared" si="1"/>
        <v>4.4452015999999991E-5</v>
      </c>
      <c r="J15" s="108">
        <f t="shared" si="1"/>
        <v>0.37194544000000007</v>
      </c>
      <c r="K15" s="108">
        <f>MAX(K14,K6)</f>
        <v>0</v>
      </c>
      <c r="L15" s="117" t="s">
        <v>217</v>
      </c>
      <c r="M15" s="119" t="s">
        <v>84</v>
      </c>
      <c r="N15" s="489"/>
    </row>
    <row r="16" spans="1:14" ht="6" customHeight="1" x14ac:dyDescent="0.2">
      <c r="A16" s="154"/>
      <c r="B16" s="155"/>
      <c r="C16" s="155"/>
      <c r="D16" s="155"/>
      <c r="E16" s="155"/>
      <c r="F16" s="155"/>
      <c r="G16" s="155"/>
      <c r="H16" s="155"/>
      <c r="I16" s="477"/>
      <c r="J16" s="163"/>
      <c r="K16" s="163"/>
      <c r="L16" s="156"/>
      <c r="M16" s="160" t="s">
        <v>0</v>
      </c>
      <c r="N16" s="318"/>
    </row>
    <row r="17" spans="1:14" s="272" customFormat="1" ht="18" customHeight="1" x14ac:dyDescent="0.2">
      <c r="A17" s="270" t="s">
        <v>122</v>
      </c>
      <c r="B17" s="273" t="s">
        <v>92</v>
      </c>
      <c r="C17" s="284">
        <f>C12</f>
        <v>0.32</v>
      </c>
      <c r="D17" s="472">
        <f>0.258902*0.7457</f>
        <v>0.19306322140000001</v>
      </c>
      <c r="E17" s="472">
        <f>0.251135*0.7457</f>
        <v>0.18727136950000001</v>
      </c>
      <c r="F17" s="472">
        <f>0.006246*0.7457</f>
        <v>4.6576422000000001E-3</v>
      </c>
      <c r="G17" s="472">
        <f>10.28152*0.7457</f>
        <v>7.6669294640000007</v>
      </c>
      <c r="H17" s="472">
        <f>0.295615*0.7457</f>
        <v>0.22044010550000001</v>
      </c>
      <c r="I17" s="283">
        <v>2.2371E-5</v>
      </c>
      <c r="J17" s="472">
        <f>1.612632*0.7457</f>
        <v>1.2025396824000001</v>
      </c>
      <c r="K17" s="274">
        <v>2.2371000000000001E-3</v>
      </c>
      <c r="L17" s="275" t="s">
        <v>222</v>
      </c>
      <c r="M17" s="282" t="s">
        <v>171</v>
      </c>
      <c r="N17" s="493" t="s">
        <v>178</v>
      </c>
    </row>
    <row r="18" spans="1:14" s="271" customFormat="1" ht="15" customHeight="1" x14ac:dyDescent="0.2">
      <c r="A18" s="115" t="s">
        <v>221</v>
      </c>
      <c r="B18" s="116" t="s">
        <v>92</v>
      </c>
      <c r="C18" s="110">
        <f>C12</f>
        <v>0.32</v>
      </c>
      <c r="D18" s="473">
        <f>0.258902*0.7457</f>
        <v>0.19306322140000001</v>
      </c>
      <c r="E18" s="473">
        <f>0.251135*0.7457</f>
        <v>0.18727136950000001</v>
      </c>
      <c r="F18" s="473">
        <f>0.006246*0.7457</f>
        <v>4.6576422000000001E-3</v>
      </c>
      <c r="G18" s="473">
        <f>10.28152*0.7457</f>
        <v>7.6669294640000007</v>
      </c>
      <c r="H18" s="473">
        <f>0.295615*0.7457</f>
        <v>0.22044010550000001</v>
      </c>
      <c r="I18" s="475">
        <v>2.2371E-5</v>
      </c>
      <c r="J18" s="473">
        <f>1.612632*0.7457</f>
        <v>1.2025396824000001</v>
      </c>
      <c r="K18" s="108">
        <v>2.2371000000000001E-3</v>
      </c>
      <c r="L18" s="117" t="str">
        <f>L17</f>
        <v>USEPA 2017 NEI;TSP refer to Diesel Recip. &gt; 600 hp reference</v>
      </c>
      <c r="M18" s="117" t="s">
        <v>171</v>
      </c>
      <c r="N18" s="494"/>
    </row>
    <row r="19" spans="1:14" s="272" customFormat="1" ht="15" customHeight="1" x14ac:dyDescent="0.2">
      <c r="A19" s="270" t="s">
        <v>214</v>
      </c>
      <c r="B19" s="273" t="s">
        <v>92</v>
      </c>
      <c r="C19" s="274">
        <v>4.6628999999999997E-2</v>
      </c>
      <c r="D19" s="274">
        <v>0.14914000000000002</v>
      </c>
      <c r="E19" s="274">
        <v>0.141683</v>
      </c>
      <c r="F19" s="274">
        <v>0.43996299999999999</v>
      </c>
      <c r="G19" s="274">
        <v>1.4914000000000001</v>
      </c>
      <c r="H19" s="274">
        <v>8.2027000000000003E-2</v>
      </c>
      <c r="I19" s="283">
        <v>3.7285000000000006E-5</v>
      </c>
      <c r="J19" s="274">
        <v>0.14914000000000002</v>
      </c>
      <c r="K19" s="274">
        <v>2.9828000000000005E-4</v>
      </c>
      <c r="L19" s="275" t="s">
        <v>223</v>
      </c>
      <c r="M19" s="282" t="s">
        <v>171</v>
      </c>
      <c r="N19" s="494"/>
    </row>
    <row r="20" spans="1:14" ht="15" customHeight="1" x14ac:dyDescent="0.2">
      <c r="A20" s="115" t="s">
        <v>209</v>
      </c>
      <c r="B20" s="116" t="str">
        <f>B19</f>
        <v>g/hp-hr</v>
      </c>
      <c r="C20" s="110">
        <f>C12</f>
        <v>0.32</v>
      </c>
      <c r="D20" s="473">
        <f>0.258902*0.7457</f>
        <v>0.19306322140000001</v>
      </c>
      <c r="E20" s="473">
        <f>0.251135*0.7457</f>
        <v>0.18727136950000001</v>
      </c>
      <c r="F20" s="473">
        <f>0.006246*0.7457</f>
        <v>4.6576422000000001E-3</v>
      </c>
      <c r="G20" s="473">
        <f>10.28152*0.7457</f>
        <v>7.6669294640000007</v>
      </c>
      <c r="H20" s="473">
        <f>0.295615*0.7457</f>
        <v>0.22044010550000001</v>
      </c>
      <c r="I20" s="475">
        <v>2.2371E-5</v>
      </c>
      <c r="J20" s="473">
        <f>1.612632*0.7457</f>
        <v>1.2025396824000001</v>
      </c>
      <c r="K20" s="108">
        <f>K17</f>
        <v>2.2371000000000001E-3</v>
      </c>
      <c r="L20" s="117" t="str">
        <f t="shared" ref="L20:M20" si="2">L17</f>
        <v>USEPA 2017 NEI;TSP refer to Diesel Recip. &gt; 600 hp reference</v>
      </c>
      <c r="M20" s="420" t="str">
        <f t="shared" si="2"/>
        <v>3/19</v>
      </c>
      <c r="N20" s="495"/>
    </row>
    <row r="21" spans="1:14" s="271" customFormat="1" ht="17.45" customHeight="1" x14ac:dyDescent="0.2">
      <c r="A21" s="421" t="s">
        <v>208</v>
      </c>
      <c r="B21" s="422" t="s">
        <v>93</v>
      </c>
      <c r="C21" s="423">
        <v>7.6</v>
      </c>
      <c r="D21" s="423">
        <v>1.9</v>
      </c>
      <c r="E21" s="423">
        <v>1.9</v>
      </c>
      <c r="F21" s="423">
        <v>0.6</v>
      </c>
      <c r="G21" s="423">
        <v>190</v>
      </c>
      <c r="H21" s="423">
        <v>5.5</v>
      </c>
      <c r="I21" s="478">
        <v>5.0000000000000001E-4</v>
      </c>
      <c r="J21" s="423">
        <v>84</v>
      </c>
      <c r="K21" s="424">
        <v>3.2</v>
      </c>
      <c r="L21" s="425" t="s">
        <v>114</v>
      </c>
      <c r="M21" s="426" t="s">
        <v>173</v>
      </c>
      <c r="N21" s="327" t="s">
        <v>194</v>
      </c>
    </row>
    <row r="22" spans="1:14" ht="12.75" customHeight="1" x14ac:dyDescent="0.2">
      <c r="A22" s="115" t="s">
        <v>188</v>
      </c>
      <c r="B22" s="116" t="s">
        <v>93</v>
      </c>
      <c r="C22" s="324">
        <v>0</v>
      </c>
      <c r="D22" s="324">
        <v>0</v>
      </c>
      <c r="E22" s="324">
        <v>0</v>
      </c>
      <c r="F22" s="324">
        <f>0.1687*$B$48</f>
        <v>0.57020599999999999</v>
      </c>
      <c r="G22" s="165">
        <f>(0.068*$H$50)</f>
        <v>71.400000000000006</v>
      </c>
      <c r="H22" s="165">
        <f>($B$53*1000000*(1-$B$54/100)/379.4)</f>
        <v>35.930416447021649</v>
      </c>
      <c r="I22" s="166" t="s">
        <v>94</v>
      </c>
      <c r="J22" s="427">
        <f>(0.31*$H$50)</f>
        <v>325.5</v>
      </c>
      <c r="K22" s="167" t="s">
        <v>94</v>
      </c>
      <c r="L22" s="117" t="s">
        <v>192</v>
      </c>
      <c r="M22" s="118" t="s">
        <v>193</v>
      </c>
      <c r="N22" s="490" t="s">
        <v>195</v>
      </c>
    </row>
    <row r="23" spans="1:14" s="271" customFormat="1" x14ac:dyDescent="0.2">
      <c r="A23" s="421" t="s">
        <v>189</v>
      </c>
      <c r="B23" s="422" t="s">
        <v>93</v>
      </c>
      <c r="C23" s="428">
        <f>(0.002*H50)</f>
        <v>2.1</v>
      </c>
      <c r="D23" s="428">
        <f>(0.002*H50)</f>
        <v>2.1</v>
      </c>
      <c r="E23" s="428">
        <f>(0.002*H50)</f>
        <v>2.1</v>
      </c>
      <c r="F23" s="428">
        <f>0.1687*$B$48</f>
        <v>0.57020599999999999</v>
      </c>
      <c r="G23" s="428">
        <f>(0.068*$H$50)</f>
        <v>71.400000000000006</v>
      </c>
      <c r="H23" s="428">
        <f t="shared" ref="H23:H24" si="3">($B$53*1000000*(1-$B$54/100)/379.4)</f>
        <v>35.930416447021649</v>
      </c>
      <c r="I23" s="429" t="s">
        <v>94</v>
      </c>
      <c r="J23" s="430">
        <f>(0.31*$H$50)</f>
        <v>325.5</v>
      </c>
      <c r="K23" s="430" t="s">
        <v>94</v>
      </c>
      <c r="L23" s="425" t="s">
        <v>192</v>
      </c>
      <c r="M23" s="431" t="s">
        <v>193</v>
      </c>
      <c r="N23" s="491"/>
    </row>
    <row r="24" spans="1:14" x14ac:dyDescent="0.2">
      <c r="A24" s="115" t="s">
        <v>190</v>
      </c>
      <c r="B24" s="116" t="s">
        <v>93</v>
      </c>
      <c r="C24" s="324">
        <f>(0.01*H50)</f>
        <v>10.5</v>
      </c>
      <c r="D24" s="324">
        <f>(0.01*H50)</f>
        <v>10.5</v>
      </c>
      <c r="E24" s="324">
        <f>(0.01*H50)</f>
        <v>10.5</v>
      </c>
      <c r="F24" s="324">
        <f>0.1687*$B$48</f>
        <v>0.57020599999999999</v>
      </c>
      <c r="G24" s="165">
        <f>(0.068*$H$50)</f>
        <v>71.400000000000006</v>
      </c>
      <c r="H24" s="165">
        <f t="shared" si="3"/>
        <v>35.930416447021649</v>
      </c>
      <c r="I24" s="166" t="s">
        <v>94</v>
      </c>
      <c r="J24" s="167">
        <f>(0.31*$H$50)</f>
        <v>325.5</v>
      </c>
      <c r="K24" s="167" t="s">
        <v>94</v>
      </c>
      <c r="L24" s="117" t="s">
        <v>192</v>
      </c>
      <c r="M24" s="118" t="s">
        <v>193</v>
      </c>
      <c r="N24" s="491"/>
    </row>
    <row r="25" spans="1:14" s="271" customFormat="1" x14ac:dyDescent="0.2">
      <c r="A25" s="421" t="s">
        <v>191</v>
      </c>
      <c r="B25" s="422" t="s">
        <v>93</v>
      </c>
      <c r="C25" s="428">
        <f>(0.02*H50)</f>
        <v>21</v>
      </c>
      <c r="D25" s="428">
        <f>(0.02*H50)</f>
        <v>21</v>
      </c>
      <c r="E25" s="428">
        <f>(0.02*H50)</f>
        <v>21</v>
      </c>
      <c r="F25" s="428">
        <f>0.1687*$B$48</f>
        <v>0.57020599999999999</v>
      </c>
      <c r="G25" s="428">
        <f>(0.068*$H$50)</f>
        <v>71.400000000000006</v>
      </c>
      <c r="H25" s="428">
        <f>($B$53*1000000*(1-$B$54/100)/379.4)</f>
        <v>35.930416447021649</v>
      </c>
      <c r="I25" s="429" t="s">
        <v>94</v>
      </c>
      <c r="J25" s="430">
        <f>(0.31*$H$50)</f>
        <v>325.5</v>
      </c>
      <c r="K25" s="430" t="s">
        <v>94</v>
      </c>
      <c r="L25" s="425" t="s">
        <v>192</v>
      </c>
      <c r="M25" s="431" t="s">
        <v>193</v>
      </c>
      <c r="N25" s="492"/>
    </row>
    <row r="26" spans="1:14" ht="6" customHeight="1" x14ac:dyDescent="0.2">
      <c r="A26" s="154"/>
      <c r="B26" s="155"/>
      <c r="C26" s="155"/>
      <c r="D26" s="155"/>
      <c r="E26" s="155"/>
      <c r="F26" s="155"/>
      <c r="G26" s="155"/>
      <c r="H26" s="155"/>
      <c r="I26" s="155"/>
      <c r="J26" s="155"/>
      <c r="K26" s="155"/>
      <c r="L26" s="156"/>
      <c r="M26" s="157"/>
      <c r="N26" s="318"/>
    </row>
    <row r="27" spans="1:14" x14ac:dyDescent="0.2">
      <c r="A27" s="10" t="s">
        <v>36</v>
      </c>
      <c r="B27" s="273" t="s">
        <v>35</v>
      </c>
      <c r="C27" s="273">
        <v>0.42</v>
      </c>
      <c r="D27" s="273">
        <v>9.6599999999999991E-2</v>
      </c>
      <c r="E27" s="273">
        <v>6.5100000000000005E-2</v>
      </c>
      <c r="F27" s="273">
        <f>142*$B$49*42/1000</f>
        <v>5.9640000000000004</v>
      </c>
      <c r="G27" s="273">
        <v>0.84</v>
      </c>
      <c r="H27" s="273">
        <v>1.4280000000000001E-2</v>
      </c>
      <c r="I27" s="283">
        <v>5.1432569999999991E-5</v>
      </c>
      <c r="J27" s="273">
        <v>0.21</v>
      </c>
      <c r="K27" s="273">
        <v>3.3600000000000005E-2</v>
      </c>
      <c r="L27" s="275" t="s">
        <v>200</v>
      </c>
      <c r="M27" s="120" t="s">
        <v>199</v>
      </c>
      <c r="N27" s="319" t="s">
        <v>179</v>
      </c>
    </row>
    <row r="28" spans="1:14" s="271" customFormat="1" ht="25.5" x14ac:dyDescent="0.2">
      <c r="A28" s="115" t="s">
        <v>134</v>
      </c>
      <c r="B28" s="335" t="s">
        <v>154</v>
      </c>
      <c r="C28" s="110"/>
      <c r="D28" s="110"/>
      <c r="E28" s="110"/>
      <c r="F28" s="110"/>
      <c r="G28" s="110"/>
      <c r="H28" s="325">
        <v>4.2995559066049891</v>
      </c>
      <c r="I28" s="110"/>
      <c r="J28" s="110"/>
      <c r="K28" s="110"/>
      <c r="L28" s="398" t="s">
        <v>151</v>
      </c>
      <c r="M28" s="161">
        <v>2017</v>
      </c>
      <c r="N28" s="320" t="s">
        <v>156</v>
      </c>
    </row>
    <row r="29" spans="1:14" ht="25.5" x14ac:dyDescent="0.2">
      <c r="A29" s="10" t="s">
        <v>37</v>
      </c>
      <c r="B29" s="273" t="s">
        <v>177</v>
      </c>
      <c r="C29" s="284"/>
      <c r="D29" s="284"/>
      <c r="E29" s="284"/>
      <c r="F29" s="284"/>
      <c r="G29" s="284"/>
      <c r="H29" s="274">
        <v>5.0000000000000001E-4</v>
      </c>
      <c r="I29" s="284"/>
      <c r="J29" s="284"/>
      <c r="K29" s="284"/>
      <c r="L29" s="275" t="s">
        <v>38</v>
      </c>
      <c r="M29" s="158" t="s">
        <v>39</v>
      </c>
      <c r="N29" s="321" t="s">
        <v>226</v>
      </c>
    </row>
    <row r="30" spans="1:14" s="271" customFormat="1" ht="25.5" x14ac:dyDescent="0.2">
      <c r="A30" s="115" t="s">
        <v>136</v>
      </c>
      <c r="B30" s="335" t="s">
        <v>152</v>
      </c>
      <c r="C30" s="110"/>
      <c r="D30" s="110"/>
      <c r="E30" s="110"/>
      <c r="F30" s="110"/>
      <c r="G30" s="110"/>
      <c r="H30" s="325">
        <v>19.240001379960017</v>
      </c>
      <c r="I30" s="110"/>
      <c r="J30" s="110"/>
      <c r="K30" s="110"/>
      <c r="L30" s="398" t="s">
        <v>153</v>
      </c>
      <c r="M30" s="161">
        <v>2014</v>
      </c>
      <c r="N30" s="320" t="s">
        <v>157</v>
      </c>
    </row>
    <row r="31" spans="1:14" ht="25.5" x14ac:dyDescent="0.2">
      <c r="A31" s="10" t="s">
        <v>135</v>
      </c>
      <c r="B31" s="336" t="s">
        <v>150</v>
      </c>
      <c r="C31" s="284"/>
      <c r="D31" s="284"/>
      <c r="E31" s="284"/>
      <c r="F31" s="284"/>
      <c r="G31" s="284"/>
      <c r="H31" s="285">
        <v>44.747490111596278</v>
      </c>
      <c r="I31" s="284"/>
      <c r="J31" s="284"/>
      <c r="K31" s="284"/>
      <c r="L31" s="399" t="s">
        <v>151</v>
      </c>
      <c r="M31" s="15">
        <v>2017</v>
      </c>
      <c r="N31" s="319" t="s">
        <v>206</v>
      </c>
    </row>
    <row r="32" spans="1:14" ht="6" customHeight="1" x14ac:dyDescent="0.2">
      <c r="A32" s="154"/>
      <c r="B32" s="155"/>
      <c r="C32" s="159"/>
      <c r="D32" s="159"/>
      <c r="E32" s="159"/>
      <c r="F32" s="159"/>
      <c r="G32" s="159"/>
      <c r="H32" s="163"/>
      <c r="I32" s="159"/>
      <c r="J32" s="159"/>
      <c r="K32" s="159"/>
      <c r="L32" s="156"/>
      <c r="M32" s="160"/>
      <c r="N32" s="318"/>
    </row>
    <row r="33" spans="1:14" s="271" customFormat="1" x14ac:dyDescent="0.2">
      <c r="A33" s="115" t="s">
        <v>168</v>
      </c>
      <c r="B33" s="116" t="s">
        <v>115</v>
      </c>
      <c r="C33" s="110"/>
      <c r="D33" s="474">
        <v>15</v>
      </c>
      <c r="E33" s="474">
        <v>15</v>
      </c>
      <c r="F33" s="474">
        <v>2.5</v>
      </c>
      <c r="G33" s="474">
        <v>2</v>
      </c>
      <c r="H33" s="474" t="s">
        <v>94</v>
      </c>
      <c r="I33" s="474" t="s">
        <v>94</v>
      </c>
      <c r="J33" s="474">
        <v>20</v>
      </c>
      <c r="K33" s="110" t="s">
        <v>94</v>
      </c>
      <c r="L33" s="117" t="s">
        <v>120</v>
      </c>
      <c r="M33" s="171" t="s">
        <v>32</v>
      </c>
      <c r="N33" s="320" t="s">
        <v>158</v>
      </c>
    </row>
    <row r="34" spans="1:14" ht="22.5" x14ac:dyDescent="0.2">
      <c r="A34" s="10" t="s">
        <v>169</v>
      </c>
      <c r="B34" s="11" t="s">
        <v>95</v>
      </c>
      <c r="C34" s="284">
        <v>4.2889999999999998E-2</v>
      </c>
      <c r="D34" s="111">
        <v>4.2500000000000003E-2</v>
      </c>
      <c r="E34" s="111">
        <v>4.2500000000000003E-2</v>
      </c>
      <c r="F34" s="111">
        <v>3.9699999999999999E-2</v>
      </c>
      <c r="G34" s="111">
        <v>0.60399999999999998</v>
      </c>
      <c r="H34" s="111">
        <v>4.9299999999999997E-2</v>
      </c>
      <c r="I34" s="111" t="s">
        <v>94</v>
      </c>
      <c r="J34" s="111">
        <v>0.13</v>
      </c>
      <c r="K34" s="111">
        <v>2.8999999999999998E-3</v>
      </c>
      <c r="L34" s="482" t="s">
        <v>225</v>
      </c>
      <c r="M34" s="15">
        <v>2009</v>
      </c>
      <c r="N34" s="490" t="s">
        <v>159</v>
      </c>
    </row>
    <row r="35" spans="1:14" ht="22.5" x14ac:dyDescent="0.2">
      <c r="A35" s="115" t="s">
        <v>96</v>
      </c>
      <c r="B35" s="116" t="s">
        <v>95</v>
      </c>
      <c r="C35" s="110">
        <v>4.2889999999999998E-2</v>
      </c>
      <c r="D35" s="110">
        <v>4.2500000000000003E-2</v>
      </c>
      <c r="E35" s="110">
        <v>4.2500000000000003E-2</v>
      </c>
      <c r="F35" s="110">
        <v>3.9699999999999999E-2</v>
      </c>
      <c r="G35" s="110">
        <v>0.60399999999999998</v>
      </c>
      <c r="H35" s="110">
        <v>4.9299999999999997E-2</v>
      </c>
      <c r="I35" s="110" t="s">
        <v>94</v>
      </c>
      <c r="J35" s="110">
        <v>0.13</v>
      </c>
      <c r="K35" s="110">
        <v>2.8999999999999998E-3</v>
      </c>
      <c r="L35" s="485" t="s">
        <v>225</v>
      </c>
      <c r="M35" s="161">
        <v>2009</v>
      </c>
      <c r="N35" s="491"/>
    </row>
    <row r="36" spans="1:14" ht="22.5" x14ac:dyDescent="0.2">
      <c r="A36" s="10" t="s">
        <v>97</v>
      </c>
      <c r="B36" s="11" t="s">
        <v>95</v>
      </c>
      <c r="C36" s="284">
        <v>4.2889999999999998E-2</v>
      </c>
      <c r="D36" s="111">
        <v>4.2500000000000003E-2</v>
      </c>
      <c r="E36" s="111">
        <v>4.2500000000000003E-2</v>
      </c>
      <c r="F36" s="111">
        <v>3.9699999999999999E-2</v>
      </c>
      <c r="G36" s="111">
        <v>0.60399999999999998</v>
      </c>
      <c r="H36" s="111">
        <v>4.9299999999999997E-2</v>
      </c>
      <c r="I36" s="111" t="s">
        <v>94</v>
      </c>
      <c r="J36" s="111">
        <v>0.13</v>
      </c>
      <c r="K36" s="111">
        <v>2.8999999999999998E-3</v>
      </c>
      <c r="L36" s="482" t="s">
        <v>225</v>
      </c>
      <c r="M36" s="15">
        <v>2009</v>
      </c>
      <c r="N36" s="491"/>
    </row>
    <row r="37" spans="1:14" ht="22.5" x14ac:dyDescent="0.2">
      <c r="A37" s="115" t="s">
        <v>170</v>
      </c>
      <c r="B37" s="116" t="s">
        <v>95</v>
      </c>
      <c r="C37" s="110">
        <v>4.2889999999999998E-2</v>
      </c>
      <c r="D37" s="110">
        <v>4.2500000000000003E-2</v>
      </c>
      <c r="E37" s="110">
        <v>4.2500000000000003E-2</v>
      </c>
      <c r="F37" s="110">
        <v>3.9699999999999999E-2</v>
      </c>
      <c r="G37" s="110">
        <v>0.60399999999999998</v>
      </c>
      <c r="H37" s="110">
        <v>4.9299999999999997E-2</v>
      </c>
      <c r="I37" s="110" t="s">
        <v>94</v>
      </c>
      <c r="J37" s="110">
        <v>0.13</v>
      </c>
      <c r="K37" s="110">
        <v>2.8999999999999998E-3</v>
      </c>
      <c r="L37" s="485" t="s">
        <v>225</v>
      </c>
      <c r="M37" s="161">
        <v>2009</v>
      </c>
      <c r="N37" s="491"/>
    </row>
    <row r="38" spans="1:14" ht="22.5" x14ac:dyDescent="0.2">
      <c r="A38" s="10" t="s">
        <v>98</v>
      </c>
      <c r="B38" s="11" t="s">
        <v>95</v>
      </c>
      <c r="C38" s="284">
        <v>4.2889999999999998E-2</v>
      </c>
      <c r="D38" s="111">
        <v>4.2500000000000003E-2</v>
      </c>
      <c r="E38" s="111">
        <v>4.2500000000000003E-2</v>
      </c>
      <c r="F38" s="111">
        <v>3.9699999999999999E-2</v>
      </c>
      <c r="G38" s="111">
        <v>0.60399999999999998</v>
      </c>
      <c r="H38" s="111">
        <v>4.9299999999999997E-2</v>
      </c>
      <c r="I38" s="111" t="s">
        <v>94</v>
      </c>
      <c r="J38" s="111">
        <v>0.13</v>
      </c>
      <c r="K38" s="111">
        <v>2.8999999999999998E-3</v>
      </c>
      <c r="L38" s="482" t="s">
        <v>225</v>
      </c>
      <c r="M38" s="15">
        <v>2009</v>
      </c>
      <c r="N38" s="491"/>
    </row>
    <row r="39" spans="1:14" ht="22.5" x14ac:dyDescent="0.2">
      <c r="A39" s="115" t="s">
        <v>99</v>
      </c>
      <c r="B39" s="116" t="s">
        <v>95</v>
      </c>
      <c r="C39" s="110">
        <v>4.2889999999999998E-2</v>
      </c>
      <c r="D39" s="110">
        <v>4.2500000000000003E-2</v>
      </c>
      <c r="E39" s="110">
        <v>4.2500000000000003E-2</v>
      </c>
      <c r="F39" s="110">
        <v>3.9699999999999999E-2</v>
      </c>
      <c r="G39" s="110">
        <v>0.60399999999999998</v>
      </c>
      <c r="H39" s="110">
        <v>4.9299999999999997E-2</v>
      </c>
      <c r="I39" s="110" t="s">
        <v>94</v>
      </c>
      <c r="J39" s="110">
        <v>0.13</v>
      </c>
      <c r="K39" s="110">
        <v>2.8999999999999998E-3</v>
      </c>
      <c r="L39" s="485" t="s">
        <v>225</v>
      </c>
      <c r="M39" s="161">
        <v>2009</v>
      </c>
      <c r="N39" s="492"/>
    </row>
    <row r="40" spans="1:14" ht="25.5" x14ac:dyDescent="0.2">
      <c r="A40" s="10" t="s">
        <v>174</v>
      </c>
      <c r="B40" s="11" t="s">
        <v>101</v>
      </c>
      <c r="C40" s="274"/>
      <c r="D40" s="109">
        <v>4.0000000000000002E-4</v>
      </c>
      <c r="E40" s="109">
        <v>4.0000000000000002E-4</v>
      </c>
      <c r="F40" s="109">
        <v>4.0000000000000002E-4</v>
      </c>
      <c r="G40" s="111">
        <v>6.0000000000000001E-3</v>
      </c>
      <c r="H40" s="111">
        <v>5.0000000000000001E-4</v>
      </c>
      <c r="I40" s="111" t="s">
        <v>94</v>
      </c>
      <c r="J40" s="111">
        <v>1.2999999999999999E-3</v>
      </c>
      <c r="K40" s="111" t="s">
        <v>94</v>
      </c>
      <c r="L40" s="483" t="s">
        <v>121</v>
      </c>
      <c r="M40" s="15">
        <v>2014</v>
      </c>
      <c r="N40" s="320" t="s">
        <v>201</v>
      </c>
    </row>
    <row r="41" spans="1:14" ht="12.75" customHeight="1" x14ac:dyDescent="0.2">
      <c r="A41" s="115" t="s">
        <v>211</v>
      </c>
      <c r="B41" s="116" t="s">
        <v>92</v>
      </c>
      <c r="C41" s="110">
        <v>0.32</v>
      </c>
      <c r="D41" s="108">
        <v>0.19306322140000001</v>
      </c>
      <c r="E41" s="108">
        <v>0.18727136950000001</v>
      </c>
      <c r="F41" s="108">
        <v>4.6576422000000001E-3</v>
      </c>
      <c r="G41" s="108">
        <v>7.6669294640000007</v>
      </c>
      <c r="H41" s="108">
        <v>0.22044010550000001</v>
      </c>
      <c r="I41" s="475">
        <v>2.2371E-5</v>
      </c>
      <c r="J41" s="108">
        <v>1.2025396824000001</v>
      </c>
      <c r="K41" s="108">
        <v>2.2371000000000001E-3</v>
      </c>
      <c r="L41" s="117" t="s">
        <v>222</v>
      </c>
      <c r="M41" s="161" t="s">
        <v>171</v>
      </c>
      <c r="N41" s="281" t="s">
        <v>178</v>
      </c>
    </row>
    <row r="42" spans="1:14" ht="13.5" customHeight="1" thickBot="1" x14ac:dyDescent="0.25">
      <c r="A42" s="147" t="s">
        <v>210</v>
      </c>
      <c r="B42" s="148" t="s">
        <v>92</v>
      </c>
      <c r="C42" s="481">
        <v>0.32</v>
      </c>
      <c r="D42" s="479">
        <v>0.19306322140000001</v>
      </c>
      <c r="E42" s="479">
        <v>0.18727136950000001</v>
      </c>
      <c r="F42" s="479">
        <v>4.6576422000000001E-3</v>
      </c>
      <c r="G42" s="479">
        <v>7.6669294640000007</v>
      </c>
      <c r="H42" s="479">
        <v>0.22044010550000001</v>
      </c>
      <c r="I42" s="480">
        <v>2.2371E-5</v>
      </c>
      <c r="J42" s="479">
        <v>1.2025396824000001</v>
      </c>
      <c r="K42" s="479">
        <v>2.2371000000000001E-3</v>
      </c>
      <c r="L42" s="484" t="s">
        <v>222</v>
      </c>
      <c r="M42" s="170" t="s">
        <v>171</v>
      </c>
      <c r="N42" s="322" t="s">
        <v>178</v>
      </c>
    </row>
    <row r="43" spans="1:14" ht="13.5" customHeight="1" thickTop="1" x14ac:dyDescent="0.2">
      <c r="F43" s="7"/>
      <c r="L43" s="9"/>
      <c r="M43" s="9"/>
    </row>
    <row r="44" spans="1:14" ht="13.5" customHeight="1" thickBot="1" x14ac:dyDescent="0.25">
      <c r="A44" s="13"/>
    </row>
    <row r="45" spans="1:14" ht="24.75" customHeight="1" thickTop="1" x14ac:dyDescent="0.2">
      <c r="A45" s="93" t="s">
        <v>224</v>
      </c>
      <c r="B45" s="94" t="s">
        <v>40</v>
      </c>
      <c r="C45" s="95" t="s">
        <v>41</v>
      </c>
      <c r="D45" s="403"/>
      <c r="E45" s="403"/>
      <c r="G45" s="501" t="s">
        <v>103</v>
      </c>
      <c r="H45" s="502"/>
      <c r="I45" s="503"/>
      <c r="J45" s="174"/>
    </row>
    <row r="46" spans="1:14" x14ac:dyDescent="0.2">
      <c r="A46" s="96" t="s">
        <v>42</v>
      </c>
      <c r="B46" s="273">
        <v>3.38</v>
      </c>
      <c r="C46" s="74" t="s">
        <v>43</v>
      </c>
      <c r="D46" s="404"/>
      <c r="E46" s="404"/>
      <c r="G46" s="175" t="s">
        <v>102</v>
      </c>
      <c r="H46" s="114">
        <v>7.05</v>
      </c>
      <c r="I46" s="176" t="s">
        <v>104</v>
      </c>
      <c r="J46" s="7"/>
      <c r="L46" s="279"/>
    </row>
    <row r="47" spans="1:14" ht="15.75" thickBot="1" x14ac:dyDescent="0.25">
      <c r="A47" s="126" t="s">
        <v>44</v>
      </c>
      <c r="B47" s="276">
        <v>1.5E-3</v>
      </c>
      <c r="C47" s="128" t="s">
        <v>45</v>
      </c>
      <c r="D47" s="405"/>
      <c r="E47" s="405"/>
      <c r="G47" s="172" t="s">
        <v>105</v>
      </c>
      <c r="H47" s="173">
        <v>19300</v>
      </c>
      <c r="I47" s="177" t="s">
        <v>106</v>
      </c>
      <c r="J47" s="2"/>
      <c r="K47" s="2"/>
      <c r="L47" s="280"/>
      <c r="M47" s="2"/>
      <c r="N47" s="323"/>
    </row>
    <row r="48" spans="1:14" ht="14.25" thickTop="1" thickBot="1" x14ac:dyDescent="0.25">
      <c r="A48" s="126" t="s">
        <v>175</v>
      </c>
      <c r="B48" s="276">
        <v>3.38</v>
      </c>
      <c r="C48" s="128" t="s">
        <v>43</v>
      </c>
      <c r="D48" s="405"/>
      <c r="E48" s="405"/>
      <c r="G48" s="2"/>
      <c r="H48" s="2"/>
      <c r="I48" s="2"/>
      <c r="J48" s="2"/>
      <c r="K48" s="2"/>
      <c r="L48" s="2"/>
      <c r="M48" s="2"/>
      <c r="N48" s="323"/>
    </row>
    <row r="49" spans="1:14" ht="14.25" thickTop="1" thickBot="1" x14ac:dyDescent="0.25">
      <c r="A49" s="129" t="s">
        <v>46</v>
      </c>
      <c r="B49" s="130">
        <v>1</v>
      </c>
      <c r="C49" s="131" t="s">
        <v>45</v>
      </c>
      <c r="D49" s="405"/>
      <c r="E49" s="405"/>
      <c r="G49" s="496" t="s">
        <v>107</v>
      </c>
      <c r="H49" s="497"/>
      <c r="I49" s="497"/>
      <c r="J49" s="498"/>
      <c r="K49" s="2"/>
      <c r="L49" s="2"/>
      <c r="M49" s="2"/>
      <c r="N49" s="323"/>
    </row>
    <row r="50" spans="1:14" ht="14.25" thickTop="1" thickBot="1" x14ac:dyDescent="0.25">
      <c r="A50" s="2"/>
      <c r="B50" s="2"/>
      <c r="C50" s="2"/>
      <c r="D50" s="2"/>
      <c r="E50" s="2"/>
      <c r="G50" s="172" t="s">
        <v>105</v>
      </c>
      <c r="H50" s="173">
        <v>1050</v>
      </c>
      <c r="I50" s="499" t="s">
        <v>108</v>
      </c>
      <c r="J50" s="500"/>
      <c r="K50" s="2"/>
      <c r="L50" s="2"/>
      <c r="M50" s="2"/>
      <c r="N50" s="323"/>
    </row>
    <row r="51" spans="1:14" ht="14.25" thickTop="1" thickBot="1" x14ac:dyDescent="0.25">
      <c r="A51" s="2"/>
      <c r="B51" s="2"/>
      <c r="C51" s="2"/>
      <c r="D51" s="2"/>
      <c r="E51" s="2"/>
      <c r="F51" s="2"/>
      <c r="G51" s="2"/>
      <c r="H51" s="2"/>
      <c r="I51" s="2"/>
      <c r="J51" s="2"/>
      <c r="K51" s="2"/>
      <c r="L51" s="2"/>
      <c r="M51" s="2"/>
      <c r="N51" s="323"/>
    </row>
    <row r="52" spans="1:14" ht="13.5" thickTop="1" x14ac:dyDescent="0.2">
      <c r="A52" s="328" t="s">
        <v>212</v>
      </c>
      <c r="B52" s="329" t="s">
        <v>40</v>
      </c>
      <c r="C52" s="330" t="s">
        <v>41</v>
      </c>
      <c r="D52" s="406"/>
      <c r="E52" s="406"/>
      <c r="F52" s="2"/>
      <c r="G52" s="2"/>
      <c r="H52" s="2"/>
      <c r="I52" s="2"/>
      <c r="J52" s="2"/>
      <c r="K52" s="2"/>
      <c r="L52" s="2"/>
      <c r="M52" s="2"/>
      <c r="N52" s="323"/>
    </row>
    <row r="53" spans="1:14" x14ac:dyDescent="0.2">
      <c r="A53" s="331" t="s">
        <v>196</v>
      </c>
      <c r="B53" s="127">
        <v>0.68159999999999998</v>
      </c>
      <c r="C53" s="128" t="s">
        <v>197</v>
      </c>
      <c r="D53" s="405"/>
      <c r="E53" s="405"/>
      <c r="F53" s="2"/>
      <c r="G53" s="2"/>
      <c r="H53" s="2"/>
      <c r="I53" s="2"/>
      <c r="J53" s="2"/>
      <c r="K53" s="2"/>
      <c r="L53" s="2"/>
      <c r="M53" s="2"/>
      <c r="N53" s="323"/>
    </row>
    <row r="54" spans="1:14" ht="13.5" thickBot="1" x14ac:dyDescent="0.25">
      <c r="A54" s="172" t="s">
        <v>213</v>
      </c>
      <c r="B54" s="332">
        <v>98</v>
      </c>
      <c r="C54" s="326" t="s">
        <v>198</v>
      </c>
      <c r="D54" s="405"/>
      <c r="E54" s="405"/>
      <c r="F54" s="2"/>
      <c r="G54" s="2"/>
      <c r="H54" s="2"/>
      <c r="I54" s="2"/>
      <c r="J54" s="2"/>
      <c r="K54" s="2"/>
      <c r="L54" s="2"/>
      <c r="M54" s="2"/>
      <c r="N54" s="323"/>
    </row>
    <row r="55" spans="1:14" ht="13.5" thickTop="1" x14ac:dyDescent="0.2">
      <c r="A55" s="2"/>
      <c r="B55" s="2"/>
      <c r="C55" s="2"/>
      <c r="D55" s="2"/>
      <c r="E55" s="2"/>
      <c r="F55" s="2"/>
      <c r="G55" s="2"/>
      <c r="H55" s="2"/>
      <c r="I55" s="2"/>
      <c r="J55" s="2"/>
      <c r="K55" s="2"/>
      <c r="L55" s="2"/>
      <c r="M55" s="2"/>
      <c r="N55" s="323"/>
    </row>
    <row r="56" spans="1:14" x14ac:dyDescent="0.2">
      <c r="A56" s="2"/>
      <c r="B56" s="2"/>
      <c r="C56" s="2"/>
      <c r="D56" s="2"/>
      <c r="E56" s="2"/>
      <c r="F56" s="2"/>
      <c r="G56" s="2"/>
      <c r="H56" s="2"/>
      <c r="I56" s="2"/>
      <c r="J56" s="2"/>
      <c r="K56" s="2"/>
      <c r="L56" s="2"/>
      <c r="M56" s="2"/>
      <c r="N56" s="323"/>
    </row>
    <row r="57" spans="1:14" x14ac:dyDescent="0.2">
      <c r="A57" s="2"/>
      <c r="B57" s="2"/>
      <c r="C57" s="2"/>
      <c r="D57" s="2"/>
      <c r="E57" s="2"/>
      <c r="F57" s="2"/>
      <c r="G57" s="2"/>
      <c r="H57" s="2"/>
      <c r="I57" s="2"/>
      <c r="J57" s="2"/>
      <c r="K57" s="2"/>
      <c r="L57" s="2"/>
      <c r="M57" s="2"/>
      <c r="N57" s="323"/>
    </row>
    <row r="58" spans="1:14" x14ac:dyDescent="0.2">
      <c r="A58" s="2"/>
      <c r="B58" s="2"/>
      <c r="C58" s="2"/>
      <c r="D58" s="2"/>
      <c r="E58" s="2"/>
      <c r="F58" s="2"/>
      <c r="G58" s="2"/>
      <c r="H58" s="2"/>
      <c r="I58" s="2"/>
      <c r="J58" s="2"/>
      <c r="K58" s="2"/>
      <c r="L58" s="2"/>
      <c r="M58" s="2"/>
      <c r="N58" s="323"/>
    </row>
    <row r="59" spans="1:14" x14ac:dyDescent="0.2">
      <c r="A59" s="2"/>
      <c r="B59" s="2"/>
      <c r="C59" s="2"/>
      <c r="D59" s="2"/>
      <c r="E59" s="2"/>
      <c r="F59" s="2"/>
      <c r="G59" s="2"/>
      <c r="H59" s="2"/>
      <c r="I59" s="2"/>
      <c r="J59" s="2"/>
      <c r="K59" s="2"/>
      <c r="L59" s="2"/>
      <c r="M59" s="2"/>
      <c r="N59" s="323"/>
    </row>
    <row r="60" spans="1:14" x14ac:dyDescent="0.2">
      <c r="A60" s="2"/>
      <c r="B60" s="2"/>
      <c r="C60" s="2"/>
      <c r="D60" s="2"/>
      <c r="E60" s="2"/>
      <c r="F60" s="2"/>
      <c r="G60" s="2"/>
      <c r="H60" s="2"/>
      <c r="I60" s="2"/>
      <c r="J60" s="2"/>
      <c r="K60" s="2"/>
      <c r="L60" s="2"/>
      <c r="M60" s="2"/>
      <c r="N60" s="323"/>
    </row>
    <row r="61" spans="1:14" x14ac:dyDescent="0.2">
      <c r="A61" s="2"/>
      <c r="B61" s="2"/>
      <c r="C61" s="2"/>
      <c r="D61" s="2"/>
      <c r="E61" s="2"/>
      <c r="F61" s="2"/>
      <c r="G61" s="2"/>
      <c r="H61" s="2"/>
      <c r="I61" s="2"/>
      <c r="J61" s="2"/>
      <c r="K61" s="2"/>
      <c r="L61" s="2"/>
      <c r="M61" s="2"/>
      <c r="N61" s="323"/>
    </row>
    <row r="62" spans="1:14" x14ac:dyDescent="0.2">
      <c r="A62" s="2"/>
      <c r="B62" s="2"/>
      <c r="C62" s="2"/>
      <c r="D62" s="2"/>
      <c r="E62" s="2"/>
      <c r="F62" s="2"/>
      <c r="G62" s="2"/>
      <c r="H62" s="2"/>
      <c r="I62" s="2"/>
      <c r="J62" s="2"/>
      <c r="K62" s="2"/>
      <c r="L62" s="2"/>
      <c r="M62" s="2"/>
      <c r="N62" s="323"/>
    </row>
    <row r="63" spans="1:14" x14ac:dyDescent="0.2">
      <c r="A63" s="2"/>
      <c r="B63" s="2"/>
      <c r="C63" s="2"/>
      <c r="D63" s="2"/>
      <c r="E63" s="2"/>
      <c r="F63" s="2"/>
      <c r="G63" s="2"/>
      <c r="H63" s="2"/>
      <c r="I63" s="2"/>
      <c r="J63" s="2"/>
      <c r="K63" s="2"/>
      <c r="L63" s="2"/>
      <c r="M63" s="2"/>
      <c r="N63" s="323"/>
    </row>
    <row r="64" spans="1:14" x14ac:dyDescent="0.2">
      <c r="A64" s="2"/>
      <c r="B64" s="2"/>
      <c r="C64" s="2"/>
      <c r="D64" s="2"/>
      <c r="E64" s="2"/>
      <c r="F64" s="2"/>
      <c r="G64" s="2"/>
      <c r="H64" s="2"/>
      <c r="I64" s="2"/>
      <c r="J64" s="2"/>
      <c r="K64" s="2"/>
      <c r="L64" s="2"/>
      <c r="M64" s="2"/>
      <c r="N64" s="323"/>
    </row>
    <row r="65" spans="1:14" x14ac:dyDescent="0.2">
      <c r="A65" s="2"/>
      <c r="B65" s="2"/>
      <c r="C65" s="2"/>
      <c r="D65" s="2"/>
      <c r="E65" s="2"/>
      <c r="F65" s="2"/>
      <c r="G65" s="2"/>
      <c r="H65" s="2"/>
      <c r="I65" s="2"/>
      <c r="J65" s="2"/>
      <c r="K65" s="2"/>
      <c r="L65" s="2"/>
      <c r="M65" s="2"/>
      <c r="N65" s="323"/>
    </row>
    <row r="66" spans="1:14" x14ac:dyDescent="0.2">
      <c r="A66" s="2"/>
      <c r="B66" s="2"/>
      <c r="C66" s="2"/>
      <c r="D66" s="2"/>
      <c r="E66" s="2"/>
      <c r="F66" s="2"/>
      <c r="G66" s="2"/>
      <c r="H66" s="2"/>
      <c r="I66" s="2"/>
      <c r="J66" s="2"/>
      <c r="K66" s="2"/>
      <c r="L66" s="2"/>
      <c r="M66" s="2"/>
      <c r="N66" s="323"/>
    </row>
    <row r="67" spans="1:14" x14ac:dyDescent="0.2">
      <c r="A67" s="2"/>
      <c r="B67" s="2"/>
      <c r="C67" s="2"/>
      <c r="D67" s="2"/>
      <c r="E67" s="2"/>
      <c r="F67" s="2"/>
      <c r="G67" s="2"/>
      <c r="H67" s="2"/>
      <c r="I67" s="2"/>
      <c r="J67" s="2"/>
      <c r="K67" s="2"/>
      <c r="L67" s="2"/>
      <c r="M67" s="2"/>
      <c r="N67" s="323"/>
    </row>
    <row r="68" spans="1:14" x14ac:dyDescent="0.2">
      <c r="A68" s="2"/>
      <c r="B68" s="2"/>
      <c r="C68" s="2"/>
      <c r="D68" s="2"/>
      <c r="E68" s="2"/>
      <c r="F68" s="2"/>
      <c r="G68" s="2"/>
      <c r="H68" s="2"/>
      <c r="I68" s="2"/>
      <c r="J68" s="2"/>
      <c r="K68" s="2"/>
      <c r="L68" s="2"/>
      <c r="M68" s="2"/>
      <c r="N68" s="323"/>
    </row>
    <row r="69" spans="1:14" x14ac:dyDescent="0.2">
      <c r="A69" s="2"/>
      <c r="B69" s="2"/>
      <c r="C69" s="2"/>
      <c r="D69" s="2"/>
      <c r="E69" s="2"/>
      <c r="F69" s="2"/>
      <c r="G69" s="2"/>
      <c r="H69" s="2"/>
      <c r="I69" s="2"/>
      <c r="J69" s="2"/>
      <c r="K69" s="2"/>
      <c r="L69" s="2"/>
      <c r="M69" s="2"/>
      <c r="N69" s="323"/>
    </row>
    <row r="70" spans="1:14" x14ac:dyDescent="0.2">
      <c r="A70" s="2"/>
      <c r="B70" s="2"/>
      <c r="C70" s="2"/>
      <c r="D70" s="2"/>
      <c r="E70" s="2"/>
      <c r="F70" s="2"/>
      <c r="G70" s="2"/>
      <c r="H70" s="2"/>
      <c r="I70" s="2"/>
      <c r="J70" s="2"/>
      <c r="K70" s="2"/>
      <c r="L70" s="2"/>
      <c r="M70" s="2"/>
      <c r="N70" s="323"/>
    </row>
    <row r="71" spans="1:14" x14ac:dyDescent="0.2">
      <c r="A71" s="2"/>
      <c r="B71" s="2"/>
      <c r="C71" s="2"/>
      <c r="D71" s="2"/>
      <c r="E71" s="2"/>
      <c r="F71" s="2"/>
      <c r="G71" s="2"/>
      <c r="H71" s="2"/>
      <c r="I71" s="2"/>
      <c r="J71" s="2"/>
      <c r="K71" s="2"/>
      <c r="L71" s="2"/>
      <c r="M71" s="2"/>
      <c r="N71" s="323"/>
    </row>
    <row r="72" spans="1:14" x14ac:dyDescent="0.2">
      <c r="A72" s="2"/>
      <c r="B72" s="2"/>
      <c r="C72" s="2"/>
      <c r="D72" s="2"/>
      <c r="E72" s="2"/>
      <c r="F72" s="2"/>
      <c r="G72" s="2"/>
      <c r="H72" s="2"/>
      <c r="I72" s="2"/>
      <c r="J72" s="2"/>
      <c r="K72" s="2"/>
      <c r="L72" s="2"/>
      <c r="M72" s="2"/>
      <c r="N72" s="323"/>
    </row>
    <row r="73" spans="1:14" x14ac:dyDescent="0.2">
      <c r="A73" s="2"/>
      <c r="B73" s="2"/>
      <c r="C73" s="2"/>
      <c r="D73" s="2"/>
      <c r="E73" s="2"/>
      <c r="F73" s="2"/>
      <c r="G73" s="2"/>
      <c r="H73" s="2"/>
      <c r="I73" s="2"/>
      <c r="J73" s="2"/>
      <c r="K73" s="2"/>
      <c r="L73" s="2"/>
      <c r="M73" s="2"/>
      <c r="N73" s="323"/>
    </row>
    <row r="74" spans="1:14" x14ac:dyDescent="0.2">
      <c r="A74" s="2"/>
      <c r="B74" s="2"/>
      <c r="C74" s="2"/>
      <c r="D74" s="2"/>
      <c r="E74" s="2"/>
      <c r="F74" s="2"/>
      <c r="G74" s="2"/>
      <c r="H74" s="2"/>
      <c r="I74" s="2"/>
      <c r="J74" s="2"/>
      <c r="K74" s="2"/>
      <c r="L74" s="2"/>
      <c r="M74" s="2"/>
      <c r="N74" s="323"/>
    </row>
    <row r="75" spans="1:14" x14ac:dyDescent="0.2">
      <c r="A75" s="2"/>
      <c r="B75" s="2"/>
      <c r="C75" s="2"/>
      <c r="D75" s="2"/>
      <c r="E75" s="2"/>
      <c r="F75" s="2"/>
      <c r="G75" s="2"/>
      <c r="H75" s="2"/>
      <c r="I75" s="2"/>
      <c r="J75" s="2"/>
      <c r="K75" s="2"/>
      <c r="L75" s="2"/>
      <c r="M75" s="2"/>
      <c r="N75" s="323"/>
    </row>
    <row r="76" spans="1:14" x14ac:dyDescent="0.2">
      <c r="A76" s="2"/>
      <c r="B76" s="2"/>
      <c r="C76" s="2"/>
      <c r="D76" s="2"/>
      <c r="E76" s="2"/>
      <c r="F76" s="2"/>
      <c r="G76" s="2"/>
      <c r="H76" s="2"/>
      <c r="I76" s="2"/>
      <c r="J76" s="2"/>
      <c r="K76" s="2"/>
      <c r="L76" s="2"/>
      <c r="M76" s="2"/>
      <c r="N76" s="323"/>
    </row>
    <row r="77" spans="1:14" x14ac:dyDescent="0.2">
      <c r="A77" s="2"/>
      <c r="B77" s="2"/>
      <c r="C77" s="2"/>
      <c r="D77" s="2"/>
      <c r="E77" s="2"/>
      <c r="F77" s="2"/>
      <c r="G77" s="2"/>
      <c r="H77" s="2"/>
      <c r="I77" s="2"/>
      <c r="J77" s="2"/>
      <c r="K77" s="2"/>
      <c r="L77" s="2"/>
      <c r="M77" s="2"/>
      <c r="N77" s="323"/>
    </row>
    <row r="78" spans="1:14" x14ac:dyDescent="0.2">
      <c r="A78" s="2"/>
      <c r="B78" s="2"/>
      <c r="C78" s="2"/>
      <c r="D78" s="2"/>
      <c r="E78" s="2"/>
      <c r="F78" s="2"/>
      <c r="G78" s="2"/>
      <c r="H78" s="2"/>
      <c r="I78" s="2"/>
      <c r="J78" s="2"/>
      <c r="K78" s="2"/>
      <c r="L78" s="2"/>
      <c r="M78" s="2"/>
      <c r="N78" s="323"/>
    </row>
    <row r="79" spans="1:14" x14ac:dyDescent="0.2">
      <c r="A79" s="2"/>
      <c r="B79" s="2"/>
      <c r="C79" s="2"/>
      <c r="D79" s="2"/>
      <c r="E79" s="2"/>
      <c r="F79" s="2"/>
      <c r="G79" s="2"/>
      <c r="H79" s="2"/>
      <c r="I79" s="2"/>
      <c r="J79" s="2"/>
      <c r="K79" s="2"/>
      <c r="L79" s="2"/>
      <c r="M79" s="2"/>
      <c r="N79" s="323"/>
    </row>
    <row r="80" spans="1:14" ht="24" customHeight="1" x14ac:dyDescent="0.2">
      <c r="A80" s="2"/>
      <c r="B80" s="2"/>
      <c r="C80" s="2"/>
      <c r="D80" s="2"/>
      <c r="E80" s="2"/>
      <c r="F80" s="2"/>
      <c r="G80" s="2"/>
      <c r="H80" s="2"/>
      <c r="I80" s="2"/>
      <c r="J80" s="2"/>
      <c r="K80" s="2"/>
      <c r="L80" s="2"/>
      <c r="M80" s="2"/>
      <c r="N80" s="323"/>
    </row>
    <row r="81" spans="1:14" x14ac:dyDescent="0.2">
      <c r="A81" s="2"/>
      <c r="B81" s="2"/>
      <c r="C81" s="2"/>
      <c r="D81" s="2"/>
      <c r="E81" s="2"/>
      <c r="F81" s="2"/>
      <c r="G81" s="2"/>
      <c r="H81" s="2"/>
      <c r="I81" s="2"/>
      <c r="J81" s="2"/>
      <c r="K81" s="2"/>
      <c r="L81" s="2"/>
      <c r="M81" s="2"/>
      <c r="N81" s="323"/>
    </row>
    <row r="82" spans="1:14" x14ac:dyDescent="0.2">
      <c r="A82" s="2"/>
      <c r="B82" s="2"/>
      <c r="C82" s="2"/>
      <c r="D82" s="2"/>
      <c r="E82" s="2"/>
      <c r="F82" s="2"/>
      <c r="G82" s="2"/>
      <c r="H82" s="2"/>
      <c r="I82" s="2"/>
      <c r="J82" s="2"/>
      <c r="K82" s="2"/>
      <c r="L82" s="2"/>
      <c r="M82" s="2"/>
      <c r="N82" s="323"/>
    </row>
    <row r="83" spans="1:14" x14ac:dyDescent="0.2">
      <c r="A83" s="2"/>
      <c r="B83" s="2"/>
      <c r="C83" s="2"/>
      <c r="D83" s="2"/>
      <c r="E83" s="2"/>
      <c r="F83" s="2"/>
      <c r="G83" s="2"/>
      <c r="H83" s="2"/>
      <c r="I83" s="2"/>
      <c r="J83" s="2"/>
      <c r="K83" s="2"/>
      <c r="L83" s="2"/>
      <c r="M83" s="2"/>
      <c r="N83" s="323"/>
    </row>
    <row r="84" spans="1:14" ht="25.5" customHeight="1" x14ac:dyDescent="0.2">
      <c r="A84" s="2"/>
      <c r="B84" s="2"/>
      <c r="C84" s="2"/>
      <c r="D84" s="2"/>
      <c r="E84" s="2"/>
      <c r="F84" s="2"/>
      <c r="G84" s="2"/>
      <c r="H84" s="2"/>
      <c r="I84" s="2"/>
      <c r="J84" s="2"/>
      <c r="K84" s="2"/>
      <c r="L84" s="2"/>
      <c r="M84" s="2"/>
      <c r="N84" s="323"/>
    </row>
    <row r="85" spans="1:14" x14ac:dyDescent="0.2">
      <c r="A85" s="2"/>
      <c r="B85" s="2"/>
      <c r="C85" s="2"/>
      <c r="D85" s="2"/>
      <c r="E85" s="2"/>
      <c r="F85" s="2"/>
      <c r="G85" s="2"/>
      <c r="H85" s="2"/>
      <c r="I85" s="2"/>
      <c r="J85" s="2"/>
      <c r="K85" s="2"/>
      <c r="L85" s="2"/>
      <c r="M85" s="2"/>
      <c r="N85" s="323"/>
    </row>
    <row r="86" spans="1:14" x14ac:dyDescent="0.2">
      <c r="A86" s="2"/>
      <c r="B86" s="2"/>
      <c r="C86" s="2"/>
      <c r="D86" s="2"/>
      <c r="E86" s="2"/>
      <c r="F86" s="2"/>
      <c r="G86" s="2"/>
      <c r="H86" s="2"/>
      <c r="I86" s="2"/>
      <c r="J86" s="2"/>
      <c r="K86" s="2"/>
      <c r="L86" s="2"/>
      <c r="M86" s="2"/>
      <c r="N86" s="323"/>
    </row>
    <row r="87" spans="1:14" x14ac:dyDescent="0.2">
      <c r="A87" s="2"/>
      <c r="B87" s="2"/>
      <c r="C87" s="2"/>
      <c r="D87" s="2"/>
      <c r="E87" s="2"/>
      <c r="F87" s="2"/>
      <c r="G87" s="2"/>
      <c r="H87" s="2"/>
      <c r="I87" s="2"/>
      <c r="J87" s="2"/>
      <c r="K87" s="2"/>
      <c r="L87" s="2"/>
      <c r="M87" s="2"/>
      <c r="N87" s="323"/>
    </row>
    <row r="88" spans="1:14" x14ac:dyDescent="0.2">
      <c r="A88" s="2"/>
      <c r="B88" s="2"/>
      <c r="C88" s="2"/>
      <c r="D88" s="2"/>
      <c r="E88" s="2"/>
      <c r="F88" s="2"/>
      <c r="G88" s="2"/>
      <c r="H88" s="2"/>
      <c r="I88" s="2"/>
      <c r="J88" s="2"/>
      <c r="K88" s="2"/>
      <c r="L88" s="2"/>
      <c r="M88" s="2"/>
      <c r="N88" s="323"/>
    </row>
    <row r="89" spans="1:14" x14ac:dyDescent="0.2">
      <c r="A89" s="2"/>
      <c r="B89" s="2"/>
      <c r="C89" s="2"/>
      <c r="D89" s="2"/>
      <c r="E89" s="2"/>
      <c r="F89" s="2"/>
      <c r="G89" s="2"/>
      <c r="H89" s="2"/>
      <c r="I89" s="2"/>
      <c r="J89" s="2"/>
      <c r="K89" s="2"/>
      <c r="L89" s="2"/>
      <c r="M89" s="2"/>
      <c r="N89" s="323"/>
    </row>
    <row r="90" spans="1:14" x14ac:dyDescent="0.2">
      <c r="A90" s="2"/>
      <c r="B90" s="2"/>
      <c r="C90" s="2"/>
      <c r="D90" s="2"/>
      <c r="E90" s="2"/>
      <c r="F90" s="2"/>
      <c r="G90" s="2"/>
      <c r="H90" s="2"/>
      <c r="I90" s="2"/>
      <c r="J90" s="2"/>
      <c r="K90" s="2"/>
      <c r="L90" s="2"/>
      <c r="M90" s="2"/>
      <c r="N90" s="323"/>
    </row>
    <row r="91" spans="1:14" x14ac:dyDescent="0.2">
      <c r="A91" s="2"/>
      <c r="B91" s="2"/>
      <c r="C91" s="2"/>
      <c r="D91" s="2"/>
      <c r="E91" s="2"/>
      <c r="F91" s="2"/>
      <c r="G91" s="2"/>
      <c r="H91" s="2"/>
      <c r="I91" s="2"/>
      <c r="J91" s="2"/>
      <c r="K91" s="2"/>
      <c r="L91" s="2"/>
      <c r="M91" s="2"/>
      <c r="N91" s="323"/>
    </row>
    <row r="92" spans="1:14" x14ac:dyDescent="0.2">
      <c r="A92" s="2"/>
      <c r="B92" s="2"/>
      <c r="C92" s="2"/>
      <c r="D92" s="2"/>
      <c r="E92" s="2"/>
      <c r="F92" s="2"/>
      <c r="G92" s="2"/>
      <c r="H92" s="2"/>
      <c r="I92" s="2"/>
      <c r="J92" s="2"/>
      <c r="K92" s="2"/>
      <c r="L92" s="2"/>
      <c r="M92" s="2"/>
      <c r="N92" s="323"/>
    </row>
    <row r="93" spans="1:14" x14ac:dyDescent="0.2">
      <c r="A93" s="2"/>
      <c r="B93" s="2"/>
      <c r="C93" s="2"/>
      <c r="D93" s="2"/>
      <c r="E93" s="2"/>
      <c r="F93" s="2"/>
      <c r="G93" s="2"/>
      <c r="H93" s="2"/>
      <c r="I93" s="2"/>
      <c r="J93" s="2"/>
      <c r="K93" s="2"/>
      <c r="L93" s="2"/>
      <c r="M93" s="2"/>
      <c r="N93" s="323"/>
    </row>
    <row r="94" spans="1:14" x14ac:dyDescent="0.2">
      <c r="A94" s="2"/>
      <c r="B94" s="2"/>
      <c r="C94" s="2"/>
      <c r="D94" s="2"/>
      <c r="E94" s="2"/>
      <c r="F94" s="2"/>
      <c r="G94" s="2"/>
      <c r="H94" s="2"/>
      <c r="I94" s="2"/>
      <c r="J94" s="2"/>
      <c r="K94" s="2"/>
      <c r="L94" s="2"/>
      <c r="M94" s="2"/>
      <c r="N94" s="323"/>
    </row>
    <row r="95" spans="1:14" x14ac:dyDescent="0.2">
      <c r="A95" s="2"/>
      <c r="B95" s="2"/>
      <c r="C95" s="2"/>
      <c r="D95" s="2"/>
      <c r="E95" s="2"/>
      <c r="F95" s="2"/>
      <c r="G95" s="2"/>
      <c r="H95" s="2"/>
      <c r="I95" s="2"/>
      <c r="J95" s="2"/>
      <c r="K95" s="2"/>
      <c r="L95" s="2"/>
      <c r="M95" s="2"/>
      <c r="N95" s="323"/>
    </row>
    <row r="96" spans="1:14" x14ac:dyDescent="0.2">
      <c r="A96" s="2"/>
      <c r="B96" s="2"/>
      <c r="C96" s="2"/>
      <c r="D96" s="2"/>
      <c r="E96" s="2"/>
      <c r="F96" s="2"/>
      <c r="G96" s="2"/>
      <c r="H96" s="2"/>
      <c r="I96" s="2"/>
      <c r="J96" s="2"/>
      <c r="K96" s="2"/>
      <c r="L96" s="2"/>
      <c r="M96" s="2"/>
      <c r="N96" s="323"/>
    </row>
    <row r="97" spans="1:14" x14ac:dyDescent="0.2">
      <c r="A97" s="2"/>
      <c r="B97" s="2"/>
      <c r="C97" s="2"/>
      <c r="D97" s="2"/>
      <c r="E97" s="2"/>
      <c r="F97" s="2"/>
      <c r="G97" s="2"/>
      <c r="H97" s="2"/>
      <c r="I97" s="2"/>
      <c r="J97" s="2"/>
      <c r="K97" s="2"/>
      <c r="L97" s="2"/>
      <c r="M97" s="2"/>
      <c r="N97" s="323"/>
    </row>
    <row r="98" spans="1:14" x14ac:dyDescent="0.2">
      <c r="A98" s="2"/>
      <c r="B98" s="2"/>
      <c r="C98" s="2"/>
      <c r="D98" s="2"/>
      <c r="E98" s="2"/>
      <c r="F98" s="2"/>
      <c r="G98" s="2"/>
      <c r="H98" s="2"/>
      <c r="I98" s="2"/>
      <c r="J98" s="2"/>
      <c r="K98" s="2"/>
      <c r="L98" s="2"/>
      <c r="M98" s="2"/>
      <c r="N98" s="323"/>
    </row>
    <row r="99" spans="1:14" x14ac:dyDescent="0.2">
      <c r="A99" s="2"/>
      <c r="B99" s="2"/>
      <c r="C99" s="2"/>
      <c r="D99" s="2"/>
      <c r="E99" s="2"/>
      <c r="F99" s="2"/>
      <c r="G99" s="2"/>
      <c r="H99" s="2"/>
      <c r="I99" s="2"/>
      <c r="J99" s="2"/>
      <c r="K99" s="2"/>
      <c r="L99" s="2"/>
      <c r="M99" s="2"/>
      <c r="N99" s="323"/>
    </row>
    <row r="100" spans="1:14" x14ac:dyDescent="0.2">
      <c r="A100" s="2"/>
      <c r="B100" s="2"/>
      <c r="C100" s="2"/>
      <c r="D100" s="2"/>
      <c r="E100" s="2"/>
      <c r="F100" s="2"/>
      <c r="G100" s="2"/>
      <c r="H100" s="2"/>
      <c r="I100" s="2"/>
      <c r="J100" s="2"/>
      <c r="K100" s="2"/>
      <c r="L100" s="2"/>
      <c r="M100" s="2"/>
      <c r="N100" s="323"/>
    </row>
    <row r="101" spans="1:14" x14ac:dyDescent="0.2">
      <c r="A101" s="2"/>
      <c r="B101" s="2"/>
      <c r="C101" s="2"/>
      <c r="D101" s="2"/>
      <c r="E101" s="2"/>
      <c r="F101" s="2"/>
      <c r="G101" s="2"/>
      <c r="H101" s="2"/>
      <c r="I101" s="2"/>
      <c r="J101" s="2"/>
      <c r="K101" s="2"/>
      <c r="L101" s="2"/>
      <c r="M101" s="2"/>
      <c r="N101" s="323"/>
    </row>
    <row r="102" spans="1:14" x14ac:dyDescent="0.2">
      <c r="A102" s="2"/>
      <c r="B102" s="2"/>
      <c r="C102" s="2"/>
      <c r="D102" s="2"/>
      <c r="E102" s="2"/>
      <c r="F102" s="2"/>
      <c r="G102" s="2"/>
      <c r="H102" s="2"/>
      <c r="I102" s="2"/>
      <c r="J102" s="2"/>
      <c r="K102" s="2"/>
      <c r="L102" s="2"/>
      <c r="M102" s="2"/>
      <c r="N102" s="323"/>
    </row>
    <row r="103" spans="1:14" x14ac:dyDescent="0.2">
      <c r="A103" s="2"/>
      <c r="B103" s="2"/>
      <c r="C103" s="2"/>
      <c r="D103" s="2"/>
      <c r="E103" s="2"/>
      <c r="F103" s="2"/>
      <c r="G103" s="2"/>
      <c r="H103" s="2"/>
      <c r="I103" s="2"/>
      <c r="J103" s="2"/>
      <c r="K103" s="2"/>
      <c r="L103" s="2"/>
      <c r="M103" s="2"/>
      <c r="N103" s="323"/>
    </row>
    <row r="104" spans="1:14" x14ac:dyDescent="0.2">
      <c r="A104" s="2"/>
      <c r="B104" s="2"/>
      <c r="C104" s="2"/>
      <c r="D104" s="2"/>
      <c r="E104" s="2"/>
      <c r="F104" s="2"/>
      <c r="G104" s="2"/>
      <c r="H104" s="2"/>
      <c r="I104" s="2"/>
      <c r="J104" s="2"/>
      <c r="K104" s="2"/>
      <c r="L104" s="2"/>
      <c r="M104" s="2"/>
      <c r="N104" s="323"/>
    </row>
    <row r="105" spans="1:14" x14ac:dyDescent="0.2">
      <c r="A105" s="2"/>
      <c r="B105" s="2"/>
      <c r="C105" s="2"/>
      <c r="D105" s="2"/>
      <c r="E105" s="2"/>
      <c r="F105" s="2"/>
      <c r="G105" s="2"/>
      <c r="H105" s="2"/>
      <c r="I105" s="2"/>
      <c r="J105" s="2"/>
      <c r="K105" s="2"/>
      <c r="L105" s="2"/>
      <c r="M105" s="2"/>
      <c r="N105" s="323"/>
    </row>
    <row r="106" spans="1:14" x14ac:dyDescent="0.2">
      <c r="A106" s="2"/>
      <c r="B106" s="2"/>
      <c r="C106" s="2"/>
      <c r="D106" s="2"/>
      <c r="E106" s="2"/>
      <c r="F106" s="2"/>
      <c r="G106" s="2"/>
      <c r="H106" s="2"/>
      <c r="I106" s="2"/>
      <c r="J106" s="2"/>
      <c r="K106" s="2"/>
      <c r="L106" s="2"/>
      <c r="M106" s="2"/>
      <c r="N106" s="323"/>
    </row>
    <row r="107" spans="1:14" x14ac:dyDescent="0.2">
      <c r="A107" s="2"/>
      <c r="B107" s="2"/>
      <c r="C107" s="2"/>
      <c r="D107" s="2"/>
      <c r="E107" s="2"/>
      <c r="F107" s="2"/>
      <c r="G107" s="2"/>
      <c r="H107" s="2"/>
      <c r="I107" s="2"/>
      <c r="J107" s="2"/>
      <c r="K107" s="2"/>
      <c r="L107" s="2"/>
      <c r="M107" s="2"/>
      <c r="N107" s="323"/>
    </row>
    <row r="108" spans="1:14" x14ac:dyDescent="0.2">
      <c r="A108" s="2"/>
      <c r="B108" s="2"/>
      <c r="C108" s="2"/>
      <c r="D108" s="2"/>
      <c r="E108" s="2"/>
      <c r="F108" s="2"/>
      <c r="G108" s="2"/>
      <c r="H108" s="2"/>
      <c r="I108" s="2"/>
      <c r="J108" s="2"/>
      <c r="K108" s="2"/>
      <c r="L108" s="2"/>
      <c r="M108" s="2"/>
      <c r="N108" s="323"/>
    </row>
    <row r="109" spans="1:14" x14ac:dyDescent="0.2">
      <c r="A109" s="2"/>
      <c r="B109" s="2"/>
      <c r="C109" s="2"/>
      <c r="D109" s="2"/>
      <c r="E109" s="2"/>
      <c r="F109" s="2"/>
      <c r="G109" s="2"/>
      <c r="H109" s="2"/>
      <c r="I109" s="2"/>
      <c r="J109" s="2"/>
      <c r="K109" s="2"/>
      <c r="L109" s="2"/>
      <c r="M109" s="2"/>
      <c r="N109" s="323"/>
    </row>
    <row r="110" spans="1:14" x14ac:dyDescent="0.2">
      <c r="A110" s="2"/>
      <c r="B110" s="2"/>
      <c r="C110" s="2"/>
      <c r="D110" s="2"/>
      <c r="E110" s="2"/>
      <c r="F110" s="2"/>
      <c r="G110" s="2"/>
      <c r="H110" s="2"/>
      <c r="I110" s="2"/>
      <c r="J110" s="2"/>
      <c r="K110" s="2"/>
      <c r="L110" s="2"/>
      <c r="M110" s="2"/>
      <c r="N110" s="323"/>
    </row>
    <row r="111" spans="1:14" x14ac:dyDescent="0.2">
      <c r="A111" s="2"/>
      <c r="B111" s="2"/>
      <c r="C111" s="2"/>
      <c r="D111" s="2"/>
      <c r="E111" s="2"/>
      <c r="F111" s="2"/>
      <c r="G111" s="2"/>
      <c r="H111" s="2"/>
      <c r="I111" s="2"/>
      <c r="J111" s="2"/>
      <c r="K111" s="2"/>
      <c r="L111" s="2"/>
      <c r="M111" s="2"/>
      <c r="N111" s="323"/>
    </row>
    <row r="112" spans="1:14" x14ac:dyDescent="0.2">
      <c r="A112" s="2"/>
      <c r="B112" s="2"/>
      <c r="C112" s="2"/>
      <c r="D112" s="2"/>
      <c r="E112" s="2"/>
      <c r="F112" s="2"/>
      <c r="G112" s="2"/>
      <c r="H112" s="2"/>
      <c r="I112" s="2"/>
      <c r="J112" s="2"/>
      <c r="K112" s="2"/>
      <c r="L112" s="2"/>
      <c r="M112" s="2"/>
      <c r="N112" s="323"/>
    </row>
    <row r="113" spans="1:14" x14ac:dyDescent="0.2">
      <c r="A113" s="2"/>
      <c r="B113" s="2"/>
      <c r="C113" s="2"/>
      <c r="D113" s="2"/>
      <c r="E113" s="2"/>
      <c r="F113" s="2"/>
      <c r="G113" s="2"/>
      <c r="H113" s="2"/>
      <c r="I113" s="2"/>
      <c r="J113" s="2"/>
      <c r="K113" s="2"/>
      <c r="L113" s="2"/>
      <c r="M113" s="2"/>
      <c r="N113" s="323"/>
    </row>
    <row r="114" spans="1:14" x14ac:dyDescent="0.2">
      <c r="A114" s="2"/>
      <c r="B114" s="2"/>
      <c r="C114" s="2"/>
      <c r="D114" s="2"/>
      <c r="E114" s="2"/>
      <c r="F114" s="2"/>
      <c r="G114" s="2"/>
      <c r="H114" s="2"/>
      <c r="I114" s="2"/>
      <c r="J114" s="2"/>
      <c r="K114" s="2"/>
      <c r="L114" s="2"/>
      <c r="M114" s="2"/>
      <c r="N114" s="323"/>
    </row>
    <row r="115" spans="1:14" x14ac:dyDescent="0.2">
      <c r="A115" s="2"/>
      <c r="B115" s="2"/>
      <c r="C115" s="2"/>
      <c r="D115" s="2"/>
      <c r="E115" s="2"/>
      <c r="F115" s="2"/>
      <c r="G115" s="2"/>
      <c r="H115" s="2"/>
      <c r="I115" s="2"/>
      <c r="J115" s="2"/>
      <c r="K115" s="2"/>
      <c r="L115" s="2"/>
      <c r="M115" s="2"/>
      <c r="N115" s="323"/>
    </row>
    <row r="116" spans="1:14" x14ac:dyDescent="0.2">
      <c r="A116" s="2"/>
      <c r="B116" s="2"/>
      <c r="C116" s="2"/>
      <c r="D116" s="2"/>
      <c r="E116" s="2"/>
      <c r="F116" s="2"/>
      <c r="G116" s="2"/>
      <c r="H116" s="2"/>
      <c r="I116" s="2"/>
      <c r="J116" s="2"/>
      <c r="K116" s="2"/>
      <c r="L116" s="2"/>
      <c r="M116" s="2"/>
      <c r="N116" s="323"/>
    </row>
    <row r="117" spans="1:14" x14ac:dyDescent="0.2">
      <c r="A117" s="2"/>
      <c r="B117" s="2"/>
      <c r="C117" s="2"/>
      <c r="D117" s="2"/>
      <c r="E117" s="2"/>
      <c r="F117" s="2"/>
      <c r="G117" s="2"/>
      <c r="H117" s="2"/>
      <c r="I117" s="2"/>
      <c r="J117" s="2"/>
      <c r="K117" s="2"/>
      <c r="L117" s="2"/>
      <c r="M117" s="2"/>
      <c r="N117" s="323"/>
    </row>
    <row r="118" spans="1:14" x14ac:dyDescent="0.2">
      <c r="A118" s="2"/>
      <c r="B118" s="2"/>
      <c r="C118" s="2"/>
      <c r="D118" s="2"/>
      <c r="E118" s="2"/>
      <c r="F118" s="2"/>
      <c r="G118" s="2"/>
      <c r="H118" s="2"/>
      <c r="I118" s="2"/>
      <c r="J118" s="2"/>
      <c r="K118" s="2"/>
      <c r="L118" s="2"/>
      <c r="M118" s="2"/>
      <c r="N118" s="323"/>
    </row>
    <row r="119" spans="1:14" x14ac:dyDescent="0.2">
      <c r="A119" s="2"/>
      <c r="B119" s="2"/>
      <c r="C119" s="2"/>
      <c r="D119" s="2"/>
      <c r="E119" s="2"/>
      <c r="F119" s="2"/>
      <c r="G119" s="2"/>
      <c r="H119" s="2"/>
      <c r="I119" s="2"/>
      <c r="J119" s="2"/>
      <c r="K119" s="2"/>
      <c r="L119" s="2"/>
      <c r="M119" s="2"/>
      <c r="N119" s="323"/>
    </row>
    <row r="120" spans="1:14" x14ac:dyDescent="0.2">
      <c r="A120" s="2"/>
      <c r="B120" s="2"/>
      <c r="C120" s="2"/>
      <c r="D120" s="2"/>
      <c r="E120" s="2"/>
      <c r="F120" s="2"/>
      <c r="G120" s="2"/>
      <c r="H120" s="2"/>
      <c r="I120" s="2"/>
      <c r="J120" s="2"/>
      <c r="K120" s="2"/>
      <c r="L120" s="2"/>
      <c r="M120" s="2"/>
      <c r="N120" s="323"/>
    </row>
    <row r="121" spans="1:14" x14ac:dyDescent="0.2">
      <c r="A121" s="2"/>
      <c r="B121" s="2"/>
      <c r="C121" s="2"/>
      <c r="D121" s="2"/>
      <c r="E121" s="2"/>
      <c r="F121" s="2"/>
      <c r="G121" s="2"/>
      <c r="H121" s="2"/>
      <c r="I121" s="2"/>
      <c r="J121" s="2"/>
      <c r="K121" s="2"/>
      <c r="L121" s="2"/>
      <c r="M121" s="2"/>
      <c r="N121" s="323"/>
    </row>
    <row r="122" spans="1:14" ht="24" customHeight="1" x14ac:dyDescent="0.2">
      <c r="A122" s="2"/>
      <c r="B122" s="2"/>
      <c r="C122" s="2"/>
      <c r="D122" s="2"/>
      <c r="E122" s="2"/>
      <c r="F122" s="2"/>
      <c r="G122" s="2"/>
      <c r="H122" s="2"/>
      <c r="I122" s="2"/>
      <c r="J122" s="2"/>
      <c r="K122" s="2"/>
      <c r="L122" s="2"/>
      <c r="M122" s="2"/>
      <c r="N122" s="323"/>
    </row>
    <row r="123" spans="1:14" x14ac:dyDescent="0.2">
      <c r="A123" s="2"/>
      <c r="B123" s="2"/>
      <c r="C123" s="2"/>
      <c r="D123" s="2"/>
      <c r="E123" s="2"/>
      <c r="F123" s="2"/>
      <c r="G123" s="2"/>
      <c r="H123" s="2"/>
      <c r="I123" s="2"/>
      <c r="J123" s="2"/>
      <c r="K123" s="2"/>
      <c r="L123" s="2"/>
      <c r="M123" s="2"/>
      <c r="N123" s="323"/>
    </row>
    <row r="129" ht="25.5" customHeight="1" x14ac:dyDescent="0.2"/>
    <row r="174" ht="25.5" customHeight="1" x14ac:dyDescent="0.2"/>
  </sheetData>
  <mergeCells count="11">
    <mergeCell ref="I50:J50"/>
    <mergeCell ref="G45:I45"/>
    <mergeCell ref="H1:I1"/>
    <mergeCell ref="J1:K1"/>
    <mergeCell ref="B1:C1"/>
    <mergeCell ref="F1:G1"/>
    <mergeCell ref="N14:N15"/>
    <mergeCell ref="N34:N39"/>
    <mergeCell ref="N17:N20"/>
    <mergeCell ref="N22:N25"/>
    <mergeCell ref="G49:J49"/>
  </mergeCells>
  <phoneticPr fontId="0" type="noConversion"/>
  <hyperlinks>
    <hyperlink ref="N21" r:id="rId1" display="https://www3.epa.gov/ttnchie1/ap42/ch01/final/c01s04.pdf" xr:uid="{D2917E18-6818-447E-A25D-D8EE3A9855F6}"/>
    <hyperlink ref="N28" r:id="rId2" xr:uid="{D9F27295-9D58-4A2C-B493-5C465DF2FE53}"/>
    <hyperlink ref="N6" r:id="rId3" xr:uid="{D268C293-0050-43F2-AB57-E86CB922320E}"/>
    <hyperlink ref="N7" r:id="rId4" xr:uid="{4BDB2CF7-40E0-46D5-BD06-C91C3EAA11CC}"/>
    <hyperlink ref="N8" r:id="rId5" xr:uid="{26FCC777-D4A1-44AC-ABEC-E70C68B56E7F}"/>
    <hyperlink ref="N9" r:id="rId6" xr:uid="{1C535C13-B791-4BE2-8456-62BD5A53D7DC}"/>
    <hyperlink ref="N11" r:id="rId7" xr:uid="{107C7215-E53D-4C05-9096-43E6183F7B59}"/>
    <hyperlink ref="N12" r:id="rId8" xr:uid="{E23D9D06-DCDF-4706-B6F5-0694FBBC060E}"/>
    <hyperlink ref="N13" r:id="rId9" display="https://www3.epa.gov/ttnchie1/ap42/ch01/final/c01s03.pdf" xr:uid="{56943527-9502-486E-A234-D6BDB9C9DF0C}"/>
    <hyperlink ref="N14" r:id="rId10" display="https://www3.epa.gov/ttnchie1/ap42/ch03/final/c03s01.pdf" xr:uid="{41782394-8E73-4E3F-91E8-883BDBA2CF12}"/>
    <hyperlink ref="N40" r:id="rId11" xr:uid="{CAF51578-9CD5-4413-B91F-B11D4BBD0F95}"/>
    <hyperlink ref="N34" r:id="rId12" xr:uid="{E8732D02-B9EE-4A01-99C7-7AE039F68201}"/>
    <hyperlink ref="N33" r:id="rId13" xr:uid="{1334D310-3EF1-4529-A7AB-0FCA46F5293E}"/>
    <hyperlink ref="N30" r:id="rId14" xr:uid="{2015BD16-4C66-4000-8E5E-5CA21D5A2DC6}"/>
    <hyperlink ref="N17" r:id="rId15" xr:uid="{7E6173E6-CA55-4F21-8046-0D1FB0B381DD}"/>
    <hyperlink ref="N27" r:id="rId16" xr:uid="{BA5B5ED4-DC33-4F39-AC5F-5988EEAD6D1F}"/>
    <hyperlink ref="N29" r:id="rId17" display="https://nam04.safelinks.protection.outlook.com/?url=https%3A%2F%2Fwww.api.org%2F&amp;data=02%7C01%7CRoger.Chang%40erg.com%7C87f6275ddc13416a4c7008d7ba2a3276%7Ca17e3fab8d2346f287f33fceb7c6a000%7C1%7C0%7C637182562721202140&amp;sdata=7WBintfvlEcDSq7ji8JCyFvnrb19px99HiLkPbOjGr0%3D&amp;reserved=0" xr:uid="{6648B809-7A2F-445C-98B7-999532E34653}"/>
    <hyperlink ref="N31" r:id="rId18" xr:uid="{7069CA3F-8999-42D2-A0A3-36FDA379DF8C}"/>
    <hyperlink ref="N22" r:id="rId19" xr:uid="{B6ADE094-4EB5-4FCF-993E-6AD55A73EAEE}"/>
  </hyperlinks>
  <printOptions horizontalCentered="1"/>
  <pageMargins left="0.25" right="0.25" top="1" bottom="0.5" header="0.45" footer="0.5"/>
  <pageSetup scale="35" orientation="portrait" horizontalDpi="300" verticalDpi="300" r:id="rId20"/>
  <headerFooter alignWithMargins="0">
    <oddHeader>&amp;C&amp;"Helvetica,Bold"AIR EMISSIONS COMPUTATION FACTORS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207"/>
  <sheetViews>
    <sheetView view="pageLayout" topLeftCell="A5" zoomScale="70" zoomScaleNormal="100" zoomScalePageLayoutView="70" workbookViewId="0">
      <selection activeCell="A6" sqref="A6"/>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ustomWidth="1"/>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86" t="s">
        <v>29</v>
      </c>
      <c r="N6" s="435" t="s">
        <v>30</v>
      </c>
      <c r="O6" s="487"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IF(N10=0,0,N10*($F10/($E10*24))*$G10*$H10/2000)</f>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T12" si="3">IF(J12=0,0,J12*($F12/($E12*24))*$G12*$H12/2000)</f>
        <v>0</v>
      </c>
      <c r="T12" s="214">
        <f t="shared" si="3"/>
        <v>0</v>
      </c>
      <c r="U12" s="214">
        <f t="shared" ref="U12" si="4">IF(L12=0,0,L12*($F12/($E12*24))*$G12*$H12/2000)</f>
        <v>0</v>
      </c>
      <c r="V12" s="214">
        <f t="shared" ref="V12" si="5">IF(M12=0,0,M12*($F12/($E12*24))*$G12*$H12/2000)</f>
        <v>0</v>
      </c>
      <c r="W12" s="214">
        <f t="shared" ref="W12" si="6">IF(N12=0,0,N12*($F12/($E12*24))*$G12*$H12/2000)</f>
        <v>0</v>
      </c>
      <c r="X12" s="214">
        <f>IFERROR(IF(O12=0,0,O12*($F12/($E12*24))*$G12*$H12/2000),"--")</f>
        <v>0</v>
      </c>
      <c r="Y12" s="214">
        <f t="shared" ref="Y12" si="7">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8">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9">IF(I14=0,0,I14*($F14/($E14*24))*$G14*$H14/2000)</f>
        <v>0</v>
      </c>
      <c r="S14" s="231">
        <f t="shared" ref="S14:S15" si="10">IF(J14=0,0,J14*($F14/($E14*24))*$G14*$H14/2000)</f>
        <v>0</v>
      </c>
      <c r="T14" s="231">
        <f t="shared" ref="T14:T15" si="11">IF(K14=0,0,K14*($F14/($E14*24))*$G14*$H14/2000)</f>
        <v>0</v>
      </c>
      <c r="U14" s="231">
        <f t="shared" ref="U14:U15" si="12">IF(L14=0,0,L14*($F14/($E14*24))*$G14*$H14/2000)</f>
        <v>0</v>
      </c>
      <c r="V14" s="231">
        <f>IF(M14=0,0,M14*($F14/($E14*24))*$G14*$H14/2000)</f>
        <v>0</v>
      </c>
      <c r="W14" s="231">
        <f t="shared" ref="W14:W15" si="13">IF(N14=0,0,N14*($F14/($E14*24))*$G14*$H14/2000)</f>
        <v>0</v>
      </c>
      <c r="X14" s="231">
        <f t="shared" ref="X14:X15" si="14">IFERROR(IF(O14=0,0,O14*($F14/($E14*24))*$G14*$H14/2000),"--")</f>
        <v>0</v>
      </c>
      <c r="Y14" s="231">
        <f t="shared" ref="Y14:Y15" si="15">IF(P14=0,0,P14*($F14/($E14*24))*$G14*$H14/2000)</f>
        <v>0</v>
      </c>
      <c r="Z14" s="233">
        <f t="shared" ref="Z14:Z15" si="16">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8"/>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9"/>
        <v>0</v>
      </c>
      <c r="S15" s="214">
        <f t="shared" si="10"/>
        <v>0</v>
      </c>
      <c r="T15" s="214">
        <f t="shared" si="11"/>
        <v>0</v>
      </c>
      <c r="U15" s="214">
        <f t="shared" si="12"/>
        <v>0</v>
      </c>
      <c r="V15" s="214">
        <f t="shared" ref="V15" si="17">IF(M15=0,0,M15*($F15/($E15*24))*$G15*$H15/2000)</f>
        <v>0</v>
      </c>
      <c r="W15" s="214">
        <f t="shared" si="13"/>
        <v>0</v>
      </c>
      <c r="X15" s="214">
        <f t="shared" si="14"/>
        <v>0</v>
      </c>
      <c r="Y15" s="214">
        <f t="shared" si="15"/>
        <v>0</v>
      </c>
      <c r="Z15" s="225">
        <f t="shared" si="16"/>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T17" si="18">IF(J17=0,0,J17*($F17/($E17*24))*$G17*$H17/2000)</f>
        <v>0</v>
      </c>
      <c r="T17" s="231">
        <f t="shared" si="18"/>
        <v>0</v>
      </c>
      <c r="U17" s="231">
        <f t="shared" ref="U17" si="19">IF(L17=0,0,L17*($F17/($E17*24))*$G17*$H17/2000)</f>
        <v>0</v>
      </c>
      <c r="V17" s="231">
        <f t="shared" ref="V17" si="20">IF(M17=0,0,M17*($F17/($E17*24))*$G17*$H17/2000)</f>
        <v>0</v>
      </c>
      <c r="W17" s="231">
        <f t="shared" ref="W17" si="21">IF(N17=0,0,N17*($F17/($E17*24))*$G17*$H17/2000)</f>
        <v>0</v>
      </c>
      <c r="X17" s="231">
        <f>IFERROR(IF(O17=0,0,O17*($F17/($E17*24))*$G17*$H17/2000),"--")</f>
        <v>0</v>
      </c>
      <c r="Y17" s="231">
        <f t="shared" ref="Y17" si="22">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23">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T20" si="24">IF(K19=0,0,K19*($F19/($E19*24))*$G19*$H19/2000)</f>
        <v>0</v>
      </c>
      <c r="U19" s="231">
        <f t="shared" ref="U19:U30" si="25">IF(L19=0,0,L19*($F19/($E19*24))*$G19*$H19/2000)</f>
        <v>0</v>
      </c>
      <c r="V19" s="231">
        <f t="shared" ref="V19:V30" si="26">IF(M19=0,0,M19*($F19/($E19*24))*$G19*$H19/2000)</f>
        <v>0</v>
      </c>
      <c r="W19" s="231">
        <f t="shared" ref="W19:W30" si="27">IF(N19=0,0,N19*($F19/($E19*24))*$G19*$H19/2000)</f>
        <v>0</v>
      </c>
      <c r="X19" s="214" t="str">
        <f>IFERROR(IF(O19=0,0,O19*($F19/($E19*24))*$G19*$H19/2000),"--")</f>
        <v>--</v>
      </c>
      <c r="Y19" s="214">
        <f t="shared" ref="Y19:Y30" si="28">IF(P19=0,0,P19*($F19/($E19*24))*$G19*$H19/2000)</f>
        <v>0</v>
      </c>
      <c r="Z19" s="225" t="str">
        <f t="shared" ref="Z19:Z24" si="29">IFERROR(IF(Q19=0,0,Q19*($F19/($E19*24))*$G19*$H19/2000),"--")</f>
        <v>--</v>
      </c>
    </row>
    <row r="20" spans="1:44" ht="12.75" customHeight="1" x14ac:dyDescent="0.2">
      <c r="A20" s="234"/>
      <c r="B20" s="219" t="s">
        <v>184</v>
      </c>
      <c r="C20" s="219"/>
      <c r="D20" s="220">
        <v>0</v>
      </c>
      <c r="E20" s="221">
        <f>FACTORS!$I$2*D20</f>
        <v>0</v>
      </c>
      <c r="F20" s="213">
        <f t="shared" si="23"/>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24"/>
        <v>0</v>
      </c>
      <c r="T20" s="214">
        <f t="shared" si="24"/>
        <v>0</v>
      </c>
      <c r="U20" s="214">
        <f t="shared" si="25"/>
        <v>0</v>
      </c>
      <c r="V20" s="214">
        <f t="shared" si="26"/>
        <v>0</v>
      </c>
      <c r="W20" s="214">
        <f t="shared" si="27"/>
        <v>0</v>
      </c>
      <c r="X20" s="214" t="str">
        <f>IFERROR(IF(O20=0,0,O20*($F20/($E20*24))*$G20*$H20/2000),"--")</f>
        <v>--</v>
      </c>
      <c r="Y20" s="214">
        <f t="shared" si="28"/>
        <v>0</v>
      </c>
      <c r="Z20" s="225" t="str">
        <f t="shared" si="29"/>
        <v>--</v>
      </c>
    </row>
    <row r="21" spans="1:44" s="195" customFormat="1" ht="12.75" customHeight="1" x14ac:dyDescent="0.2">
      <c r="A21" s="218"/>
      <c r="B21" s="219" t="s">
        <v>146</v>
      </c>
      <c r="C21" s="219"/>
      <c r="D21" s="220">
        <v>0</v>
      </c>
      <c r="E21" s="221">
        <f>FACTORS!$I$2*D21</f>
        <v>0</v>
      </c>
      <c r="F21" s="213">
        <f t="shared" si="23"/>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25"/>
        <v>0</v>
      </c>
      <c r="V21" s="214">
        <f t="shared" si="26"/>
        <v>0</v>
      </c>
      <c r="W21" s="214">
        <f t="shared" si="27"/>
        <v>0</v>
      </c>
      <c r="X21" s="214">
        <f>IFERROR(IF(O21=0,0,O21*($F21/($E21*24))*$G21*$H21/2000),"--")</f>
        <v>0</v>
      </c>
      <c r="Y21" s="214">
        <f t="shared" si="28"/>
        <v>0</v>
      </c>
      <c r="Z21" s="225">
        <f t="shared" si="29"/>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23"/>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W22" si="30">IF(I22=0,0,I22*$G22*$H22/2000)</f>
        <v>0</v>
      </c>
      <c r="S22" s="445">
        <f>IF(J22=0,0,J22*$G22*$H22/2000)</f>
        <v>0</v>
      </c>
      <c r="T22" s="445">
        <f t="shared" si="30"/>
        <v>0</v>
      </c>
      <c r="U22" s="214">
        <f t="shared" si="30"/>
        <v>0</v>
      </c>
      <c r="V22" s="214">
        <f t="shared" si="30"/>
        <v>0</v>
      </c>
      <c r="W22" s="214">
        <f t="shared" si="30"/>
        <v>0</v>
      </c>
      <c r="X22" s="214">
        <f t="shared" ref="X22" si="31">IFERROR(IF(O22=0,0,O22*$G22*$H22/2000),"--")</f>
        <v>0</v>
      </c>
      <c r="Y22" s="214">
        <f t="shared" ref="Y22" si="32">IF(P22=0,0,P22*$G22*$H22/2000)</f>
        <v>0</v>
      </c>
      <c r="Z22" s="225">
        <f t="shared" ref="Z22" si="33">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23"/>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34">IF(J23=0,0,J23*($F23/($E23*24))*$G23*$H23/2000)</f>
        <v>0</v>
      </c>
      <c r="T23" s="214">
        <f t="shared" si="34"/>
        <v>0</v>
      </c>
      <c r="U23" s="214">
        <f t="shared" si="25"/>
        <v>0</v>
      </c>
      <c r="V23" s="214">
        <f t="shared" si="26"/>
        <v>0</v>
      </c>
      <c r="W23" s="214">
        <f t="shared" si="27"/>
        <v>0</v>
      </c>
      <c r="X23" s="214" t="str">
        <f>IFERROR(IF(O23=0,0,O23*($F23/($E23*24))*$G23*$H23/2000),"--")</f>
        <v>--</v>
      </c>
      <c r="Y23" s="214">
        <f t="shared" si="28"/>
        <v>0</v>
      </c>
      <c r="Z23" s="225" t="str">
        <f t="shared" si="29"/>
        <v>--</v>
      </c>
    </row>
    <row r="24" spans="1:44" ht="12.75" customHeight="1" x14ac:dyDescent="0.2">
      <c r="A24" s="218"/>
      <c r="B24" s="219" t="s">
        <v>82</v>
      </c>
      <c r="C24" s="219"/>
      <c r="D24" s="220">
        <v>0</v>
      </c>
      <c r="E24" s="221">
        <f>FACTORS!$K$2*D24</f>
        <v>0</v>
      </c>
      <c r="F24" s="213">
        <f t="shared" si="23"/>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35">IF(I24=0,0,I24*($F24/($E24*24))*$G24*$H24/2000)</f>
        <v>0</v>
      </c>
      <c r="S24" s="214">
        <f t="shared" si="34"/>
        <v>0</v>
      </c>
      <c r="T24" s="214">
        <f t="shared" si="34"/>
        <v>0</v>
      </c>
      <c r="U24" s="214">
        <f t="shared" si="25"/>
        <v>0</v>
      </c>
      <c r="V24" s="214">
        <f t="shared" si="26"/>
        <v>0</v>
      </c>
      <c r="W24" s="214">
        <f t="shared" si="27"/>
        <v>0</v>
      </c>
      <c r="X24" s="214">
        <f t="shared" ref="X24:X30" si="36">IF(O24=0,0,O24*($F24/($E24*24))*$G24*$H24/2000)</f>
        <v>0</v>
      </c>
      <c r="Y24" s="214">
        <f t="shared" si="28"/>
        <v>0</v>
      </c>
      <c r="Z24" s="225" t="str">
        <f t="shared" si="29"/>
        <v>--</v>
      </c>
    </row>
    <row r="25" spans="1:44" ht="12.75" customHeight="1" x14ac:dyDescent="0.2">
      <c r="A25" s="218"/>
      <c r="B25" s="219" t="s">
        <v>167</v>
      </c>
      <c r="C25" s="219"/>
      <c r="D25" s="220">
        <v>0</v>
      </c>
      <c r="E25" s="221">
        <f>FACTORS!$K$2*D25</f>
        <v>0</v>
      </c>
      <c r="F25" s="213">
        <f t="shared" ref="F25" si="37">E25*24</f>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35"/>
        <v>0</v>
      </c>
      <c r="S25" s="214">
        <f t="shared" si="34"/>
        <v>0</v>
      </c>
      <c r="T25" s="214">
        <f t="shared" si="34"/>
        <v>0</v>
      </c>
      <c r="U25" s="214">
        <f t="shared" ref="U25" si="38">IF(L25=0,0,L25*($F25/($E25*24))*$G25*$H25/2000)</f>
        <v>0</v>
      </c>
      <c r="V25" s="214">
        <f t="shared" ref="V25" si="39">IF(M25=0,0,M25*($F25/($E25*24))*$G25*$H25/2000)</f>
        <v>0</v>
      </c>
      <c r="W25" s="214">
        <f t="shared" ref="W25" si="40">IF(N25=0,0,N25*($F25/($E25*24))*$G25*$H25/2000)</f>
        <v>0</v>
      </c>
      <c r="X25" s="214">
        <f t="shared" ref="X25" si="41">IF(O25=0,0,O25*($F25/($E25*24))*$G25*$H25/2000)</f>
        <v>0</v>
      </c>
      <c r="Y25" s="214">
        <f t="shared" ref="Y25" si="42">IF(P25=0,0,P25*($F25/($E25*24))*$G25*$H25/2000)</f>
        <v>0</v>
      </c>
      <c r="Z25" s="225">
        <f>IFERROR(IF(Q25=0,0,Q25*($F25/($E25*24))*$G25*$H25/2000),"--")</f>
        <v>0</v>
      </c>
    </row>
    <row r="26" spans="1:44" ht="12.75" customHeight="1" x14ac:dyDescent="0.2">
      <c r="A26" s="218"/>
      <c r="B26" s="219" t="s">
        <v>185</v>
      </c>
      <c r="C26" s="219"/>
      <c r="D26" s="220">
        <v>0</v>
      </c>
      <c r="E26" s="221">
        <f>FACTORS!$G$2*D26</f>
        <v>0</v>
      </c>
      <c r="F26" s="213">
        <f t="shared" si="23"/>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34"/>
        <v>0</v>
      </c>
      <c r="T26" s="214">
        <f t="shared" si="34"/>
        <v>0</v>
      </c>
      <c r="U26" s="214">
        <f t="shared" si="25"/>
        <v>0</v>
      </c>
      <c r="V26" s="214">
        <f>IF(M26=0,0,M26*($F26/($E26*24))*$G26*$H26/2000)</f>
        <v>0</v>
      </c>
      <c r="W26" s="214">
        <f t="shared" si="27"/>
        <v>0</v>
      </c>
      <c r="X26" s="242" t="s">
        <v>117</v>
      </c>
      <c r="Y26" s="214">
        <f t="shared" si="28"/>
        <v>0</v>
      </c>
      <c r="Z26" s="401" t="s">
        <v>117</v>
      </c>
    </row>
    <row r="27" spans="1:44" ht="12.75" customHeight="1" x14ac:dyDescent="0.2">
      <c r="A27" s="218"/>
      <c r="B27" s="219" t="s">
        <v>186</v>
      </c>
      <c r="C27" s="219"/>
      <c r="D27" s="220">
        <v>0</v>
      </c>
      <c r="E27" s="221">
        <f>FACTORS!$G$2*D27</f>
        <v>0</v>
      </c>
      <c r="F27" s="213">
        <f t="shared" si="23"/>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34"/>
        <v>0</v>
      </c>
      <c r="T27" s="214">
        <f t="shared" si="34"/>
        <v>0</v>
      </c>
      <c r="U27" s="214">
        <f t="shared" si="25"/>
        <v>0</v>
      </c>
      <c r="V27" s="214">
        <f t="shared" si="26"/>
        <v>0</v>
      </c>
      <c r="W27" s="214">
        <f t="shared" si="27"/>
        <v>0</v>
      </c>
      <c r="X27" s="242" t="s">
        <v>117</v>
      </c>
      <c r="Y27" s="214">
        <f t="shared" si="28"/>
        <v>0</v>
      </c>
      <c r="Z27" s="401" t="s">
        <v>117</v>
      </c>
    </row>
    <row r="28" spans="1:44" ht="12.75" customHeight="1" x14ac:dyDescent="0.2">
      <c r="A28" s="218"/>
      <c r="B28" s="219" t="s">
        <v>187</v>
      </c>
      <c r="C28" s="219"/>
      <c r="D28" s="220">
        <v>0</v>
      </c>
      <c r="E28" s="221">
        <f>FACTORS!$G$2*D28</f>
        <v>0</v>
      </c>
      <c r="F28" s="213">
        <f t="shared" si="23"/>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34"/>
        <v>0</v>
      </c>
      <c r="T28" s="214">
        <f t="shared" si="34"/>
        <v>0</v>
      </c>
      <c r="U28" s="214">
        <f t="shared" si="25"/>
        <v>0</v>
      </c>
      <c r="V28" s="214">
        <f>IF(M28=0,0,M28*($F28/($E28*24))*$G28*$H28/2000)</f>
        <v>0</v>
      </c>
      <c r="W28" s="214">
        <f t="shared" si="27"/>
        <v>0</v>
      </c>
      <c r="X28" s="242" t="s">
        <v>117</v>
      </c>
      <c r="Y28" s="214">
        <f t="shared" si="28"/>
        <v>0</v>
      </c>
      <c r="Z28" s="401" t="s">
        <v>117</v>
      </c>
    </row>
    <row r="29" spans="1:44" s="195" customFormat="1" x14ac:dyDescent="0.2">
      <c r="A29" s="218"/>
      <c r="B29" s="219" t="s">
        <v>34</v>
      </c>
      <c r="C29" s="219"/>
      <c r="D29" s="220"/>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 si="43">M29*$G29*$H29/2000</f>
        <v>0</v>
      </c>
      <c r="W29" s="214">
        <f t="shared" ref="W29" si="44">N29*$G29*$H29/2000</f>
        <v>0</v>
      </c>
      <c r="X29" s="214">
        <f t="shared" ref="X29" si="45">O29*$G29*$H29/2000</f>
        <v>0</v>
      </c>
      <c r="Y29" s="214">
        <f t="shared" ref="Y29" si="46">P29*$G29*$H29/2000</f>
        <v>0</v>
      </c>
      <c r="Z29" s="225">
        <f t="shared" ref="Z29" si="47">Q29*$G29*$H29/2000</f>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23"/>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35"/>
        <v>0</v>
      </c>
      <c r="S30" s="238">
        <f t="shared" ref="S30" si="48">IF(J30=0,0,J30*($F30/($E30*24))*$G30*$H30/2000)</f>
        <v>0</v>
      </c>
      <c r="T30" s="238">
        <f t="shared" ref="T30" si="49">IF(K30=0,0,K30*($F30/($E30*24))*$G30*$H30/2000)</f>
        <v>0</v>
      </c>
      <c r="U30" s="238">
        <f t="shared" si="25"/>
        <v>0</v>
      </c>
      <c r="V30" s="238">
        <f t="shared" si="26"/>
        <v>0</v>
      </c>
      <c r="W30" s="238">
        <f t="shared" si="27"/>
        <v>0</v>
      </c>
      <c r="X30" s="238">
        <f t="shared" si="36"/>
        <v>0</v>
      </c>
      <c r="Y30" s="238">
        <f t="shared" si="28"/>
        <v>0</v>
      </c>
      <c r="Z30" s="239">
        <f t="shared" ref="Z30" si="50">IF(Q30=0,0,Q30*($F30/($E30*24))*$G30*$H30/2000)</f>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0</v>
      </c>
      <c r="H32" s="223">
        <v>0</v>
      </c>
      <c r="I32" s="409" t="s">
        <v>117</v>
      </c>
      <c r="J32" s="447" t="s">
        <v>117</v>
      </c>
      <c r="K32" s="448" t="s">
        <v>117</v>
      </c>
      <c r="L32" s="242" t="s">
        <v>117</v>
      </c>
      <c r="M32" s="242" t="s">
        <v>117</v>
      </c>
      <c r="N32" s="213" t="e">
        <f>W32/G32/H32*2000</f>
        <v>#DIV/0!</v>
      </c>
      <c r="O32" s="242" t="s">
        <v>117</v>
      </c>
      <c r="P32" s="242" t="s">
        <v>117</v>
      </c>
      <c r="Q32" s="243" t="s">
        <v>117</v>
      </c>
      <c r="R32" s="419" t="s">
        <v>117</v>
      </c>
      <c r="S32" s="453" t="s">
        <v>117</v>
      </c>
      <c r="T32" s="453" t="s">
        <v>117</v>
      </c>
      <c r="U32" s="231" t="str">
        <f t="shared" ref="U32:V39" si="51">IFERROR(L32*$G32*$H32/2000,"--")</f>
        <v>--</v>
      </c>
      <c r="V32" s="231" t="str">
        <f t="shared" si="51"/>
        <v>--</v>
      </c>
      <c r="W32" s="231">
        <f>IFERROR(F32*FACTORS!$H$28,"--")</f>
        <v>0</v>
      </c>
      <c r="X32" s="231" t="str">
        <f t="shared" ref="X32:Z39" si="52">IFERROR(O32*$G32*$H32/2000,"--")</f>
        <v>--</v>
      </c>
      <c r="Y32" s="231" t="str">
        <f t="shared" si="52"/>
        <v>--</v>
      </c>
      <c r="Z32" s="233" t="str">
        <f t="shared" si="52"/>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53">IFERROR(I33*$G33*$H33/2000,"--")</f>
        <v>0</v>
      </c>
      <c r="S33" s="214">
        <f t="shared" ref="S33:S36" si="54">IFERROR(J33*$G33*$H33/2000,"--")</f>
        <v>0</v>
      </c>
      <c r="T33" s="214">
        <f t="shared" ref="T33:T35" si="55">IFERROR(K33*$G33*$H33/2000,"--")</f>
        <v>0</v>
      </c>
      <c r="U33" s="214">
        <f t="shared" si="51"/>
        <v>0</v>
      </c>
      <c r="V33" s="214">
        <f t="shared" si="51"/>
        <v>0</v>
      </c>
      <c r="W33" s="214">
        <f>IFERROR(N33*$G33*$H33/2000,"--")</f>
        <v>0</v>
      </c>
      <c r="X33" s="214" t="str">
        <f t="shared" si="52"/>
        <v>--</v>
      </c>
      <c r="Y33" s="214">
        <f t="shared" si="52"/>
        <v>0</v>
      </c>
      <c r="Z33" s="225" t="str">
        <f t="shared" si="52"/>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54"/>
        <v>0</v>
      </c>
      <c r="T34" s="214">
        <f t="shared" si="55"/>
        <v>0</v>
      </c>
      <c r="U34" s="214">
        <f t="shared" si="51"/>
        <v>0</v>
      </c>
      <c r="V34" s="214">
        <f t="shared" si="51"/>
        <v>0</v>
      </c>
      <c r="W34" s="214">
        <f>IFERROR(N34*$G34*$H34/2000,"--")</f>
        <v>0</v>
      </c>
      <c r="X34" s="214" t="str">
        <f t="shared" si="52"/>
        <v>--</v>
      </c>
      <c r="Y34" s="214">
        <f t="shared" si="52"/>
        <v>0</v>
      </c>
      <c r="Z34" s="225" t="str">
        <f t="shared" si="52"/>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54"/>
        <v>0</v>
      </c>
      <c r="T35" s="214">
        <f t="shared" si="55"/>
        <v>0</v>
      </c>
      <c r="U35" s="214">
        <f t="shared" si="51"/>
        <v>0</v>
      </c>
      <c r="V35" s="214">
        <f t="shared" si="51"/>
        <v>0</v>
      </c>
      <c r="W35" s="214">
        <f>IFERROR(N35*$G35*$H35/2000,"--")</f>
        <v>0</v>
      </c>
      <c r="X35" s="214" t="str">
        <f t="shared" si="52"/>
        <v>--</v>
      </c>
      <c r="Y35" s="214">
        <f t="shared" si="52"/>
        <v>0</v>
      </c>
      <c r="Z35" s="225" t="str">
        <f t="shared" si="52"/>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54"/>
        <v>0</v>
      </c>
      <c r="T36" s="214">
        <f>IFERROR(K36*$G36*$H36/2000,"--")</f>
        <v>0</v>
      </c>
      <c r="U36" s="214">
        <f t="shared" si="51"/>
        <v>0</v>
      </c>
      <c r="V36" s="214">
        <f t="shared" si="51"/>
        <v>0</v>
      </c>
      <c r="W36" s="214">
        <f>IFERROR(N36*$G36*$H36/2000,"--")</f>
        <v>0</v>
      </c>
      <c r="X36" s="214" t="str">
        <f t="shared" si="52"/>
        <v>--</v>
      </c>
      <c r="Y36" s="214">
        <f t="shared" si="52"/>
        <v>0</v>
      </c>
      <c r="Z36" s="225" t="str">
        <f t="shared" si="52"/>
        <v>--</v>
      </c>
    </row>
    <row r="37" spans="1:44" ht="12.75" customHeight="1" x14ac:dyDescent="0.2">
      <c r="A37" s="234"/>
      <c r="B37" s="219" t="s">
        <v>142</v>
      </c>
      <c r="C37" s="219"/>
      <c r="D37" s="244" t="s">
        <v>0</v>
      </c>
      <c r="E37" s="240"/>
      <c r="F37" s="221">
        <v>0</v>
      </c>
      <c r="G37" s="220">
        <v>0</v>
      </c>
      <c r="H37" s="223">
        <v>0</v>
      </c>
      <c r="I37" s="409" t="s">
        <v>117</v>
      </c>
      <c r="J37" s="447" t="s">
        <v>117</v>
      </c>
      <c r="K37" s="448" t="s">
        <v>117</v>
      </c>
      <c r="L37" s="242" t="s">
        <v>117</v>
      </c>
      <c r="M37" s="242" t="s">
        <v>117</v>
      </c>
      <c r="N37" s="213" t="e">
        <f>W37/G37/H37*2000</f>
        <v>#DIV/0!</v>
      </c>
      <c r="O37" s="242" t="s">
        <v>117</v>
      </c>
      <c r="P37" s="242" t="s">
        <v>117</v>
      </c>
      <c r="Q37" s="243" t="s">
        <v>117</v>
      </c>
      <c r="R37" s="212" t="str">
        <f t="shared" si="53"/>
        <v>--</v>
      </c>
      <c r="S37" s="447" t="s">
        <v>117</v>
      </c>
      <c r="T37" s="447" t="s">
        <v>117</v>
      </c>
      <c r="U37" s="214" t="str">
        <f t="shared" si="51"/>
        <v>--</v>
      </c>
      <c r="V37" s="214" t="str">
        <f t="shared" si="51"/>
        <v>--</v>
      </c>
      <c r="W37" s="214">
        <f>IFERROR(F37*FACTORS!$H$31,"--")</f>
        <v>0</v>
      </c>
      <c r="X37" s="214" t="str">
        <f t="shared" si="52"/>
        <v>--</v>
      </c>
      <c r="Y37" s="214" t="str">
        <f t="shared" si="52"/>
        <v>--</v>
      </c>
      <c r="Z37" s="225" t="str">
        <f t="shared" si="52"/>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53"/>
        <v>--</v>
      </c>
      <c r="S38" s="447" t="s">
        <v>117</v>
      </c>
      <c r="T38" s="448" t="s">
        <v>117</v>
      </c>
      <c r="U38" s="214" t="str">
        <f t="shared" si="51"/>
        <v>--</v>
      </c>
      <c r="V38" s="214" t="str">
        <f t="shared" si="51"/>
        <v>--</v>
      </c>
      <c r="W38" s="214">
        <f>IFERROR(N38*$G38*$H38/2000,"--")</f>
        <v>0</v>
      </c>
      <c r="X38" s="214" t="str">
        <f t="shared" si="52"/>
        <v>--</v>
      </c>
      <c r="Y38" s="214" t="str">
        <f t="shared" si="52"/>
        <v>--</v>
      </c>
      <c r="Z38" s="225" t="str">
        <f t="shared" si="52"/>
        <v>--</v>
      </c>
    </row>
    <row r="39" spans="1:44" ht="12.75" customHeight="1" x14ac:dyDescent="0.2">
      <c r="A39" s="234"/>
      <c r="B39" s="254" t="s">
        <v>144</v>
      </c>
      <c r="C39" s="254"/>
      <c r="D39" s="244"/>
      <c r="E39" s="240"/>
      <c r="F39" s="221">
        <v>0</v>
      </c>
      <c r="G39" s="220">
        <v>0</v>
      </c>
      <c r="H39" s="223">
        <v>0</v>
      </c>
      <c r="I39" s="409" t="s">
        <v>117</v>
      </c>
      <c r="J39" s="447" t="s">
        <v>117</v>
      </c>
      <c r="K39" s="448" t="s">
        <v>117</v>
      </c>
      <c r="L39" s="242" t="s">
        <v>117</v>
      </c>
      <c r="M39" s="242" t="s">
        <v>117</v>
      </c>
      <c r="N39" s="213" t="e">
        <f>W39/G39/H39*2000</f>
        <v>#DIV/0!</v>
      </c>
      <c r="O39" s="242" t="s">
        <v>117</v>
      </c>
      <c r="P39" s="242" t="s">
        <v>117</v>
      </c>
      <c r="Q39" s="243" t="s">
        <v>117</v>
      </c>
      <c r="R39" s="235" t="str">
        <f t="shared" si="53"/>
        <v>--</v>
      </c>
      <c r="S39" s="447" t="s">
        <v>117</v>
      </c>
      <c r="T39" s="448" t="s">
        <v>117</v>
      </c>
      <c r="U39" s="214" t="str">
        <f t="shared" si="51"/>
        <v>--</v>
      </c>
      <c r="V39" s="214" t="str">
        <f t="shared" si="51"/>
        <v>--</v>
      </c>
      <c r="W39" s="214">
        <f>IFERROR(F39*FACTORS!$H$30,"--")</f>
        <v>0</v>
      </c>
      <c r="X39" s="214" t="str">
        <f>IFERROR(O39*$G39*$H39/2000,"--")</f>
        <v>--</v>
      </c>
      <c r="Y39" s="214" t="str">
        <f t="shared" si="52"/>
        <v>--</v>
      </c>
      <c r="Z39" s="225" t="str">
        <f t="shared" si="52"/>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Z40" si="56">IFERROR((I40*$G40*$H40)/2000, "--")</f>
        <v>--</v>
      </c>
      <c r="S40" s="449">
        <f t="shared" si="56"/>
        <v>0</v>
      </c>
      <c r="T40" s="440">
        <f t="shared" si="56"/>
        <v>0</v>
      </c>
      <c r="U40" s="236">
        <f t="shared" si="56"/>
        <v>0</v>
      </c>
      <c r="V40" s="236">
        <f t="shared" si="56"/>
        <v>0</v>
      </c>
      <c r="W40" s="236" t="str">
        <f t="shared" si="56"/>
        <v>--</v>
      </c>
      <c r="X40" s="236" t="str">
        <f t="shared" si="56"/>
        <v>--</v>
      </c>
      <c r="Y40" s="236">
        <f t="shared" si="56"/>
        <v>0</v>
      </c>
      <c r="Z40" s="225" t="str">
        <f t="shared" si="56"/>
        <v>--</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57">IFERROR(L41*$G41*$H41/2000, "--")</f>
        <v>0</v>
      </c>
      <c r="V41" s="231">
        <f t="shared" si="57"/>
        <v>0</v>
      </c>
      <c r="W41" s="231">
        <f t="shared" si="57"/>
        <v>0</v>
      </c>
      <c r="X41" s="231">
        <f t="shared" si="57"/>
        <v>0</v>
      </c>
      <c r="Y41" s="230">
        <f t="shared" si="57"/>
        <v>0</v>
      </c>
      <c r="Z41" s="233">
        <f t="shared" si="57"/>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T45" si="58">IFERROR(J42*$G42*$H42/2000,"--")</f>
        <v>0</v>
      </c>
      <c r="T42" s="440">
        <f t="shared" si="58"/>
        <v>0</v>
      </c>
      <c r="U42" s="214">
        <f t="shared" ref="U42:U45" si="59">IFERROR(L42*$G42*$H42/2000,"--")</f>
        <v>0</v>
      </c>
      <c r="V42" s="214">
        <f t="shared" ref="V42:V45" si="60">IFERROR(M42*$G42*$H42/2000,"--")</f>
        <v>0</v>
      </c>
      <c r="W42" s="214">
        <f t="shared" ref="W42:W45" si="61">IFERROR(N42*$G42*$H42/2000,"--")</f>
        <v>0</v>
      </c>
      <c r="X42" s="214" t="str">
        <f t="shared" ref="X42:X45" si="62">IFERROR(O42*$G42*$H42/2000,"--")</f>
        <v>--</v>
      </c>
      <c r="Y42" s="214">
        <f t="shared" ref="Y42:Y45" si="63">IFERROR(P42*$G42*$H42/2000,"--")</f>
        <v>0</v>
      </c>
      <c r="Z42" s="225" t="str">
        <f t="shared" ref="Z42:Z45" si="64">IFERROR(Q42*$G42*$H42/2000,"--")</f>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58"/>
        <v>0</v>
      </c>
      <c r="T43" s="440">
        <f t="shared" si="58"/>
        <v>0</v>
      </c>
      <c r="U43" s="214">
        <f t="shared" si="59"/>
        <v>0</v>
      </c>
      <c r="V43" s="214">
        <f t="shared" si="60"/>
        <v>0</v>
      </c>
      <c r="W43" s="214">
        <f t="shared" si="61"/>
        <v>0</v>
      </c>
      <c r="X43" s="214" t="str">
        <f t="shared" si="62"/>
        <v>--</v>
      </c>
      <c r="Y43" s="214">
        <f t="shared" si="63"/>
        <v>0</v>
      </c>
      <c r="Z43" s="225" t="str">
        <f t="shared" si="6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58"/>
        <v>0</v>
      </c>
      <c r="T44" s="440">
        <f t="shared" si="58"/>
        <v>0</v>
      </c>
      <c r="U44" s="214">
        <f t="shared" si="59"/>
        <v>0</v>
      </c>
      <c r="V44" s="214">
        <f t="shared" si="60"/>
        <v>0</v>
      </c>
      <c r="W44" s="214">
        <f t="shared" si="61"/>
        <v>0</v>
      </c>
      <c r="X44" s="214" t="str">
        <f t="shared" si="62"/>
        <v>--</v>
      </c>
      <c r="Y44" s="214">
        <f t="shared" si="63"/>
        <v>0</v>
      </c>
      <c r="Z44" s="225" t="str">
        <f t="shared" si="6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58"/>
        <v>0</v>
      </c>
      <c r="T45" s="450">
        <f>IFERROR(K45*$G45*$H45/2000,"--")</f>
        <v>0</v>
      </c>
      <c r="U45" s="238">
        <f t="shared" si="59"/>
        <v>0</v>
      </c>
      <c r="V45" s="238">
        <f t="shared" si="60"/>
        <v>0</v>
      </c>
      <c r="W45" s="238">
        <f t="shared" si="61"/>
        <v>0</v>
      </c>
      <c r="X45" s="238" t="str">
        <f t="shared" si="62"/>
        <v>--</v>
      </c>
      <c r="Y45" s="238">
        <f t="shared" si="63"/>
        <v>0</v>
      </c>
      <c r="Z45" s="239" t="str">
        <f t="shared" si="6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65">IFERROR((I47*$G47*$H47)/2000, "")</f>
        <v>0</v>
      </c>
      <c r="S47" s="449">
        <f>IFERROR((J47*$G47*$H47)/2000, "")</f>
        <v>0</v>
      </c>
      <c r="T47" s="450">
        <f>IFERROR((K47*$G47*$H47)/2000, "")</f>
        <v>0</v>
      </c>
      <c r="U47" s="349">
        <f t="shared" ref="U47" si="66">IFERROR((L47*$G47*$H47)/2000, "")</f>
        <v>0</v>
      </c>
      <c r="V47" s="349">
        <f t="shared" ref="V47" si="67">IFERROR((M47*$G47*$H47)/2000, "")</f>
        <v>0</v>
      </c>
      <c r="W47" s="349">
        <f t="shared" ref="W47" si="68">IFERROR((N47*$G47*$H47)/2000, "")</f>
        <v>0</v>
      </c>
      <c r="X47" s="349" t="str">
        <f>IFERROR((O47*$G47*$H47)/2000, "--")</f>
        <v>--</v>
      </c>
      <c r="Y47" s="349">
        <f t="shared" ref="Y47" si="69">IFERROR((P47*$G47*$H47)/2000, "")</f>
        <v>0</v>
      </c>
      <c r="Z47" s="239">
        <f t="shared" ref="Z47" si="70">IFERROR((Q47*$G47*$H47)/2000, "")</f>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TITLE!A14</f>
        <v>2020</v>
      </c>
      <c r="B48" s="265" t="s">
        <v>132</v>
      </c>
      <c r="C48" s="387"/>
      <c r="D48" s="257"/>
      <c r="E48" s="257"/>
      <c r="F48" s="266"/>
      <c r="G48" s="257"/>
      <c r="H48" s="267"/>
      <c r="I48" s="414">
        <f t="shared" ref="I48:Q48" si="71">SUM(I7:I47)</f>
        <v>0</v>
      </c>
      <c r="J48" s="451">
        <f>SUM(J7:J47)</f>
        <v>0</v>
      </c>
      <c r="K48" s="452">
        <f t="shared" ref="K48" si="72">SUM(K7:K47)</f>
        <v>0</v>
      </c>
      <c r="L48" s="269">
        <f t="shared" si="71"/>
        <v>0</v>
      </c>
      <c r="M48" s="269">
        <f t="shared" si="71"/>
        <v>0</v>
      </c>
      <c r="N48" s="269" t="e">
        <f t="shared" si="71"/>
        <v>#DIV/0!</v>
      </c>
      <c r="O48" s="269">
        <f t="shared" si="71"/>
        <v>0</v>
      </c>
      <c r="P48" s="269">
        <f t="shared" si="71"/>
        <v>0</v>
      </c>
      <c r="Q48" s="269">
        <f t="shared" si="71"/>
        <v>0</v>
      </c>
      <c r="R48" s="417">
        <f t="shared" ref="R48:Z48" si="73">SUM(R7:R47)</f>
        <v>0</v>
      </c>
      <c r="S48" s="451">
        <f>SUM(S7:S47)</f>
        <v>0</v>
      </c>
      <c r="T48" s="452">
        <f>SUM(T7:T47)</f>
        <v>0</v>
      </c>
      <c r="U48" s="269">
        <f t="shared" si="73"/>
        <v>0</v>
      </c>
      <c r="V48" s="269">
        <f>SUM(V7:V47)</f>
        <v>0</v>
      </c>
      <c r="W48" s="269">
        <f t="shared" si="73"/>
        <v>0</v>
      </c>
      <c r="X48" s="269">
        <f t="shared" si="73"/>
        <v>0</v>
      </c>
      <c r="Y48" s="269">
        <f t="shared" si="73"/>
        <v>0</v>
      </c>
      <c r="Z48" s="277">
        <f t="shared" si="73"/>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0" si="74">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75">IF(I51=0,0,I51*($F51/($E51*24))*$G51*$H51/2000)</f>
        <v>0</v>
      </c>
      <c r="S51" s="361">
        <f t="shared" ref="S51:S61" si="76">IF(J51=0,0,J51*($F51/($E51*24))*$G51*$H51/2000)</f>
        <v>0</v>
      </c>
      <c r="T51" s="262">
        <f t="shared" ref="T51:T60" si="77">IF(K51=0,0,K51*($F51/($E51*24))*$G51*$H51/2000)</f>
        <v>0</v>
      </c>
      <c r="U51" s="193">
        <f t="shared" ref="U51:U61" si="78">IF(L51=0,0,L51*($F51/($E51*24))*$G51*$H51/2000)</f>
        <v>0</v>
      </c>
      <c r="V51" s="193">
        <f t="shared" ref="V51:V61" si="79">IF(M51=0,0,M51*($F51/($E51*24))*$G51*$H51/2000)</f>
        <v>0</v>
      </c>
      <c r="W51" s="193">
        <f t="shared" ref="W51:W61" si="80">IF(N51=0,0,N51*($F51/($E51*24))*$G51*$H51/2000)</f>
        <v>0</v>
      </c>
      <c r="X51" s="193">
        <f t="shared" ref="X51:X61" si="81">IFERROR(IF(O51=0,0,O51*($F51/($E51*24))*$G51*$H51/2000),"--")</f>
        <v>0</v>
      </c>
      <c r="Y51" s="193">
        <f t="shared" ref="Y51:Y61" si="82">IF(P51=0,0,P51*($F51/($E51*24))*$G51*$H51/2000)</f>
        <v>0</v>
      </c>
      <c r="Z51" s="194">
        <f t="shared" ref="Z51:Z61" si="83">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74"/>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75"/>
        <v>0</v>
      </c>
      <c r="S52" s="193">
        <f t="shared" si="76"/>
        <v>0</v>
      </c>
      <c r="T52" s="193">
        <f t="shared" si="77"/>
        <v>0</v>
      </c>
      <c r="U52" s="193">
        <f t="shared" si="78"/>
        <v>0</v>
      </c>
      <c r="V52" s="193">
        <f t="shared" si="79"/>
        <v>0</v>
      </c>
      <c r="W52" s="193">
        <f t="shared" si="80"/>
        <v>0</v>
      </c>
      <c r="X52" s="193">
        <f t="shared" si="81"/>
        <v>0</v>
      </c>
      <c r="Y52" s="193">
        <f t="shared" si="82"/>
        <v>0</v>
      </c>
      <c r="Z52" s="194">
        <f t="shared" si="83"/>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74"/>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75"/>
        <v>0</v>
      </c>
      <c r="S53" s="193">
        <f t="shared" si="76"/>
        <v>0</v>
      </c>
      <c r="T53" s="193">
        <f t="shared" si="77"/>
        <v>0</v>
      </c>
      <c r="U53" s="193">
        <f t="shared" si="78"/>
        <v>0</v>
      </c>
      <c r="V53" s="193">
        <f t="shared" si="79"/>
        <v>0</v>
      </c>
      <c r="W53" s="193">
        <f t="shared" si="80"/>
        <v>0</v>
      </c>
      <c r="X53" s="193">
        <f t="shared" si="81"/>
        <v>0</v>
      </c>
      <c r="Y53" s="193">
        <f t="shared" si="82"/>
        <v>0</v>
      </c>
      <c r="Z53" s="194">
        <f t="shared" si="83"/>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74"/>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75"/>
        <v>0</v>
      </c>
      <c r="S54" s="361">
        <f t="shared" si="76"/>
        <v>0</v>
      </c>
      <c r="T54" s="361">
        <f t="shared" si="77"/>
        <v>0</v>
      </c>
      <c r="U54" s="361">
        <f t="shared" si="78"/>
        <v>0</v>
      </c>
      <c r="V54" s="361">
        <f t="shared" si="79"/>
        <v>0</v>
      </c>
      <c r="W54" s="361">
        <f t="shared" si="80"/>
        <v>0</v>
      </c>
      <c r="X54" s="361">
        <f t="shared" si="81"/>
        <v>0</v>
      </c>
      <c r="Y54" s="361">
        <f t="shared" si="82"/>
        <v>0</v>
      </c>
      <c r="Z54" s="340">
        <f t="shared" si="83"/>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74"/>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75"/>
        <v>0</v>
      </c>
      <c r="S55" s="193">
        <f t="shared" si="76"/>
        <v>0</v>
      </c>
      <c r="T55" s="193">
        <f t="shared" si="77"/>
        <v>0</v>
      </c>
      <c r="U55" s="193">
        <f t="shared" si="78"/>
        <v>0</v>
      </c>
      <c r="V55" s="193">
        <f t="shared" si="79"/>
        <v>0</v>
      </c>
      <c r="W55" s="193">
        <f t="shared" si="80"/>
        <v>0</v>
      </c>
      <c r="X55" s="193">
        <f t="shared" si="81"/>
        <v>0</v>
      </c>
      <c r="Y55" s="193">
        <f t="shared" si="82"/>
        <v>0</v>
      </c>
      <c r="Z55" s="194">
        <f t="shared" si="83"/>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74"/>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75"/>
        <v>0</v>
      </c>
      <c r="S56" s="193">
        <f t="shared" si="76"/>
        <v>0</v>
      </c>
      <c r="T56" s="193">
        <f t="shared" si="77"/>
        <v>0</v>
      </c>
      <c r="U56" s="193">
        <f t="shared" si="78"/>
        <v>0</v>
      </c>
      <c r="V56" s="193">
        <f t="shared" si="79"/>
        <v>0</v>
      </c>
      <c r="W56" s="193">
        <f t="shared" si="80"/>
        <v>0</v>
      </c>
      <c r="X56" s="193">
        <f t="shared" si="81"/>
        <v>0</v>
      </c>
      <c r="Y56" s="193">
        <f t="shared" si="82"/>
        <v>0</v>
      </c>
      <c r="Z56" s="194">
        <f t="shared" si="83"/>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74"/>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75"/>
        <v>0</v>
      </c>
      <c r="S57" s="204">
        <f t="shared" si="76"/>
        <v>0</v>
      </c>
      <c r="T57" s="204">
        <f t="shared" si="77"/>
        <v>0</v>
      </c>
      <c r="U57" s="204">
        <f t="shared" si="78"/>
        <v>0</v>
      </c>
      <c r="V57" s="204">
        <f t="shared" si="79"/>
        <v>0</v>
      </c>
      <c r="W57" s="204">
        <f t="shared" si="80"/>
        <v>0</v>
      </c>
      <c r="X57" s="204">
        <f t="shared" si="81"/>
        <v>0</v>
      </c>
      <c r="Y57" s="204">
        <f t="shared" si="82"/>
        <v>0</v>
      </c>
      <c r="Z57" s="202">
        <f t="shared" si="83"/>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74"/>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75"/>
        <v>0</v>
      </c>
      <c r="S58" s="193">
        <f t="shared" si="76"/>
        <v>0</v>
      </c>
      <c r="T58" s="193">
        <f t="shared" si="77"/>
        <v>0</v>
      </c>
      <c r="U58" s="193">
        <f t="shared" si="78"/>
        <v>0</v>
      </c>
      <c r="V58" s="193">
        <f t="shared" si="79"/>
        <v>0</v>
      </c>
      <c r="W58" s="193">
        <f t="shared" si="80"/>
        <v>0</v>
      </c>
      <c r="X58" s="193">
        <f t="shared" si="81"/>
        <v>0</v>
      </c>
      <c r="Y58" s="193">
        <f t="shared" si="82"/>
        <v>0</v>
      </c>
      <c r="Z58" s="194">
        <f t="shared" si="83"/>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74"/>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75"/>
        <v>0</v>
      </c>
      <c r="S59" s="193">
        <f t="shared" si="76"/>
        <v>0</v>
      </c>
      <c r="T59" s="193">
        <f t="shared" si="77"/>
        <v>0</v>
      </c>
      <c r="U59" s="193">
        <f t="shared" si="78"/>
        <v>0</v>
      </c>
      <c r="V59" s="193">
        <f t="shared" si="79"/>
        <v>0</v>
      </c>
      <c r="W59" s="193">
        <f t="shared" si="80"/>
        <v>0</v>
      </c>
      <c r="X59" s="193">
        <f t="shared" si="81"/>
        <v>0</v>
      </c>
      <c r="Y59" s="193">
        <f t="shared" si="82"/>
        <v>0</v>
      </c>
      <c r="Z59" s="194">
        <f t="shared" si="83"/>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74"/>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75"/>
        <v>0</v>
      </c>
      <c r="S60" s="193">
        <f t="shared" si="76"/>
        <v>0</v>
      </c>
      <c r="T60" s="193">
        <f t="shared" si="77"/>
        <v>0</v>
      </c>
      <c r="U60" s="193">
        <f t="shared" si="78"/>
        <v>0</v>
      </c>
      <c r="V60" s="193">
        <f t="shared" si="79"/>
        <v>0</v>
      </c>
      <c r="W60" s="193">
        <f t="shared" si="80"/>
        <v>0</v>
      </c>
      <c r="X60" s="193">
        <f t="shared" si="81"/>
        <v>0</v>
      </c>
      <c r="Y60" s="193">
        <f t="shared" si="82"/>
        <v>0</v>
      </c>
      <c r="Z60" s="194">
        <f t="shared" si="83"/>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ref="F61" si="84">E61*24</f>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75"/>
        <v>0</v>
      </c>
      <c r="S61" s="379">
        <f t="shared" si="76"/>
        <v>0</v>
      </c>
      <c r="T61" s="379">
        <f>IF(K61=0,0,K61*($F61/($E61*24))*$G61*$H61/2000)</f>
        <v>0</v>
      </c>
      <c r="U61" s="379">
        <f t="shared" si="78"/>
        <v>0</v>
      </c>
      <c r="V61" s="379">
        <f t="shared" si="79"/>
        <v>0</v>
      </c>
      <c r="W61" s="379">
        <f t="shared" si="80"/>
        <v>0</v>
      </c>
      <c r="X61" s="379">
        <f t="shared" si="81"/>
        <v>0</v>
      </c>
      <c r="Y61" s="379">
        <f t="shared" si="82"/>
        <v>0</v>
      </c>
      <c r="Z61" s="381">
        <f t="shared" si="83"/>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85">IFERROR((I65*$G65*$H65)/2000, "")</f>
        <v>0</v>
      </c>
      <c r="S65" s="361">
        <f>IFERROR((J65*$G65*$H65)/2000, "")</f>
        <v>0</v>
      </c>
      <c r="T65" s="339">
        <f t="shared" ref="T65:T71" si="86">IFERROR((K65*$G65*$H65)/2000, "")</f>
        <v>0</v>
      </c>
      <c r="U65" s="339">
        <f t="shared" ref="U65:W72" si="87">IFERROR((L65*$G65*$H65)/2000, "")</f>
        <v>0</v>
      </c>
      <c r="V65" s="339">
        <f t="shared" si="87"/>
        <v>0</v>
      </c>
      <c r="W65" s="339">
        <f t="shared" si="87"/>
        <v>0</v>
      </c>
      <c r="X65" s="339" t="str">
        <f t="shared" ref="X65:X72" si="88">IFERROR((O65*$G65*$H65)/2000, "--")</f>
        <v>--</v>
      </c>
      <c r="Y65" s="339">
        <f t="shared" ref="Y65:Z72" si="89">IFERROR((P65*$G65*$H65)/2000, "")</f>
        <v>0</v>
      </c>
      <c r="Z65" s="340">
        <f t="shared" si="89"/>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85"/>
        <v>0</v>
      </c>
      <c r="S66" s="193">
        <f t="shared" ref="S66:S71" si="90">IFERROR((J66*$G66*$H66)/2000, "")</f>
        <v>0</v>
      </c>
      <c r="T66" s="262">
        <f t="shared" si="86"/>
        <v>0</v>
      </c>
      <c r="U66" s="262">
        <f t="shared" si="87"/>
        <v>0</v>
      </c>
      <c r="V66" s="262">
        <f t="shared" si="87"/>
        <v>0</v>
      </c>
      <c r="W66" s="262">
        <f t="shared" si="87"/>
        <v>0</v>
      </c>
      <c r="X66" s="262" t="str">
        <f t="shared" si="88"/>
        <v>--</v>
      </c>
      <c r="Y66" s="262">
        <f t="shared" si="89"/>
        <v>0</v>
      </c>
      <c r="Z66" s="194">
        <f t="shared" si="89"/>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91">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85"/>
        <v>0</v>
      </c>
      <c r="S67" s="193">
        <f t="shared" si="90"/>
        <v>0</v>
      </c>
      <c r="T67" s="262">
        <f t="shared" si="86"/>
        <v>0</v>
      </c>
      <c r="U67" s="262">
        <f t="shared" si="87"/>
        <v>0</v>
      </c>
      <c r="V67" s="262">
        <f t="shared" si="87"/>
        <v>0</v>
      </c>
      <c r="W67" s="262">
        <f t="shared" si="87"/>
        <v>0</v>
      </c>
      <c r="X67" s="262" t="str">
        <f t="shared" si="88"/>
        <v>--</v>
      </c>
      <c r="Y67" s="262">
        <f t="shared" si="89"/>
        <v>0</v>
      </c>
      <c r="Z67" s="194">
        <f t="shared" si="89"/>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91"/>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85"/>
        <v>0</v>
      </c>
      <c r="S68" s="193">
        <f t="shared" si="90"/>
        <v>0</v>
      </c>
      <c r="T68" s="262">
        <f t="shared" si="86"/>
        <v>0</v>
      </c>
      <c r="U68" s="262">
        <f t="shared" si="87"/>
        <v>0</v>
      </c>
      <c r="V68" s="262">
        <f t="shared" si="87"/>
        <v>0</v>
      </c>
      <c r="W68" s="262">
        <f t="shared" si="87"/>
        <v>0</v>
      </c>
      <c r="X68" s="262" t="str">
        <f t="shared" si="88"/>
        <v>--</v>
      </c>
      <c r="Y68" s="262">
        <f t="shared" si="89"/>
        <v>0</v>
      </c>
      <c r="Z68" s="194">
        <f t="shared" si="89"/>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91"/>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85"/>
        <v>0</v>
      </c>
      <c r="S69" s="193">
        <f t="shared" si="90"/>
        <v>0</v>
      </c>
      <c r="T69" s="262">
        <f t="shared" si="86"/>
        <v>0</v>
      </c>
      <c r="U69" s="262">
        <f t="shared" si="87"/>
        <v>0</v>
      </c>
      <c r="V69" s="262">
        <f t="shared" si="87"/>
        <v>0</v>
      </c>
      <c r="W69" s="262">
        <f t="shared" si="87"/>
        <v>0</v>
      </c>
      <c r="X69" s="262" t="str">
        <f t="shared" si="88"/>
        <v>--</v>
      </c>
      <c r="Y69" s="262">
        <f t="shared" si="89"/>
        <v>0</v>
      </c>
      <c r="Z69" s="194">
        <f t="shared" si="89"/>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91"/>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85"/>
        <v>0</v>
      </c>
      <c r="S70" s="193">
        <f t="shared" si="90"/>
        <v>0</v>
      </c>
      <c r="T70" s="262">
        <f t="shared" si="86"/>
        <v>0</v>
      </c>
      <c r="U70" s="262">
        <f t="shared" si="87"/>
        <v>0</v>
      </c>
      <c r="V70" s="262">
        <f t="shared" si="87"/>
        <v>0</v>
      </c>
      <c r="W70" s="262">
        <f t="shared" si="87"/>
        <v>0</v>
      </c>
      <c r="X70" s="262" t="str">
        <f t="shared" si="88"/>
        <v>--</v>
      </c>
      <c r="Y70" s="262">
        <f t="shared" si="89"/>
        <v>0</v>
      </c>
      <c r="Z70" s="194">
        <f t="shared" si="89"/>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85"/>
        <v>0</v>
      </c>
      <c r="S71" s="193">
        <f t="shared" si="90"/>
        <v>0</v>
      </c>
      <c r="T71" s="262">
        <f t="shared" si="86"/>
        <v>0</v>
      </c>
      <c r="U71" s="262">
        <f t="shared" si="87"/>
        <v>0</v>
      </c>
      <c r="V71" s="262">
        <f t="shared" si="87"/>
        <v>0</v>
      </c>
      <c r="W71" s="262">
        <f t="shared" si="87"/>
        <v>0</v>
      </c>
      <c r="X71" s="262" t="str">
        <f t="shared" si="88"/>
        <v>--</v>
      </c>
      <c r="Y71" s="262">
        <f t="shared" si="89"/>
        <v>0</v>
      </c>
      <c r="Z71" s="194" t="str">
        <f t="shared" si="89"/>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87"/>
        <v>0</v>
      </c>
      <c r="V72" s="201">
        <f t="shared" si="87"/>
        <v>0</v>
      </c>
      <c r="W72" s="201">
        <f t="shared" si="87"/>
        <v>0</v>
      </c>
      <c r="X72" s="201">
        <f t="shared" si="88"/>
        <v>0</v>
      </c>
      <c r="Y72" s="201">
        <f t="shared" si="89"/>
        <v>0</v>
      </c>
      <c r="Z72" s="202">
        <f t="shared" si="89"/>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2020</v>
      </c>
      <c r="B73" s="304" t="s">
        <v>133</v>
      </c>
      <c r="C73" s="471"/>
      <c r="D73" s="298"/>
      <c r="E73" s="298"/>
      <c r="F73" s="299"/>
      <c r="G73" s="298"/>
      <c r="H73" s="300"/>
      <c r="I73" s="415">
        <f t="shared" ref="I73:Q73" si="92">SUM(I51:I72)</f>
        <v>0</v>
      </c>
      <c r="J73" s="468">
        <f t="shared" si="92"/>
        <v>0</v>
      </c>
      <c r="K73" s="469">
        <f t="shared" si="92"/>
        <v>0</v>
      </c>
      <c r="L73" s="301">
        <f>SUM(L51:L72)</f>
        <v>0</v>
      </c>
      <c r="M73" s="301">
        <f t="shared" si="92"/>
        <v>0</v>
      </c>
      <c r="N73" s="301">
        <f t="shared" si="92"/>
        <v>0</v>
      </c>
      <c r="O73" s="301">
        <f t="shared" si="92"/>
        <v>0</v>
      </c>
      <c r="P73" s="301">
        <f t="shared" si="92"/>
        <v>0</v>
      </c>
      <c r="Q73" s="307">
        <f t="shared" si="92"/>
        <v>0</v>
      </c>
      <c r="R73" s="418">
        <f t="shared" ref="R73:Z73" si="93">SUM(R51:R72)</f>
        <v>0</v>
      </c>
      <c r="S73" s="308">
        <f t="shared" si="93"/>
        <v>0</v>
      </c>
      <c r="T73" s="470">
        <f t="shared" si="93"/>
        <v>0</v>
      </c>
      <c r="U73" s="308">
        <f>SUM(U51:U72)</f>
        <v>0</v>
      </c>
      <c r="V73" s="308">
        <f t="shared" si="93"/>
        <v>0</v>
      </c>
      <c r="W73" s="308">
        <f t="shared" si="93"/>
        <v>0</v>
      </c>
      <c r="X73" s="308">
        <f t="shared" si="93"/>
        <v>0</v>
      </c>
      <c r="Y73" s="308">
        <f t="shared" si="93"/>
        <v>0</v>
      </c>
      <c r="Z73" s="309">
        <f t="shared" si="93"/>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P2:Z2"/>
    <mergeCell ref="L2:M2"/>
    <mergeCell ref="N2:O2"/>
  </mergeCells>
  <phoneticPr fontId="0" type="noConversion"/>
  <printOptions horizontalCentered="1"/>
  <pageMargins left="0.25" right="0.25" top="1" bottom="0.5" header="0.5" footer="0.5"/>
  <pageSetup paperSize="5" scale="19" orientation="portrait" horizontalDpi="300" verticalDpi="300" r:id="rId1"/>
  <headerFooter alignWithMargins="0">
    <oddHeader>&amp;C&amp;"Helvetica,Bold"AIR EMISSIONS CALCULATIONS - 1ST YEAR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CD3D-34BB-4B7A-969C-C9462B580CBF}">
  <sheetPr codeName="Sheet5">
    <pageSetUpPr fitToPage="1"/>
  </sheetPr>
  <dimension ref="A1:AR207"/>
  <sheetViews>
    <sheetView view="pageLayout" topLeftCell="A29" zoomScale="55" zoomScaleNormal="100" zoomScalePageLayoutView="55" workbookViewId="0">
      <selection activeCell="Q75" sqref="Q75"/>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TITLE!A15</f>
        <v>2021</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2021</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- 2ND YEAR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75-1353-4B2F-AF8F-F3063AFA112D}">
  <sheetPr codeName="Sheet6">
    <pageSetUpPr fitToPage="1"/>
  </sheetPr>
  <dimension ref="A1:AR207"/>
  <sheetViews>
    <sheetView view="pageLayout" topLeftCell="A19"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TITLE!A16</f>
        <v>2022</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2022</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- 3RD YEAR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F7DF-12FC-4312-B691-5A63510416BC}">
  <sheetPr codeName="Sheet7">
    <pageSetUpPr fitToPage="1"/>
  </sheetPr>
  <dimension ref="A1:AR207"/>
  <sheetViews>
    <sheetView view="pageLayout" topLeftCell="A15" zoomScale="70" zoomScaleNormal="100" zoomScalePageLayoutView="70" workbookViewId="0">
      <selection activeCell="B51" sqref="B51"/>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TITLE!A17</f>
        <v>2023</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2023</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- 4TH YEAR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EE1-B73F-4679-A2D2-E2C80FF45FED}">
  <sheetPr codeName="Sheet8">
    <pageSetUpPr fitToPage="1"/>
  </sheetPr>
  <dimension ref="A1:AR207"/>
  <sheetViews>
    <sheetView view="pageLayout" topLeftCell="A45" zoomScale="70" zoomScaleNormal="10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TITLE!A18</f>
        <v>2024</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2024</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- 5TH YEAR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C2BC-8CB3-4BB4-A633-4FCE5AFCA2A8}">
  <sheetPr codeName="Sheet10">
    <pageSetUpPr fitToPage="1"/>
  </sheetPr>
  <dimension ref="A1:AR207"/>
  <sheetViews>
    <sheetView view="pageLayout" topLeftCell="A13" zoomScale="70" zoomScaleNormal="70" zoomScalePageLayoutView="70" workbookViewId="0">
      <selection activeCell="T77" sqref="T77"/>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1</v>
      </c>
      <c r="H32" s="223">
        <v>1</v>
      </c>
      <c r="I32" s="409" t="s">
        <v>117</v>
      </c>
      <c r="J32" s="447" t="s">
        <v>117</v>
      </c>
      <c r="K32" s="448" t="s">
        <v>117</v>
      </c>
      <c r="L32" s="242" t="s">
        <v>117</v>
      </c>
      <c r="M32" s="242" t="s">
        <v>117</v>
      </c>
      <c r="N32" s="213">
        <f>W32/G32/H32*2000</f>
        <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1</v>
      </c>
      <c r="H37" s="223">
        <v>1</v>
      </c>
      <c r="I37" s="409" t="s">
        <v>117</v>
      </c>
      <c r="J37" s="447" t="s">
        <v>117</v>
      </c>
      <c r="K37" s="448" t="s">
        <v>117</v>
      </c>
      <c r="L37" s="242" t="s">
        <v>117</v>
      </c>
      <c r="M37" s="242" t="s">
        <v>117</v>
      </c>
      <c r="N37" s="213">
        <f>W37/G37/H37*2000</f>
        <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1</v>
      </c>
      <c r="H39" s="223">
        <v>1</v>
      </c>
      <c r="I39" s="409" t="s">
        <v>117</v>
      </c>
      <c r="J39" s="447" t="s">
        <v>117</v>
      </c>
      <c r="K39" s="448" t="s">
        <v>117</v>
      </c>
      <c r="L39" s="242" t="s">
        <v>117</v>
      </c>
      <c r="M39" s="242" t="s">
        <v>117</v>
      </c>
      <c r="N39" s="213">
        <f>W39/G39/H39*2000</f>
        <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TITLE!A19</f>
        <v>2025</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f t="shared" si="38"/>
        <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2025</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- 6TH YEAR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4BA2-5892-43BF-98D6-C7C41FB16484}">
  <sheetPr codeName="Sheet9">
    <pageSetUpPr fitToPage="1"/>
  </sheetPr>
  <dimension ref="A1:AR207"/>
  <sheetViews>
    <sheetView view="pageLayout" topLeftCell="A46" zoomScale="70" zoomScaleNormal="100" zoomScalePageLayoutView="70" workbookViewId="0">
      <selection activeCell="H30" sqref="H30"/>
    </sheetView>
  </sheetViews>
  <sheetFormatPr defaultColWidth="9.7109375" defaultRowHeight="12.75" customHeight="1" x14ac:dyDescent="0.2"/>
  <cols>
    <col min="1" max="1" width="22.140625" style="6" customWidth="1"/>
    <col min="2" max="2" width="47.140625" style="6" customWidth="1"/>
    <col min="3" max="3" width="14.42578125" style="6" bestFit="1" customWidth="1"/>
    <col min="4" max="4" width="17.7109375" style="7" customWidth="1"/>
    <col min="5" max="5" width="10.7109375" style="7" customWidth="1"/>
    <col min="6" max="6" width="10.7109375" style="8" customWidth="1"/>
    <col min="7" max="8" width="9.140625" style="7" customWidth="1"/>
    <col min="9" max="11" width="14.140625" style="13" customWidth="1"/>
    <col min="12" max="12" width="9.140625" style="13" bestFit="1" customWidth="1"/>
    <col min="13" max="13" width="13.42578125" style="13" customWidth="1"/>
    <col min="14" max="14" width="10.7109375" style="13" customWidth="1"/>
    <col min="15" max="15" width="12.140625" style="13" customWidth="1"/>
    <col min="16" max="16" width="10.7109375" style="13" customWidth="1"/>
    <col min="17" max="24" width="10.7109375" style="14" customWidth="1"/>
    <col min="25" max="25" width="12.28515625" style="14" customWidth="1"/>
    <col min="26" max="26" width="9.7109375" style="2"/>
    <col min="27" max="44" width="9.7109375" style="272"/>
    <col min="45" max="16384" width="9.7109375" style="2"/>
  </cols>
  <sheetData>
    <row r="1" spans="1:44" ht="12.75" customHeight="1" thickBot="1" x14ac:dyDescent="0.25">
      <c r="A1" s="23" t="s">
        <v>1</v>
      </c>
      <c r="B1" s="23" t="s">
        <v>2</v>
      </c>
      <c r="C1" s="23"/>
      <c r="D1" s="23" t="s">
        <v>3</v>
      </c>
      <c r="E1" s="23" t="s">
        <v>5</v>
      </c>
      <c r="F1" s="24" t="s">
        <v>69</v>
      </c>
      <c r="G1" s="23" t="s">
        <v>7</v>
      </c>
      <c r="H1" s="25"/>
      <c r="I1" s="26"/>
      <c r="J1" s="26"/>
      <c r="K1" s="26"/>
      <c r="L1" s="27" t="s">
        <v>90</v>
      </c>
      <c r="M1" s="28" t="s">
        <v>0</v>
      </c>
      <c r="N1" s="26" t="s">
        <v>47</v>
      </c>
      <c r="O1" s="29"/>
      <c r="P1" s="29" t="s">
        <v>11</v>
      </c>
      <c r="Q1" s="29"/>
      <c r="R1" s="30"/>
      <c r="S1" s="30"/>
      <c r="T1" s="30"/>
      <c r="U1" s="30"/>
      <c r="V1" s="30"/>
      <c r="W1" s="30"/>
      <c r="X1" s="30"/>
      <c r="Y1" s="30"/>
      <c r="Z1" s="103"/>
    </row>
    <row r="2" spans="1:44" ht="12.75" customHeight="1" thickBot="1" x14ac:dyDescent="0.25">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407"/>
      <c r="K2" s="407"/>
      <c r="L2" s="510" t="str">
        <f>TITLE!$C$7</f>
        <v xml:space="preserve">  </v>
      </c>
      <c r="M2" s="513"/>
      <c r="N2" s="510" t="str">
        <f>TITLE!$C$8</f>
        <v xml:space="preserve"> </v>
      </c>
      <c r="O2" s="513"/>
      <c r="P2" s="510" t="str">
        <f>TITLE!C9</f>
        <v xml:space="preserve"> </v>
      </c>
      <c r="Q2" s="511"/>
      <c r="R2" s="511"/>
      <c r="S2" s="511"/>
      <c r="T2" s="511"/>
      <c r="U2" s="511"/>
      <c r="V2" s="511"/>
      <c r="W2" s="511"/>
      <c r="X2" s="511"/>
      <c r="Y2" s="511"/>
      <c r="Z2" s="512"/>
    </row>
    <row r="3" spans="1:44" ht="12.75" customHeight="1" thickTop="1" x14ac:dyDescent="0.2">
      <c r="A3" s="33" t="s">
        <v>48</v>
      </c>
      <c r="B3" s="34" t="s">
        <v>49</v>
      </c>
      <c r="C3" s="34" t="s">
        <v>110</v>
      </c>
      <c r="D3" s="34" t="s">
        <v>50</v>
      </c>
      <c r="E3" s="34" t="s">
        <v>51</v>
      </c>
      <c r="F3" s="35" t="s">
        <v>52</v>
      </c>
      <c r="G3" s="36" t="s">
        <v>53</v>
      </c>
      <c r="H3" s="37"/>
      <c r="I3" s="38"/>
      <c r="J3" s="38"/>
      <c r="K3" s="38"/>
      <c r="L3" s="38"/>
      <c r="M3" s="38" t="s">
        <v>54</v>
      </c>
      <c r="N3" s="38"/>
      <c r="O3" s="38"/>
      <c r="P3" s="38"/>
      <c r="Q3" s="39"/>
      <c r="R3" s="40"/>
      <c r="S3" s="40"/>
      <c r="T3" s="40"/>
      <c r="U3" s="40"/>
      <c r="V3" s="38" t="s">
        <v>55</v>
      </c>
      <c r="W3" s="40"/>
      <c r="X3" s="40"/>
      <c r="Y3" s="40"/>
      <c r="Z3" s="102"/>
    </row>
    <row r="4" spans="1:44" ht="12.75" customHeight="1" x14ac:dyDescent="0.2">
      <c r="A4" s="41"/>
      <c r="B4" s="42" t="s">
        <v>56</v>
      </c>
      <c r="C4" s="42"/>
      <c r="D4" s="42" t="s">
        <v>57</v>
      </c>
      <c r="E4" s="42" t="s">
        <v>58</v>
      </c>
      <c r="F4" s="43" t="s">
        <v>59</v>
      </c>
      <c r="G4" s="44"/>
      <c r="H4" s="45"/>
      <c r="I4" s="46"/>
      <c r="J4" s="46"/>
      <c r="K4" s="46"/>
      <c r="L4" s="46"/>
      <c r="M4" s="46"/>
      <c r="N4" s="46"/>
      <c r="O4" s="46"/>
      <c r="P4" s="46"/>
      <c r="Q4" s="47"/>
      <c r="R4" s="48"/>
      <c r="S4" s="48"/>
      <c r="T4" s="48"/>
      <c r="U4" s="48"/>
      <c r="V4" s="46"/>
      <c r="W4" s="48"/>
      <c r="X4" s="48"/>
      <c r="Y4" s="48"/>
      <c r="Z4" s="57"/>
    </row>
    <row r="5" spans="1:44" ht="12.75" customHeight="1" x14ac:dyDescent="0.2">
      <c r="A5" s="49"/>
      <c r="B5" s="294" t="s">
        <v>60</v>
      </c>
      <c r="C5" s="294"/>
      <c r="D5" s="50" t="s">
        <v>57</v>
      </c>
      <c r="E5" s="50" t="s">
        <v>61</v>
      </c>
      <c r="F5" s="51" t="s">
        <v>62</v>
      </c>
      <c r="G5" s="52"/>
      <c r="H5" s="53"/>
      <c r="I5" s="54"/>
      <c r="J5" s="54"/>
      <c r="K5" s="54"/>
      <c r="L5" s="54"/>
      <c r="M5" s="54"/>
      <c r="N5" s="54"/>
      <c r="O5" s="46"/>
      <c r="P5" s="54"/>
      <c r="Q5" s="55"/>
      <c r="R5" s="56"/>
      <c r="S5" s="56"/>
      <c r="T5" s="56"/>
      <c r="U5" s="56"/>
      <c r="V5" s="54"/>
      <c r="W5" s="56"/>
      <c r="X5" s="56"/>
      <c r="Y5" s="56"/>
      <c r="Z5" s="57"/>
    </row>
    <row r="6" spans="1:44" ht="12.75" customHeight="1" thickBot="1" x14ac:dyDescent="0.25">
      <c r="A6" s="41"/>
      <c r="B6" s="295" t="s">
        <v>63</v>
      </c>
      <c r="C6" s="295"/>
      <c r="D6" s="180" t="s">
        <v>64</v>
      </c>
      <c r="E6" s="42" t="s">
        <v>61</v>
      </c>
      <c r="F6" s="43" t="s">
        <v>62</v>
      </c>
      <c r="G6" s="181" t="s">
        <v>65</v>
      </c>
      <c r="H6" s="182" t="s">
        <v>80</v>
      </c>
      <c r="I6" s="432" t="s">
        <v>220</v>
      </c>
      <c r="J6" s="433" t="s">
        <v>218</v>
      </c>
      <c r="K6" s="434" t="s">
        <v>219</v>
      </c>
      <c r="L6" s="435" t="s">
        <v>28</v>
      </c>
      <c r="M6" s="435" t="s">
        <v>29</v>
      </c>
      <c r="N6" s="435" t="s">
        <v>30</v>
      </c>
      <c r="O6" s="433" t="s">
        <v>81</v>
      </c>
      <c r="P6" s="433" t="s">
        <v>31</v>
      </c>
      <c r="Q6" s="436" t="s">
        <v>89</v>
      </c>
      <c r="R6" s="437" t="s">
        <v>220</v>
      </c>
      <c r="S6" s="438" t="s">
        <v>218</v>
      </c>
      <c r="T6" s="439" t="s">
        <v>219</v>
      </c>
      <c r="U6" s="439" t="s">
        <v>28</v>
      </c>
      <c r="V6" s="183" t="s">
        <v>29</v>
      </c>
      <c r="W6" s="183" t="s">
        <v>30</v>
      </c>
      <c r="X6" s="46" t="s">
        <v>81</v>
      </c>
      <c r="Y6" s="46" t="s">
        <v>31</v>
      </c>
      <c r="Z6" s="184" t="s">
        <v>89</v>
      </c>
    </row>
    <row r="7" spans="1:44" s="185" customFormat="1" ht="12.75" customHeight="1" thickTop="1" x14ac:dyDescent="0.2">
      <c r="A7" s="206" t="s">
        <v>66</v>
      </c>
      <c r="B7" s="296" t="s">
        <v>181</v>
      </c>
      <c r="C7" s="313"/>
      <c r="D7" s="207">
        <v>0</v>
      </c>
      <c r="E7" s="208">
        <f>FACTORS!$I$2*D7</f>
        <v>0</v>
      </c>
      <c r="F7" s="209">
        <f>E7*24</f>
        <v>0</v>
      </c>
      <c r="G7" s="210">
        <v>0</v>
      </c>
      <c r="H7" s="211">
        <v>0</v>
      </c>
      <c r="I7" s="412">
        <f>FACTORS!$C$17*D7/453.592</f>
        <v>0</v>
      </c>
      <c r="J7" s="440">
        <f>FACTORS!$D$17*D7/453.592</f>
        <v>0</v>
      </c>
      <c r="K7" s="441">
        <f>FACTORS!$E$17*D7/453.592</f>
        <v>0</v>
      </c>
      <c r="L7" s="214">
        <f>FACTORS!$F$17*D7/453.592</f>
        <v>0</v>
      </c>
      <c r="M7" s="214">
        <f>FACTORS!$G$17*D7/453.592</f>
        <v>0</v>
      </c>
      <c r="N7" s="213">
        <f>FACTORS!$H$17*D7/453.592</f>
        <v>0</v>
      </c>
      <c r="O7" s="215">
        <f>FACTORS!$I$17*D7/453.592</f>
        <v>0</v>
      </c>
      <c r="P7" s="215">
        <f>FACTORS!$J$17*D7/453.592</f>
        <v>0</v>
      </c>
      <c r="Q7" s="216">
        <f>IFERROR(FACTORS!$K$17*D7/453.592,"--")</f>
        <v>0</v>
      </c>
      <c r="R7" s="416">
        <f>IF(I7=0,0,I7*($F7/($E7*24))*$G7*$H7/2000)</f>
        <v>0</v>
      </c>
      <c r="S7" s="215">
        <f t="shared" ref="S7:T10" si="0">IF(J7=0,0,J7*($F7/($E7*24))*$G7*$H7/2000)</f>
        <v>0</v>
      </c>
      <c r="T7" s="215">
        <f>IF(K7=0,0,K7*($F7/($E7*24))*$G7*$H7/2000)</f>
        <v>0</v>
      </c>
      <c r="U7" s="215">
        <f t="shared" ref="U7:W10" si="1">IF(L7=0,0,L7*($F7/($E7*24))*$G7*$H7/2000)</f>
        <v>0</v>
      </c>
      <c r="V7" s="215">
        <f t="shared" si="1"/>
        <v>0</v>
      </c>
      <c r="W7" s="215">
        <f t="shared" si="1"/>
        <v>0</v>
      </c>
      <c r="X7" s="215">
        <f>IFERROR(IF(O7=0,0,O7*($F7/($E7*24))*$G7*$H7/2000),"--")</f>
        <v>0</v>
      </c>
      <c r="Y7" s="215">
        <f>IF(P7=0,0,P7*($F7/($E7*24))*$G7*$H7/2000)</f>
        <v>0</v>
      </c>
      <c r="Z7" s="217">
        <f>IFERROR(IF(Q7=0,0,Q7*($F7/($E7*24))*$G7*$H7/2000),"--")</f>
        <v>0</v>
      </c>
      <c r="AA7" s="278"/>
      <c r="AB7" s="278"/>
      <c r="AC7" s="278"/>
      <c r="AD7" s="278"/>
      <c r="AE7" s="278"/>
      <c r="AF7" s="278"/>
      <c r="AG7" s="278"/>
      <c r="AH7" s="278"/>
      <c r="AI7" s="278"/>
      <c r="AJ7" s="278"/>
      <c r="AK7" s="278"/>
      <c r="AL7" s="278"/>
      <c r="AM7" s="278"/>
      <c r="AN7" s="278"/>
      <c r="AO7" s="278"/>
      <c r="AP7" s="278"/>
      <c r="AQ7" s="278"/>
      <c r="AR7" s="278"/>
    </row>
    <row r="8" spans="1:44" s="195" customFormat="1" ht="12.75" customHeight="1" x14ac:dyDescent="0.2">
      <c r="A8" s="218"/>
      <c r="B8" s="254" t="s">
        <v>181</v>
      </c>
      <c r="C8" s="314"/>
      <c r="D8" s="220">
        <v>0</v>
      </c>
      <c r="E8" s="221">
        <f>FACTORS!$I$2*D8</f>
        <v>0</v>
      </c>
      <c r="F8" s="213">
        <f>E8*24</f>
        <v>0</v>
      </c>
      <c r="G8" s="222">
        <v>0</v>
      </c>
      <c r="H8" s="223">
        <v>0</v>
      </c>
      <c r="I8" s="235">
        <f>FACTORS!$C$17*D8/453.592</f>
        <v>0</v>
      </c>
      <c r="J8" s="440">
        <f>FACTORS!$D$17*D8/453.592</f>
        <v>0</v>
      </c>
      <c r="K8" s="441">
        <f>FACTORS!$E$17*D8/453.592</f>
        <v>0</v>
      </c>
      <c r="L8" s="214">
        <f>FACTORS!$F$17*D8/453.592</f>
        <v>0</v>
      </c>
      <c r="M8" s="214">
        <f>FACTORS!$G$17*D8/453.592</f>
        <v>0</v>
      </c>
      <c r="N8" s="213">
        <f>FACTORS!$H$17*D8/453.592</f>
        <v>0</v>
      </c>
      <c r="O8" s="214">
        <f>FACTORS!$I$17*D8/453.592</f>
        <v>0</v>
      </c>
      <c r="P8" s="214">
        <f>FACTORS!$J$17*D8/453.592</f>
        <v>0</v>
      </c>
      <c r="Q8" s="216">
        <f>IFERROR(FACTORS!$K$17*D8/453.592,"--")</f>
        <v>0</v>
      </c>
      <c r="R8" s="212">
        <f>IF(I8=0,0,I8*($F8/($E8*24))*$G8*$H8/2000)</f>
        <v>0</v>
      </c>
      <c r="S8" s="214">
        <f t="shared" si="0"/>
        <v>0</v>
      </c>
      <c r="T8" s="214">
        <f t="shared" si="0"/>
        <v>0</v>
      </c>
      <c r="U8" s="214">
        <f t="shared" si="1"/>
        <v>0</v>
      </c>
      <c r="V8" s="214">
        <f t="shared" si="1"/>
        <v>0</v>
      </c>
      <c r="W8" s="214">
        <f t="shared" si="1"/>
        <v>0</v>
      </c>
      <c r="X8" s="214">
        <f>IFERROR(IF(O8=0,0,O8*($F8/($E8*24))*$G8*$H8/2000),"--")</f>
        <v>0</v>
      </c>
      <c r="Y8" s="214">
        <f>IF(P8=0,0,P8*($F8/($E8*24))*$G8*$H8/2000)</f>
        <v>0</v>
      </c>
      <c r="Z8" s="225">
        <f>IFERROR(IF(Q8=0,0,Q8*($F8/($E8*24))*$G8*$H8/2000),"--")</f>
        <v>0</v>
      </c>
      <c r="AA8" s="272"/>
      <c r="AB8" s="272"/>
      <c r="AC8" s="272"/>
      <c r="AD8" s="272"/>
      <c r="AE8" s="272"/>
      <c r="AF8" s="272"/>
      <c r="AG8" s="272"/>
      <c r="AH8" s="272"/>
      <c r="AI8" s="272"/>
      <c r="AJ8" s="272"/>
      <c r="AK8" s="272"/>
      <c r="AL8" s="272"/>
      <c r="AM8" s="272"/>
      <c r="AN8" s="272"/>
      <c r="AO8" s="272"/>
      <c r="AP8" s="272"/>
      <c r="AQ8" s="272"/>
      <c r="AR8" s="272"/>
    </row>
    <row r="9" spans="1:44" s="195" customFormat="1" ht="12.75" customHeight="1" x14ac:dyDescent="0.2">
      <c r="A9" s="218"/>
      <c r="B9" s="254" t="s">
        <v>181</v>
      </c>
      <c r="C9" s="314"/>
      <c r="D9" s="220">
        <v>0</v>
      </c>
      <c r="E9" s="221">
        <f>FACTORS!$I$2*D9</f>
        <v>0</v>
      </c>
      <c r="F9" s="213">
        <f>E9*24</f>
        <v>0</v>
      </c>
      <c r="G9" s="222">
        <v>0</v>
      </c>
      <c r="H9" s="223">
        <v>0</v>
      </c>
      <c r="I9" s="235">
        <f>FACTORS!$C$17*D9/453.592</f>
        <v>0</v>
      </c>
      <c r="J9" s="440">
        <f>FACTORS!$D$17*D9/453.592</f>
        <v>0</v>
      </c>
      <c r="K9" s="441">
        <f>FACTORS!$E$17*D9/453.592</f>
        <v>0</v>
      </c>
      <c r="L9" s="214">
        <f>FACTORS!$F$17*D9/453.592</f>
        <v>0</v>
      </c>
      <c r="M9" s="214">
        <f>FACTORS!$G$17*D9/453.592</f>
        <v>0</v>
      </c>
      <c r="N9" s="213">
        <f>FACTORS!$H$17*D9/453.592</f>
        <v>0</v>
      </c>
      <c r="O9" s="214">
        <f>FACTORS!$I$17*D9/453.592</f>
        <v>0</v>
      </c>
      <c r="P9" s="214">
        <f>FACTORS!$J$17*D9/453.592</f>
        <v>0</v>
      </c>
      <c r="Q9" s="216">
        <f>IFERROR(FACTORS!$K$17*D9/453.592,"--")</f>
        <v>0</v>
      </c>
      <c r="R9" s="212">
        <f>IF(I9=0,0,I9*($F9/($E9*24))*$G9*$H9/2000)</f>
        <v>0</v>
      </c>
      <c r="S9" s="214">
        <f t="shared" si="0"/>
        <v>0</v>
      </c>
      <c r="T9" s="214">
        <f t="shared" si="0"/>
        <v>0</v>
      </c>
      <c r="U9" s="214">
        <f t="shared" si="1"/>
        <v>0</v>
      </c>
      <c r="V9" s="214">
        <f t="shared" si="1"/>
        <v>0</v>
      </c>
      <c r="W9" s="214">
        <f t="shared" si="1"/>
        <v>0</v>
      </c>
      <c r="X9" s="214">
        <f>IFERROR(IF(O9=0,0,O9*($F9/($E9*24))*$G9*$H9/2000),"--")</f>
        <v>0</v>
      </c>
      <c r="Y9" s="214">
        <f>IF(P9=0,0,P9*($F9/($E9*24))*$G9*$H9/2000)</f>
        <v>0</v>
      </c>
      <c r="Z9" s="225">
        <f>IFERROR(IF(Q9=0,0,Q9*($F9/($E9*24))*$G9*$H9/2000),"--")</f>
        <v>0</v>
      </c>
      <c r="AA9" s="272"/>
      <c r="AB9" s="272"/>
      <c r="AC9" s="272"/>
      <c r="AD9" s="272"/>
      <c r="AE9" s="272"/>
      <c r="AF9" s="272"/>
      <c r="AG9" s="272"/>
      <c r="AH9" s="272"/>
      <c r="AI9" s="272"/>
      <c r="AJ9" s="272"/>
      <c r="AK9" s="272"/>
      <c r="AL9" s="272"/>
      <c r="AM9" s="272"/>
      <c r="AN9" s="272"/>
      <c r="AO9" s="272"/>
      <c r="AP9" s="272"/>
      <c r="AQ9" s="272"/>
      <c r="AR9" s="272"/>
    </row>
    <row r="10" spans="1:44" s="195" customFormat="1" ht="12.75" customHeight="1" x14ac:dyDescent="0.2">
      <c r="A10" s="218"/>
      <c r="B10" s="254" t="s">
        <v>181</v>
      </c>
      <c r="C10" s="314"/>
      <c r="D10" s="220">
        <v>0</v>
      </c>
      <c r="E10" s="221">
        <f>FACTORS!$I$2*D10</f>
        <v>0</v>
      </c>
      <c r="F10" s="213">
        <f>E10*24</f>
        <v>0</v>
      </c>
      <c r="G10" s="222">
        <v>0</v>
      </c>
      <c r="H10" s="223">
        <v>0</v>
      </c>
      <c r="I10" s="235">
        <f>FACTORS!$C$17*D10/453.592</f>
        <v>0</v>
      </c>
      <c r="J10" s="440">
        <f>FACTORS!$D$17*D10/453.592</f>
        <v>0</v>
      </c>
      <c r="K10" s="441">
        <f>FACTORS!$E$17*D10/453.592</f>
        <v>0</v>
      </c>
      <c r="L10" s="214">
        <f>FACTORS!$F$17*D10/453.592</f>
        <v>0</v>
      </c>
      <c r="M10" s="214">
        <f>FACTORS!$G$17*D10/453.592</f>
        <v>0</v>
      </c>
      <c r="N10" s="213">
        <f>FACTORS!$H$17*D10/453.592</f>
        <v>0</v>
      </c>
      <c r="O10" s="214">
        <f>FACTORS!$I$17*D10/453.592</f>
        <v>0</v>
      </c>
      <c r="P10" s="214">
        <f>FACTORS!$J$17*D10/453.592</f>
        <v>0</v>
      </c>
      <c r="Q10" s="216">
        <f>IFERROR(FACTORS!$K$17*D10/453.592,"--")</f>
        <v>0</v>
      </c>
      <c r="R10" s="212">
        <f>IF(I10=0,0,I10*($F10/($E10*24))*$G10*$H10/2000)</f>
        <v>0</v>
      </c>
      <c r="S10" s="214">
        <f>IF(J10=0,0,J10*($F10/($E10*24))*$G10*$H10/2000)</f>
        <v>0</v>
      </c>
      <c r="T10" s="214">
        <f t="shared" si="0"/>
        <v>0</v>
      </c>
      <c r="U10" s="214">
        <f t="shared" si="1"/>
        <v>0</v>
      </c>
      <c r="V10" s="214">
        <f t="shared" si="1"/>
        <v>0</v>
      </c>
      <c r="W10" s="214">
        <f t="shared" si="1"/>
        <v>0</v>
      </c>
      <c r="X10" s="214">
        <f>IFERROR(IF(O10=0,0,O10*($F10/($E10*24))*$G10*$H10/2000),"--")</f>
        <v>0</v>
      </c>
      <c r="Y10" s="214">
        <f>IF(P10=0,0,P10*($F10/($E10*24))*$G10*$H10/2000)</f>
        <v>0</v>
      </c>
      <c r="Z10" s="225">
        <f>IFERROR(IF(Q10=0,0,Q10*($F10/($E10*24))*$G10*$H10/2000),"--")</f>
        <v>0</v>
      </c>
      <c r="AA10" s="272"/>
      <c r="AB10" s="272"/>
      <c r="AC10" s="272"/>
      <c r="AD10" s="272"/>
      <c r="AE10" s="272"/>
      <c r="AF10" s="272"/>
      <c r="AG10" s="272"/>
      <c r="AH10" s="272"/>
      <c r="AI10" s="272"/>
      <c r="AJ10" s="272"/>
      <c r="AK10" s="272"/>
      <c r="AL10" s="272"/>
      <c r="AM10" s="272"/>
      <c r="AN10" s="272"/>
      <c r="AO10" s="272"/>
      <c r="AP10" s="272"/>
      <c r="AQ10" s="272"/>
      <c r="AR10" s="272"/>
    </row>
    <row r="11" spans="1:44" s="195" customFormat="1" x14ac:dyDescent="0.2">
      <c r="A11" s="218"/>
      <c r="B11" s="219" t="s">
        <v>215</v>
      </c>
      <c r="C11" s="219"/>
      <c r="D11" s="220">
        <v>0</v>
      </c>
      <c r="E11" s="226"/>
      <c r="F11" s="227"/>
      <c r="G11" s="220">
        <v>0</v>
      </c>
      <c r="H11" s="223">
        <v>0</v>
      </c>
      <c r="I11" s="235">
        <f>FACTORS!$C$19*D11/453.592</f>
        <v>0</v>
      </c>
      <c r="J11" s="440">
        <f>FACTORS!$D$19*D11/453.592</f>
        <v>0</v>
      </c>
      <c r="K11" s="441">
        <f>FACTORS!$E$19*D11/453.592</f>
        <v>0</v>
      </c>
      <c r="L11" s="214">
        <f>FACTORS!$F$19*D11/453.592</f>
        <v>0</v>
      </c>
      <c r="M11" s="214">
        <f>FACTORS!$G$19*D11/453.592</f>
        <v>0</v>
      </c>
      <c r="N11" s="213">
        <f>FACTORS!$H$19*D11/453.592</f>
        <v>0</v>
      </c>
      <c r="O11" s="214">
        <f>FACTORS!$I$19*D11/453.592</f>
        <v>0</v>
      </c>
      <c r="P11" s="214">
        <f>FACTORS!$J$19*D11/453.592</f>
        <v>0</v>
      </c>
      <c r="Q11" s="216">
        <f>FACTORS!$K$19*D11/453.592</f>
        <v>0</v>
      </c>
      <c r="R11" s="212">
        <f>I11*$G11*$H11/2000</f>
        <v>0</v>
      </c>
      <c r="S11" s="445">
        <f>J11*$G11*$H11/2000</f>
        <v>0</v>
      </c>
      <c r="T11" s="445">
        <f>K11*$G11*$H11/2000</f>
        <v>0</v>
      </c>
      <c r="U11" s="214">
        <f t="shared" ref="U11:Z11" si="2">L11*$G11*$H11/2000</f>
        <v>0</v>
      </c>
      <c r="V11" s="214">
        <f t="shared" si="2"/>
        <v>0</v>
      </c>
      <c r="W11" s="214">
        <f t="shared" si="2"/>
        <v>0</v>
      </c>
      <c r="X11" s="214">
        <f t="shared" si="2"/>
        <v>0</v>
      </c>
      <c r="Y11" s="214">
        <f t="shared" si="2"/>
        <v>0</v>
      </c>
      <c r="Z11" s="225">
        <f t="shared" si="2"/>
        <v>0</v>
      </c>
      <c r="AA11" s="272"/>
      <c r="AB11" s="272"/>
      <c r="AC11" s="272"/>
      <c r="AD11" s="272"/>
      <c r="AE11" s="272"/>
      <c r="AF11" s="272"/>
      <c r="AG11" s="272"/>
      <c r="AH11" s="272"/>
      <c r="AI11" s="272"/>
      <c r="AJ11" s="272"/>
      <c r="AK11" s="272"/>
      <c r="AL11" s="272"/>
      <c r="AM11" s="272"/>
      <c r="AN11" s="272"/>
      <c r="AO11" s="272"/>
      <c r="AP11" s="272"/>
      <c r="AQ11" s="272"/>
      <c r="AR11" s="272"/>
    </row>
    <row r="12" spans="1:44" s="195" customFormat="1" x14ac:dyDescent="0.2">
      <c r="A12" s="218"/>
      <c r="B12" s="219" t="s">
        <v>221</v>
      </c>
      <c r="C12" s="219"/>
      <c r="D12" s="220">
        <v>0</v>
      </c>
      <c r="E12" s="221">
        <f>FACTORS!$I$2*D12</f>
        <v>0</v>
      </c>
      <c r="F12" s="213">
        <f>E12*24</f>
        <v>0</v>
      </c>
      <c r="G12" s="222">
        <v>0</v>
      </c>
      <c r="H12" s="223">
        <v>0</v>
      </c>
      <c r="I12" s="442">
        <f>FACTORS!$C$18*D12/453.592</f>
        <v>0</v>
      </c>
      <c r="J12" s="440">
        <f>FACTORS!$D$18*D12/453.592</f>
        <v>0</v>
      </c>
      <c r="K12" s="441">
        <f>FACTORS!$E$18*D12/453.592</f>
        <v>0</v>
      </c>
      <c r="L12" s="214">
        <f>FACTORS!$F$18*D12/453.592</f>
        <v>0</v>
      </c>
      <c r="M12" s="214">
        <f>FACTORS!$G$18*D12/453.592</f>
        <v>0</v>
      </c>
      <c r="N12" s="213">
        <f>FACTORS!$H$18*D12/453.592</f>
        <v>0</v>
      </c>
      <c r="O12" s="214">
        <f>FACTORS!$I$18*D12/453.592</f>
        <v>0</v>
      </c>
      <c r="P12" s="214">
        <f>FACTORS!$J$18*D12/453.592</f>
        <v>0</v>
      </c>
      <c r="Q12" s="216">
        <f>FACTORS!$K$18*D12/453.592</f>
        <v>0</v>
      </c>
      <c r="R12" s="212">
        <f>IF(I12=0,0,I12*($F12/($E12*24))*$G12*$H12/2000)</f>
        <v>0</v>
      </c>
      <c r="S12" s="214">
        <f t="shared" ref="S12:W12" si="3">IF(J12=0,0,J12*($F12/($E12*24))*$G12*$H12/2000)</f>
        <v>0</v>
      </c>
      <c r="T12" s="214">
        <f t="shared" si="3"/>
        <v>0</v>
      </c>
      <c r="U12" s="214">
        <f t="shared" si="3"/>
        <v>0</v>
      </c>
      <c r="V12" s="214">
        <f t="shared" si="3"/>
        <v>0</v>
      </c>
      <c r="W12" s="214">
        <f t="shared" si="3"/>
        <v>0</v>
      </c>
      <c r="X12" s="214">
        <f>IFERROR(IF(O12=0,0,O12*($F12/($E12*24))*$G12*$H12/2000),"--")</f>
        <v>0</v>
      </c>
      <c r="Y12" s="214">
        <f t="shared" ref="Y12" si="4">IF(P12=0,0,P12*($F12/($E12*24))*$G12*$H12/2000)</f>
        <v>0</v>
      </c>
      <c r="Z12" s="225">
        <f>IFERROR(IF(Q12=0,0,Q12*($F12/($E12*24))*$G12*$H12/2000),"--")</f>
        <v>0</v>
      </c>
      <c r="AA12" s="272"/>
      <c r="AB12" s="272"/>
      <c r="AC12" s="272"/>
      <c r="AD12" s="272"/>
      <c r="AE12" s="272"/>
      <c r="AF12" s="272"/>
      <c r="AG12" s="272"/>
      <c r="AH12" s="272"/>
      <c r="AI12" s="272"/>
      <c r="AJ12" s="272"/>
      <c r="AK12" s="272"/>
      <c r="AL12" s="272"/>
      <c r="AM12" s="272"/>
      <c r="AN12" s="272"/>
      <c r="AO12" s="272"/>
      <c r="AP12" s="272"/>
      <c r="AQ12" s="272"/>
      <c r="AR12" s="272"/>
    </row>
    <row r="13" spans="1:44" ht="12.75" customHeight="1" x14ac:dyDescent="0.2">
      <c r="A13" s="61"/>
      <c r="B13" s="62"/>
      <c r="C13" s="62"/>
      <c r="D13" s="63"/>
      <c r="E13" s="64" t="s">
        <v>0</v>
      </c>
      <c r="F13" s="65"/>
      <c r="G13" s="66"/>
      <c r="H13" s="67"/>
      <c r="I13" s="59" t="s">
        <v>0</v>
      </c>
      <c r="J13" s="60"/>
      <c r="K13" s="408"/>
      <c r="L13" s="60" t="s">
        <v>0</v>
      </c>
      <c r="M13" s="60"/>
      <c r="N13" s="58"/>
      <c r="O13" s="60"/>
      <c r="P13" s="60"/>
      <c r="Q13" s="162"/>
      <c r="R13" s="77"/>
      <c r="S13" s="60"/>
      <c r="T13" s="60"/>
      <c r="U13" s="60"/>
      <c r="V13" s="60"/>
      <c r="W13" s="60"/>
      <c r="X13" s="60"/>
      <c r="Y13" s="60"/>
      <c r="Z13" s="112"/>
    </row>
    <row r="14" spans="1:44" s="195" customFormat="1" ht="12.75" customHeight="1" x14ac:dyDescent="0.2">
      <c r="A14" s="218" t="s">
        <v>67</v>
      </c>
      <c r="B14" s="219" t="s">
        <v>180</v>
      </c>
      <c r="C14" s="219"/>
      <c r="D14" s="220">
        <v>0</v>
      </c>
      <c r="E14" s="228">
        <f>FACTORS!$I$2*D14</f>
        <v>0</v>
      </c>
      <c r="F14" s="213">
        <f t="shared" ref="F14:F15" si="5">E14*24</f>
        <v>0</v>
      </c>
      <c r="G14" s="222">
        <v>0</v>
      </c>
      <c r="H14" s="223">
        <v>0</v>
      </c>
      <c r="I14" s="252">
        <f>FACTORS!$C$17*D14/453.592</f>
        <v>0</v>
      </c>
      <c r="J14" s="443">
        <f>FACTORS!$D$17*D14/453.592</f>
        <v>0</v>
      </c>
      <c r="K14" s="444">
        <f>FACTORS!$E$17*D14/453.592</f>
        <v>0</v>
      </c>
      <c r="L14" s="231">
        <f>FACTORS!$F$17*D14/453.592</f>
        <v>0</v>
      </c>
      <c r="M14" s="231">
        <f>FACTORS!$G$17*D14/453.592</f>
        <v>0</v>
      </c>
      <c r="N14" s="230">
        <f>FACTORS!$H$17*D14/453.592</f>
        <v>0</v>
      </c>
      <c r="O14" s="231">
        <f>FACTORS!$I$17*D14/453.592</f>
        <v>0</v>
      </c>
      <c r="P14" s="231">
        <f>FACTORS!$J$17*D14/453.592</f>
        <v>0</v>
      </c>
      <c r="Q14" s="232">
        <f>FACTORS!$K$17*D14/453.592</f>
        <v>0</v>
      </c>
      <c r="R14" s="229">
        <f t="shared" ref="R14:R15" si="6">IF(I14=0,0,I14*($F14/($E14*24))*$G14*$H14/2000)</f>
        <v>0</v>
      </c>
      <c r="S14" s="231">
        <f t="shared" ref="S14:V15" si="7">IF(J14=0,0,J14*($F14/($E14*24))*$G14*$H14/2000)</f>
        <v>0</v>
      </c>
      <c r="T14" s="231">
        <f t="shared" si="7"/>
        <v>0</v>
      </c>
      <c r="U14" s="231">
        <f t="shared" si="7"/>
        <v>0</v>
      </c>
      <c r="V14" s="231">
        <f>IF(M14=0,0,M14*($F14/($E14*24))*$G14*$H14/2000)</f>
        <v>0</v>
      </c>
      <c r="W14" s="231">
        <f t="shared" ref="W14:W15" si="8">IF(N14=0,0,N14*($F14/($E14*24))*$G14*$H14/2000)</f>
        <v>0</v>
      </c>
      <c r="X14" s="231">
        <f t="shared" ref="X14:X15" si="9">IFERROR(IF(O14=0,0,O14*($F14/($E14*24))*$G14*$H14/2000),"--")</f>
        <v>0</v>
      </c>
      <c r="Y14" s="231">
        <f t="shared" ref="Y14:Y15" si="10">IF(P14=0,0,P14*($F14/($E14*24))*$G14*$H14/2000)</f>
        <v>0</v>
      </c>
      <c r="Z14" s="233">
        <f t="shared" ref="Z14:Z15" si="11">IFERROR(IF(Q14=0,0,Q14*($F14/($E14*24))*$G14*$H14/2000),"--")</f>
        <v>0</v>
      </c>
      <c r="AA14" s="272"/>
      <c r="AB14" s="272"/>
      <c r="AC14" s="272"/>
      <c r="AD14" s="272"/>
      <c r="AE14" s="272"/>
      <c r="AF14" s="272"/>
      <c r="AG14" s="272"/>
      <c r="AH14" s="272"/>
      <c r="AI14" s="272"/>
      <c r="AJ14" s="272"/>
      <c r="AK14" s="272"/>
      <c r="AL14" s="272"/>
      <c r="AM14" s="272"/>
      <c r="AN14" s="272"/>
      <c r="AO14" s="272"/>
      <c r="AP14" s="272"/>
      <c r="AQ14" s="272"/>
      <c r="AR14" s="272"/>
    </row>
    <row r="15" spans="1:44" s="195" customFormat="1" ht="12.75" customHeight="1" x14ac:dyDescent="0.2">
      <c r="A15" s="218" t="s">
        <v>68</v>
      </c>
      <c r="B15" s="219" t="s">
        <v>182</v>
      </c>
      <c r="C15" s="219"/>
      <c r="D15" s="220">
        <v>0</v>
      </c>
      <c r="E15" s="221">
        <f>FACTORS!$I$2*D15</f>
        <v>0</v>
      </c>
      <c r="F15" s="213">
        <f t="shared" si="5"/>
        <v>0</v>
      </c>
      <c r="G15" s="222">
        <v>0</v>
      </c>
      <c r="H15" s="223">
        <v>0</v>
      </c>
      <c r="I15" s="235">
        <f>FACTORS!$C$17*D15/453.592</f>
        <v>0</v>
      </c>
      <c r="J15" s="445">
        <f>FACTORS!$D$17*D15/453.592</f>
        <v>0</v>
      </c>
      <c r="K15" s="441">
        <f>FACTORS!$E$17*D15/453.592</f>
        <v>0</v>
      </c>
      <c r="L15" s="214">
        <f>FACTORS!$F$17*D15/453.592</f>
        <v>0</v>
      </c>
      <c r="M15" s="214">
        <f>FACTORS!$G$17*D15/453.592</f>
        <v>0</v>
      </c>
      <c r="N15" s="213">
        <f>FACTORS!$H$17*D15/453.592</f>
        <v>0</v>
      </c>
      <c r="O15" s="214">
        <f>FACTORS!$I$17*D15/453.592</f>
        <v>0</v>
      </c>
      <c r="P15" s="214">
        <f>FACTORS!$J$17*D15/453.592</f>
        <v>0</v>
      </c>
      <c r="Q15" s="216">
        <f>FACTORS!$K$17*D15/453.592</f>
        <v>0</v>
      </c>
      <c r="R15" s="212">
        <f t="shared" si="6"/>
        <v>0</v>
      </c>
      <c r="S15" s="214">
        <f t="shared" si="7"/>
        <v>0</v>
      </c>
      <c r="T15" s="214">
        <f t="shared" si="7"/>
        <v>0</v>
      </c>
      <c r="U15" s="214">
        <f t="shared" si="7"/>
        <v>0</v>
      </c>
      <c r="V15" s="214">
        <f t="shared" si="7"/>
        <v>0</v>
      </c>
      <c r="W15" s="214">
        <f t="shared" si="8"/>
        <v>0</v>
      </c>
      <c r="X15" s="214">
        <f t="shared" si="9"/>
        <v>0</v>
      </c>
      <c r="Y15" s="214">
        <f t="shared" si="10"/>
        <v>0</v>
      </c>
      <c r="Z15" s="225">
        <f t="shared" si="11"/>
        <v>0</v>
      </c>
      <c r="AA15" s="272"/>
      <c r="AB15" s="272"/>
      <c r="AC15" s="272"/>
      <c r="AD15" s="272"/>
      <c r="AE15" s="272"/>
      <c r="AF15" s="272"/>
      <c r="AG15" s="272"/>
      <c r="AH15" s="272"/>
      <c r="AI15" s="272"/>
      <c r="AJ15" s="272"/>
      <c r="AK15" s="272"/>
      <c r="AL15" s="272"/>
      <c r="AM15" s="272"/>
      <c r="AN15" s="272"/>
      <c r="AO15" s="272"/>
      <c r="AP15" s="272"/>
      <c r="AQ15" s="272"/>
      <c r="AR15" s="272"/>
    </row>
    <row r="16" spans="1:44" ht="12.75" customHeight="1" x14ac:dyDescent="0.2">
      <c r="A16" s="61"/>
      <c r="B16" s="62"/>
      <c r="C16" s="62"/>
      <c r="D16" s="63"/>
      <c r="E16" s="64" t="s">
        <v>0</v>
      </c>
      <c r="F16" s="65"/>
      <c r="G16" s="66"/>
      <c r="H16" s="67"/>
      <c r="I16" s="59" t="s">
        <v>0</v>
      </c>
      <c r="J16" s="60"/>
      <c r="K16" s="408"/>
      <c r="L16" s="60" t="s">
        <v>0</v>
      </c>
      <c r="M16" s="60"/>
      <c r="N16" s="58"/>
      <c r="O16" s="60"/>
      <c r="P16" s="60"/>
      <c r="Q16" s="162"/>
      <c r="R16" s="77"/>
      <c r="S16" s="60"/>
      <c r="T16" s="60"/>
      <c r="U16" s="60"/>
      <c r="V16" s="60"/>
      <c r="W16" s="60"/>
      <c r="X16" s="68"/>
      <c r="Y16" s="68"/>
      <c r="Z16" s="69"/>
    </row>
    <row r="17" spans="1:44" s="195" customFormat="1" ht="12.75" customHeight="1" x14ac:dyDescent="0.2">
      <c r="A17" s="218" t="s">
        <v>204</v>
      </c>
      <c r="B17" s="219" t="s">
        <v>130</v>
      </c>
      <c r="C17" s="219"/>
      <c r="D17" s="220">
        <v>0</v>
      </c>
      <c r="E17" s="228">
        <f>FACTORS!$I$2*D17</f>
        <v>0</v>
      </c>
      <c r="F17" s="213">
        <f>E17*24</f>
        <v>0</v>
      </c>
      <c r="G17" s="222">
        <v>0</v>
      </c>
      <c r="H17" s="223">
        <v>0</v>
      </c>
      <c r="I17" s="252">
        <f>FACTORS!$C$17*D17/453.592</f>
        <v>0</v>
      </c>
      <c r="J17" s="443">
        <f>FACTORS!$D$17*D17/453.592</f>
        <v>0</v>
      </c>
      <c r="K17" s="446">
        <f>FACTORS!$E$17*D17/453.592</f>
        <v>0</v>
      </c>
      <c r="L17" s="231">
        <f>FACTORS!$F$17*D17/453.592</f>
        <v>0</v>
      </c>
      <c r="M17" s="231">
        <f>FACTORS!$G$17*D17/453.592</f>
        <v>0</v>
      </c>
      <c r="N17" s="230">
        <f>FACTORS!$H$17*D17/453.592</f>
        <v>0</v>
      </c>
      <c r="O17" s="231">
        <f>FACTORS!$I$17*D17/453.592</f>
        <v>0</v>
      </c>
      <c r="P17" s="231">
        <f>FACTORS!$J$17*D17/453.592</f>
        <v>0</v>
      </c>
      <c r="Q17" s="232">
        <f>FACTORS!$K$17*D17/453.592</f>
        <v>0</v>
      </c>
      <c r="R17" s="229">
        <f>IF(I17=0,0,I17*($F17/($E17*24))*$G17*$H17/2000)</f>
        <v>0</v>
      </c>
      <c r="S17" s="231">
        <f t="shared" ref="S17:W17" si="12">IF(J17=0,0,J17*($F17/($E17*24))*$G17*$H17/2000)</f>
        <v>0</v>
      </c>
      <c r="T17" s="231">
        <f t="shared" si="12"/>
        <v>0</v>
      </c>
      <c r="U17" s="231">
        <f t="shared" si="12"/>
        <v>0</v>
      </c>
      <c r="V17" s="231">
        <f t="shared" si="12"/>
        <v>0</v>
      </c>
      <c r="W17" s="231">
        <f t="shared" si="12"/>
        <v>0</v>
      </c>
      <c r="X17" s="231">
        <f>IFERROR(IF(O17=0,0,O17*($F17/($E17*24))*$G17*$H17/2000),"--")</f>
        <v>0</v>
      </c>
      <c r="Y17" s="231">
        <f t="shared" ref="Y17" si="13">IF(P17=0,0,P17*($F17/($E17*24))*$G17*$H17/2000)</f>
        <v>0</v>
      </c>
      <c r="Z17" s="233">
        <f>IFERROR(IF(Q17=0,0,Q17*($F17/($E17*24))*$G17*$H17/2000),"--")</f>
        <v>0</v>
      </c>
      <c r="AA17" s="272"/>
      <c r="AB17" s="272"/>
      <c r="AC17" s="272"/>
      <c r="AD17" s="272"/>
      <c r="AE17" s="272"/>
      <c r="AF17" s="272"/>
      <c r="AG17" s="272"/>
      <c r="AH17" s="272"/>
      <c r="AI17" s="272"/>
      <c r="AJ17" s="272"/>
      <c r="AK17" s="272"/>
      <c r="AL17" s="272"/>
      <c r="AM17" s="272"/>
      <c r="AN17" s="272"/>
      <c r="AO17" s="272"/>
      <c r="AP17" s="272"/>
      <c r="AQ17" s="272"/>
      <c r="AR17" s="272"/>
    </row>
    <row r="18" spans="1:44" ht="12.75" customHeight="1" x14ac:dyDescent="0.2">
      <c r="A18" s="61"/>
      <c r="B18" s="62"/>
      <c r="C18" s="62"/>
      <c r="D18" s="63"/>
      <c r="E18" s="64" t="s">
        <v>0</v>
      </c>
      <c r="F18" s="65"/>
      <c r="G18" s="66"/>
      <c r="H18" s="67"/>
      <c r="I18" s="59" t="s">
        <v>0</v>
      </c>
      <c r="J18" s="454" t="s">
        <v>0</v>
      </c>
      <c r="K18" s="455" t="s">
        <v>0</v>
      </c>
      <c r="L18" s="60" t="s">
        <v>0</v>
      </c>
      <c r="M18" s="60"/>
      <c r="N18" s="58"/>
      <c r="O18" s="60"/>
      <c r="P18" s="60"/>
      <c r="Q18" s="162"/>
      <c r="R18" s="77"/>
      <c r="S18" s="60"/>
      <c r="T18" s="60"/>
      <c r="U18" s="60"/>
      <c r="V18" s="60"/>
      <c r="W18" s="60"/>
      <c r="X18" s="68"/>
      <c r="Y18" s="68"/>
      <c r="Z18" s="69"/>
    </row>
    <row r="19" spans="1:44" ht="12.75" customHeight="1" x14ac:dyDescent="0.2">
      <c r="A19" s="218" t="s">
        <v>70</v>
      </c>
      <c r="B19" s="219" t="s">
        <v>183</v>
      </c>
      <c r="C19" s="219"/>
      <c r="D19" s="220">
        <v>0</v>
      </c>
      <c r="E19" s="228">
        <f>FACTORS!$I$2*D19</f>
        <v>0</v>
      </c>
      <c r="F19" s="213">
        <f t="shared" ref="F19:F30" si="14">E19*24</f>
        <v>0</v>
      </c>
      <c r="G19" s="222">
        <v>0</v>
      </c>
      <c r="H19" s="223">
        <v>0</v>
      </c>
      <c r="I19" s="252">
        <f>FACTORS!$C$11*D19/453.592</f>
        <v>0</v>
      </c>
      <c r="J19" s="443">
        <f>FACTORS!$D$11*D19/453.592</f>
        <v>0</v>
      </c>
      <c r="K19" s="446">
        <f>FACTORS!$E$11*D19/453.592</f>
        <v>0</v>
      </c>
      <c r="L19" s="231">
        <f>FACTORS!$F$11*D19/453.592</f>
        <v>0</v>
      </c>
      <c r="M19" s="231">
        <f>FACTORS!$G$11*D19/453.592</f>
        <v>0</v>
      </c>
      <c r="N19" s="230">
        <f>FACTORS!$H$11*D19/453.592</f>
        <v>0</v>
      </c>
      <c r="O19" s="231" t="str">
        <f>IFERROR(FACTORS!$I$11*D19/453.592,"--")</f>
        <v>--</v>
      </c>
      <c r="P19" s="231">
        <f>IFERROR(FACTORS!$J$11*D19/453.592,"--")</f>
        <v>0</v>
      </c>
      <c r="Q19" s="232" t="str">
        <f>IFERROR(FACTORS!$K$11*D19/453.592,"--")</f>
        <v>--</v>
      </c>
      <c r="R19" s="229">
        <f>IF(I19=0,0,I19*($F19/($E19*24))*$G19*$H19/2000)</f>
        <v>0</v>
      </c>
      <c r="S19" s="231">
        <f>IF(J19=0,0,J19*($F19/($E19*24))*$G19*$H19/2000)</f>
        <v>0</v>
      </c>
      <c r="T19" s="231">
        <f t="shared" ref="S19:X30" si="15">IF(K19=0,0,K19*($F19/($E19*24))*$G19*$H19/2000)</f>
        <v>0</v>
      </c>
      <c r="U19" s="231">
        <f t="shared" si="15"/>
        <v>0</v>
      </c>
      <c r="V19" s="231">
        <f t="shared" si="15"/>
        <v>0</v>
      </c>
      <c r="W19" s="231">
        <f t="shared" si="15"/>
        <v>0</v>
      </c>
      <c r="X19" s="214" t="str">
        <f>IFERROR(IF(O19=0,0,O19*($F19/($E19*24))*$G19*$H19/2000),"--")</f>
        <v>--</v>
      </c>
      <c r="Y19" s="214">
        <f t="shared" ref="Y19:Z30" si="16">IF(P19=0,0,P19*($F19/($E19*24))*$G19*$H19/2000)</f>
        <v>0</v>
      </c>
      <c r="Z19" s="225" t="str">
        <f t="shared" ref="Z19:Z24" si="17">IFERROR(IF(Q19=0,0,Q19*($F19/($E19*24))*$G19*$H19/2000),"--")</f>
        <v>--</v>
      </c>
    </row>
    <row r="20" spans="1:44" ht="12.75" customHeight="1" x14ac:dyDescent="0.2">
      <c r="A20" s="234"/>
      <c r="B20" s="219" t="s">
        <v>184</v>
      </c>
      <c r="C20" s="219"/>
      <c r="D20" s="220">
        <v>0</v>
      </c>
      <c r="E20" s="221">
        <f>FACTORS!$I$2*D20</f>
        <v>0</v>
      </c>
      <c r="F20" s="213">
        <f t="shared" si="14"/>
        <v>0</v>
      </c>
      <c r="G20" s="222">
        <v>0</v>
      </c>
      <c r="H20" s="223">
        <v>0</v>
      </c>
      <c r="I20" s="235">
        <f>FACTORS!$C$12*D20/453.592</f>
        <v>0</v>
      </c>
      <c r="J20" s="445">
        <f>FACTORS!$D$12*D20/453.592</f>
        <v>0</v>
      </c>
      <c r="K20" s="440">
        <f>FACTORS!$E$12*D20/453.592</f>
        <v>0</v>
      </c>
      <c r="L20" s="214">
        <f>FACTORS!$F$12*D20/453.592</f>
        <v>0</v>
      </c>
      <c r="M20" s="214">
        <f>FACTORS!$G$12*D20/453.592</f>
        <v>0</v>
      </c>
      <c r="N20" s="213">
        <f>FACTORS!$H$12*D20/453.592</f>
        <v>0</v>
      </c>
      <c r="O20" s="214" t="str">
        <f>IFERROR(FACTORS!$I$12*D20/453.592,"--")</f>
        <v>--</v>
      </c>
      <c r="P20" s="214">
        <f>IFERROR(FACTORS!$J$12*D20/453.592,"--")</f>
        <v>0</v>
      </c>
      <c r="Q20" s="216" t="str">
        <f>IFERROR(FACTORS!$K$12*D20/453.592,"--")</f>
        <v>--</v>
      </c>
      <c r="R20" s="212">
        <f>IF(I20=0,0,I20*($F20/($E20*24))*$G20*$H20/2000)</f>
        <v>0</v>
      </c>
      <c r="S20" s="214">
        <f t="shared" si="15"/>
        <v>0</v>
      </c>
      <c r="T20" s="214">
        <f t="shared" si="15"/>
        <v>0</v>
      </c>
      <c r="U20" s="214">
        <f t="shared" si="15"/>
        <v>0</v>
      </c>
      <c r="V20" s="214">
        <f t="shared" si="15"/>
        <v>0</v>
      </c>
      <c r="W20" s="214">
        <f t="shared" si="15"/>
        <v>0</v>
      </c>
      <c r="X20" s="214" t="str">
        <f>IFERROR(IF(O20=0,0,O20*($F20/($E20*24))*$G20*$H20/2000),"--")</f>
        <v>--</v>
      </c>
      <c r="Y20" s="214">
        <f t="shared" si="16"/>
        <v>0</v>
      </c>
      <c r="Z20" s="225" t="str">
        <f t="shared" si="17"/>
        <v>--</v>
      </c>
    </row>
    <row r="21" spans="1:44" s="195" customFormat="1" ht="12.75" customHeight="1" x14ac:dyDescent="0.2">
      <c r="A21" s="218"/>
      <c r="B21" s="219" t="s">
        <v>146</v>
      </c>
      <c r="C21" s="219"/>
      <c r="D21" s="220">
        <v>0</v>
      </c>
      <c r="E21" s="221">
        <f>FACTORS!$I$2*D21</f>
        <v>0</v>
      </c>
      <c r="F21" s="213">
        <f t="shared" si="14"/>
        <v>0</v>
      </c>
      <c r="G21" s="222">
        <v>0</v>
      </c>
      <c r="H21" s="223">
        <v>0</v>
      </c>
      <c r="I21" s="235">
        <f>FACTORS!$C$17*D21/453.592</f>
        <v>0</v>
      </c>
      <c r="J21" s="445">
        <f>FACTORS!$D$17*D21/453.592</f>
        <v>0</v>
      </c>
      <c r="K21" s="440">
        <f>FACTORS!$E$17*D21/453.592</f>
        <v>0</v>
      </c>
      <c r="L21" s="214">
        <f>FACTORS!$F$17*D21/453.592</f>
        <v>0</v>
      </c>
      <c r="M21" s="214">
        <f>FACTORS!$G$17*D21/453.592</f>
        <v>0</v>
      </c>
      <c r="N21" s="213">
        <f>FACTORS!$H$17*D21/453.592</f>
        <v>0</v>
      </c>
      <c r="O21" s="214">
        <f>FACTORS!$I$17*D21/453.592</f>
        <v>0</v>
      </c>
      <c r="P21" s="214">
        <f>FACTORS!$J$17*D21/453.592</f>
        <v>0</v>
      </c>
      <c r="Q21" s="216">
        <f>FACTORS!$K$17*D21/453.592</f>
        <v>0</v>
      </c>
      <c r="R21" s="212">
        <f>IF(I21=0,0,I21*($F21/($E21*24))*$G21*$H21/2000)</f>
        <v>0</v>
      </c>
      <c r="S21" s="214">
        <f>IF(J21=0,0,J21*($F21/($E21*24))*$G21*$H21/2000)</f>
        <v>0</v>
      </c>
      <c r="T21" s="214">
        <f>IF(K21=0,0,K21*($F21/($E21*24))*$G21*$H21/2000)</f>
        <v>0</v>
      </c>
      <c r="U21" s="214">
        <f t="shared" si="15"/>
        <v>0</v>
      </c>
      <c r="V21" s="214">
        <f t="shared" si="15"/>
        <v>0</v>
      </c>
      <c r="W21" s="214">
        <f t="shared" si="15"/>
        <v>0</v>
      </c>
      <c r="X21" s="214">
        <f>IFERROR(IF(O21=0,0,O21*($F21/($E21*24))*$G21*$H21/2000),"--")</f>
        <v>0</v>
      </c>
      <c r="Y21" s="214">
        <f t="shared" si="16"/>
        <v>0</v>
      </c>
      <c r="Z21" s="225">
        <f t="shared" si="17"/>
        <v>0</v>
      </c>
      <c r="AA21" s="272"/>
      <c r="AB21" s="272"/>
      <c r="AC21" s="272"/>
      <c r="AD21" s="272"/>
      <c r="AE21" s="272"/>
      <c r="AF21" s="272"/>
      <c r="AG21" s="272"/>
      <c r="AH21" s="272"/>
      <c r="AI21" s="272"/>
      <c r="AJ21" s="272"/>
      <c r="AK21" s="272"/>
      <c r="AL21" s="272"/>
      <c r="AM21" s="272"/>
      <c r="AN21" s="272"/>
      <c r="AO21" s="272"/>
      <c r="AP21" s="272"/>
      <c r="AQ21" s="272"/>
      <c r="AR21" s="272"/>
    </row>
    <row r="22" spans="1:44" s="195" customFormat="1" ht="12.75" customHeight="1" x14ac:dyDescent="0.2">
      <c r="A22" s="218"/>
      <c r="B22" s="219" t="s">
        <v>147</v>
      </c>
      <c r="C22" s="219"/>
      <c r="D22" s="220">
        <v>0</v>
      </c>
      <c r="E22" s="221">
        <f>FACTORS!$I$2*D22</f>
        <v>0</v>
      </c>
      <c r="F22" s="213">
        <f t="shared" si="14"/>
        <v>0</v>
      </c>
      <c r="G22" s="222">
        <v>0</v>
      </c>
      <c r="H22" s="223">
        <v>0</v>
      </c>
      <c r="I22" s="235">
        <f>FACTORS!$C$20*D22/453.592</f>
        <v>0</v>
      </c>
      <c r="J22" s="445">
        <f>FACTORS!$D$20*D22/453.592</f>
        <v>0</v>
      </c>
      <c r="K22" s="440">
        <f>FACTORS!$E$20*D22/453.592</f>
        <v>0</v>
      </c>
      <c r="L22" s="214">
        <f>FACTORS!$F$20*D22/453.592</f>
        <v>0</v>
      </c>
      <c r="M22" s="214">
        <f>FACTORS!$G$20*D22/453.592</f>
        <v>0</v>
      </c>
      <c r="N22" s="213">
        <f>FACTORS!$H$20*D22/453.592</f>
        <v>0</v>
      </c>
      <c r="O22" s="214">
        <f>FACTORS!$I$20*D22/453.592</f>
        <v>0</v>
      </c>
      <c r="P22" s="214">
        <f>FACTORS!$J$20*D22/453.592</f>
        <v>0</v>
      </c>
      <c r="Q22" s="216">
        <f>FACTORS!$K$20*D22/453.592</f>
        <v>0</v>
      </c>
      <c r="R22" s="212">
        <f t="shared" ref="R22" si="18">IF(I22=0,0,I22*$G22*$H22/2000)</f>
        <v>0</v>
      </c>
      <c r="S22" s="445">
        <f>IF(J22=0,0,J22*$G22*$H22/2000)</f>
        <v>0</v>
      </c>
      <c r="T22" s="445">
        <f t="shared" ref="T22:W22" si="19">IF(K22=0,0,K22*$G22*$H22/2000)</f>
        <v>0</v>
      </c>
      <c r="U22" s="214">
        <f t="shared" si="19"/>
        <v>0</v>
      </c>
      <c r="V22" s="214">
        <f t="shared" si="19"/>
        <v>0</v>
      </c>
      <c r="W22" s="214">
        <f t="shared" si="19"/>
        <v>0</v>
      </c>
      <c r="X22" s="214">
        <f t="shared" ref="X22" si="20">IFERROR(IF(O22=0,0,O22*$G22*$H22/2000),"--")</f>
        <v>0</v>
      </c>
      <c r="Y22" s="214">
        <f t="shared" ref="Y22" si="21">IF(P22=0,0,P22*$G22*$H22/2000)</f>
        <v>0</v>
      </c>
      <c r="Z22" s="225">
        <f t="shared" ref="Z22" si="22">IFERROR(IF(Q22=0,0,Q22*$G22*$H22/2000),"--")</f>
        <v>0</v>
      </c>
      <c r="AA22" s="272"/>
      <c r="AB22" s="272"/>
      <c r="AC22" s="272"/>
      <c r="AD22" s="272"/>
      <c r="AE22" s="272"/>
      <c r="AF22" s="272"/>
      <c r="AG22" s="272"/>
      <c r="AH22" s="272"/>
      <c r="AI22" s="272"/>
      <c r="AJ22" s="272"/>
      <c r="AK22" s="272"/>
      <c r="AL22" s="272"/>
      <c r="AM22" s="272"/>
      <c r="AN22" s="272"/>
      <c r="AO22" s="272"/>
      <c r="AP22" s="272"/>
      <c r="AQ22" s="272"/>
      <c r="AR22" s="272"/>
    </row>
    <row r="23" spans="1:44" ht="12.75" customHeight="1" x14ac:dyDescent="0.2">
      <c r="A23" s="218"/>
      <c r="B23" s="219" t="s">
        <v>207</v>
      </c>
      <c r="C23" s="219"/>
      <c r="D23" s="220">
        <v>0</v>
      </c>
      <c r="E23" s="221">
        <f>FACTORS!$C$2*D23</f>
        <v>0</v>
      </c>
      <c r="F23" s="213">
        <f t="shared" si="14"/>
        <v>0</v>
      </c>
      <c r="G23" s="222">
        <v>0</v>
      </c>
      <c r="H23" s="223">
        <v>0</v>
      </c>
      <c r="I23" s="409" t="s">
        <v>117</v>
      </c>
      <c r="J23" s="445">
        <f>FACTORS!$D$6*D23/453.592</f>
        <v>0</v>
      </c>
      <c r="K23" s="440">
        <f>FACTORS!$E$6*D23/453.592</f>
        <v>0</v>
      </c>
      <c r="L23" s="214">
        <f>FACTORS!$F$6*D23/453.592</f>
        <v>0</v>
      </c>
      <c r="M23" s="214">
        <f>FACTORS!$G$6*D23/453.592</f>
        <v>0</v>
      </c>
      <c r="N23" s="213">
        <f>FACTORS!$H$6*D23/453.592</f>
        <v>0</v>
      </c>
      <c r="O23" s="214" t="str">
        <f>IFERROR(FACTORS!$I$6*D23/453.592,"--")</f>
        <v>--</v>
      </c>
      <c r="P23" s="214">
        <f>IFERROR(FACTORS!$J$6*D23/453.592,"--")</f>
        <v>0</v>
      </c>
      <c r="Q23" s="216" t="str">
        <f>IFERROR(FACTORS!$K$6*D23/453.592,"--")</f>
        <v>--</v>
      </c>
      <c r="R23" s="409" t="s">
        <v>117</v>
      </c>
      <c r="S23" s="214">
        <f t="shared" ref="S23:T28" si="23">IF(J23=0,0,J23*($F23/($E23*24))*$G23*$H23/2000)</f>
        <v>0</v>
      </c>
      <c r="T23" s="214">
        <f t="shared" si="23"/>
        <v>0</v>
      </c>
      <c r="U23" s="214">
        <f t="shared" si="15"/>
        <v>0</v>
      </c>
      <c r="V23" s="214">
        <f t="shared" si="15"/>
        <v>0</v>
      </c>
      <c r="W23" s="214">
        <f t="shared" si="15"/>
        <v>0</v>
      </c>
      <c r="X23" s="214" t="str">
        <f>IFERROR(IF(O23=0,0,O23*($F23/($E23*24))*$G23*$H23/2000),"--")</f>
        <v>--</v>
      </c>
      <c r="Y23" s="214">
        <f t="shared" si="16"/>
        <v>0</v>
      </c>
      <c r="Z23" s="225" t="str">
        <f t="shared" si="17"/>
        <v>--</v>
      </c>
    </row>
    <row r="24" spans="1:44" ht="12.75" customHeight="1" x14ac:dyDescent="0.2">
      <c r="A24" s="218"/>
      <c r="B24" s="219" t="s">
        <v>82</v>
      </c>
      <c r="C24" s="219"/>
      <c r="D24" s="220">
        <v>0</v>
      </c>
      <c r="E24" s="221">
        <f>FACTORS!$K$2*D24</f>
        <v>0</v>
      </c>
      <c r="F24" s="213">
        <f t="shared" si="14"/>
        <v>0</v>
      </c>
      <c r="G24" s="222">
        <v>0</v>
      </c>
      <c r="H24" s="223">
        <v>0</v>
      </c>
      <c r="I24" s="235">
        <f>FACTORS!$C$14*D24/453.592</f>
        <v>0</v>
      </c>
      <c r="J24" s="445">
        <f>FACTORS!$D$14*D24/453.592</f>
        <v>0</v>
      </c>
      <c r="K24" s="440">
        <f>FACTORS!$E$14*D24/453.592</f>
        <v>0</v>
      </c>
      <c r="L24" s="214">
        <f>FACTORS!$F$14*D24/453.592</f>
        <v>0</v>
      </c>
      <c r="M24" s="214">
        <f>FACTORS!$G$14*D24/453.592</f>
        <v>0</v>
      </c>
      <c r="N24" s="213">
        <f>FACTORS!$H$14*D24/453.592</f>
        <v>0</v>
      </c>
      <c r="O24" s="214">
        <f>FACTORS!$I$14*D24/453.592</f>
        <v>0</v>
      </c>
      <c r="P24" s="214">
        <f>FACTORS!$J$14*D24/453.592</f>
        <v>0</v>
      </c>
      <c r="Q24" s="236" t="str">
        <f>IFERROR(FACTORS!$K$14*D24/453.592, "--")</f>
        <v>--</v>
      </c>
      <c r="R24" s="212">
        <f t="shared" ref="R24:R30" si="24">IF(I24=0,0,I24*($F24/($E24*24))*$G24*$H24/2000)</f>
        <v>0</v>
      </c>
      <c r="S24" s="214">
        <f t="shared" si="23"/>
        <v>0</v>
      </c>
      <c r="T24" s="214">
        <f t="shared" si="23"/>
        <v>0</v>
      </c>
      <c r="U24" s="214">
        <f t="shared" si="15"/>
        <v>0</v>
      </c>
      <c r="V24" s="214">
        <f t="shared" si="15"/>
        <v>0</v>
      </c>
      <c r="W24" s="214">
        <f t="shared" si="15"/>
        <v>0</v>
      </c>
      <c r="X24" s="214">
        <f t="shared" si="15"/>
        <v>0</v>
      </c>
      <c r="Y24" s="214">
        <f t="shared" si="16"/>
        <v>0</v>
      </c>
      <c r="Z24" s="225" t="str">
        <f t="shared" si="17"/>
        <v>--</v>
      </c>
    </row>
    <row r="25" spans="1:44" ht="12.75" customHeight="1" x14ac:dyDescent="0.2">
      <c r="A25" s="218"/>
      <c r="B25" s="219" t="s">
        <v>167</v>
      </c>
      <c r="C25" s="219"/>
      <c r="D25" s="220">
        <v>0</v>
      </c>
      <c r="E25" s="221">
        <f>FACTORS!$K$2*D25</f>
        <v>0</v>
      </c>
      <c r="F25" s="213">
        <f t="shared" si="14"/>
        <v>0</v>
      </c>
      <c r="G25" s="222">
        <v>0</v>
      </c>
      <c r="H25" s="223">
        <v>0</v>
      </c>
      <c r="I25" s="235">
        <f>FACTORS!$C$15*D25/453.592</f>
        <v>0</v>
      </c>
      <c r="J25" s="445">
        <f>FACTORS!$D$15*D25/453.592</f>
        <v>0</v>
      </c>
      <c r="K25" s="440">
        <f>FACTORS!$E$15*D25/453.592</f>
        <v>0</v>
      </c>
      <c r="L25" s="214">
        <f>FACTORS!$F$15*D25/453.592</f>
        <v>0</v>
      </c>
      <c r="M25" s="214">
        <f>FACTORS!$G$15*D25/453.592</f>
        <v>0</v>
      </c>
      <c r="N25" s="213">
        <f>FACTORS!$H$15*D25/453.592</f>
        <v>0</v>
      </c>
      <c r="O25" s="214">
        <f>FACTORS!$I$15*D25/453.592</f>
        <v>0</v>
      </c>
      <c r="P25" s="214">
        <f>FACTORS!$J$15*D25/453.592</f>
        <v>0</v>
      </c>
      <c r="Q25" s="236">
        <f>IFERROR(FACTORS!$K$15*D25/453.592, "--")</f>
        <v>0</v>
      </c>
      <c r="R25" s="212">
        <f t="shared" si="24"/>
        <v>0</v>
      </c>
      <c r="S25" s="214">
        <f t="shared" si="23"/>
        <v>0</v>
      </c>
      <c r="T25" s="214">
        <f t="shared" si="23"/>
        <v>0</v>
      </c>
      <c r="U25" s="214">
        <f t="shared" si="15"/>
        <v>0</v>
      </c>
      <c r="V25" s="214">
        <f t="shared" si="15"/>
        <v>0</v>
      </c>
      <c r="W25" s="214">
        <f t="shared" si="15"/>
        <v>0</v>
      </c>
      <c r="X25" s="214">
        <f t="shared" si="15"/>
        <v>0</v>
      </c>
      <c r="Y25" s="214">
        <f t="shared" si="16"/>
        <v>0</v>
      </c>
      <c r="Z25" s="225">
        <f>IFERROR(IF(Q25=0,0,Q25*($F25/($E25*24))*$G25*$H25/2000),"--")</f>
        <v>0</v>
      </c>
    </row>
    <row r="26" spans="1:44" ht="12.75" customHeight="1" x14ac:dyDescent="0.2">
      <c r="A26" s="218"/>
      <c r="B26" s="219" t="s">
        <v>185</v>
      </c>
      <c r="C26" s="219"/>
      <c r="D26" s="220">
        <v>0</v>
      </c>
      <c r="E26" s="221">
        <f>FACTORS!$G$2*D26</f>
        <v>0</v>
      </c>
      <c r="F26" s="213">
        <f t="shared" si="14"/>
        <v>0</v>
      </c>
      <c r="G26" s="222">
        <v>0</v>
      </c>
      <c r="H26" s="223">
        <v>0</v>
      </c>
      <c r="I26" s="409" t="s">
        <v>117</v>
      </c>
      <c r="J26" s="445">
        <f>FACTORS!$D$7*D26/453.592</f>
        <v>0</v>
      </c>
      <c r="K26" s="440">
        <f>FACTORS!$E$7*D26/453.592</f>
        <v>0</v>
      </c>
      <c r="L26" s="214">
        <f>FACTORS!$F$7*D26/453.592</f>
        <v>0</v>
      </c>
      <c r="M26" s="214">
        <f>FACTORS!$G$7*D26/453.592</f>
        <v>0</v>
      </c>
      <c r="N26" s="213">
        <f>FACTORS!$H$7*D26/453.592</f>
        <v>0</v>
      </c>
      <c r="O26" s="242" t="s">
        <v>117</v>
      </c>
      <c r="P26" s="214">
        <f>FACTORS!$J7*D26/453.592</f>
        <v>0</v>
      </c>
      <c r="Q26" s="400" t="s">
        <v>117</v>
      </c>
      <c r="R26" s="409" t="s">
        <v>117</v>
      </c>
      <c r="S26" s="214">
        <f t="shared" si="23"/>
        <v>0</v>
      </c>
      <c r="T26" s="214">
        <f t="shared" si="23"/>
        <v>0</v>
      </c>
      <c r="U26" s="214">
        <f t="shared" si="15"/>
        <v>0</v>
      </c>
      <c r="V26" s="214">
        <f>IF(M26=0,0,M26*($F26/($E26*24))*$G26*$H26/2000)</f>
        <v>0</v>
      </c>
      <c r="W26" s="214">
        <f t="shared" si="15"/>
        <v>0</v>
      </c>
      <c r="X26" s="242" t="s">
        <v>117</v>
      </c>
      <c r="Y26" s="214">
        <f t="shared" si="16"/>
        <v>0</v>
      </c>
      <c r="Z26" s="401" t="s">
        <v>117</v>
      </c>
    </row>
    <row r="27" spans="1:44" ht="12.75" customHeight="1" x14ac:dyDescent="0.2">
      <c r="A27" s="218"/>
      <c r="B27" s="219" t="s">
        <v>186</v>
      </c>
      <c r="C27" s="219"/>
      <c r="D27" s="220">
        <v>0</v>
      </c>
      <c r="E27" s="221">
        <f>FACTORS!$G$2*D27</f>
        <v>0</v>
      </c>
      <c r="F27" s="213">
        <f t="shared" si="14"/>
        <v>0</v>
      </c>
      <c r="G27" s="222">
        <v>0</v>
      </c>
      <c r="H27" s="223">
        <v>0</v>
      </c>
      <c r="I27" s="409" t="s">
        <v>117</v>
      </c>
      <c r="J27" s="445">
        <f>FACTORS!$D$8*D27/453.592</f>
        <v>0</v>
      </c>
      <c r="K27" s="440">
        <f>FACTORS!$E$8*D27/453.592</f>
        <v>0</v>
      </c>
      <c r="L27" s="214">
        <f>FACTORS!$F$8*D27/453.592</f>
        <v>0</v>
      </c>
      <c r="M27" s="214">
        <f>FACTORS!$G$8*D27/453.592</f>
        <v>0</v>
      </c>
      <c r="N27" s="213">
        <f>FACTORS!$H$8*D27/453.592</f>
        <v>0</v>
      </c>
      <c r="O27" s="242" t="s">
        <v>117</v>
      </c>
      <c r="P27" s="214">
        <f>FACTORS!$J8*D27/453.592</f>
        <v>0</v>
      </c>
      <c r="Q27" s="400" t="s">
        <v>117</v>
      </c>
      <c r="R27" s="409" t="s">
        <v>117</v>
      </c>
      <c r="S27" s="214">
        <f t="shared" si="23"/>
        <v>0</v>
      </c>
      <c r="T27" s="214">
        <f t="shared" si="23"/>
        <v>0</v>
      </c>
      <c r="U27" s="214">
        <f t="shared" si="15"/>
        <v>0</v>
      </c>
      <c r="V27" s="214">
        <f t="shared" si="15"/>
        <v>0</v>
      </c>
      <c r="W27" s="214">
        <f t="shared" si="15"/>
        <v>0</v>
      </c>
      <c r="X27" s="242" t="s">
        <v>117</v>
      </c>
      <c r="Y27" s="214">
        <f t="shared" si="16"/>
        <v>0</v>
      </c>
      <c r="Z27" s="401" t="s">
        <v>117</v>
      </c>
    </row>
    <row r="28" spans="1:44" ht="12.75" customHeight="1" x14ac:dyDescent="0.2">
      <c r="A28" s="218"/>
      <c r="B28" s="219" t="s">
        <v>187</v>
      </c>
      <c r="C28" s="219"/>
      <c r="D28" s="220">
        <v>0</v>
      </c>
      <c r="E28" s="221">
        <f>FACTORS!$G$2*D28</f>
        <v>0</v>
      </c>
      <c r="F28" s="213">
        <f t="shared" si="14"/>
        <v>0</v>
      </c>
      <c r="G28" s="222">
        <v>0</v>
      </c>
      <c r="H28" s="223">
        <v>0</v>
      </c>
      <c r="I28" s="409" t="s">
        <v>117</v>
      </c>
      <c r="J28" s="445">
        <f>FACTORS!$D$9*D28/453.592</f>
        <v>0</v>
      </c>
      <c r="K28" s="440">
        <f>FACTORS!$E$9*D28/453.592</f>
        <v>0</v>
      </c>
      <c r="L28" s="214">
        <f>FACTORS!$F$9*D28/453.592</f>
        <v>0</v>
      </c>
      <c r="M28" s="214">
        <f>FACTORS!$G$9*D28/453.592</f>
        <v>0</v>
      </c>
      <c r="N28" s="213">
        <f>FACTORS!$H$9*D28/453.592</f>
        <v>0</v>
      </c>
      <c r="O28" s="242" t="s">
        <v>117</v>
      </c>
      <c r="P28" s="214">
        <f>FACTORS!$J9*D28/453.592</f>
        <v>0</v>
      </c>
      <c r="Q28" s="400" t="s">
        <v>117</v>
      </c>
      <c r="R28" s="409" t="s">
        <v>117</v>
      </c>
      <c r="S28" s="214">
        <f t="shared" si="23"/>
        <v>0</v>
      </c>
      <c r="T28" s="214">
        <f t="shared" si="23"/>
        <v>0</v>
      </c>
      <c r="U28" s="214">
        <f t="shared" si="15"/>
        <v>0</v>
      </c>
      <c r="V28" s="214">
        <f>IF(M28=0,0,M28*($F28/($E28*24))*$G28*$H28/2000)</f>
        <v>0</v>
      </c>
      <c r="W28" s="214">
        <f t="shared" si="15"/>
        <v>0</v>
      </c>
      <c r="X28" s="242" t="s">
        <v>117</v>
      </c>
      <c r="Y28" s="214">
        <f t="shared" si="16"/>
        <v>0</v>
      </c>
      <c r="Z28" s="401" t="s">
        <v>117</v>
      </c>
    </row>
    <row r="29" spans="1:44" s="195" customFormat="1" x14ac:dyDescent="0.2">
      <c r="A29" s="218"/>
      <c r="B29" s="219" t="s">
        <v>34</v>
      </c>
      <c r="C29" s="219"/>
      <c r="D29" s="220">
        <v>0</v>
      </c>
      <c r="E29" s="226"/>
      <c r="F29" s="227"/>
      <c r="G29" s="220">
        <v>0</v>
      </c>
      <c r="H29" s="223">
        <v>0</v>
      </c>
      <c r="I29" s="235">
        <f>FACTORS!$C$13*D29/24</f>
        <v>0</v>
      </c>
      <c r="J29" s="445">
        <f>FACTORS!$D$13*E29/24</f>
        <v>0</v>
      </c>
      <c r="K29" s="440">
        <f>FACTORS!$E$13*F29/24</f>
        <v>0</v>
      </c>
      <c r="L29" s="214">
        <f>FACTORS!$F$13*D29/24</f>
        <v>0</v>
      </c>
      <c r="M29" s="214">
        <f>FACTORS!$G$13*D29/24</f>
        <v>0</v>
      </c>
      <c r="N29" s="213">
        <f>FACTORS!$H$13*D29/24</f>
        <v>0</v>
      </c>
      <c r="O29" s="214">
        <f>FACTORS!$I$13*D29/24</f>
        <v>0</v>
      </c>
      <c r="P29" s="214">
        <f>FACTORS!$J$13*D29/24</f>
        <v>0</v>
      </c>
      <c r="Q29" s="216">
        <f>FACTORS!$K$13*D29/453.592</f>
        <v>0</v>
      </c>
      <c r="R29" s="212">
        <f>I29*$G29*$H29/2000</f>
        <v>0</v>
      </c>
      <c r="S29" s="445">
        <f>J29*$G29*$H29/2000</f>
        <v>0</v>
      </c>
      <c r="T29" s="445">
        <f>K29*$G29*$H29/2000</f>
        <v>0</v>
      </c>
      <c r="U29" s="214">
        <f>L29*$G29*$H29/2000</f>
        <v>0</v>
      </c>
      <c r="V29" s="214">
        <f t="shared" ref="V29:Z29" si="25">M29*$G29*$H29/2000</f>
        <v>0</v>
      </c>
      <c r="W29" s="214">
        <f t="shared" si="25"/>
        <v>0</v>
      </c>
      <c r="X29" s="214">
        <f t="shared" si="25"/>
        <v>0</v>
      </c>
      <c r="Y29" s="214">
        <f t="shared" si="25"/>
        <v>0</v>
      </c>
      <c r="Z29" s="225">
        <f t="shared" si="25"/>
        <v>0</v>
      </c>
      <c r="AA29" s="272"/>
      <c r="AB29" s="272"/>
      <c r="AC29" s="272"/>
      <c r="AD29" s="272"/>
      <c r="AE29" s="272"/>
      <c r="AF29" s="272"/>
      <c r="AG29" s="272"/>
      <c r="AH29" s="272"/>
      <c r="AI29" s="272"/>
      <c r="AJ29" s="272"/>
      <c r="AK29" s="272"/>
      <c r="AL29" s="272"/>
      <c r="AM29" s="272"/>
      <c r="AN29" s="272"/>
      <c r="AO29" s="272"/>
      <c r="AP29" s="272"/>
      <c r="AQ29" s="272"/>
      <c r="AR29" s="272"/>
    </row>
    <row r="30" spans="1:44" ht="12.75" customHeight="1" x14ac:dyDescent="0.2">
      <c r="A30" s="234"/>
      <c r="B30" s="219" t="s">
        <v>208</v>
      </c>
      <c r="C30" s="219"/>
      <c r="D30" s="220">
        <v>0</v>
      </c>
      <c r="E30" s="334">
        <f>D30*1000000/1050</f>
        <v>0</v>
      </c>
      <c r="F30" s="213">
        <f t="shared" si="14"/>
        <v>0</v>
      </c>
      <c r="G30" s="222">
        <v>0</v>
      </c>
      <c r="H30" s="223">
        <v>0</v>
      </c>
      <c r="I30" s="235">
        <f>FACTORS!$C$21*E30/1000000</f>
        <v>0</v>
      </c>
      <c r="J30" s="445">
        <f>FACTORS!$D$21*E30/1000000</f>
        <v>0</v>
      </c>
      <c r="K30" s="440">
        <f>FACTORS!$E$21*E30/1000000</f>
        <v>0</v>
      </c>
      <c r="L30" s="214">
        <f>FACTORS!$F$21*E30/1000000</f>
        <v>0</v>
      </c>
      <c r="M30" s="214">
        <f>FACTORS!$G$21*E30/1000000</f>
        <v>0</v>
      </c>
      <c r="N30" s="213">
        <f>FACTORS!$H$21*E30/1000000</f>
        <v>0</v>
      </c>
      <c r="O30" s="214">
        <f>FACTORS!$I$21*E30/1000000</f>
        <v>0</v>
      </c>
      <c r="P30" s="214">
        <f>FACTORS!$J$21*$E30/1000000</f>
        <v>0</v>
      </c>
      <c r="Q30" s="236">
        <f>FACTORS!$K$21*E30/1000000</f>
        <v>0</v>
      </c>
      <c r="R30" s="237">
        <f t="shared" si="24"/>
        <v>0</v>
      </c>
      <c r="S30" s="238">
        <f t="shared" ref="S30:T30" si="26">IF(J30=0,0,J30*($F30/($E30*24))*$G30*$H30/2000)</f>
        <v>0</v>
      </c>
      <c r="T30" s="238">
        <f t="shared" si="26"/>
        <v>0</v>
      </c>
      <c r="U30" s="238">
        <f t="shared" si="15"/>
        <v>0</v>
      </c>
      <c r="V30" s="238">
        <f t="shared" si="15"/>
        <v>0</v>
      </c>
      <c r="W30" s="238">
        <f t="shared" si="15"/>
        <v>0</v>
      </c>
      <c r="X30" s="238">
        <f t="shared" si="15"/>
        <v>0</v>
      </c>
      <c r="Y30" s="238">
        <f t="shared" si="16"/>
        <v>0</v>
      </c>
      <c r="Z30" s="239">
        <f t="shared" si="16"/>
        <v>0</v>
      </c>
    </row>
    <row r="31" spans="1:44" ht="12.75" customHeight="1" x14ac:dyDescent="0.2">
      <c r="A31" s="70"/>
      <c r="B31" s="71" t="s">
        <v>71</v>
      </c>
      <c r="C31" s="71"/>
      <c r="D31" s="72" t="s">
        <v>72</v>
      </c>
      <c r="E31" s="72" t="s">
        <v>61</v>
      </c>
      <c r="F31" s="73" t="s">
        <v>73</v>
      </c>
      <c r="G31" s="11"/>
      <c r="H31" s="74"/>
      <c r="I31" s="343"/>
      <c r="J31" s="423"/>
      <c r="K31" s="456"/>
      <c r="L31" s="164"/>
      <c r="M31" s="164"/>
      <c r="N31" s="164"/>
      <c r="O31" s="164"/>
      <c r="P31" s="164"/>
      <c r="Q31" s="122"/>
      <c r="R31" s="77"/>
      <c r="S31" s="454"/>
      <c r="T31" s="454"/>
      <c r="U31" s="60"/>
      <c r="V31" s="60"/>
      <c r="W31" s="60"/>
      <c r="X31" s="60"/>
      <c r="Y31" s="60"/>
      <c r="Z31" s="112"/>
    </row>
    <row r="32" spans="1:44" ht="12.75" customHeight="1" x14ac:dyDescent="0.2">
      <c r="A32" s="234"/>
      <c r="B32" s="219" t="s">
        <v>141</v>
      </c>
      <c r="C32" s="219"/>
      <c r="D32" s="240"/>
      <c r="E32" s="240"/>
      <c r="F32" s="221">
        <v>0</v>
      </c>
      <c r="G32" s="220">
        <v>0</v>
      </c>
      <c r="H32" s="223">
        <v>0</v>
      </c>
      <c r="I32" s="409" t="s">
        <v>117</v>
      </c>
      <c r="J32" s="447" t="s">
        <v>117</v>
      </c>
      <c r="K32" s="448" t="s">
        <v>117</v>
      </c>
      <c r="L32" s="242" t="s">
        <v>117</v>
      </c>
      <c r="M32" s="242" t="s">
        <v>117</v>
      </c>
      <c r="N32" s="213" t="e">
        <f>W32/G32/H32*2000</f>
        <v>#DIV/0!</v>
      </c>
      <c r="O32" s="242" t="s">
        <v>117</v>
      </c>
      <c r="P32" s="242" t="s">
        <v>117</v>
      </c>
      <c r="Q32" s="243" t="s">
        <v>117</v>
      </c>
      <c r="R32" s="419" t="s">
        <v>117</v>
      </c>
      <c r="S32" s="453" t="s">
        <v>117</v>
      </c>
      <c r="T32" s="453" t="s">
        <v>117</v>
      </c>
      <c r="U32" s="231" t="str">
        <f t="shared" ref="U32:V39" si="27">IFERROR(L32*$G32*$H32/2000,"--")</f>
        <v>--</v>
      </c>
      <c r="V32" s="231" t="str">
        <f t="shared" si="27"/>
        <v>--</v>
      </c>
      <c r="W32" s="231">
        <f>IFERROR(F32*FACTORS!$H$28,"--")</f>
        <v>0</v>
      </c>
      <c r="X32" s="231" t="str">
        <f t="shared" ref="X32:Z39" si="28">IFERROR(O32*$G32*$H32/2000,"--")</f>
        <v>--</v>
      </c>
      <c r="Y32" s="231" t="str">
        <f t="shared" si="28"/>
        <v>--</v>
      </c>
      <c r="Z32" s="233" t="str">
        <f t="shared" si="28"/>
        <v>--</v>
      </c>
    </row>
    <row r="33" spans="1:44" ht="12.75" customHeight="1" x14ac:dyDescent="0.2">
      <c r="A33" s="234"/>
      <c r="B33" s="219" t="s">
        <v>137</v>
      </c>
      <c r="C33" s="219"/>
      <c r="D33" s="244"/>
      <c r="E33" s="221">
        <v>0</v>
      </c>
      <c r="F33" s="245"/>
      <c r="G33" s="220">
        <v>0</v>
      </c>
      <c r="H33" s="223">
        <v>0</v>
      </c>
      <c r="I33" s="235">
        <f>FACTORS!$C$22*E33/1000000</f>
        <v>0</v>
      </c>
      <c r="J33" s="445">
        <f>FACTORS!$D$22*E33/1000000</f>
        <v>0</v>
      </c>
      <c r="K33" s="440">
        <f>FACTORS!$E$22*E33/1000000</f>
        <v>0</v>
      </c>
      <c r="L33" s="214">
        <f>FACTORS!$F$22*E33/1000000</f>
        <v>0</v>
      </c>
      <c r="M33" s="214">
        <f>FACTORS!$G$22*E33/1000000</f>
        <v>0</v>
      </c>
      <c r="N33" s="213">
        <f>FACTORS!$H$22*E33/1000000</f>
        <v>0</v>
      </c>
      <c r="O33" s="214" t="str">
        <f>IFERROR(FACTORS!$I$22*E33/1000000,"--")</f>
        <v>--</v>
      </c>
      <c r="P33" s="214">
        <f>FACTORS!$J$22*E33/1000000</f>
        <v>0</v>
      </c>
      <c r="Q33" s="224" t="str">
        <f>IFERROR(FACTORS!$K$22*E33/1000000, "--")</f>
        <v>--</v>
      </c>
      <c r="R33" s="212">
        <f t="shared" ref="R33:R39" si="29">IFERROR(I33*$G33*$H33/2000,"--")</f>
        <v>0</v>
      </c>
      <c r="S33" s="214">
        <f t="shared" ref="S33:T36" si="30">IFERROR(J33*$G33*$H33/2000,"--")</f>
        <v>0</v>
      </c>
      <c r="T33" s="214">
        <f t="shared" si="30"/>
        <v>0</v>
      </c>
      <c r="U33" s="214">
        <f t="shared" si="27"/>
        <v>0</v>
      </c>
      <c r="V33" s="214">
        <f t="shared" si="27"/>
        <v>0</v>
      </c>
      <c r="W33" s="214">
        <f>IFERROR(N33*$G33*$H33/2000,"--")</f>
        <v>0</v>
      </c>
      <c r="X33" s="214" t="str">
        <f t="shared" si="28"/>
        <v>--</v>
      </c>
      <c r="Y33" s="214">
        <f t="shared" si="28"/>
        <v>0</v>
      </c>
      <c r="Z33" s="225" t="str">
        <f t="shared" si="28"/>
        <v>--</v>
      </c>
    </row>
    <row r="34" spans="1:44" ht="12.75" customHeight="1" x14ac:dyDescent="0.2">
      <c r="A34" s="234"/>
      <c r="B34" s="219" t="s">
        <v>138</v>
      </c>
      <c r="C34" s="219"/>
      <c r="D34" s="244"/>
      <c r="E34" s="221">
        <v>0</v>
      </c>
      <c r="F34" s="245"/>
      <c r="G34" s="220">
        <v>0</v>
      </c>
      <c r="H34" s="223">
        <v>0</v>
      </c>
      <c r="I34" s="235">
        <f>FACTORS!$C$23*E34/1000000</f>
        <v>0</v>
      </c>
      <c r="J34" s="445">
        <f>FACTORS!$D$23*E34/1000000</f>
        <v>0</v>
      </c>
      <c r="K34" s="440">
        <f>FACTORS!$E$23*E34/1000000</f>
        <v>0</v>
      </c>
      <c r="L34" s="214">
        <f>FACTORS!$F$23*E34/1000000</f>
        <v>0</v>
      </c>
      <c r="M34" s="214">
        <f>FACTORS!$G$23*E34/1000000</f>
        <v>0</v>
      </c>
      <c r="N34" s="213">
        <f>FACTORS!$H$23*E34/1000000</f>
        <v>0</v>
      </c>
      <c r="O34" s="214" t="str">
        <f>IFERROR(FACTORS!$I$23*E34/1000000, "--")</f>
        <v>--</v>
      </c>
      <c r="P34" s="214">
        <f>FACTORS!$J$23*E34/1000000</f>
        <v>0</v>
      </c>
      <c r="Q34" s="236" t="str">
        <f>IFERROR(FACTORS!$K23*E34/1000000, "--")</f>
        <v>--</v>
      </c>
      <c r="R34" s="212">
        <f>IFERROR(I34*$G34*$H34/2000,"--")</f>
        <v>0</v>
      </c>
      <c r="S34" s="214">
        <f t="shared" si="30"/>
        <v>0</v>
      </c>
      <c r="T34" s="214">
        <f t="shared" si="30"/>
        <v>0</v>
      </c>
      <c r="U34" s="214">
        <f t="shared" si="27"/>
        <v>0</v>
      </c>
      <c r="V34" s="214">
        <f t="shared" si="27"/>
        <v>0</v>
      </c>
      <c r="W34" s="214">
        <f>IFERROR(N34*$G34*$H34/2000,"--")</f>
        <v>0</v>
      </c>
      <c r="X34" s="214" t="str">
        <f t="shared" si="28"/>
        <v>--</v>
      </c>
      <c r="Y34" s="214">
        <f t="shared" si="28"/>
        <v>0</v>
      </c>
      <c r="Z34" s="225" t="str">
        <f t="shared" si="28"/>
        <v>--</v>
      </c>
    </row>
    <row r="35" spans="1:44" ht="12.75" customHeight="1" x14ac:dyDescent="0.2">
      <c r="A35" s="234"/>
      <c r="B35" s="219" t="s">
        <v>139</v>
      </c>
      <c r="C35" s="219"/>
      <c r="D35" s="244"/>
      <c r="E35" s="221">
        <v>0</v>
      </c>
      <c r="F35" s="245"/>
      <c r="G35" s="220">
        <v>0</v>
      </c>
      <c r="H35" s="223">
        <v>0</v>
      </c>
      <c r="I35" s="235">
        <f>FACTORS!$C$24*E35/1000000</f>
        <v>0</v>
      </c>
      <c r="J35" s="445">
        <f>FACTORS!$D$24*E35/1000000</f>
        <v>0</v>
      </c>
      <c r="K35" s="440">
        <f>FACTORS!$E$24*E35/1000000</f>
        <v>0</v>
      </c>
      <c r="L35" s="214">
        <f>FACTORS!$F$24*E35/1000000</f>
        <v>0</v>
      </c>
      <c r="M35" s="214">
        <f>FACTORS!$G$24*E35/1000000</f>
        <v>0</v>
      </c>
      <c r="N35" s="213">
        <f>FACTORS!$H$24*E35/1000000</f>
        <v>0</v>
      </c>
      <c r="O35" s="214" t="str">
        <f>IFERROR(FACTORS!$I$24*E35/1000000, "--")</f>
        <v>--</v>
      </c>
      <c r="P35" s="214">
        <f>FACTORS!$J$24*E35/1000000</f>
        <v>0</v>
      </c>
      <c r="Q35" s="236" t="str">
        <f>IFERROR(FACTORS!$K24*E35/1000000, "--")</f>
        <v>--</v>
      </c>
      <c r="R35" s="212">
        <f>IFERROR(I35*$G35*$H35/2000,"--")</f>
        <v>0</v>
      </c>
      <c r="S35" s="214">
        <f t="shared" si="30"/>
        <v>0</v>
      </c>
      <c r="T35" s="214">
        <f t="shared" si="30"/>
        <v>0</v>
      </c>
      <c r="U35" s="214">
        <f t="shared" si="27"/>
        <v>0</v>
      </c>
      <c r="V35" s="214">
        <f t="shared" si="27"/>
        <v>0</v>
      </c>
      <c r="W35" s="214">
        <f>IFERROR(N35*$G35*$H35/2000,"--")</f>
        <v>0</v>
      </c>
      <c r="X35" s="214" t="str">
        <f t="shared" si="28"/>
        <v>--</v>
      </c>
      <c r="Y35" s="214">
        <f t="shared" si="28"/>
        <v>0</v>
      </c>
      <c r="Z35" s="225" t="str">
        <f t="shared" si="28"/>
        <v>--</v>
      </c>
    </row>
    <row r="36" spans="1:44" ht="12.75" customHeight="1" x14ac:dyDescent="0.2">
      <c r="A36" s="234"/>
      <c r="B36" s="219" t="s">
        <v>140</v>
      </c>
      <c r="C36" s="219"/>
      <c r="D36" s="244"/>
      <c r="E36" s="221">
        <v>0</v>
      </c>
      <c r="F36" s="245"/>
      <c r="G36" s="220">
        <v>0</v>
      </c>
      <c r="H36" s="223">
        <v>0</v>
      </c>
      <c r="I36" s="235">
        <f>FACTORS!$C$25*E36/1000000</f>
        <v>0</v>
      </c>
      <c r="J36" s="445">
        <f>FACTORS!$D$25*E36/1000000</f>
        <v>0</v>
      </c>
      <c r="K36" s="440">
        <f>FACTORS!$E$25*E36/1000000</f>
        <v>0</v>
      </c>
      <c r="L36" s="214">
        <f>FACTORS!$F$25*E36/1000000</f>
        <v>0</v>
      </c>
      <c r="M36" s="214">
        <f>FACTORS!$G$25*E36/1000000</f>
        <v>0</v>
      </c>
      <c r="N36" s="213">
        <f>FACTORS!$H$25*E36/1000000</f>
        <v>0</v>
      </c>
      <c r="O36" s="214" t="str">
        <f>IFERROR(FACTORS!$I$25*E36/1000000, "--")</f>
        <v>--</v>
      </c>
      <c r="P36" s="214">
        <f>FACTORS!$J$25*E36/1000000</f>
        <v>0</v>
      </c>
      <c r="Q36" s="236" t="str">
        <f>IFERROR(FACTORS!$K25*E36/1000000, "--")</f>
        <v>--</v>
      </c>
      <c r="R36" s="212">
        <f>IFERROR(I36*$G36*$H36/2000,"--")</f>
        <v>0</v>
      </c>
      <c r="S36" s="214">
        <f t="shared" si="30"/>
        <v>0</v>
      </c>
      <c r="T36" s="214">
        <f>IFERROR(K36*$G36*$H36/2000,"--")</f>
        <v>0</v>
      </c>
      <c r="U36" s="214">
        <f t="shared" si="27"/>
        <v>0</v>
      </c>
      <c r="V36" s="214">
        <f t="shared" si="27"/>
        <v>0</v>
      </c>
      <c r="W36" s="214">
        <f>IFERROR(N36*$G36*$H36/2000,"--")</f>
        <v>0</v>
      </c>
      <c r="X36" s="214" t="str">
        <f t="shared" si="28"/>
        <v>--</v>
      </c>
      <c r="Y36" s="214">
        <f t="shared" si="28"/>
        <v>0</v>
      </c>
      <c r="Z36" s="225" t="str">
        <f t="shared" si="28"/>
        <v>--</v>
      </c>
    </row>
    <row r="37" spans="1:44" ht="12.75" customHeight="1" x14ac:dyDescent="0.2">
      <c r="A37" s="234"/>
      <c r="B37" s="219" t="s">
        <v>142</v>
      </c>
      <c r="C37" s="219"/>
      <c r="D37" s="244" t="s">
        <v>0</v>
      </c>
      <c r="E37" s="240"/>
      <c r="F37" s="221">
        <v>0</v>
      </c>
      <c r="G37" s="220">
        <v>0</v>
      </c>
      <c r="H37" s="223">
        <v>0</v>
      </c>
      <c r="I37" s="409" t="s">
        <v>117</v>
      </c>
      <c r="J37" s="447" t="s">
        <v>117</v>
      </c>
      <c r="K37" s="448" t="s">
        <v>117</v>
      </c>
      <c r="L37" s="242" t="s">
        <v>117</v>
      </c>
      <c r="M37" s="242" t="s">
        <v>117</v>
      </c>
      <c r="N37" s="213" t="e">
        <f>W37/G37/H37*2000</f>
        <v>#DIV/0!</v>
      </c>
      <c r="O37" s="242" t="s">
        <v>117</v>
      </c>
      <c r="P37" s="242" t="s">
        <v>117</v>
      </c>
      <c r="Q37" s="243" t="s">
        <v>117</v>
      </c>
      <c r="R37" s="212" t="str">
        <f t="shared" si="29"/>
        <v>--</v>
      </c>
      <c r="S37" s="447" t="s">
        <v>117</v>
      </c>
      <c r="T37" s="447" t="s">
        <v>117</v>
      </c>
      <c r="U37" s="214" t="str">
        <f t="shared" si="27"/>
        <v>--</v>
      </c>
      <c r="V37" s="214" t="str">
        <f t="shared" si="27"/>
        <v>--</v>
      </c>
      <c r="W37" s="214">
        <f>IFERROR(F37*FACTORS!$H$31,"--")</f>
        <v>0</v>
      </c>
      <c r="X37" s="214" t="str">
        <f t="shared" si="28"/>
        <v>--</v>
      </c>
      <c r="Y37" s="214" t="str">
        <f t="shared" si="28"/>
        <v>--</v>
      </c>
      <c r="Z37" s="225" t="str">
        <f t="shared" si="28"/>
        <v>--</v>
      </c>
    </row>
    <row r="38" spans="1:44" ht="12.75" customHeight="1" x14ac:dyDescent="0.2">
      <c r="A38" s="234"/>
      <c r="B38" s="219" t="s">
        <v>143</v>
      </c>
      <c r="C38" s="219"/>
      <c r="D38" s="244"/>
      <c r="E38" s="244"/>
      <c r="F38" s="333">
        <v>0</v>
      </c>
      <c r="G38" s="220">
        <v>0</v>
      </c>
      <c r="H38" s="223">
        <v>0</v>
      </c>
      <c r="I38" s="409" t="s">
        <v>117</v>
      </c>
      <c r="J38" s="447" t="s">
        <v>117</v>
      </c>
      <c r="K38" s="448" t="s">
        <v>117</v>
      </c>
      <c r="L38" s="242" t="s">
        <v>117</v>
      </c>
      <c r="M38" s="242" t="s">
        <v>117</v>
      </c>
      <c r="N38" s="213">
        <f>FACTORS!$H$29*F38</f>
        <v>0</v>
      </c>
      <c r="O38" s="242" t="s">
        <v>117</v>
      </c>
      <c r="P38" s="242" t="s">
        <v>117</v>
      </c>
      <c r="Q38" s="243" t="s">
        <v>117</v>
      </c>
      <c r="R38" s="235" t="str">
        <f t="shared" si="29"/>
        <v>--</v>
      </c>
      <c r="S38" s="447" t="s">
        <v>117</v>
      </c>
      <c r="T38" s="448" t="s">
        <v>117</v>
      </c>
      <c r="U38" s="214" t="str">
        <f t="shared" si="27"/>
        <v>--</v>
      </c>
      <c r="V38" s="214" t="str">
        <f t="shared" si="27"/>
        <v>--</v>
      </c>
      <c r="W38" s="214">
        <f>IFERROR(N38*$G38*$H38/2000,"--")</f>
        <v>0</v>
      </c>
      <c r="X38" s="214" t="str">
        <f t="shared" si="28"/>
        <v>--</v>
      </c>
      <c r="Y38" s="214" t="str">
        <f t="shared" si="28"/>
        <v>--</v>
      </c>
      <c r="Z38" s="225" t="str">
        <f t="shared" si="28"/>
        <v>--</v>
      </c>
    </row>
    <row r="39" spans="1:44" ht="12.75" customHeight="1" x14ac:dyDescent="0.2">
      <c r="A39" s="234"/>
      <c r="B39" s="254" t="s">
        <v>144</v>
      </c>
      <c r="C39" s="254"/>
      <c r="D39" s="244"/>
      <c r="E39" s="240"/>
      <c r="F39" s="221">
        <v>0</v>
      </c>
      <c r="G39" s="220">
        <v>0</v>
      </c>
      <c r="H39" s="223">
        <v>0</v>
      </c>
      <c r="I39" s="409" t="s">
        <v>117</v>
      </c>
      <c r="J39" s="447" t="s">
        <v>117</v>
      </c>
      <c r="K39" s="448" t="s">
        <v>117</v>
      </c>
      <c r="L39" s="242" t="s">
        <v>117</v>
      </c>
      <c r="M39" s="242" t="s">
        <v>117</v>
      </c>
      <c r="N39" s="213" t="e">
        <f>W39/G39/H39*2000</f>
        <v>#DIV/0!</v>
      </c>
      <c r="O39" s="242" t="s">
        <v>117</v>
      </c>
      <c r="P39" s="242" t="s">
        <v>117</v>
      </c>
      <c r="Q39" s="243" t="s">
        <v>117</v>
      </c>
      <c r="R39" s="235" t="str">
        <f t="shared" si="29"/>
        <v>--</v>
      </c>
      <c r="S39" s="447" t="s">
        <v>117</v>
      </c>
      <c r="T39" s="448" t="s">
        <v>117</v>
      </c>
      <c r="U39" s="214" t="str">
        <f t="shared" si="27"/>
        <v>--</v>
      </c>
      <c r="V39" s="214" t="str">
        <f t="shared" si="27"/>
        <v>--</v>
      </c>
      <c r="W39" s="214">
        <f>IFERROR(F39*FACTORS!$H$30,"--")</f>
        <v>0</v>
      </c>
      <c r="X39" s="214" t="str">
        <f t="shared" si="28"/>
        <v>--</v>
      </c>
      <c r="Y39" s="214" t="str">
        <f t="shared" si="28"/>
        <v>--</v>
      </c>
      <c r="Z39" s="225" t="str">
        <f t="shared" si="28"/>
        <v>--</v>
      </c>
    </row>
    <row r="40" spans="1:44" ht="12.75" customHeight="1" x14ac:dyDescent="0.2">
      <c r="A40" s="346"/>
      <c r="B40" s="287" t="s">
        <v>148</v>
      </c>
      <c r="C40" s="288"/>
      <c r="D40" s="289">
        <v>0</v>
      </c>
      <c r="E40" s="286"/>
      <c r="F40" s="286"/>
      <c r="G40" s="289">
        <v>0</v>
      </c>
      <c r="H40" s="290">
        <v>0</v>
      </c>
      <c r="I40" s="409" t="s">
        <v>117</v>
      </c>
      <c r="J40" s="445">
        <f>IFERROR((D40*FACTORS!$D$33)/G40*H40, 0)</f>
        <v>0</v>
      </c>
      <c r="K40" s="440">
        <f>IFERROR((D40*FACTORS!$E$33)/G40*H40, 0)</f>
        <v>0</v>
      </c>
      <c r="L40" s="214">
        <f>IFERROR((D40*FACTORS!$F$33)/G40*H40, 0)</f>
        <v>0</v>
      </c>
      <c r="M40" s="214">
        <f>IFERROR((D40*FACTORS!$G$33)/G40*H40, 0)</f>
        <v>0</v>
      </c>
      <c r="N40" s="224" t="str">
        <f>IFERROR((H$40*FACTORS!H33)/$G40*$H40,"--")</f>
        <v>--</v>
      </c>
      <c r="O40" s="214" t="str">
        <f>IFERROR((I$40*FACTORS!$I$33)/G40*H40, "--")</f>
        <v>--</v>
      </c>
      <c r="P40" s="214">
        <f>IFERROR((D$40*FACTORS!$J$33)/$G40*$H40, 0)</f>
        <v>0</v>
      </c>
      <c r="Q40" s="236" t="str">
        <f>IFERROR((L$40*FACTORS!$K33)/$G40*$H40, "--")</f>
        <v>--</v>
      </c>
      <c r="R40" s="212" t="str">
        <f t="shared" ref="R40" si="31">IFERROR((I40*$G40*$H40)/2000, "--")</f>
        <v>--</v>
      </c>
      <c r="S40" s="449">
        <f>IFERROR((J40*$G40*$H40)/2000, "")</f>
        <v>0</v>
      </c>
      <c r="T40" s="440">
        <f>IFERROR((K40*$G40*$H40)/2000, "")</f>
        <v>0</v>
      </c>
      <c r="U40" s="236">
        <f t="shared" ref="U40:Z40" si="32">IFERROR((L40*$G40*$H40)/2000, "")</f>
        <v>0</v>
      </c>
      <c r="V40" s="236">
        <f t="shared" si="32"/>
        <v>0</v>
      </c>
      <c r="W40" s="236" t="str">
        <f t="shared" si="32"/>
        <v/>
      </c>
      <c r="X40" s="236" t="str">
        <f t="shared" si="32"/>
        <v/>
      </c>
      <c r="Y40" s="236">
        <f t="shared" si="32"/>
        <v>0</v>
      </c>
      <c r="Z40" s="225" t="str">
        <f t="shared" si="32"/>
        <v/>
      </c>
    </row>
    <row r="41" spans="1:44" ht="12.75" customHeight="1" x14ac:dyDescent="0.2">
      <c r="A41" s="246" t="s">
        <v>66</v>
      </c>
      <c r="B41" s="247" t="s">
        <v>36</v>
      </c>
      <c r="C41" s="248"/>
      <c r="D41" s="249">
        <v>0</v>
      </c>
      <c r="E41" s="240"/>
      <c r="F41" s="241"/>
      <c r="G41" s="250">
        <v>0</v>
      </c>
      <c r="H41" s="251">
        <v>0</v>
      </c>
      <c r="I41" s="252">
        <f>FACTORS!$C$27*D41/24</f>
        <v>0</v>
      </c>
      <c r="J41" s="443">
        <f>FACTORS!$D$27*D41/24</f>
        <v>0</v>
      </c>
      <c r="K41" s="446">
        <f>FACTORS!$E$27*D41/24</f>
        <v>0</v>
      </c>
      <c r="L41" s="231">
        <f>FACTORS!$F$27*D41/24</f>
        <v>0</v>
      </c>
      <c r="M41" s="231">
        <f>FACTORS!$G$27*D41/24</f>
        <v>0</v>
      </c>
      <c r="N41" s="230">
        <f>FACTORS!$H$27*D41/24</f>
        <v>0</v>
      </c>
      <c r="O41" s="230">
        <f>FACTORS!$I$27*D41/24</f>
        <v>0</v>
      </c>
      <c r="P41" s="231">
        <f>FACTORS!$J$27*D41/24</f>
        <v>0</v>
      </c>
      <c r="Q41" s="231">
        <f>FACTORS!$K$27*D41/24</f>
        <v>0</v>
      </c>
      <c r="R41" s="252">
        <f>IFERROR(I41*$G41*$H41/2000, "--")</f>
        <v>0</v>
      </c>
      <c r="S41" s="445">
        <f>IFERROR(J41*$G41*$H41/2000, "--")</f>
        <v>0</v>
      </c>
      <c r="T41" s="446">
        <f>IFERROR(K41*$G41*$H41/2000, "--")</f>
        <v>0</v>
      </c>
      <c r="U41" s="231">
        <f t="shared" ref="U41:Z41" si="33">IFERROR(L41*$G41*$H41/2000, "--")</f>
        <v>0</v>
      </c>
      <c r="V41" s="231">
        <f t="shared" si="33"/>
        <v>0</v>
      </c>
      <c r="W41" s="231">
        <f t="shared" si="33"/>
        <v>0</v>
      </c>
      <c r="X41" s="231">
        <f t="shared" si="33"/>
        <v>0</v>
      </c>
      <c r="Y41" s="230">
        <f t="shared" si="33"/>
        <v>0</v>
      </c>
      <c r="Z41" s="233">
        <f t="shared" si="33"/>
        <v>0</v>
      </c>
    </row>
    <row r="42" spans="1:44" ht="15" customHeight="1" x14ac:dyDescent="0.2">
      <c r="A42" s="253" t="s">
        <v>74</v>
      </c>
      <c r="B42" s="219" t="s">
        <v>137</v>
      </c>
      <c r="C42" s="254"/>
      <c r="D42" s="255"/>
      <c r="E42" s="221">
        <v>0</v>
      </c>
      <c r="F42" s="245" t="s">
        <v>0</v>
      </c>
      <c r="G42" s="220">
        <v>0</v>
      </c>
      <c r="H42" s="223">
        <v>0</v>
      </c>
      <c r="I42" s="235">
        <f>FACTORS!$C$22*E42/1000000</f>
        <v>0</v>
      </c>
      <c r="J42" s="445">
        <f>FACTORS!$D$22*E42/1000000</f>
        <v>0</v>
      </c>
      <c r="K42" s="440">
        <f>FACTORS!$E$22*E42/1000000</f>
        <v>0</v>
      </c>
      <c r="L42" s="214">
        <f>FACTORS!$F$22*E42/1000000</f>
        <v>0</v>
      </c>
      <c r="M42" s="214">
        <f>FACTORS!$G$22*E42/1000000</f>
        <v>0</v>
      </c>
      <c r="N42" s="213">
        <f>FACTORS!$H$22*E42/1000000</f>
        <v>0</v>
      </c>
      <c r="O42" s="214" t="str">
        <f>IFERROR(FACTORS!$I$22*E42/1000000,"--")</f>
        <v>--</v>
      </c>
      <c r="P42" s="214">
        <f>FACTORS!$J$22*E42/1000000</f>
        <v>0</v>
      </c>
      <c r="Q42" s="224" t="str">
        <f>IFERROR(FACTORS!$K$22*E42/1000000, "--")</f>
        <v>--</v>
      </c>
      <c r="R42" s="235">
        <f>IFERROR(I42*$G42*$H42/2000,"--")</f>
        <v>0</v>
      </c>
      <c r="S42" s="445">
        <f t="shared" ref="S42:Z45" si="34">IFERROR(J42*$G42*$H42/2000,"--")</f>
        <v>0</v>
      </c>
      <c r="T42" s="440">
        <f t="shared" si="34"/>
        <v>0</v>
      </c>
      <c r="U42" s="214">
        <f t="shared" si="34"/>
        <v>0</v>
      </c>
      <c r="V42" s="214">
        <f t="shared" si="34"/>
        <v>0</v>
      </c>
      <c r="W42" s="214">
        <f t="shared" si="34"/>
        <v>0</v>
      </c>
      <c r="X42" s="214" t="str">
        <f t="shared" si="34"/>
        <v>--</v>
      </c>
      <c r="Y42" s="214">
        <f t="shared" si="34"/>
        <v>0</v>
      </c>
      <c r="Z42" s="225" t="str">
        <f t="shared" si="34"/>
        <v>--</v>
      </c>
    </row>
    <row r="43" spans="1:44" ht="15" customHeight="1" x14ac:dyDescent="0.2">
      <c r="A43" s="253"/>
      <c r="B43" s="219" t="s">
        <v>138</v>
      </c>
      <c r="C43" s="219"/>
      <c r="D43" s="256"/>
      <c r="E43" s="221">
        <v>0</v>
      </c>
      <c r="F43" s="245" t="s">
        <v>0</v>
      </c>
      <c r="G43" s="220">
        <v>0</v>
      </c>
      <c r="H43" s="223">
        <v>0</v>
      </c>
      <c r="I43" s="235">
        <f>FACTORS!$C$23*E43/1000000</f>
        <v>0</v>
      </c>
      <c r="J43" s="445">
        <f>FACTORS!$D$23*E43/1000000</f>
        <v>0</v>
      </c>
      <c r="K43" s="440">
        <f>FACTORS!$E$23*E43/1000000</f>
        <v>0</v>
      </c>
      <c r="L43" s="214">
        <f>FACTORS!$F$23*E43/1000000</f>
        <v>0</v>
      </c>
      <c r="M43" s="214">
        <f>FACTORS!$G$23*E43/1000000</f>
        <v>0</v>
      </c>
      <c r="N43" s="213">
        <f>FACTORS!$H$23*E43/1000000</f>
        <v>0</v>
      </c>
      <c r="O43" s="214" t="str">
        <f>IFERROR(FACTORS!$I$23*E43/1000000, "--")</f>
        <v>--</v>
      </c>
      <c r="P43" s="214">
        <f>FACTORS!$J$23*E43/1000000</f>
        <v>0</v>
      </c>
      <c r="Q43" s="236" t="str">
        <f>IFERROR(FACTORS!$K23*E43/1000000, "--")</f>
        <v>--</v>
      </c>
      <c r="R43" s="235">
        <f>IFERROR(I43*$G43*$H43/2000,"--")</f>
        <v>0</v>
      </c>
      <c r="S43" s="445">
        <f t="shared" si="34"/>
        <v>0</v>
      </c>
      <c r="T43" s="440">
        <f t="shared" si="34"/>
        <v>0</v>
      </c>
      <c r="U43" s="214">
        <f t="shared" si="34"/>
        <v>0</v>
      </c>
      <c r="V43" s="214">
        <f t="shared" si="34"/>
        <v>0</v>
      </c>
      <c r="W43" s="214">
        <f t="shared" si="34"/>
        <v>0</v>
      </c>
      <c r="X43" s="214" t="str">
        <f t="shared" si="34"/>
        <v>--</v>
      </c>
      <c r="Y43" s="214">
        <f t="shared" si="34"/>
        <v>0</v>
      </c>
      <c r="Z43" s="225" t="str">
        <f t="shared" si="34"/>
        <v>--</v>
      </c>
    </row>
    <row r="44" spans="1:44" ht="15" customHeight="1" x14ac:dyDescent="0.2">
      <c r="A44" s="253"/>
      <c r="B44" s="219" t="s">
        <v>139</v>
      </c>
      <c r="C44" s="219"/>
      <c r="D44" s="256"/>
      <c r="E44" s="221">
        <v>0</v>
      </c>
      <c r="F44" s="245" t="s">
        <v>0</v>
      </c>
      <c r="G44" s="220">
        <v>0</v>
      </c>
      <c r="H44" s="223">
        <v>0</v>
      </c>
      <c r="I44" s="235">
        <f>FACTORS!$C$24*E44/1000000</f>
        <v>0</v>
      </c>
      <c r="J44" s="445">
        <f>FACTORS!$D$24*E44/1000000</f>
        <v>0</v>
      </c>
      <c r="K44" s="440">
        <f>FACTORS!$E$24*E44/1000000</f>
        <v>0</v>
      </c>
      <c r="L44" s="214">
        <f>FACTORS!$F$24*E44/1000000</f>
        <v>0</v>
      </c>
      <c r="M44" s="214">
        <f>FACTORS!$G$24*E44/1000000</f>
        <v>0</v>
      </c>
      <c r="N44" s="213">
        <f>FACTORS!$H$24*E44/1000000</f>
        <v>0</v>
      </c>
      <c r="O44" s="214" t="str">
        <f>IFERROR(FACTORS!$I$24*E44/1000000, "--")</f>
        <v>--</v>
      </c>
      <c r="P44" s="214">
        <f>FACTORS!$J$24*E44/1000000</f>
        <v>0</v>
      </c>
      <c r="Q44" s="236" t="str">
        <f>IFERROR(FACTORS!$K24*E44/1000000, "--")</f>
        <v>--</v>
      </c>
      <c r="R44" s="235">
        <f>IFERROR(I44*$G44*$H44/2000,"--")</f>
        <v>0</v>
      </c>
      <c r="S44" s="445">
        <f t="shared" si="34"/>
        <v>0</v>
      </c>
      <c r="T44" s="440">
        <f t="shared" si="34"/>
        <v>0</v>
      </c>
      <c r="U44" s="214">
        <f t="shared" si="34"/>
        <v>0</v>
      </c>
      <c r="V44" s="214">
        <f t="shared" si="34"/>
        <v>0</v>
      </c>
      <c r="W44" s="214">
        <f t="shared" si="34"/>
        <v>0</v>
      </c>
      <c r="X44" s="214" t="str">
        <f t="shared" si="34"/>
        <v>--</v>
      </c>
      <c r="Y44" s="214">
        <f t="shared" si="34"/>
        <v>0</v>
      </c>
      <c r="Z44" s="225" t="str">
        <f t="shared" si="34"/>
        <v>--</v>
      </c>
    </row>
    <row r="45" spans="1:44" ht="15" customHeight="1" x14ac:dyDescent="0.2">
      <c r="A45" s="253"/>
      <c r="B45" s="219" t="s">
        <v>140</v>
      </c>
      <c r="C45" s="219"/>
      <c r="D45" s="256"/>
      <c r="E45" s="221">
        <v>0</v>
      </c>
      <c r="F45" s="245" t="s">
        <v>0</v>
      </c>
      <c r="G45" s="220">
        <v>0</v>
      </c>
      <c r="H45" s="223">
        <v>0</v>
      </c>
      <c r="I45" s="235">
        <f>FACTORS!$C$25*E45/1000000</f>
        <v>0</v>
      </c>
      <c r="J45" s="445">
        <f>FACTORS!$D$25*E45/1000000</f>
        <v>0</v>
      </c>
      <c r="K45" s="440">
        <f>FACTORS!$E$25*E45/1000000</f>
        <v>0</v>
      </c>
      <c r="L45" s="214">
        <f>FACTORS!$F$25*E45/1000000</f>
        <v>0</v>
      </c>
      <c r="M45" s="214">
        <f>FACTORS!$G$25*E45/1000000</f>
        <v>0</v>
      </c>
      <c r="N45" s="213">
        <f>FACTORS!$H$25*E45/1000000</f>
        <v>0</v>
      </c>
      <c r="O45" s="214" t="str">
        <f>IFERROR(FACTORS!$I$25*E45/1000000, "--")</f>
        <v>--</v>
      </c>
      <c r="P45" s="214">
        <f>FACTORS!$J$25*E45/1000000</f>
        <v>0</v>
      </c>
      <c r="Q45" s="236" t="str">
        <f>IFERROR(FACTORS!$K25*E45/1000000, "--")</f>
        <v>--</v>
      </c>
      <c r="R45" s="350">
        <f>IFERROR(I45*$G45*$H45/2000,"--")</f>
        <v>0</v>
      </c>
      <c r="S45" s="449">
        <f t="shared" si="34"/>
        <v>0</v>
      </c>
      <c r="T45" s="450">
        <f>IFERROR(K45*$G45*$H45/2000,"--")</f>
        <v>0</v>
      </c>
      <c r="U45" s="238">
        <f t="shared" si="34"/>
        <v>0</v>
      </c>
      <c r="V45" s="238">
        <f t="shared" si="34"/>
        <v>0</v>
      </c>
      <c r="W45" s="238">
        <f t="shared" si="34"/>
        <v>0</v>
      </c>
      <c r="X45" s="238" t="str">
        <f t="shared" si="34"/>
        <v>--</v>
      </c>
      <c r="Y45" s="238">
        <f t="shared" si="34"/>
        <v>0</v>
      </c>
      <c r="Z45" s="239" t="str">
        <f t="shared" si="34"/>
        <v>--</v>
      </c>
    </row>
    <row r="46" spans="1:44" ht="24.75" customHeight="1" x14ac:dyDescent="0.2">
      <c r="A46" s="392" t="s">
        <v>205</v>
      </c>
      <c r="B46" s="394" t="s">
        <v>176</v>
      </c>
      <c r="C46" s="168"/>
      <c r="D46" s="389" t="s">
        <v>109</v>
      </c>
      <c r="E46" s="76"/>
      <c r="F46" s="76"/>
      <c r="G46" s="181" t="s">
        <v>65</v>
      </c>
      <c r="H46" s="390" t="s">
        <v>80</v>
      </c>
      <c r="I46" s="410"/>
      <c r="J46" s="465"/>
      <c r="K46" s="466"/>
      <c r="L46" s="342"/>
      <c r="M46" s="342"/>
      <c r="N46" s="123"/>
      <c r="O46" s="342"/>
      <c r="P46" s="342"/>
      <c r="Q46" s="391"/>
      <c r="R46" s="59"/>
      <c r="S46" s="454"/>
      <c r="T46" s="455"/>
      <c r="U46" s="60"/>
      <c r="V46" s="60"/>
      <c r="W46" s="60"/>
      <c r="X46" s="60"/>
      <c r="Y46" s="60"/>
      <c r="Z46" s="112"/>
    </row>
    <row r="47" spans="1:44" s="195" customFormat="1" ht="12.75" customHeight="1" x14ac:dyDescent="0.2">
      <c r="A47" s="346"/>
      <c r="B47" s="287" t="s">
        <v>129</v>
      </c>
      <c r="C47" s="288"/>
      <c r="D47" s="289">
        <v>0</v>
      </c>
      <c r="E47" s="286"/>
      <c r="F47" s="286"/>
      <c r="G47" s="289">
        <v>0</v>
      </c>
      <c r="H47" s="347">
        <v>0</v>
      </c>
      <c r="I47" s="350">
        <f>FACTORS!$C$41*D47/453.592</f>
        <v>0</v>
      </c>
      <c r="J47" s="449">
        <f>FACTORS!$D$41*D47/453.592</f>
        <v>0</v>
      </c>
      <c r="K47" s="450">
        <f>FACTORS!$E$41*D47/453.592</f>
        <v>0</v>
      </c>
      <c r="L47" s="238">
        <f>FACTORS!$F$41*D47/453.592</f>
        <v>0</v>
      </c>
      <c r="M47" s="238">
        <f>FACTORS!$G$41*D47/453.592</f>
        <v>0</v>
      </c>
      <c r="N47" s="348">
        <f>FACTORS!$H$41*D47/453.592</f>
        <v>0</v>
      </c>
      <c r="O47" s="397" t="s">
        <v>117</v>
      </c>
      <c r="P47" s="238">
        <f>FACTORS!$J$41*D47/453.592</f>
        <v>0</v>
      </c>
      <c r="Q47" s="388">
        <f>FACTORS!$K$41*D47/453.592</f>
        <v>0</v>
      </c>
      <c r="R47" s="237">
        <f t="shared" ref="R47" si="35">IFERROR((I47*$G47*$H47)/2000, "")</f>
        <v>0</v>
      </c>
      <c r="S47" s="449">
        <f>IFERROR((J47*$G47*$H47)/2000, "")</f>
        <v>0</v>
      </c>
      <c r="T47" s="450">
        <f>IFERROR((K47*$G47*$H47)/2000, "")</f>
        <v>0</v>
      </c>
      <c r="U47" s="349">
        <f t="shared" ref="U47:W47" si="36">IFERROR((L47*$G47*$H47)/2000, "")</f>
        <v>0</v>
      </c>
      <c r="V47" s="349">
        <f t="shared" si="36"/>
        <v>0</v>
      </c>
      <c r="W47" s="349">
        <f t="shared" si="36"/>
        <v>0</v>
      </c>
      <c r="X47" s="349" t="str">
        <f>IFERROR((O47*$G47*$H47)/2000, "--")</f>
        <v>--</v>
      </c>
      <c r="Y47" s="349">
        <f t="shared" ref="Y47:Z47" si="37">IFERROR((P47*$G47*$H47)/2000, "")</f>
        <v>0</v>
      </c>
      <c r="Z47" s="239">
        <f t="shared" si="37"/>
        <v>0</v>
      </c>
      <c r="AA47" s="272"/>
      <c r="AB47" s="272"/>
      <c r="AC47" s="272"/>
      <c r="AD47" s="272"/>
      <c r="AE47" s="272"/>
      <c r="AF47" s="272"/>
      <c r="AG47" s="272"/>
      <c r="AH47" s="272"/>
      <c r="AI47" s="272"/>
      <c r="AJ47" s="272"/>
      <c r="AK47" s="272"/>
      <c r="AL47" s="272"/>
      <c r="AM47" s="272"/>
      <c r="AN47" s="272"/>
      <c r="AO47" s="272"/>
      <c r="AP47" s="272"/>
      <c r="AQ47" s="272"/>
      <c r="AR47" s="272"/>
    </row>
    <row r="48" spans="1:44" s="268" customFormat="1" ht="12.75" customHeight="1" x14ac:dyDescent="0.2">
      <c r="A48" s="264">
        <f>TITLE!A20</f>
        <v>2026</v>
      </c>
      <c r="B48" s="265" t="s">
        <v>132</v>
      </c>
      <c r="C48" s="387"/>
      <c r="D48" s="257"/>
      <c r="E48" s="257"/>
      <c r="F48" s="266"/>
      <c r="G48" s="257"/>
      <c r="H48" s="267"/>
      <c r="I48" s="414">
        <f t="shared" ref="I48:R48" si="38">SUM(I7:I47)</f>
        <v>0</v>
      </c>
      <c r="J48" s="451">
        <f>SUM(J7:J47)</f>
        <v>0</v>
      </c>
      <c r="K48" s="452">
        <f t="shared" ref="K48" si="39">SUM(K7:K47)</f>
        <v>0</v>
      </c>
      <c r="L48" s="269">
        <f t="shared" si="38"/>
        <v>0</v>
      </c>
      <c r="M48" s="269">
        <f t="shared" si="38"/>
        <v>0</v>
      </c>
      <c r="N48" s="269" t="e">
        <f t="shared" si="38"/>
        <v>#DIV/0!</v>
      </c>
      <c r="O48" s="269">
        <f t="shared" si="38"/>
        <v>0</v>
      </c>
      <c r="P48" s="269">
        <f t="shared" si="38"/>
        <v>0</v>
      </c>
      <c r="Q48" s="269">
        <f t="shared" si="38"/>
        <v>0</v>
      </c>
      <c r="R48" s="417">
        <f t="shared" si="38"/>
        <v>0</v>
      </c>
      <c r="S48" s="451">
        <f>SUM(S7:S47)</f>
        <v>0</v>
      </c>
      <c r="T48" s="452">
        <f>SUM(T7:T47)</f>
        <v>0</v>
      </c>
      <c r="U48" s="269">
        <f t="shared" ref="U48:Z48" si="40">SUM(U7:U47)</f>
        <v>0</v>
      </c>
      <c r="V48" s="269">
        <f>SUM(V7:V47)</f>
        <v>0</v>
      </c>
      <c r="W48" s="269">
        <f t="shared" si="40"/>
        <v>0</v>
      </c>
      <c r="X48" s="269">
        <f t="shared" si="40"/>
        <v>0</v>
      </c>
      <c r="Y48" s="269">
        <f t="shared" si="40"/>
        <v>0</v>
      </c>
      <c r="Z48" s="277">
        <f t="shared" si="40"/>
        <v>0</v>
      </c>
      <c r="AA48" s="272"/>
      <c r="AB48" s="272"/>
      <c r="AC48" s="272"/>
      <c r="AD48" s="272"/>
      <c r="AE48" s="272"/>
      <c r="AF48" s="272"/>
      <c r="AG48" s="272"/>
      <c r="AH48" s="272"/>
      <c r="AI48" s="272"/>
      <c r="AJ48" s="272"/>
      <c r="AK48" s="272"/>
      <c r="AL48" s="272"/>
      <c r="AM48" s="272"/>
      <c r="AN48" s="272"/>
      <c r="AO48" s="272"/>
      <c r="AP48" s="272"/>
      <c r="AQ48" s="272"/>
      <c r="AR48" s="272"/>
    </row>
    <row r="49" spans="1:44" ht="26.1" customHeight="1" x14ac:dyDescent="0.2">
      <c r="A49" s="297" t="s">
        <v>75</v>
      </c>
      <c r="B49" s="78" t="s">
        <v>76</v>
      </c>
      <c r="C49" s="78"/>
      <c r="D49" s="72"/>
      <c r="E49" s="72"/>
      <c r="F49" s="73"/>
      <c r="G49" s="72"/>
      <c r="H49" s="121"/>
      <c r="I49" s="411"/>
      <c r="J49" s="461"/>
      <c r="K49" s="462"/>
      <c r="L49" s="302"/>
      <c r="M49" s="302"/>
      <c r="N49" s="302"/>
      <c r="O49" s="302"/>
      <c r="P49" s="302"/>
      <c r="Q49" s="122"/>
      <c r="R49" s="413">
        <f>33.3*$B$50</f>
        <v>0</v>
      </c>
      <c r="S49" s="457"/>
      <c r="T49" s="458"/>
      <c r="U49" s="305">
        <f>33.3*$B$50</f>
        <v>0</v>
      </c>
      <c r="V49" s="305">
        <f>33.3*$B$50</f>
        <v>0</v>
      </c>
      <c r="W49" s="305">
        <f>33.3*$B$50</f>
        <v>0</v>
      </c>
      <c r="X49" s="305"/>
      <c r="Y49" s="305">
        <f>3400*$B$50^(2/3)</f>
        <v>0</v>
      </c>
      <c r="Z49" s="306"/>
    </row>
    <row r="50" spans="1:44" s="293" customFormat="1" ht="12.75" customHeight="1" x14ac:dyDescent="0.2">
      <c r="A50" s="382"/>
      <c r="B50" s="145">
        <f>EMISSIONS1!B50</f>
        <v>0</v>
      </c>
      <c r="C50" s="145"/>
      <c r="D50" s="11"/>
      <c r="E50" s="11"/>
      <c r="F50" s="144"/>
      <c r="G50" s="11"/>
      <c r="H50" s="74"/>
      <c r="I50" s="343"/>
      <c r="J50" s="423"/>
      <c r="K50" s="456"/>
      <c r="L50" s="164"/>
      <c r="M50" s="164"/>
      <c r="N50" s="164"/>
      <c r="O50" s="164"/>
      <c r="P50" s="164"/>
      <c r="Q50" s="383"/>
      <c r="R50" s="384"/>
      <c r="S50" s="459"/>
      <c r="T50" s="460"/>
      <c r="U50" s="385"/>
      <c r="V50" s="385"/>
      <c r="W50" s="385"/>
      <c r="X50" s="385"/>
      <c r="Y50" s="385"/>
      <c r="Z50" s="386"/>
      <c r="AA50" s="292"/>
      <c r="AB50" s="292"/>
      <c r="AC50" s="292"/>
      <c r="AD50" s="292"/>
      <c r="AE50" s="292"/>
      <c r="AF50" s="292"/>
      <c r="AG50" s="292"/>
      <c r="AH50" s="292"/>
      <c r="AI50" s="292"/>
      <c r="AJ50" s="292"/>
      <c r="AK50" s="292"/>
      <c r="AL50" s="292"/>
      <c r="AM50" s="292"/>
      <c r="AN50" s="292"/>
      <c r="AO50" s="292"/>
      <c r="AP50" s="292"/>
      <c r="AQ50" s="292"/>
      <c r="AR50" s="292"/>
    </row>
    <row r="51" spans="1:44" s="195" customFormat="1" ht="12.75" customHeight="1" x14ac:dyDescent="0.2">
      <c r="A51" s="186" t="s">
        <v>66</v>
      </c>
      <c r="B51" s="187" t="s">
        <v>123</v>
      </c>
      <c r="C51" s="187"/>
      <c r="D51" s="188">
        <v>0</v>
      </c>
      <c r="E51" s="189">
        <f>FACTORS!$I$2*D51</f>
        <v>0</v>
      </c>
      <c r="F51" s="190">
        <f t="shared" ref="F51:F61" si="41">E51*24</f>
        <v>0</v>
      </c>
      <c r="G51" s="191">
        <v>0</v>
      </c>
      <c r="H51" s="192">
        <v>0</v>
      </c>
      <c r="I51" s="196">
        <f>FACTORS!$C$17*D51/453.592</f>
        <v>0</v>
      </c>
      <c r="J51" s="361">
        <f>FACTORS!$D$17*D51/453.592</f>
        <v>0</v>
      </c>
      <c r="K51" s="262">
        <f>FACTORS!$E$17*D51/453.592</f>
        <v>0</v>
      </c>
      <c r="L51" s="193">
        <f>FACTORS!$F$17*D51/453.592</f>
        <v>0</v>
      </c>
      <c r="M51" s="193">
        <f>FACTORS!$G$17*D51/453.592</f>
        <v>0</v>
      </c>
      <c r="N51" s="190">
        <f>FACTORS!$H$17*D51/453.592</f>
        <v>0</v>
      </c>
      <c r="O51" s="193">
        <f>FACTORS!$I$17*D51/453.592</f>
        <v>0</v>
      </c>
      <c r="P51" s="193">
        <f>FACTORS!$J$17*D51/453.592</f>
        <v>0</v>
      </c>
      <c r="Q51" s="203">
        <f>FACTORS!$K$17*D51/453.592</f>
        <v>0</v>
      </c>
      <c r="R51" s="196">
        <f t="shared" ref="R51:R61" si="42">IF(I51=0,0,I51*($F51/($E51*24))*$G51*$H51/2000)</f>
        <v>0</v>
      </c>
      <c r="S51" s="361">
        <f t="shared" ref="S51:W61" si="43">IF(J51=0,0,J51*($F51/($E51*24))*$G51*$H51/2000)</f>
        <v>0</v>
      </c>
      <c r="T51" s="262">
        <f t="shared" si="43"/>
        <v>0</v>
      </c>
      <c r="U51" s="193">
        <f t="shared" si="43"/>
        <v>0</v>
      </c>
      <c r="V51" s="193">
        <f t="shared" si="43"/>
        <v>0</v>
      </c>
      <c r="W51" s="193">
        <f t="shared" si="43"/>
        <v>0</v>
      </c>
      <c r="X51" s="193">
        <f t="shared" ref="X51:X61" si="44">IFERROR(IF(O51=0,0,O51*($F51/($E51*24))*$G51*$H51/2000),"--")</f>
        <v>0</v>
      </c>
      <c r="Y51" s="193">
        <f t="shared" ref="Y51:Y61" si="45">IF(P51=0,0,P51*($F51/($E51*24))*$G51*$H51/2000)</f>
        <v>0</v>
      </c>
      <c r="Z51" s="194">
        <f t="shared" ref="Z51:Z61" si="46">IFERROR(IF(Q51=0,0,Q51*($F51/($E51*24))*$G51*$H51/2000),"--")</f>
        <v>0</v>
      </c>
      <c r="AA51" s="272"/>
      <c r="AB51" s="272"/>
      <c r="AC51" s="272"/>
      <c r="AD51" s="272"/>
      <c r="AE51" s="272"/>
      <c r="AF51" s="272"/>
      <c r="AG51" s="272"/>
      <c r="AH51" s="272"/>
      <c r="AI51" s="272"/>
      <c r="AJ51" s="272"/>
      <c r="AK51" s="272"/>
      <c r="AL51" s="272"/>
      <c r="AM51" s="272"/>
      <c r="AN51" s="272"/>
      <c r="AO51" s="272"/>
      <c r="AP51" s="272"/>
      <c r="AQ51" s="272"/>
      <c r="AR51" s="272"/>
    </row>
    <row r="52" spans="1:44" s="195" customFormat="1" x14ac:dyDescent="0.2">
      <c r="A52" s="186"/>
      <c r="B52" s="187" t="s">
        <v>124</v>
      </c>
      <c r="C52" s="187"/>
      <c r="D52" s="188">
        <v>0</v>
      </c>
      <c r="E52" s="189">
        <f>FACTORS!$I$2*D52</f>
        <v>0</v>
      </c>
      <c r="F52" s="190">
        <f t="shared" si="41"/>
        <v>0</v>
      </c>
      <c r="G52" s="188">
        <v>0</v>
      </c>
      <c r="H52" s="192">
        <v>0</v>
      </c>
      <c r="I52" s="196">
        <f>FACTORS!$C$17*D52/453.592</f>
        <v>0</v>
      </c>
      <c r="J52" s="193">
        <f>FACTORS!$D$17*D52/453.592</f>
        <v>0</v>
      </c>
      <c r="K52" s="262">
        <f>FACTORS!$E$17*D52/453.592</f>
        <v>0</v>
      </c>
      <c r="L52" s="193">
        <f>FACTORS!$F$17*D52/453.592</f>
        <v>0</v>
      </c>
      <c r="M52" s="193">
        <f>FACTORS!$G$17*D52/453.592</f>
        <v>0</v>
      </c>
      <c r="N52" s="190">
        <f>FACTORS!$H$17*D52/453.592</f>
        <v>0</v>
      </c>
      <c r="O52" s="193">
        <f>FACTORS!$I$17*D52/453.592</f>
        <v>0</v>
      </c>
      <c r="P52" s="193">
        <f>FACTORS!$J$17*D52/453.592</f>
        <v>0</v>
      </c>
      <c r="Q52" s="203">
        <f>FACTORS!$K$17*D52/453.592</f>
        <v>0</v>
      </c>
      <c r="R52" s="196">
        <f t="shared" si="42"/>
        <v>0</v>
      </c>
      <c r="S52" s="193">
        <f t="shared" si="43"/>
        <v>0</v>
      </c>
      <c r="T52" s="193">
        <f t="shared" si="43"/>
        <v>0</v>
      </c>
      <c r="U52" s="193">
        <f t="shared" si="43"/>
        <v>0</v>
      </c>
      <c r="V52" s="193">
        <f t="shared" si="43"/>
        <v>0</v>
      </c>
      <c r="W52" s="193">
        <f t="shared" si="43"/>
        <v>0</v>
      </c>
      <c r="X52" s="193">
        <f t="shared" si="44"/>
        <v>0</v>
      </c>
      <c r="Y52" s="193">
        <f t="shared" si="45"/>
        <v>0</v>
      </c>
      <c r="Z52" s="194">
        <f t="shared" si="46"/>
        <v>0</v>
      </c>
      <c r="AA52" s="272"/>
      <c r="AB52" s="272"/>
      <c r="AC52" s="272"/>
      <c r="AD52" s="272"/>
      <c r="AE52" s="272"/>
      <c r="AF52" s="272"/>
      <c r="AG52" s="272"/>
      <c r="AH52" s="272"/>
      <c r="AI52" s="272"/>
      <c r="AJ52" s="272"/>
      <c r="AK52" s="272"/>
      <c r="AL52" s="272"/>
      <c r="AM52" s="272"/>
      <c r="AN52" s="272"/>
      <c r="AO52" s="272"/>
      <c r="AP52" s="272"/>
      <c r="AQ52" s="272"/>
      <c r="AR52" s="272"/>
    </row>
    <row r="53" spans="1:44" s="195" customFormat="1" x14ac:dyDescent="0.2">
      <c r="A53" s="186"/>
      <c r="B53" s="187" t="s">
        <v>125</v>
      </c>
      <c r="C53" s="187"/>
      <c r="D53" s="188">
        <v>0</v>
      </c>
      <c r="E53" s="189">
        <f>FACTORS!$I$2*D53</f>
        <v>0</v>
      </c>
      <c r="F53" s="190">
        <f t="shared" si="41"/>
        <v>0</v>
      </c>
      <c r="G53" s="188">
        <v>0</v>
      </c>
      <c r="H53" s="192">
        <v>0</v>
      </c>
      <c r="I53" s="196">
        <f>FACTORS!$C$17*D53/453.592</f>
        <v>0</v>
      </c>
      <c r="J53" s="193">
        <f>FACTORS!$D$17*D53/453.592</f>
        <v>0</v>
      </c>
      <c r="K53" s="262">
        <f>FACTORS!$E$17*D53/453.592</f>
        <v>0</v>
      </c>
      <c r="L53" s="193">
        <f>FACTORS!$F$17*D53/453.592</f>
        <v>0</v>
      </c>
      <c r="M53" s="193">
        <f>FACTORS!$G$17*D53/453.592</f>
        <v>0</v>
      </c>
      <c r="N53" s="190">
        <f>FACTORS!$H$17*D53/453.592</f>
        <v>0</v>
      </c>
      <c r="O53" s="193">
        <f>FACTORS!$I$17*D53/453.592</f>
        <v>0</v>
      </c>
      <c r="P53" s="193">
        <f>FACTORS!$J$17*D53/453.592</f>
        <v>0</v>
      </c>
      <c r="Q53" s="203">
        <f>FACTORS!$K$17*D53/453.592</f>
        <v>0</v>
      </c>
      <c r="R53" s="196">
        <f t="shared" si="42"/>
        <v>0</v>
      </c>
      <c r="S53" s="193">
        <f t="shared" si="43"/>
        <v>0</v>
      </c>
      <c r="T53" s="193">
        <f t="shared" si="43"/>
        <v>0</v>
      </c>
      <c r="U53" s="193">
        <f t="shared" si="43"/>
        <v>0</v>
      </c>
      <c r="V53" s="193">
        <f t="shared" si="43"/>
        <v>0</v>
      </c>
      <c r="W53" s="193">
        <f t="shared" si="43"/>
        <v>0</v>
      </c>
      <c r="X53" s="193">
        <f t="shared" si="44"/>
        <v>0</v>
      </c>
      <c r="Y53" s="193">
        <f t="shared" si="45"/>
        <v>0</v>
      </c>
      <c r="Z53" s="194">
        <f t="shared" si="46"/>
        <v>0</v>
      </c>
      <c r="AA53" s="272"/>
      <c r="AB53" s="272"/>
      <c r="AC53" s="272"/>
      <c r="AD53" s="272"/>
      <c r="AE53" s="272"/>
      <c r="AF53" s="272"/>
      <c r="AG53" s="272"/>
      <c r="AH53" s="272"/>
      <c r="AI53" s="272"/>
      <c r="AJ53" s="272"/>
      <c r="AK53" s="272"/>
      <c r="AL53" s="272"/>
      <c r="AM53" s="272"/>
      <c r="AN53" s="272"/>
      <c r="AO53" s="272"/>
      <c r="AP53" s="272"/>
      <c r="AQ53" s="272"/>
      <c r="AR53" s="272"/>
    </row>
    <row r="54" spans="1:44" s="195" customFormat="1" ht="12.75" customHeight="1" x14ac:dyDescent="0.2">
      <c r="A54" s="353" t="s">
        <v>67</v>
      </c>
      <c r="B54" s="354" t="s">
        <v>202</v>
      </c>
      <c r="C54" s="354"/>
      <c r="D54" s="355">
        <v>0</v>
      </c>
      <c r="E54" s="356">
        <f>FACTORS!$I$2*D54</f>
        <v>0</v>
      </c>
      <c r="F54" s="357">
        <f t="shared" si="41"/>
        <v>0</v>
      </c>
      <c r="G54" s="358">
        <v>0</v>
      </c>
      <c r="H54" s="359">
        <v>0</v>
      </c>
      <c r="I54" s="360">
        <f>FACTORS!$C$17*D54/453.592</f>
        <v>0</v>
      </c>
      <c r="J54" s="361">
        <f>FACTORS!$D$17*D54/453.592</f>
        <v>0</v>
      </c>
      <c r="K54" s="339">
        <f>FACTORS!$E$17*D54/453.592</f>
        <v>0</v>
      </c>
      <c r="L54" s="361">
        <f>FACTORS!$F$17*D54/453.592</f>
        <v>0</v>
      </c>
      <c r="M54" s="361">
        <f>FACTORS!$G$17*D54/453.592</f>
        <v>0</v>
      </c>
      <c r="N54" s="357">
        <f>FACTORS!$H$17*D54/453.592</f>
        <v>0</v>
      </c>
      <c r="O54" s="361">
        <f>FACTORS!$I$17*D54/453.592</f>
        <v>0</v>
      </c>
      <c r="P54" s="361">
        <f>FACTORS!$J$17*D54/453.592</f>
        <v>0</v>
      </c>
      <c r="Q54" s="362">
        <f>FACTORS!$K$17*D54/453.592</f>
        <v>0</v>
      </c>
      <c r="R54" s="360">
        <f t="shared" si="42"/>
        <v>0</v>
      </c>
      <c r="S54" s="361">
        <f t="shared" si="43"/>
        <v>0</v>
      </c>
      <c r="T54" s="361">
        <f t="shared" si="43"/>
        <v>0</v>
      </c>
      <c r="U54" s="361">
        <f t="shared" si="43"/>
        <v>0</v>
      </c>
      <c r="V54" s="361">
        <f t="shared" si="43"/>
        <v>0</v>
      </c>
      <c r="W54" s="361">
        <f t="shared" si="43"/>
        <v>0</v>
      </c>
      <c r="X54" s="361">
        <f t="shared" si="44"/>
        <v>0</v>
      </c>
      <c r="Y54" s="361">
        <f t="shared" si="45"/>
        <v>0</v>
      </c>
      <c r="Z54" s="340">
        <f t="shared" si="46"/>
        <v>0</v>
      </c>
      <c r="AA54" s="272"/>
      <c r="AB54" s="272"/>
      <c r="AC54" s="272"/>
      <c r="AD54" s="272"/>
      <c r="AE54" s="272"/>
      <c r="AF54" s="272"/>
      <c r="AG54" s="272"/>
      <c r="AH54" s="272"/>
      <c r="AI54" s="272"/>
      <c r="AJ54" s="272"/>
      <c r="AK54" s="272"/>
      <c r="AL54" s="272"/>
      <c r="AM54" s="272"/>
      <c r="AN54" s="272"/>
      <c r="AO54" s="272"/>
      <c r="AP54" s="272"/>
      <c r="AQ54" s="272"/>
      <c r="AR54" s="272"/>
    </row>
    <row r="55" spans="1:44" s="195" customFormat="1" ht="12.75" customHeight="1" x14ac:dyDescent="0.2">
      <c r="A55" s="186" t="s">
        <v>68</v>
      </c>
      <c r="B55" s="187" t="s">
        <v>203</v>
      </c>
      <c r="C55" s="187"/>
      <c r="D55" s="188">
        <v>0</v>
      </c>
      <c r="E55" s="189">
        <f>FACTORS!$I$2*D55</f>
        <v>0</v>
      </c>
      <c r="F55" s="190">
        <f t="shared" si="41"/>
        <v>0</v>
      </c>
      <c r="G55" s="191">
        <v>0</v>
      </c>
      <c r="H55" s="192">
        <v>0</v>
      </c>
      <c r="I55" s="196">
        <f>FACTORS!$C$17*D55/453.592</f>
        <v>0</v>
      </c>
      <c r="J55" s="193">
        <f>FACTORS!$D$17*D55/453.592</f>
        <v>0</v>
      </c>
      <c r="K55" s="262">
        <f>FACTORS!$E$17*D55/453.592</f>
        <v>0</v>
      </c>
      <c r="L55" s="193">
        <f>FACTORS!$F$17*D55/453.592</f>
        <v>0</v>
      </c>
      <c r="M55" s="193">
        <f>FACTORS!$G$17*D55/453.592</f>
        <v>0</v>
      </c>
      <c r="N55" s="190">
        <f>FACTORS!$H$17*D55/453.592</f>
        <v>0</v>
      </c>
      <c r="O55" s="193">
        <f>FACTORS!$I$17*D55/453.592</f>
        <v>0</v>
      </c>
      <c r="P55" s="193">
        <f>FACTORS!$J$17*D55/453.592</f>
        <v>0</v>
      </c>
      <c r="Q55" s="203">
        <f>FACTORS!$K$17*D55/453.592</f>
        <v>0</v>
      </c>
      <c r="R55" s="196">
        <f t="shared" si="42"/>
        <v>0</v>
      </c>
      <c r="S55" s="193">
        <f t="shared" si="43"/>
        <v>0</v>
      </c>
      <c r="T55" s="193">
        <f t="shared" si="43"/>
        <v>0</v>
      </c>
      <c r="U55" s="193">
        <f t="shared" si="43"/>
        <v>0</v>
      </c>
      <c r="V55" s="193">
        <f t="shared" si="43"/>
        <v>0</v>
      </c>
      <c r="W55" s="193">
        <f t="shared" si="43"/>
        <v>0</v>
      </c>
      <c r="X55" s="193">
        <f t="shared" si="44"/>
        <v>0</v>
      </c>
      <c r="Y55" s="193">
        <f t="shared" si="45"/>
        <v>0</v>
      </c>
      <c r="Z55" s="194">
        <f t="shared" si="46"/>
        <v>0</v>
      </c>
      <c r="AA55" s="272"/>
      <c r="AB55" s="272"/>
      <c r="AC55" s="272"/>
      <c r="AD55" s="272"/>
      <c r="AE55" s="272"/>
      <c r="AF55" s="272"/>
      <c r="AG55" s="272"/>
      <c r="AH55" s="272"/>
      <c r="AI55" s="272"/>
      <c r="AJ55" s="272"/>
      <c r="AK55" s="272"/>
      <c r="AL55" s="272"/>
      <c r="AM55" s="272"/>
      <c r="AN55" s="272"/>
      <c r="AO55" s="272"/>
      <c r="AP55" s="272"/>
      <c r="AQ55" s="272"/>
      <c r="AR55" s="272"/>
    </row>
    <row r="56" spans="1:44" s="195" customFormat="1" ht="12.75" customHeight="1" x14ac:dyDescent="0.2">
      <c r="A56" s="186"/>
      <c r="B56" s="187" t="s">
        <v>126</v>
      </c>
      <c r="C56" s="187"/>
      <c r="D56" s="188">
        <v>0</v>
      </c>
      <c r="E56" s="189">
        <f>FACTORS!$I$2*D56</f>
        <v>0</v>
      </c>
      <c r="F56" s="190">
        <f t="shared" si="41"/>
        <v>0</v>
      </c>
      <c r="G56" s="191">
        <v>0</v>
      </c>
      <c r="H56" s="192">
        <v>0</v>
      </c>
      <c r="I56" s="196">
        <f>FACTORS!$C$17*D56/453.592</f>
        <v>0</v>
      </c>
      <c r="J56" s="193">
        <f>FACTORS!$D$17*D56/453.592</f>
        <v>0</v>
      </c>
      <c r="K56" s="262">
        <f>FACTORS!$E$17*D56/453.592</f>
        <v>0</v>
      </c>
      <c r="L56" s="193">
        <f>FACTORS!$F$17*D56/453.592</f>
        <v>0</v>
      </c>
      <c r="M56" s="193">
        <f>FACTORS!$G$17*D56/453.592</f>
        <v>0</v>
      </c>
      <c r="N56" s="190">
        <f>FACTORS!$H$17*D56/453.592</f>
        <v>0</v>
      </c>
      <c r="O56" s="193">
        <f>FACTORS!$I$17*D56/453.592</f>
        <v>0</v>
      </c>
      <c r="P56" s="193">
        <f>FACTORS!$J$17*D56/453.592</f>
        <v>0</v>
      </c>
      <c r="Q56" s="203">
        <f>FACTORS!$K$17*D56/453.592</f>
        <v>0</v>
      </c>
      <c r="R56" s="196">
        <f t="shared" si="42"/>
        <v>0</v>
      </c>
      <c r="S56" s="193">
        <f t="shared" si="43"/>
        <v>0</v>
      </c>
      <c r="T56" s="193">
        <f t="shared" si="43"/>
        <v>0</v>
      </c>
      <c r="U56" s="193">
        <f t="shared" si="43"/>
        <v>0</v>
      </c>
      <c r="V56" s="193">
        <f t="shared" si="43"/>
        <v>0</v>
      </c>
      <c r="W56" s="193">
        <f t="shared" si="43"/>
        <v>0</v>
      </c>
      <c r="X56" s="193">
        <f t="shared" si="44"/>
        <v>0</v>
      </c>
      <c r="Y56" s="193">
        <f t="shared" si="45"/>
        <v>0</v>
      </c>
      <c r="Z56" s="194">
        <f t="shared" si="46"/>
        <v>0</v>
      </c>
      <c r="AA56" s="272"/>
      <c r="AB56" s="272"/>
      <c r="AC56" s="272"/>
      <c r="AD56" s="272"/>
      <c r="AE56" s="272"/>
      <c r="AF56" s="272"/>
      <c r="AG56" s="272"/>
      <c r="AH56" s="272"/>
      <c r="AI56" s="272"/>
      <c r="AJ56" s="272"/>
      <c r="AK56" s="272"/>
      <c r="AL56" s="272"/>
      <c r="AM56" s="272"/>
      <c r="AN56" s="272"/>
      <c r="AO56" s="272"/>
      <c r="AP56" s="272"/>
      <c r="AQ56" s="272"/>
      <c r="AR56" s="272"/>
    </row>
    <row r="57" spans="1:44" s="195" customFormat="1" x14ac:dyDescent="0.2">
      <c r="A57" s="363"/>
      <c r="B57" s="291" t="s">
        <v>124</v>
      </c>
      <c r="C57" s="291"/>
      <c r="D57" s="197">
        <v>0</v>
      </c>
      <c r="E57" s="364">
        <f>FACTORS!$I$2*D57</f>
        <v>0</v>
      </c>
      <c r="F57" s="200">
        <f t="shared" si="41"/>
        <v>0</v>
      </c>
      <c r="G57" s="197">
        <v>0</v>
      </c>
      <c r="H57" s="198">
        <v>0</v>
      </c>
      <c r="I57" s="199">
        <f>FACTORS!$C$17*D57/453.592</f>
        <v>0</v>
      </c>
      <c r="J57" s="204">
        <f>FACTORS!$D$17*D57/453.592</f>
        <v>0</v>
      </c>
      <c r="K57" s="201">
        <f>FACTORS!$E$17*D57/453.592</f>
        <v>0</v>
      </c>
      <c r="L57" s="204">
        <f>FACTORS!$F$17*D57/453.592</f>
        <v>0</v>
      </c>
      <c r="M57" s="204">
        <f>FACTORS!$G$17*D57/453.592</f>
        <v>0</v>
      </c>
      <c r="N57" s="200">
        <f>FACTORS!$H$17*D57/453.592</f>
        <v>0</v>
      </c>
      <c r="O57" s="204">
        <f>FACTORS!$I$17*D57/453.592</f>
        <v>0</v>
      </c>
      <c r="P57" s="204">
        <f>FACTORS!$J$17*D57/453.592</f>
        <v>0</v>
      </c>
      <c r="Q57" s="205">
        <f>FACTORS!$K$17*D57/453.592</f>
        <v>0</v>
      </c>
      <c r="R57" s="199">
        <f t="shared" si="42"/>
        <v>0</v>
      </c>
      <c r="S57" s="204">
        <f t="shared" si="43"/>
        <v>0</v>
      </c>
      <c r="T57" s="204">
        <f t="shared" si="43"/>
        <v>0</v>
      </c>
      <c r="U57" s="204">
        <f t="shared" si="43"/>
        <v>0</v>
      </c>
      <c r="V57" s="204">
        <f t="shared" si="43"/>
        <v>0</v>
      </c>
      <c r="W57" s="204">
        <f t="shared" si="43"/>
        <v>0</v>
      </c>
      <c r="X57" s="204">
        <f t="shared" si="44"/>
        <v>0</v>
      </c>
      <c r="Y57" s="204">
        <f t="shared" si="45"/>
        <v>0</v>
      </c>
      <c r="Z57" s="202">
        <f t="shared" si="46"/>
        <v>0</v>
      </c>
      <c r="AA57" s="272"/>
      <c r="AB57" s="272"/>
      <c r="AC57" s="272"/>
      <c r="AD57" s="272"/>
      <c r="AE57" s="272"/>
      <c r="AF57" s="272"/>
      <c r="AG57" s="272"/>
      <c r="AH57" s="272"/>
      <c r="AI57" s="272"/>
      <c r="AJ57" s="272"/>
      <c r="AK57" s="272"/>
      <c r="AL57" s="272"/>
      <c r="AM57" s="272"/>
      <c r="AN57" s="272"/>
      <c r="AO57" s="272"/>
      <c r="AP57" s="272"/>
      <c r="AQ57" s="272"/>
      <c r="AR57" s="272"/>
    </row>
    <row r="58" spans="1:44" s="195" customFormat="1" ht="12.75" customHeight="1" x14ac:dyDescent="0.2">
      <c r="A58" s="186" t="s">
        <v>69</v>
      </c>
      <c r="B58" s="187" t="s">
        <v>127</v>
      </c>
      <c r="C58" s="187"/>
      <c r="D58" s="188">
        <v>0</v>
      </c>
      <c r="E58" s="189">
        <f>FACTORS!$I$2*D58</f>
        <v>0</v>
      </c>
      <c r="F58" s="190">
        <f t="shared" si="41"/>
        <v>0</v>
      </c>
      <c r="G58" s="191">
        <v>0</v>
      </c>
      <c r="H58" s="192">
        <v>0</v>
      </c>
      <c r="I58" s="196">
        <f>FACTORS!$C$17*D58/453.592</f>
        <v>0</v>
      </c>
      <c r="J58" s="193">
        <f>FACTORS!$D$17*D58/453.592</f>
        <v>0</v>
      </c>
      <c r="K58" s="262">
        <f>FACTORS!$E$17*D58/453.592</f>
        <v>0</v>
      </c>
      <c r="L58" s="193">
        <f>FACTORS!$F$17*D58/453.592</f>
        <v>0</v>
      </c>
      <c r="M58" s="193">
        <f>FACTORS!$G$17*D58/453.592</f>
        <v>0</v>
      </c>
      <c r="N58" s="190">
        <f>FACTORS!$H$17*D58/453.592</f>
        <v>0</v>
      </c>
      <c r="O58" s="193">
        <f>FACTORS!$I$17*D58/453.592</f>
        <v>0</v>
      </c>
      <c r="P58" s="193">
        <f>FACTORS!$J$17*D58/453.592</f>
        <v>0</v>
      </c>
      <c r="Q58" s="203">
        <f>FACTORS!$K$17*D58/453.592</f>
        <v>0</v>
      </c>
      <c r="R58" s="196">
        <f t="shared" si="42"/>
        <v>0</v>
      </c>
      <c r="S58" s="193">
        <f t="shared" si="43"/>
        <v>0</v>
      </c>
      <c r="T58" s="193">
        <f t="shared" si="43"/>
        <v>0</v>
      </c>
      <c r="U58" s="193">
        <f t="shared" si="43"/>
        <v>0</v>
      </c>
      <c r="V58" s="193">
        <f t="shared" si="43"/>
        <v>0</v>
      </c>
      <c r="W58" s="193">
        <f t="shared" si="43"/>
        <v>0</v>
      </c>
      <c r="X58" s="193">
        <f t="shared" si="44"/>
        <v>0</v>
      </c>
      <c r="Y58" s="193">
        <f t="shared" si="45"/>
        <v>0</v>
      </c>
      <c r="Z58" s="194">
        <f t="shared" si="46"/>
        <v>0</v>
      </c>
      <c r="AA58" s="272"/>
      <c r="AB58" s="272"/>
      <c r="AC58" s="272"/>
      <c r="AD58" s="272"/>
      <c r="AE58" s="272"/>
      <c r="AF58" s="272"/>
      <c r="AG58" s="272"/>
      <c r="AH58" s="272"/>
      <c r="AI58" s="272"/>
      <c r="AJ58" s="272"/>
      <c r="AK58" s="272"/>
      <c r="AL58" s="272"/>
      <c r="AM58" s="272"/>
      <c r="AN58" s="272"/>
      <c r="AO58" s="272"/>
      <c r="AP58" s="272"/>
      <c r="AQ58" s="272"/>
      <c r="AR58" s="272"/>
    </row>
    <row r="59" spans="1:44" s="195" customFormat="1" ht="12.75" customHeight="1" x14ac:dyDescent="0.2">
      <c r="A59" s="186" t="s">
        <v>68</v>
      </c>
      <c r="B59" s="187" t="s">
        <v>126</v>
      </c>
      <c r="C59" s="187"/>
      <c r="D59" s="188">
        <v>0</v>
      </c>
      <c r="E59" s="189">
        <f>FACTORS!$I$2*D59</f>
        <v>0</v>
      </c>
      <c r="F59" s="190">
        <f t="shared" si="41"/>
        <v>0</v>
      </c>
      <c r="G59" s="191">
        <v>0</v>
      </c>
      <c r="H59" s="192">
        <v>0</v>
      </c>
      <c r="I59" s="196">
        <f>FACTORS!$C$17*D59/453.592</f>
        <v>0</v>
      </c>
      <c r="J59" s="193">
        <f>FACTORS!$D$17*D59/453.592</f>
        <v>0</v>
      </c>
      <c r="K59" s="262">
        <f>FACTORS!$E$17*D59/453.592</f>
        <v>0</v>
      </c>
      <c r="L59" s="193">
        <f>FACTORS!$F$17*D59/453.592</f>
        <v>0</v>
      </c>
      <c r="M59" s="193">
        <f>FACTORS!$G$17*D59/453.592</f>
        <v>0</v>
      </c>
      <c r="N59" s="190">
        <f>FACTORS!$H$17*D59/453.592</f>
        <v>0</v>
      </c>
      <c r="O59" s="193">
        <f>FACTORS!$I$17*D59/453.592</f>
        <v>0</v>
      </c>
      <c r="P59" s="193">
        <f>FACTORS!$J$17*D59/453.592</f>
        <v>0</v>
      </c>
      <c r="Q59" s="203">
        <f>FACTORS!$K$17*D59/453.592</f>
        <v>0</v>
      </c>
      <c r="R59" s="196">
        <f t="shared" si="42"/>
        <v>0</v>
      </c>
      <c r="S59" s="193">
        <f t="shared" si="43"/>
        <v>0</v>
      </c>
      <c r="T59" s="193">
        <f t="shared" si="43"/>
        <v>0</v>
      </c>
      <c r="U59" s="193">
        <f t="shared" si="43"/>
        <v>0</v>
      </c>
      <c r="V59" s="193">
        <f t="shared" si="43"/>
        <v>0</v>
      </c>
      <c r="W59" s="193">
        <f t="shared" si="43"/>
        <v>0</v>
      </c>
      <c r="X59" s="193">
        <f t="shared" si="44"/>
        <v>0</v>
      </c>
      <c r="Y59" s="193">
        <f t="shared" si="45"/>
        <v>0</v>
      </c>
      <c r="Z59" s="194">
        <f t="shared" si="46"/>
        <v>0</v>
      </c>
      <c r="AA59" s="272"/>
      <c r="AB59" s="272"/>
      <c r="AC59" s="272"/>
      <c r="AD59" s="272"/>
      <c r="AE59" s="272"/>
      <c r="AF59" s="272"/>
      <c r="AG59" s="272"/>
      <c r="AH59" s="272"/>
      <c r="AI59" s="272"/>
      <c r="AJ59" s="272"/>
      <c r="AK59" s="272"/>
      <c r="AL59" s="272"/>
      <c r="AM59" s="272"/>
      <c r="AN59" s="272"/>
      <c r="AO59" s="272"/>
      <c r="AP59" s="272"/>
      <c r="AQ59" s="272"/>
      <c r="AR59" s="272"/>
    </row>
    <row r="60" spans="1:44" s="195" customFormat="1" x14ac:dyDescent="0.2">
      <c r="A60" s="186"/>
      <c r="B60" s="187" t="s">
        <v>124</v>
      </c>
      <c r="C60" s="187"/>
      <c r="D60" s="188">
        <v>0</v>
      </c>
      <c r="E60" s="189">
        <f>FACTORS!$I$2*D60</f>
        <v>0</v>
      </c>
      <c r="F60" s="190">
        <f t="shared" si="41"/>
        <v>0</v>
      </c>
      <c r="G60" s="188">
        <v>0</v>
      </c>
      <c r="H60" s="192">
        <v>0</v>
      </c>
      <c r="I60" s="196">
        <f>FACTORS!$C$17*D60/453.592</f>
        <v>0</v>
      </c>
      <c r="J60" s="193">
        <f>FACTORS!$D$17*D60/453.592</f>
        <v>0</v>
      </c>
      <c r="K60" s="262">
        <f>FACTORS!$E$17*D60/453.592</f>
        <v>0</v>
      </c>
      <c r="L60" s="193">
        <f>FACTORS!$F$17*D60/453.592</f>
        <v>0</v>
      </c>
      <c r="M60" s="193">
        <f>FACTORS!$G$17*D60/453.592</f>
        <v>0</v>
      </c>
      <c r="N60" s="190">
        <f>FACTORS!$H$17*D60/453.592</f>
        <v>0</v>
      </c>
      <c r="O60" s="193">
        <f>FACTORS!$I$17*D60/453.592</f>
        <v>0</v>
      </c>
      <c r="P60" s="193">
        <f>FACTORS!$J$17*D60/453.592</f>
        <v>0</v>
      </c>
      <c r="Q60" s="203">
        <f>FACTORS!$K$17*D60/453.592</f>
        <v>0</v>
      </c>
      <c r="R60" s="196">
        <f t="shared" si="42"/>
        <v>0</v>
      </c>
      <c r="S60" s="193">
        <f t="shared" si="43"/>
        <v>0</v>
      </c>
      <c r="T60" s="193">
        <f t="shared" si="43"/>
        <v>0</v>
      </c>
      <c r="U60" s="193">
        <f t="shared" si="43"/>
        <v>0</v>
      </c>
      <c r="V60" s="193">
        <f t="shared" si="43"/>
        <v>0</v>
      </c>
      <c r="W60" s="193">
        <f t="shared" si="43"/>
        <v>0</v>
      </c>
      <c r="X60" s="193">
        <f t="shared" si="44"/>
        <v>0</v>
      </c>
      <c r="Y60" s="193">
        <f t="shared" si="45"/>
        <v>0</v>
      </c>
      <c r="Z60" s="194">
        <f t="shared" si="46"/>
        <v>0</v>
      </c>
      <c r="AA60" s="272"/>
      <c r="AB60" s="272"/>
      <c r="AC60" s="272"/>
      <c r="AD60" s="272"/>
      <c r="AE60" s="272"/>
      <c r="AF60" s="272"/>
      <c r="AG60" s="272"/>
      <c r="AH60" s="272"/>
      <c r="AI60" s="272"/>
      <c r="AJ60" s="272"/>
      <c r="AK60" s="272"/>
      <c r="AL60" s="272"/>
      <c r="AM60" s="272"/>
      <c r="AN60" s="272"/>
      <c r="AO60" s="272"/>
      <c r="AP60" s="272"/>
      <c r="AQ60" s="272"/>
      <c r="AR60" s="272"/>
    </row>
    <row r="61" spans="1:44" s="195" customFormat="1" ht="12.75" customHeight="1" x14ac:dyDescent="0.2">
      <c r="A61" s="371" t="s">
        <v>70</v>
      </c>
      <c r="B61" s="372" t="s">
        <v>128</v>
      </c>
      <c r="C61" s="372"/>
      <c r="D61" s="373">
        <v>0</v>
      </c>
      <c r="E61" s="374">
        <f>FACTORS!$I$2*D61</f>
        <v>0</v>
      </c>
      <c r="F61" s="375">
        <f t="shared" si="41"/>
        <v>0</v>
      </c>
      <c r="G61" s="376">
        <v>0</v>
      </c>
      <c r="H61" s="377">
        <v>0</v>
      </c>
      <c r="I61" s="378">
        <f>FACTORS!$C$17*D61/453.592</f>
        <v>0</v>
      </c>
      <c r="J61" s="379">
        <f>FACTORS!$D$17*D61/453.592</f>
        <v>0</v>
      </c>
      <c r="K61" s="467">
        <f>FACTORS!$E$17*D61/453.592</f>
        <v>0</v>
      </c>
      <c r="L61" s="379">
        <f>FACTORS!$F$17*D61/453.592</f>
        <v>0</v>
      </c>
      <c r="M61" s="379">
        <f>FACTORS!$G$17*D61/453.592</f>
        <v>0</v>
      </c>
      <c r="N61" s="375">
        <f>FACTORS!$H$17*D61/453.592</f>
        <v>0</v>
      </c>
      <c r="O61" s="379">
        <f>FACTORS!$I$17*D61/453.592</f>
        <v>0</v>
      </c>
      <c r="P61" s="379">
        <f>FACTORS!$J$17*D61/453.592</f>
        <v>0</v>
      </c>
      <c r="Q61" s="380">
        <f>FACTORS!$K$17*D61/453.592</f>
        <v>0</v>
      </c>
      <c r="R61" s="378">
        <f t="shared" si="42"/>
        <v>0</v>
      </c>
      <c r="S61" s="379">
        <f t="shared" si="43"/>
        <v>0</v>
      </c>
      <c r="T61" s="379">
        <f>IF(K61=0,0,K61*($F61/($E61*24))*$G61*$H61/2000)</f>
        <v>0</v>
      </c>
      <c r="U61" s="379">
        <f t="shared" si="43"/>
        <v>0</v>
      </c>
      <c r="V61" s="379">
        <f t="shared" si="43"/>
        <v>0</v>
      </c>
      <c r="W61" s="379">
        <f t="shared" si="43"/>
        <v>0</v>
      </c>
      <c r="X61" s="379">
        <f t="shared" si="44"/>
        <v>0</v>
      </c>
      <c r="Y61" s="379">
        <f t="shared" si="45"/>
        <v>0</v>
      </c>
      <c r="Z61" s="381">
        <f t="shared" si="46"/>
        <v>0</v>
      </c>
      <c r="AA61" s="272"/>
      <c r="AB61" s="272"/>
      <c r="AC61" s="272"/>
      <c r="AD61" s="272"/>
      <c r="AE61" s="272"/>
      <c r="AF61" s="272"/>
      <c r="AG61" s="272"/>
      <c r="AH61" s="272"/>
      <c r="AI61" s="272"/>
      <c r="AJ61" s="272"/>
      <c r="AK61" s="272"/>
      <c r="AL61" s="272"/>
      <c r="AM61" s="272"/>
      <c r="AN61" s="272"/>
      <c r="AO61" s="272"/>
      <c r="AP61" s="272"/>
      <c r="AQ61" s="272"/>
      <c r="AR61" s="272"/>
    </row>
    <row r="62" spans="1:44" ht="27.75" customHeight="1" x14ac:dyDescent="0.2">
      <c r="A62" s="393" t="s">
        <v>205</v>
      </c>
      <c r="B62" s="395" t="s">
        <v>116</v>
      </c>
      <c r="C62" s="113"/>
      <c r="D62" s="124"/>
      <c r="E62" s="42" t="s">
        <v>58</v>
      </c>
      <c r="F62" s="43" t="s">
        <v>59</v>
      </c>
      <c r="G62" s="50"/>
      <c r="H62" s="121"/>
      <c r="I62" s="169"/>
      <c r="J62" s="423"/>
      <c r="K62" s="456"/>
      <c r="L62" s="164"/>
      <c r="M62" s="164"/>
      <c r="N62" s="75"/>
      <c r="O62" s="164"/>
      <c r="P62" s="164"/>
      <c r="Q62" s="122"/>
      <c r="R62" s="169"/>
      <c r="S62" s="423"/>
      <c r="T62" s="423"/>
      <c r="U62" s="164"/>
      <c r="V62" s="164"/>
      <c r="W62" s="164"/>
      <c r="X62" s="164"/>
      <c r="Y62" s="164"/>
      <c r="Z62" s="344"/>
    </row>
    <row r="63" spans="1:44" ht="12.75" customHeight="1" x14ac:dyDescent="0.2">
      <c r="A63" s="352"/>
      <c r="B63" s="396" t="s">
        <v>164</v>
      </c>
      <c r="C63" s="365"/>
      <c r="D63" s="366" t="s">
        <v>145</v>
      </c>
      <c r="E63" s="76"/>
      <c r="F63" s="76"/>
      <c r="G63" s="367"/>
      <c r="H63" s="368"/>
      <c r="I63" s="369"/>
      <c r="J63" s="463"/>
      <c r="K63" s="464"/>
      <c r="L63" s="68"/>
      <c r="M63" s="68"/>
      <c r="N63" s="351"/>
      <c r="O63" s="68"/>
      <c r="P63" s="68"/>
      <c r="Q63" s="370"/>
      <c r="R63" s="369"/>
      <c r="S63" s="463"/>
      <c r="T63" s="463"/>
      <c r="U63" s="68"/>
      <c r="V63" s="68"/>
      <c r="W63" s="68"/>
      <c r="X63" s="68"/>
      <c r="Y63" s="68"/>
      <c r="Z63" s="69"/>
    </row>
    <row r="64" spans="1:44" ht="12.75" customHeight="1" x14ac:dyDescent="0.2">
      <c r="A64" s="352"/>
      <c r="B64" s="395" t="s">
        <v>176</v>
      </c>
      <c r="C64" s="168"/>
      <c r="D64" s="124" t="s">
        <v>109</v>
      </c>
      <c r="E64" s="76"/>
      <c r="F64" s="76"/>
      <c r="G64" s="72" t="s">
        <v>65</v>
      </c>
      <c r="H64" s="121" t="s">
        <v>80</v>
      </c>
      <c r="I64" s="169"/>
      <c r="J64" s="423"/>
      <c r="K64" s="456"/>
      <c r="L64" s="164"/>
      <c r="M64" s="164"/>
      <c r="N64" s="75"/>
      <c r="O64" s="164"/>
      <c r="P64" s="164"/>
      <c r="Q64" s="122"/>
      <c r="R64" s="341"/>
      <c r="S64" s="463"/>
      <c r="T64" s="464"/>
      <c r="U64" s="68"/>
      <c r="V64" s="68"/>
      <c r="W64" s="68"/>
      <c r="X64" s="68"/>
      <c r="Y64" s="68"/>
      <c r="Z64" s="69"/>
    </row>
    <row r="65" spans="1:44" s="195" customFormat="1" ht="12.75" customHeight="1" x14ac:dyDescent="0.2">
      <c r="A65" s="186"/>
      <c r="B65" s="258" t="s">
        <v>169</v>
      </c>
      <c r="C65" s="345"/>
      <c r="D65" s="260"/>
      <c r="E65" s="188">
        <v>0</v>
      </c>
      <c r="F65" s="261">
        <f>E65*24</f>
        <v>0</v>
      </c>
      <c r="G65" s="188">
        <v>0</v>
      </c>
      <c r="H65" s="192">
        <v>0</v>
      </c>
      <c r="I65" s="196">
        <f>IFERROR(FACTORS!$C$34*E65,"--")</f>
        <v>0</v>
      </c>
      <c r="J65" s="193">
        <f>IFERROR(FACTORS!$D$34*E65,"--")</f>
        <v>0</v>
      </c>
      <c r="K65" s="262">
        <f>IFERROR(FACTORS!$E$34*E65,"--")</f>
        <v>0</v>
      </c>
      <c r="L65" s="190">
        <f>IFERROR(FACTORS!$F$34*E65,"--")</f>
        <v>0</v>
      </c>
      <c r="M65" s="190">
        <f>IFERROR(FACTORS!$G$34*E65,"--")</f>
        <v>0</v>
      </c>
      <c r="N65" s="190">
        <f>IFERROR(FACTORS!$H$34*E65,"--")</f>
        <v>0</v>
      </c>
      <c r="O65" s="193" t="str">
        <f>IFERROR(FACTORS!$I$34*E65,"--")</f>
        <v>--</v>
      </c>
      <c r="P65" s="193">
        <f>IFERROR(FACTORS!$J$34*E65,"--")</f>
        <v>0</v>
      </c>
      <c r="Q65" s="203">
        <f>IFERROR(FACTORS!$K$34*E65,"--")</f>
        <v>0</v>
      </c>
      <c r="R65" s="360">
        <f t="shared" ref="R65:R71" si="47">IFERROR((I65*$G65*$H65)/2000, "")</f>
        <v>0</v>
      </c>
      <c r="S65" s="361">
        <f>IFERROR((J65*$G65*$H65)/2000, "")</f>
        <v>0</v>
      </c>
      <c r="T65" s="339">
        <f t="shared" ref="T65:W72" si="48">IFERROR((K65*$G65*$H65)/2000, "")</f>
        <v>0</v>
      </c>
      <c r="U65" s="339">
        <f t="shared" si="48"/>
        <v>0</v>
      </c>
      <c r="V65" s="339">
        <f t="shared" si="48"/>
        <v>0</v>
      </c>
      <c r="W65" s="339">
        <f t="shared" si="48"/>
        <v>0</v>
      </c>
      <c r="X65" s="339" t="str">
        <f t="shared" ref="X65:X72" si="49">IFERROR((O65*$G65*$H65)/2000, "--")</f>
        <v>--</v>
      </c>
      <c r="Y65" s="339">
        <f t="shared" ref="Y65:Z72" si="50">IFERROR((P65*$G65*$H65)/2000, "")</f>
        <v>0</v>
      </c>
      <c r="Z65" s="340">
        <f t="shared" si="50"/>
        <v>0</v>
      </c>
      <c r="AA65" s="272"/>
      <c r="AB65" s="272"/>
      <c r="AC65" s="272"/>
      <c r="AD65" s="272"/>
      <c r="AE65" s="272"/>
      <c r="AF65" s="272"/>
      <c r="AG65" s="272"/>
      <c r="AH65" s="272"/>
      <c r="AI65" s="272"/>
      <c r="AJ65" s="272"/>
      <c r="AK65" s="272"/>
      <c r="AL65" s="272"/>
      <c r="AM65" s="272"/>
      <c r="AN65" s="272"/>
      <c r="AO65" s="272"/>
      <c r="AP65" s="272"/>
      <c r="AQ65" s="272"/>
      <c r="AR65" s="272"/>
    </row>
    <row r="66" spans="1:44" s="195" customFormat="1" ht="12.75" customHeight="1" x14ac:dyDescent="0.2">
      <c r="A66" s="186"/>
      <c r="B66" s="258" t="s">
        <v>96</v>
      </c>
      <c r="C66" s="259"/>
      <c r="D66" s="260"/>
      <c r="E66" s="188">
        <v>0</v>
      </c>
      <c r="F66" s="261">
        <f>E66*24</f>
        <v>0</v>
      </c>
      <c r="G66" s="188">
        <v>0</v>
      </c>
      <c r="H66" s="192">
        <v>0</v>
      </c>
      <c r="I66" s="196">
        <f>IFERROR(FACTORS!$C$35*E66,"--")</f>
        <v>0</v>
      </c>
      <c r="J66" s="193">
        <f>IFERROR(FACTORS!$D$35*E66,"--")</f>
        <v>0</v>
      </c>
      <c r="K66" s="262">
        <f>IFERROR(FACTORS!$E$35*E66,"--")</f>
        <v>0</v>
      </c>
      <c r="L66" s="190">
        <f>IFERROR(FACTORS!$F$35*E66,"--")</f>
        <v>0</v>
      </c>
      <c r="M66" s="190">
        <f>IFERROR(FACTORS!$G$35*E66,"--")</f>
        <v>0</v>
      </c>
      <c r="N66" s="190">
        <f>IFERROR(FACTORS!$H$35*E66,"--")</f>
        <v>0</v>
      </c>
      <c r="O66" s="193" t="str">
        <f>IFERROR(FACTORS!$I$35*E66,"--")</f>
        <v>--</v>
      </c>
      <c r="P66" s="193">
        <f>IFERROR(FACTORS!$J$35*E66,"--")</f>
        <v>0</v>
      </c>
      <c r="Q66" s="203">
        <f>IFERROR(FACTORS!$K$35*E66,"--")</f>
        <v>0</v>
      </c>
      <c r="R66" s="196">
        <f t="shared" si="47"/>
        <v>0</v>
      </c>
      <c r="S66" s="193">
        <f t="shared" ref="S66:S71" si="51">IFERROR((J66*$G66*$H66)/2000, "")</f>
        <v>0</v>
      </c>
      <c r="T66" s="262">
        <f t="shared" si="48"/>
        <v>0</v>
      </c>
      <c r="U66" s="262">
        <f t="shared" si="48"/>
        <v>0</v>
      </c>
      <c r="V66" s="262">
        <f t="shared" si="48"/>
        <v>0</v>
      </c>
      <c r="W66" s="262">
        <f t="shared" si="48"/>
        <v>0</v>
      </c>
      <c r="X66" s="262" t="str">
        <f t="shared" si="49"/>
        <v>--</v>
      </c>
      <c r="Y66" s="262">
        <f t="shared" si="50"/>
        <v>0</v>
      </c>
      <c r="Z66" s="194">
        <f t="shared" si="50"/>
        <v>0</v>
      </c>
      <c r="AA66" s="272"/>
      <c r="AB66" s="272"/>
      <c r="AC66" s="272"/>
      <c r="AD66" s="272"/>
      <c r="AE66" s="272"/>
      <c r="AF66" s="272"/>
      <c r="AG66" s="272"/>
      <c r="AH66" s="272"/>
      <c r="AI66" s="272"/>
      <c r="AJ66" s="272"/>
      <c r="AK66" s="272"/>
      <c r="AL66" s="272"/>
      <c r="AM66" s="272"/>
      <c r="AN66" s="272"/>
      <c r="AO66" s="272"/>
      <c r="AP66" s="272"/>
      <c r="AQ66" s="272"/>
      <c r="AR66" s="272"/>
    </row>
    <row r="67" spans="1:44" s="195" customFormat="1" ht="12.75" customHeight="1" x14ac:dyDescent="0.2">
      <c r="A67" s="186"/>
      <c r="B67" s="258" t="s">
        <v>111</v>
      </c>
      <c r="C67" s="259"/>
      <c r="D67" s="260"/>
      <c r="E67" s="188">
        <v>0</v>
      </c>
      <c r="F67" s="261">
        <f t="shared" ref="F67:F70" si="52">E67*24</f>
        <v>0</v>
      </c>
      <c r="G67" s="188">
        <v>0</v>
      </c>
      <c r="H67" s="192">
        <v>0</v>
      </c>
      <c r="I67" s="196">
        <f>IFERROR(FACTORS!$C$36*E67,"--")</f>
        <v>0</v>
      </c>
      <c r="J67" s="193">
        <f>IFERROR(FACTORS!$D$36*E67,"--")</f>
        <v>0</v>
      </c>
      <c r="K67" s="262">
        <f>IFERROR(FACTORS!$E$36*E67,"--")</f>
        <v>0</v>
      </c>
      <c r="L67" s="190">
        <f>IFERROR(FACTORS!$F$36*E67,"--")</f>
        <v>0</v>
      </c>
      <c r="M67" s="190">
        <f>IFERROR(FACTORS!$G$36*E67,"--")</f>
        <v>0</v>
      </c>
      <c r="N67" s="190">
        <f>IFERROR(FACTORS!$H$36*E67,"--")</f>
        <v>0</v>
      </c>
      <c r="O67" s="193" t="str">
        <f>IFERROR(FACTORS!$I$36*E67,"--")</f>
        <v>--</v>
      </c>
      <c r="P67" s="193">
        <f>IFERROR(FACTORS!$J$36*E67,"--")</f>
        <v>0</v>
      </c>
      <c r="Q67" s="203">
        <f>IFERROR(FACTORS!$K$36*E67,"--")</f>
        <v>0</v>
      </c>
      <c r="R67" s="196">
        <f t="shared" si="47"/>
        <v>0</v>
      </c>
      <c r="S67" s="193">
        <f t="shared" si="51"/>
        <v>0</v>
      </c>
      <c r="T67" s="262">
        <f t="shared" si="48"/>
        <v>0</v>
      </c>
      <c r="U67" s="262">
        <f t="shared" si="48"/>
        <v>0</v>
      </c>
      <c r="V67" s="262">
        <f t="shared" si="48"/>
        <v>0</v>
      </c>
      <c r="W67" s="262">
        <f t="shared" si="48"/>
        <v>0</v>
      </c>
      <c r="X67" s="262" t="str">
        <f t="shared" si="49"/>
        <v>--</v>
      </c>
      <c r="Y67" s="262">
        <f t="shared" si="50"/>
        <v>0</v>
      </c>
      <c r="Z67" s="194">
        <f t="shared" si="50"/>
        <v>0</v>
      </c>
      <c r="AA67" s="272"/>
      <c r="AB67" s="272"/>
      <c r="AC67" s="272"/>
      <c r="AD67" s="272"/>
      <c r="AE67" s="272"/>
      <c r="AF67" s="272"/>
      <c r="AG67" s="272"/>
      <c r="AH67" s="272"/>
      <c r="AI67" s="272"/>
      <c r="AJ67" s="272"/>
      <c r="AK67" s="272"/>
      <c r="AL67" s="272"/>
      <c r="AM67" s="272"/>
      <c r="AN67" s="272"/>
      <c r="AO67" s="272"/>
      <c r="AP67" s="272"/>
      <c r="AQ67" s="272"/>
      <c r="AR67" s="272"/>
    </row>
    <row r="68" spans="1:44" s="195" customFormat="1" ht="12.75" customHeight="1" x14ac:dyDescent="0.2">
      <c r="A68" s="186"/>
      <c r="B68" s="258" t="s">
        <v>170</v>
      </c>
      <c r="C68" s="259"/>
      <c r="D68" s="260"/>
      <c r="E68" s="188">
        <v>0</v>
      </c>
      <c r="F68" s="261">
        <f t="shared" si="52"/>
        <v>0</v>
      </c>
      <c r="G68" s="188">
        <v>0</v>
      </c>
      <c r="H68" s="192">
        <v>0</v>
      </c>
      <c r="I68" s="196">
        <f>IFERROR(FACTORS!$C$37*E68,"--")</f>
        <v>0</v>
      </c>
      <c r="J68" s="193">
        <f>IFERROR(FACTORS!$D$37*E68,"--")</f>
        <v>0</v>
      </c>
      <c r="K68" s="262">
        <f>IFERROR(FACTORS!$E$37*E68,"--")</f>
        <v>0</v>
      </c>
      <c r="L68" s="190">
        <f>IFERROR(FACTORS!$F$37*E68,"--")</f>
        <v>0</v>
      </c>
      <c r="M68" s="190">
        <f>IFERROR(FACTORS!$G$37*E68,"--")</f>
        <v>0</v>
      </c>
      <c r="N68" s="190">
        <f>IFERROR(FACTORS!$H$37*E68,"--")</f>
        <v>0</v>
      </c>
      <c r="O68" s="193" t="str">
        <f>IFERROR(FACTORS!$I$37*E68,"--")</f>
        <v>--</v>
      </c>
      <c r="P68" s="193">
        <f>IFERROR(FACTORS!$J$37*E68,"--")</f>
        <v>0</v>
      </c>
      <c r="Q68" s="203">
        <f>IFERROR(FACTORS!$K$37*E68,"--")</f>
        <v>0</v>
      </c>
      <c r="R68" s="196">
        <f t="shared" si="47"/>
        <v>0</v>
      </c>
      <c r="S68" s="193">
        <f t="shared" si="51"/>
        <v>0</v>
      </c>
      <c r="T68" s="262">
        <f t="shared" si="48"/>
        <v>0</v>
      </c>
      <c r="U68" s="262">
        <f t="shared" si="48"/>
        <v>0</v>
      </c>
      <c r="V68" s="262">
        <f t="shared" si="48"/>
        <v>0</v>
      </c>
      <c r="W68" s="262">
        <f t="shared" si="48"/>
        <v>0</v>
      </c>
      <c r="X68" s="262" t="str">
        <f t="shared" si="49"/>
        <v>--</v>
      </c>
      <c r="Y68" s="262">
        <f t="shared" si="50"/>
        <v>0</v>
      </c>
      <c r="Z68" s="194">
        <f t="shared" si="50"/>
        <v>0</v>
      </c>
      <c r="AA68" s="272"/>
      <c r="AB68" s="272"/>
      <c r="AC68" s="272"/>
      <c r="AD68" s="272"/>
      <c r="AE68" s="272"/>
      <c r="AF68" s="272"/>
      <c r="AG68" s="272"/>
      <c r="AH68" s="272"/>
      <c r="AI68" s="272"/>
      <c r="AJ68" s="272"/>
      <c r="AK68" s="272"/>
      <c r="AL68" s="272"/>
      <c r="AM68" s="272"/>
      <c r="AN68" s="272"/>
      <c r="AO68" s="272"/>
      <c r="AP68" s="272"/>
      <c r="AQ68" s="272"/>
      <c r="AR68" s="272"/>
    </row>
    <row r="69" spans="1:44" s="195" customFormat="1" ht="12.75" customHeight="1" x14ac:dyDescent="0.2">
      <c r="A69" s="186"/>
      <c r="B69" s="258" t="s">
        <v>98</v>
      </c>
      <c r="C69" s="259"/>
      <c r="D69" s="260"/>
      <c r="E69" s="188">
        <v>0</v>
      </c>
      <c r="F69" s="261">
        <f t="shared" si="52"/>
        <v>0</v>
      </c>
      <c r="G69" s="188">
        <v>0</v>
      </c>
      <c r="H69" s="192">
        <v>0</v>
      </c>
      <c r="I69" s="196">
        <f>IFERROR(FACTORS!$C$38*E69,"--")</f>
        <v>0</v>
      </c>
      <c r="J69" s="193">
        <f>IFERROR(FACTORS!$D$38*E69,"--")</f>
        <v>0</v>
      </c>
      <c r="K69" s="262">
        <f>IFERROR(FACTORS!$E$38*E69,"--")</f>
        <v>0</v>
      </c>
      <c r="L69" s="190">
        <f>IFERROR(FACTORS!$F$38*E69,"--")</f>
        <v>0</v>
      </c>
      <c r="M69" s="190">
        <f>IFERROR(FACTORS!$G$38*E69,"--")</f>
        <v>0</v>
      </c>
      <c r="N69" s="190">
        <f>IFERROR(FACTORS!$H$38*E69,"--")</f>
        <v>0</v>
      </c>
      <c r="O69" s="193" t="str">
        <f>IFERROR(FACTORS!$I$38*E69,"--")</f>
        <v>--</v>
      </c>
      <c r="P69" s="193">
        <f>IFERROR(FACTORS!$J$38*E69,"--")</f>
        <v>0</v>
      </c>
      <c r="Q69" s="203">
        <f>IFERROR(FACTORS!$K$38*E69,"--")</f>
        <v>0</v>
      </c>
      <c r="R69" s="196">
        <f t="shared" si="47"/>
        <v>0</v>
      </c>
      <c r="S69" s="193">
        <f t="shared" si="51"/>
        <v>0</v>
      </c>
      <c r="T69" s="262">
        <f t="shared" si="48"/>
        <v>0</v>
      </c>
      <c r="U69" s="262">
        <f t="shared" si="48"/>
        <v>0</v>
      </c>
      <c r="V69" s="262">
        <f t="shared" si="48"/>
        <v>0</v>
      </c>
      <c r="W69" s="262">
        <f t="shared" si="48"/>
        <v>0</v>
      </c>
      <c r="X69" s="262" t="str">
        <f t="shared" si="49"/>
        <v>--</v>
      </c>
      <c r="Y69" s="262">
        <f t="shared" si="50"/>
        <v>0</v>
      </c>
      <c r="Z69" s="194">
        <f t="shared" si="50"/>
        <v>0</v>
      </c>
      <c r="AA69" s="272"/>
      <c r="AB69" s="272"/>
      <c r="AC69" s="272"/>
      <c r="AD69" s="272"/>
      <c r="AE69" s="272"/>
      <c r="AF69" s="272"/>
      <c r="AG69" s="272"/>
      <c r="AH69" s="272"/>
      <c r="AI69" s="272"/>
      <c r="AJ69" s="272"/>
      <c r="AK69" s="272"/>
      <c r="AL69" s="272"/>
      <c r="AM69" s="272"/>
      <c r="AN69" s="272"/>
      <c r="AO69" s="272"/>
      <c r="AP69" s="272"/>
      <c r="AQ69" s="272"/>
      <c r="AR69" s="272"/>
    </row>
    <row r="70" spans="1:44" s="195" customFormat="1" ht="12.75" customHeight="1" x14ac:dyDescent="0.2">
      <c r="A70" s="186"/>
      <c r="B70" s="258" t="s">
        <v>112</v>
      </c>
      <c r="C70" s="259"/>
      <c r="D70" s="260"/>
      <c r="E70" s="188">
        <v>0</v>
      </c>
      <c r="F70" s="261">
        <f t="shared" si="52"/>
        <v>0</v>
      </c>
      <c r="G70" s="188">
        <v>0</v>
      </c>
      <c r="H70" s="192">
        <v>0</v>
      </c>
      <c r="I70" s="196">
        <f>IFERROR(FACTORS!$C$39*E70,"--")</f>
        <v>0</v>
      </c>
      <c r="J70" s="193">
        <f>IFERROR(FACTORS!$D$39*E70,"--")</f>
        <v>0</v>
      </c>
      <c r="K70" s="262">
        <f>IFERROR(FACTORS!$E$39*E70,"--")</f>
        <v>0</v>
      </c>
      <c r="L70" s="190">
        <f>IFERROR(FACTORS!$F$39*E70,"--")</f>
        <v>0</v>
      </c>
      <c r="M70" s="190">
        <f>IFERROR(FACTORS!$G$39*E70,"--")</f>
        <v>0</v>
      </c>
      <c r="N70" s="190">
        <f>IFERROR(FACTORS!$H$39*E70,"--")</f>
        <v>0</v>
      </c>
      <c r="O70" s="193" t="str">
        <f>IFERROR(FACTORS!$I$39*E70,"--")</f>
        <v>--</v>
      </c>
      <c r="P70" s="193">
        <f>IFERROR(FACTORS!$J$39*E70,"--")</f>
        <v>0</v>
      </c>
      <c r="Q70" s="203">
        <f>IFERROR(FACTORS!$K$39*E70,"--")</f>
        <v>0</v>
      </c>
      <c r="R70" s="196">
        <f t="shared" si="47"/>
        <v>0</v>
      </c>
      <c r="S70" s="193">
        <f t="shared" si="51"/>
        <v>0</v>
      </c>
      <c r="T70" s="262">
        <f t="shared" si="48"/>
        <v>0</v>
      </c>
      <c r="U70" s="262">
        <f t="shared" si="48"/>
        <v>0</v>
      </c>
      <c r="V70" s="262">
        <f t="shared" si="48"/>
        <v>0</v>
      </c>
      <c r="W70" s="262">
        <f t="shared" si="48"/>
        <v>0</v>
      </c>
      <c r="X70" s="262" t="str">
        <f t="shared" si="49"/>
        <v>--</v>
      </c>
      <c r="Y70" s="262">
        <f t="shared" si="50"/>
        <v>0</v>
      </c>
      <c r="Z70" s="194">
        <f t="shared" si="50"/>
        <v>0</v>
      </c>
      <c r="AA70" s="272"/>
      <c r="AB70" s="272"/>
      <c r="AC70" s="272"/>
      <c r="AD70" s="272"/>
      <c r="AE70" s="272"/>
      <c r="AF70" s="272"/>
      <c r="AG70" s="272"/>
      <c r="AH70" s="272"/>
      <c r="AI70" s="272"/>
      <c r="AJ70" s="272"/>
      <c r="AK70" s="272"/>
      <c r="AL70" s="272"/>
      <c r="AM70" s="272"/>
      <c r="AN70" s="272"/>
      <c r="AO70" s="272"/>
      <c r="AP70" s="272"/>
      <c r="AQ70" s="272"/>
      <c r="AR70" s="272"/>
    </row>
    <row r="71" spans="1:44" s="195" customFormat="1" ht="12.75" customHeight="1" x14ac:dyDescent="0.2">
      <c r="A71" s="186"/>
      <c r="B71" s="258" t="s">
        <v>100</v>
      </c>
      <c r="C71" s="259"/>
      <c r="D71" s="188">
        <v>0</v>
      </c>
      <c r="E71" s="76"/>
      <c r="F71" s="76"/>
      <c r="G71" s="191">
        <v>0</v>
      </c>
      <c r="H71" s="192">
        <v>0</v>
      </c>
      <c r="I71" s="196">
        <f>(FACTORS!$C$40*D71*2000)/24</f>
        <v>0</v>
      </c>
      <c r="J71" s="193">
        <f>(FACTORS!$D$40*D71*2000)/24</f>
        <v>0</v>
      </c>
      <c r="K71" s="262">
        <f>(FACTORS!$E$40*D71*2000)/24</f>
        <v>0</v>
      </c>
      <c r="L71" s="190">
        <f>(FACTORS!$F$40*D71*2000)/24</f>
        <v>0</v>
      </c>
      <c r="M71" s="190">
        <f>(FACTORS!$G$40*D71*2000)/24</f>
        <v>0</v>
      </c>
      <c r="N71" s="190">
        <f>(FACTORS!$H$40*D71*2000)/24</f>
        <v>0</v>
      </c>
      <c r="O71" s="193" t="str">
        <f>IFERROR((FACTORS!$I$40*D71*2000)/24,"--")</f>
        <v>--</v>
      </c>
      <c r="P71" s="193">
        <f>IFERROR((FACTORS!$J$40*D71*2000)/24,"--")</f>
        <v>0</v>
      </c>
      <c r="Q71" s="203" t="str">
        <f>IFERROR((FACTORS!$K$40*D71*2000)/24,"--")</f>
        <v>--</v>
      </c>
      <c r="R71" s="196">
        <f t="shared" si="47"/>
        <v>0</v>
      </c>
      <c r="S71" s="193">
        <f t="shared" si="51"/>
        <v>0</v>
      </c>
      <c r="T71" s="262">
        <f t="shared" si="48"/>
        <v>0</v>
      </c>
      <c r="U71" s="262">
        <f t="shared" si="48"/>
        <v>0</v>
      </c>
      <c r="V71" s="262">
        <f t="shared" si="48"/>
        <v>0</v>
      </c>
      <c r="W71" s="262">
        <f t="shared" si="48"/>
        <v>0</v>
      </c>
      <c r="X71" s="262" t="str">
        <f t="shared" si="49"/>
        <v>--</v>
      </c>
      <c r="Y71" s="262">
        <f t="shared" si="50"/>
        <v>0</v>
      </c>
      <c r="Z71" s="194" t="str">
        <f t="shared" si="50"/>
        <v/>
      </c>
      <c r="AA71" s="272"/>
      <c r="AB71" s="272"/>
      <c r="AC71" s="272"/>
      <c r="AD71" s="272"/>
      <c r="AE71" s="272"/>
      <c r="AF71" s="272"/>
      <c r="AG71" s="272"/>
      <c r="AH71" s="272"/>
      <c r="AI71" s="272"/>
      <c r="AJ71" s="272"/>
      <c r="AK71" s="272"/>
      <c r="AL71" s="272"/>
      <c r="AM71" s="272"/>
      <c r="AN71" s="272"/>
      <c r="AO71" s="272"/>
      <c r="AP71" s="272"/>
      <c r="AQ71" s="272"/>
      <c r="AR71" s="272"/>
    </row>
    <row r="72" spans="1:44" s="195" customFormat="1" ht="12.75" customHeight="1" x14ac:dyDescent="0.2">
      <c r="A72" s="186"/>
      <c r="B72" s="291" t="s">
        <v>149</v>
      </c>
      <c r="C72" s="258"/>
      <c r="D72" s="197">
        <v>0</v>
      </c>
      <c r="E72" s="76"/>
      <c r="F72" s="76"/>
      <c r="G72" s="197">
        <v>0</v>
      </c>
      <c r="H72" s="198">
        <v>0</v>
      </c>
      <c r="I72" s="199">
        <f>FACTORS!$C$42*D72/453.592</f>
        <v>0</v>
      </c>
      <c r="J72" s="204">
        <f>FACTORS!$D$42*D72/453.592</f>
        <v>0</v>
      </c>
      <c r="K72" s="201">
        <f>FACTORS!$E$42*D72/453.592</f>
        <v>0</v>
      </c>
      <c r="L72" s="204">
        <f>FACTORS!$F$42*D72/453.592</f>
        <v>0</v>
      </c>
      <c r="M72" s="204">
        <f>FACTORS!$G$42*D72/453.592</f>
        <v>0</v>
      </c>
      <c r="N72" s="200">
        <f>FACTORS!$H$42*D72/453.592</f>
        <v>0</v>
      </c>
      <c r="O72" s="204">
        <f>IFERROR(FACTORS!$I$42*D72/453.592, "--")</f>
        <v>0</v>
      </c>
      <c r="P72" s="204">
        <f>FACTORS!$J$42*D72/453.592</f>
        <v>0</v>
      </c>
      <c r="Q72" s="205">
        <f>FACTORS!$K$42*D72/453.592</f>
        <v>0</v>
      </c>
      <c r="R72" s="199">
        <f>IFERROR((I72*$G72*$H72)/2000, "")</f>
        <v>0</v>
      </c>
      <c r="S72" s="204">
        <f>IFERROR((J72*$G72*$H72)/2000, "")</f>
        <v>0</v>
      </c>
      <c r="T72" s="201">
        <f>IFERROR((K72*$G72*$H72)/2000, "")</f>
        <v>0</v>
      </c>
      <c r="U72" s="201">
        <f t="shared" si="48"/>
        <v>0</v>
      </c>
      <c r="V72" s="201">
        <f t="shared" si="48"/>
        <v>0</v>
      </c>
      <c r="W72" s="201">
        <f t="shared" si="48"/>
        <v>0</v>
      </c>
      <c r="X72" s="201">
        <f t="shared" si="49"/>
        <v>0</v>
      </c>
      <c r="Y72" s="201">
        <f t="shared" si="50"/>
        <v>0</v>
      </c>
      <c r="Z72" s="202">
        <f t="shared" si="50"/>
        <v>0</v>
      </c>
      <c r="AA72" s="272"/>
      <c r="AB72" s="272"/>
      <c r="AC72" s="272"/>
      <c r="AD72" s="272"/>
      <c r="AE72" s="272"/>
      <c r="AF72" s="272"/>
      <c r="AG72" s="272"/>
      <c r="AH72" s="272"/>
      <c r="AI72" s="272"/>
      <c r="AJ72" s="272"/>
      <c r="AK72" s="272"/>
      <c r="AL72" s="272"/>
      <c r="AM72" s="272"/>
      <c r="AN72" s="272"/>
      <c r="AO72" s="272"/>
      <c r="AP72" s="272"/>
      <c r="AQ72" s="272"/>
      <c r="AR72" s="272"/>
    </row>
    <row r="73" spans="1:44" s="263" customFormat="1" ht="12.75" customHeight="1" x14ac:dyDescent="0.2">
      <c r="A73" s="303">
        <f>A48</f>
        <v>2026</v>
      </c>
      <c r="B73" s="304" t="s">
        <v>133</v>
      </c>
      <c r="C73" s="471"/>
      <c r="D73" s="298"/>
      <c r="E73" s="298"/>
      <c r="F73" s="299"/>
      <c r="G73" s="298"/>
      <c r="H73" s="300"/>
      <c r="I73" s="415">
        <f t="shared" ref="I73:R73" si="53">SUM(I51:I72)</f>
        <v>0</v>
      </c>
      <c r="J73" s="468">
        <f t="shared" si="53"/>
        <v>0</v>
      </c>
      <c r="K73" s="469">
        <f t="shared" si="53"/>
        <v>0</v>
      </c>
      <c r="L73" s="301">
        <f>SUM(L51:L72)</f>
        <v>0</v>
      </c>
      <c r="M73" s="301">
        <f t="shared" si="53"/>
        <v>0</v>
      </c>
      <c r="N73" s="301">
        <f t="shared" si="53"/>
        <v>0</v>
      </c>
      <c r="O73" s="301">
        <f t="shared" si="53"/>
        <v>0</v>
      </c>
      <c r="P73" s="301">
        <f t="shared" si="53"/>
        <v>0</v>
      </c>
      <c r="Q73" s="307">
        <f t="shared" si="53"/>
        <v>0</v>
      </c>
      <c r="R73" s="418">
        <f t="shared" si="53"/>
        <v>0</v>
      </c>
      <c r="S73" s="308">
        <f t="shared" ref="S73:Z73" si="54">SUM(S51:S72)</f>
        <v>0</v>
      </c>
      <c r="T73" s="470">
        <f t="shared" si="54"/>
        <v>0</v>
      </c>
      <c r="U73" s="308">
        <f t="shared" si="54"/>
        <v>0</v>
      </c>
      <c r="V73" s="308">
        <f t="shared" si="54"/>
        <v>0</v>
      </c>
      <c r="W73" s="308">
        <f t="shared" si="54"/>
        <v>0</v>
      </c>
      <c r="X73" s="308">
        <f t="shared" si="54"/>
        <v>0</v>
      </c>
      <c r="Y73" s="308">
        <f t="shared" si="54"/>
        <v>0</v>
      </c>
      <c r="Z73" s="309">
        <f t="shared" si="54"/>
        <v>0</v>
      </c>
      <c r="AA73" s="272"/>
      <c r="AB73" s="272"/>
      <c r="AC73" s="272"/>
      <c r="AD73" s="272"/>
      <c r="AE73" s="272"/>
      <c r="AF73" s="272"/>
      <c r="AG73" s="272"/>
      <c r="AH73" s="272"/>
      <c r="AI73" s="272"/>
      <c r="AJ73" s="272"/>
      <c r="AK73" s="272"/>
      <c r="AL73" s="272"/>
      <c r="AM73" s="272"/>
      <c r="AN73" s="272"/>
      <c r="AO73" s="272"/>
      <c r="AP73" s="272"/>
      <c r="AQ73" s="272"/>
      <c r="AR73" s="272"/>
    </row>
    <row r="74" spans="1:44" ht="12.75" customHeight="1" x14ac:dyDescent="0.2">
      <c r="A74" s="79"/>
      <c r="B74" s="13"/>
      <c r="C74" s="13"/>
    </row>
    <row r="75" spans="1:44" ht="12.75" customHeight="1" x14ac:dyDescent="0.2">
      <c r="A75" s="79"/>
      <c r="B75" s="13"/>
      <c r="C75" s="13"/>
    </row>
    <row r="76" spans="1:44" ht="12.75" customHeight="1" x14ac:dyDescent="0.2">
      <c r="A76" s="79"/>
      <c r="B76" s="13"/>
      <c r="C76" s="13"/>
    </row>
    <row r="77" spans="1:4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row>
    <row r="78" spans="1:4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4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4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0"/>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16"/>
      <c r="Z81" s="20"/>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16"/>
      <c r="Z82" s="20"/>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16"/>
      <c r="Z83" s="19"/>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17"/>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13"/>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13"/>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13"/>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13"/>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13"/>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13"/>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13"/>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13"/>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13"/>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13"/>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13"/>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13"/>
    </row>
    <row r="97" spans="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13"/>
    </row>
    <row r="98" spans="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13"/>
    </row>
    <row r="99" spans="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13"/>
    </row>
    <row r="100" spans="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13"/>
    </row>
    <row r="101" spans="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18"/>
    </row>
    <row r="102" spans="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18"/>
    </row>
    <row r="103" spans="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18"/>
    </row>
    <row r="104" spans="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18"/>
    </row>
    <row r="105" spans="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13"/>
    </row>
    <row r="106" spans="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13"/>
    </row>
    <row r="107" spans="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13"/>
    </row>
    <row r="108" spans="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13"/>
    </row>
    <row r="109" spans="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13"/>
    </row>
    <row r="110" spans="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13"/>
    </row>
    <row r="111" spans="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18"/>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13"/>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13"/>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13"/>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13"/>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13"/>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13"/>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13"/>
    </row>
    <row r="157" spans="1:26" ht="12.75" customHeight="1" x14ac:dyDescent="0.2">
      <c r="Y157" s="13"/>
    </row>
    <row r="158" spans="1:26" ht="12.75" customHeight="1" x14ac:dyDescent="0.2">
      <c r="Y158" s="18"/>
      <c r="Z158" s="19"/>
    </row>
    <row r="159" spans="1:26" ht="12.75" customHeight="1" x14ac:dyDescent="0.2">
      <c r="Y159" s="21"/>
    </row>
    <row r="160" spans="1:26" ht="12.75" customHeight="1" x14ac:dyDescent="0.2">
      <c r="Y160" s="18"/>
    </row>
    <row r="161" spans="25:26" ht="12.75" customHeight="1" x14ac:dyDescent="0.2">
      <c r="Y161" s="13"/>
      <c r="Z161" s="19"/>
    </row>
    <row r="162" spans="25:26" ht="12.75" customHeight="1" x14ac:dyDescent="0.2">
      <c r="Y162" s="22"/>
    </row>
    <row r="170" spans="25:26" ht="12.75" customHeight="1" x14ac:dyDescent="0.2">
      <c r="Z170" s="20"/>
    </row>
    <row r="171" spans="25:26" ht="12.75" customHeight="1" x14ac:dyDescent="0.2">
      <c r="Y171" s="16"/>
      <c r="Z171" s="20"/>
    </row>
    <row r="172" spans="25:26" ht="12.75" customHeight="1" x14ac:dyDescent="0.2">
      <c r="Y172" s="16"/>
      <c r="Z172" s="20"/>
    </row>
    <row r="173" spans="25:26" ht="12.75" customHeight="1" x14ac:dyDescent="0.2">
      <c r="Y173" s="16"/>
      <c r="Z173" s="19"/>
    </row>
    <row r="174" spans="25:26" ht="12.75" customHeight="1" x14ac:dyDescent="0.2">
      <c r="Y174" s="17"/>
    </row>
    <row r="175" spans="25:26" ht="12.75" customHeight="1" x14ac:dyDescent="0.2">
      <c r="Y175" s="13"/>
    </row>
    <row r="176" spans="25:26" ht="12.75" customHeight="1" x14ac:dyDescent="0.2">
      <c r="Y176" s="13"/>
    </row>
    <row r="177" spans="25:25" ht="12.75" customHeight="1" x14ac:dyDescent="0.2">
      <c r="Y177" s="13"/>
    </row>
    <row r="178" spans="25:25" ht="12.75" customHeight="1" x14ac:dyDescent="0.2">
      <c r="Y178" s="13"/>
    </row>
    <row r="179" spans="25:25" ht="12.75" customHeight="1" x14ac:dyDescent="0.2">
      <c r="Y179" s="13"/>
    </row>
    <row r="180" spans="25:25" ht="12.75" customHeight="1" x14ac:dyDescent="0.2">
      <c r="Y180" s="13"/>
    </row>
    <row r="181" spans="25:25" ht="12.75" customHeight="1" x14ac:dyDescent="0.2">
      <c r="Y181" s="13"/>
    </row>
    <row r="182" spans="25:25" ht="12.75" customHeight="1" x14ac:dyDescent="0.2">
      <c r="Y182" s="13"/>
    </row>
    <row r="183" spans="25:25" ht="12.75" customHeight="1" x14ac:dyDescent="0.2">
      <c r="Y183" s="13"/>
    </row>
    <row r="184" spans="25:25" ht="12.75" customHeight="1" x14ac:dyDescent="0.2">
      <c r="Y184" s="13"/>
    </row>
    <row r="185" spans="25:25" ht="12.75" customHeight="1" x14ac:dyDescent="0.2">
      <c r="Y185" s="13"/>
    </row>
    <row r="186" spans="25:25" ht="12.75" customHeight="1" x14ac:dyDescent="0.2">
      <c r="Y186" s="13"/>
    </row>
    <row r="187" spans="25:25" ht="12.75" customHeight="1" x14ac:dyDescent="0.2">
      <c r="Y187" s="13"/>
    </row>
    <row r="188" spans="25:25" ht="12.75" customHeight="1" x14ac:dyDescent="0.2">
      <c r="Y188" s="13"/>
    </row>
    <row r="189" spans="25:25" ht="12.75" customHeight="1" x14ac:dyDescent="0.2">
      <c r="Y189" s="13"/>
    </row>
    <row r="190" spans="25:25" ht="12.75" customHeight="1" x14ac:dyDescent="0.2">
      <c r="Y190" s="13"/>
    </row>
    <row r="191" spans="25:25" ht="12.75" customHeight="1" x14ac:dyDescent="0.2">
      <c r="Y191" s="18"/>
    </row>
    <row r="192" spans="25:25" ht="12.75" customHeight="1" x14ac:dyDescent="0.2">
      <c r="Y192" s="18"/>
    </row>
    <row r="193" spans="25:26" ht="12.75" customHeight="1" x14ac:dyDescent="0.2">
      <c r="Y193" s="18"/>
    </row>
    <row r="194" spans="25:26" ht="12.75" customHeight="1" x14ac:dyDescent="0.2">
      <c r="Y194" s="18"/>
    </row>
    <row r="195" spans="25:26" ht="12.75" customHeight="1" x14ac:dyDescent="0.2">
      <c r="Y195" s="13"/>
    </row>
    <row r="196" spans="25:26" ht="12.75" customHeight="1" x14ac:dyDescent="0.2">
      <c r="Y196" s="13"/>
    </row>
    <row r="197" spans="25:26" ht="12.75" customHeight="1" x14ac:dyDescent="0.2">
      <c r="Y197" s="13"/>
    </row>
    <row r="198" spans="25:26" ht="12.75" customHeight="1" x14ac:dyDescent="0.2">
      <c r="Y198" s="13"/>
    </row>
    <row r="199" spans="25:26" ht="12.75" customHeight="1" x14ac:dyDescent="0.2">
      <c r="Y199" s="13"/>
    </row>
    <row r="200" spans="25:26" ht="12.75" customHeight="1" x14ac:dyDescent="0.2">
      <c r="Y200" s="13"/>
    </row>
    <row r="201" spans="25:26" ht="12.75" customHeight="1" x14ac:dyDescent="0.2">
      <c r="Y201" s="13"/>
    </row>
    <row r="202" spans="25:26" ht="12.75" customHeight="1" x14ac:dyDescent="0.2">
      <c r="Y202" s="13"/>
    </row>
    <row r="203" spans="25:26" ht="12.75" customHeight="1" x14ac:dyDescent="0.2">
      <c r="Y203" s="18"/>
      <c r="Z203" s="19"/>
    </row>
    <row r="204" spans="25:26" ht="12.75" customHeight="1" x14ac:dyDescent="0.2">
      <c r="Y204" s="21"/>
    </row>
    <row r="205" spans="25:26" ht="12.75" customHeight="1" x14ac:dyDescent="0.2">
      <c r="Y205" s="18"/>
    </row>
    <row r="206" spans="25:26" ht="12.75" customHeight="1" x14ac:dyDescent="0.2">
      <c r="Y206" s="13"/>
      <c r="Z206" s="19"/>
    </row>
    <row r="207" spans="25:26" ht="12.75" customHeight="1" x14ac:dyDescent="0.2">
      <c r="Y207"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- 7TH YEAR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411A60B57CFE4DAA3DA3F99CF9C646" ma:contentTypeVersion="10" ma:contentTypeDescription="Create a new document." ma:contentTypeScope="" ma:versionID="d0d27314bf8f08f89b85505d7bbe5af5">
  <xsd:schema xmlns:xsd="http://www.w3.org/2001/XMLSchema" xmlns:xs="http://www.w3.org/2001/XMLSchema" xmlns:p="http://schemas.microsoft.com/office/2006/metadata/properties" xmlns:ns3="0d9d59b5-c600-45b0-b87b-85cafa43f80c" xmlns:ns4="6ac37530-33e7-49a8-8adb-33ff3c8e7cc4" targetNamespace="http://schemas.microsoft.com/office/2006/metadata/properties" ma:root="true" ma:fieldsID="8aa6bda6c6b0f70a782ad594023e2344" ns3:_="" ns4:_="">
    <xsd:import namespace="0d9d59b5-c600-45b0-b87b-85cafa43f80c"/>
    <xsd:import namespace="6ac37530-33e7-49a8-8adb-33ff3c8e7c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d59b5-c600-45b0-b87b-85cafa43f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37530-33e7-49a8-8adb-33ff3c8e7c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83E8E3-5CA3-4691-B9D7-1444DD4F01EA}">
  <ds:schemaRefs>
    <ds:schemaRef ds:uri="http://schemas.microsoft.com/sharepoint/v3/contenttype/forms"/>
  </ds:schemaRefs>
</ds:datastoreItem>
</file>

<file path=customXml/itemProps2.xml><?xml version="1.0" encoding="utf-8"?>
<ds:datastoreItem xmlns:ds="http://schemas.openxmlformats.org/officeDocument/2006/customXml" ds:itemID="{59C266FC-3416-4334-B3CD-9F62E053D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d59b5-c600-45b0-b87b-85cafa43f80c"/>
    <ds:schemaRef ds:uri="6ac37530-33e7-49a8-8adb-33ff3c8e7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C502FC-9F2B-4E3B-BEFE-5BFCCF362210}">
  <ds:schemaRefs>
    <ds:schemaRef ds:uri="6ac37530-33e7-49a8-8adb-33ff3c8e7cc4"/>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0d9d59b5-c600-45b0-b87b-85cafa43f8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TITLE</vt:lpstr>
      <vt:lpstr>FACTORS</vt:lpstr>
      <vt:lpstr>EMISSIONS1</vt:lpstr>
      <vt:lpstr>EMISSIONS2</vt:lpstr>
      <vt:lpstr>EMISSIONS3</vt:lpstr>
      <vt:lpstr>EMISSIONS4</vt:lpstr>
      <vt:lpstr>EMISSIONS5</vt:lpstr>
      <vt:lpstr>EMISSIONS6</vt:lpstr>
      <vt:lpstr>EMISSIONS7</vt:lpstr>
      <vt:lpstr>EMISSIONS8</vt:lpstr>
      <vt:lpstr>EMISSIONS9</vt:lpstr>
      <vt:lpstr>EMISSIONS10</vt:lpstr>
      <vt:lpstr>SUMMARY</vt:lpstr>
      <vt:lpstr>EMISSIONS1!Criteria</vt:lpstr>
      <vt:lpstr>EMISSIONS10!Criteria</vt:lpstr>
      <vt:lpstr>EMISSIONS2!Criteria</vt:lpstr>
      <vt:lpstr>EMISSIONS3!Criteria</vt:lpstr>
      <vt:lpstr>EMISSIONS4!Criteria</vt:lpstr>
      <vt:lpstr>EMISSIONS5!Criteria</vt:lpstr>
      <vt:lpstr>EMISSIONS6!Criteria</vt:lpstr>
      <vt:lpstr>EMISSIONS7!Criteria</vt:lpstr>
      <vt:lpstr>EMISSIONS8!Criteria</vt:lpstr>
      <vt:lpstr>EMISSIONS9!Criteria</vt:lpstr>
      <vt:lpstr>EMISSIONS1!Print_Area</vt:lpstr>
      <vt:lpstr>EMISSIONS10!Print_Area</vt:lpstr>
      <vt:lpstr>EMISSIONS2!Print_Area</vt:lpstr>
      <vt:lpstr>EMISSIONS3!Print_Area</vt:lpstr>
      <vt:lpstr>EMISSIONS4!Print_Area</vt:lpstr>
      <vt:lpstr>EMISSIONS5!Print_Area</vt:lpstr>
      <vt:lpstr>EMISSIONS6!Print_Area</vt:lpstr>
      <vt:lpstr>EMISSIONS7!Print_Area</vt:lpstr>
      <vt:lpstr>EMISSIONS8!Print_Area</vt:lpstr>
      <vt:lpstr>EMISSIONS9!Print_Area</vt:lpstr>
      <vt:lpstr>FACTORS!Print_Area</vt:lpstr>
      <vt:lpstr>SUMMARY!Print_Area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Nicole K</dc:creator>
  <cp:lastModifiedBy>BOEM REGS</cp:lastModifiedBy>
  <cp:lastPrinted>2020-08-20T15:22:05Z</cp:lastPrinted>
  <dcterms:created xsi:type="dcterms:W3CDTF">2000-03-22T16:03:22Z</dcterms:created>
  <dcterms:modified xsi:type="dcterms:W3CDTF">2023-05-23T20:20:28Z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0x01010014411A60B57CFE4DAA3DA3F99CF9C646</vt:lpwstr>
  </property>
</Properties>
</file>