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BCCC4F1-5C84-4CC3-A368-F565BB3D1B27}"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1" l="1"/>
  <c r="G5" i="3"/>
  <c r="F18" i="1"/>
  <c r="I18" i="1"/>
  <c r="D11" i="1"/>
  <c r="F11" i="1" s="1"/>
  <c r="D10" i="1"/>
  <c r="F10" i="1" s="1"/>
  <c r="G10" i="1" l="1"/>
  <c r="I10" i="1" s="1"/>
  <c r="H10" i="1"/>
  <c r="G11" i="1"/>
  <c r="H11" i="1"/>
  <c r="I11" i="1" s="1"/>
  <c r="E5" i="3" l="1"/>
  <c r="B5" i="3"/>
  <c r="B7" i="6" l="1"/>
  <c r="B6" i="6"/>
  <c r="I30" i="1"/>
  <c r="E6" i="5"/>
  <c r="E5" i="5"/>
  <c r="E4" i="5"/>
  <c r="E7" i="5" s="1"/>
  <c r="G6" i="3"/>
  <c r="D17" i="1"/>
  <c r="F17" i="1" s="1"/>
  <c r="H17" i="1" s="1"/>
  <c r="D16" i="1"/>
  <c r="D26" i="1"/>
  <c r="F26" i="1" s="1"/>
  <c r="D8" i="1"/>
  <c r="F8" i="1" s="1"/>
  <c r="C8" i="4"/>
  <c r="B8" i="4"/>
  <c r="F7" i="4"/>
  <c r="F6" i="4"/>
  <c r="F5" i="4"/>
  <c r="D7" i="2"/>
  <c r="E27" i="1"/>
  <c r="H8" i="1" l="1"/>
  <c r="G26" i="1"/>
  <c r="H26" i="1"/>
  <c r="G17" i="1"/>
  <c r="F8" i="4"/>
  <c r="B3" i="6" s="1"/>
  <c r="I26" i="1" l="1"/>
  <c r="I17" i="1"/>
  <c r="E7" i="2" l="1"/>
  <c r="F7" i="2" s="1"/>
  <c r="G7" i="2" l="1"/>
  <c r="H7" i="2"/>
  <c r="E6" i="2"/>
  <c r="D6" i="2"/>
  <c r="D5" i="2"/>
  <c r="D27" i="1"/>
  <c r="F16" i="1"/>
  <c r="D15" i="1"/>
  <c r="D9" i="1"/>
  <c r="F9" i="1" s="1"/>
  <c r="I7" i="2" l="1"/>
  <c r="H16" i="1"/>
  <c r="F27" i="1"/>
  <c r="F6" i="2"/>
  <c r="H6" i="2" s="1"/>
  <c r="H9" i="1"/>
  <c r="G9" i="1"/>
  <c r="G16" i="1"/>
  <c r="I16" i="1" s="1"/>
  <c r="G27" i="1" l="1"/>
  <c r="H27" i="1"/>
  <c r="I20" i="1"/>
  <c r="G6" i="2"/>
  <c r="I6" i="2" s="1"/>
  <c r="I9" i="1"/>
  <c r="I21" i="1"/>
  <c r="I25" i="1"/>
  <c r="I22" i="1"/>
  <c r="G8" i="1"/>
  <c r="I24" i="1"/>
  <c r="I27" i="1" l="1"/>
  <c r="I28" i="1" s="1"/>
  <c r="F28" i="1"/>
  <c r="I8" i="1"/>
  <c r="E5" i="2" l="1"/>
  <c r="F5" i="2" s="1"/>
  <c r="F15" i="1" l="1"/>
  <c r="G5" i="2"/>
  <c r="H5" i="2"/>
  <c r="F8" i="2" l="1"/>
  <c r="G15" i="1"/>
  <c r="H15" i="1"/>
  <c r="F29" i="1" s="1"/>
  <c r="I5" i="2"/>
  <c r="I8" i="2" s="1"/>
  <c r="B2" i="6" l="1"/>
  <c r="B4" i="6"/>
  <c r="I15" i="1"/>
  <c r="I29" i="1" l="1"/>
  <c r="I31" i="1" s="1"/>
  <c r="B5" i="6" s="1"/>
</calcChain>
</file>

<file path=xl/sharedStrings.xml><?xml version="1.0" encoding="utf-8"?>
<sst xmlns="http://schemas.openxmlformats.org/spreadsheetml/2006/main" count="139" uniqueCount="122">
  <si>
    <t>ICR Summary Information</t>
  </si>
  <si>
    <t>Hours per Response</t>
  </si>
  <si>
    <t>Number of Respondents</t>
  </si>
  <si>
    <t>Total Estimated Burden Hours</t>
  </si>
  <si>
    <t>Total Estimated Costs</t>
  </si>
  <si>
    <t>Annualized Capital O&amp;M</t>
  </si>
  <si>
    <t>Total Annual Responses</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</si>
  <si>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</si>
  <si>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</si>
  <si>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</si>
  <si>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</si>
  <si>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</si>
  <si>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</si>
  <si>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</si>
  <si>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</si>
  <si>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</si>
  <si>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</si>
  <si>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hr/response</t>
  </si>
  <si>
    <t>Management</t>
  </si>
  <si>
    <t>Technical</t>
  </si>
  <si>
    <t>Clerical</t>
  </si>
  <si>
    <t>i.   Initial notification</t>
  </si>
  <si>
    <t>Subtotal for Reporting Requirements</t>
  </si>
  <si>
    <t>2.  Recordkeeping requirements</t>
  </si>
  <si>
    <t xml:space="preserve">Subtotal for Recordkeeping Requirements  </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</si>
  <si>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</si>
  <si>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</si>
  <si>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</si>
  <si>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</si>
  <si>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</si>
  <si>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</si>
  <si>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</si>
  <si>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</si>
  <si>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</si>
  <si>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</si>
  <si>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</si>
  <si>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</si>
  <si>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</si>
  <si>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</si>
  <si>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</si>
  <si>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</si>
  <si>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</si>
  <si>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</si>
  <si>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</si>
  <si>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</si>
  <si>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</si>
  <si>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</si>
  <si>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</si>
  <si>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</si>
  <si>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</si>
  <si>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</si>
  <si>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</si>
  <si>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</si>
  <si>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</si>
  <si>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</si>
  <si>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</si>
  <si>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</si>
  <si>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</si>
  <si>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</si>
  <si>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</si>
  <si>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</si>
  <si>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</si>
  <si>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</si>
  <si>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</si>
  <si>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r>
      <t>b</t>
    </r>
    <r>
      <rPr>
        <sz val="10"/>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</si>
  <si>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t>Not Applicable</t>
  </si>
  <si>
    <t>Table 1: Annual Respondent Burden and Cost – NESHAP for Prepared Feeds Manufacturing (40 CFR Part 63, Subpart DDDDDDD) (Renewal)</t>
  </si>
  <si>
    <t>Table 2: Average Annual EPA Burden and Cost – NESHAP for Prepared Feeds Manufacturing (40 CFR Part 63, Subpart DDDDDDD) (Renewal)</t>
  </si>
  <si>
    <t>See 1A</t>
  </si>
  <si>
    <t xml:space="preserve">   B.  Plan activities</t>
  </si>
  <si>
    <t xml:space="preserve">   C.  Implement activities</t>
  </si>
  <si>
    <t xml:space="preserve">   D.  Develop record system</t>
  </si>
  <si>
    <t xml:space="preserve">   E.  Time to enter information</t>
  </si>
  <si>
    <t xml:space="preserve">   F.  Time to train personnel</t>
  </si>
  <si>
    <t>ii. Notification of compliance status</t>
  </si>
  <si>
    <t xml:space="preserve">iii.  Annual Compliance Certification </t>
  </si>
  <si>
    <t>Number of New  Respondents</t>
  </si>
  <si>
    <r>
      <rPr>
        <vertAlign val="superscript"/>
        <sz val="10"/>
        <color theme="1"/>
        <rFont val="Times New Roman"/>
        <family val="1"/>
      </rPr>
      <t xml:space="preserve">b  </t>
    </r>
    <r>
      <rPr>
        <sz val="10"/>
        <color theme="1"/>
        <rFont val="Times New Roman"/>
        <family val="1"/>
      </rPr>
      <t xml:space="preserve">The NESHAP requires that existing and new facilities with a daily production level greater than 50 tons per day install and operate a cyclone to reduce emissions from pelleting operations. These facilities are required to install a device on the cyclone to monitor inlet flow rate, inlet velocity, pressure drop, or amperage. We estimate 1,284 of the 1,800 facilities have production greater than 50 tons per day. </t>
    </r>
  </si>
  <si>
    <r>
      <t>Number of Respondents with O&amp;M</t>
    </r>
    <r>
      <rPr>
        <b/>
        <vertAlign val="superscript"/>
        <sz val="10"/>
        <color theme="1"/>
        <rFont val="Times New Roman"/>
        <family val="1"/>
      </rPr>
      <t>b</t>
    </r>
  </si>
  <si>
    <r>
      <t>Annual O&amp;M Costs for One Respondent</t>
    </r>
    <r>
      <rPr>
        <b/>
        <vertAlign val="superscript"/>
        <sz val="10"/>
        <color theme="1"/>
        <rFont val="Times New Roman"/>
        <family val="1"/>
      </rPr>
      <t>a</t>
    </r>
  </si>
  <si>
    <r>
      <rPr>
        <vertAlign val="superscript"/>
        <sz val="10"/>
        <color theme="1"/>
        <rFont val="Times New Roman"/>
        <family val="1"/>
      </rPr>
      <t xml:space="preserve">a  </t>
    </r>
    <r>
      <rPr>
        <sz val="10"/>
        <color theme="1"/>
        <rFont val="Times New Roman"/>
        <family val="1"/>
      </rPr>
      <t xml:space="preserve">We assume that annual O&amp;M costs would be 10 percent of the initial capital cost.  </t>
    </r>
  </si>
  <si>
    <r>
      <t xml:space="preserve">Initial notification </t>
    </r>
    <r>
      <rPr>
        <vertAlign val="superscript"/>
        <sz val="10"/>
        <color theme="1"/>
        <rFont val="Times New Roman"/>
        <family val="1"/>
      </rPr>
      <t>a</t>
    </r>
  </si>
  <si>
    <r>
      <t xml:space="preserve">Notification of compliance status </t>
    </r>
    <r>
      <rPr>
        <vertAlign val="superscript"/>
        <sz val="10"/>
        <color theme="1"/>
        <rFont val="Times New Roman"/>
        <family val="1"/>
      </rPr>
      <t>a</t>
    </r>
  </si>
  <si>
    <r>
      <t xml:space="preserve">Annual compliance certification </t>
    </r>
    <r>
      <rPr>
        <vertAlign val="superscript"/>
        <sz val="10"/>
        <color theme="1"/>
        <rFont val="Times New Roman"/>
        <family val="1"/>
      </rPr>
      <t>b</t>
    </r>
  </si>
  <si>
    <r>
      <rPr>
        <vertAlign val="superscript"/>
        <sz val="10"/>
        <color theme="1"/>
        <rFont val="Times New Roman"/>
        <family val="1"/>
      </rPr>
      <t>a</t>
    </r>
    <r>
      <rPr>
        <sz val="10"/>
        <color theme="1"/>
        <rFont val="Times New Roman"/>
        <family val="1"/>
      </rPr>
      <t xml:space="preserve"> New sources are required to submit initial notification and notification of compliance status.</t>
    </r>
  </si>
  <si>
    <r>
      <rPr>
        <vertAlign val="superscript"/>
        <sz val="10"/>
        <color theme="1"/>
        <rFont val="Times New Roman"/>
        <family val="1"/>
      </rPr>
      <t xml:space="preserve">b </t>
    </r>
    <r>
      <rPr>
        <sz val="10"/>
        <color theme="1"/>
        <rFont val="Times New Roman"/>
        <family val="1"/>
      </rPr>
      <t>Only existing sources are required to submit an annual compliance certification.</t>
    </r>
  </si>
  <si>
    <r>
      <t>e</t>
    </r>
    <r>
      <rPr>
        <sz val="10"/>
        <rFont val="Times New Roman"/>
        <family val="1"/>
      </rPr>
      <t xml:space="preserve">  Totals have been rounded to 3 significant figures. Figures may not add exactly due to rounding.</t>
    </r>
  </si>
  <si>
    <r>
      <t xml:space="preserve">TOTAL (rounded) </t>
    </r>
    <r>
      <rPr>
        <b/>
        <vertAlign val="superscript"/>
        <sz val="10"/>
        <rFont val="Times New Roman"/>
        <family val="1"/>
      </rPr>
      <t>e</t>
    </r>
  </si>
  <si>
    <r>
      <t xml:space="preserve">A.  Familiarize with regulatory requirements </t>
    </r>
    <r>
      <rPr>
        <vertAlign val="superscript"/>
        <sz val="10"/>
        <color theme="1"/>
        <rFont val="Times New Roman"/>
        <family val="1"/>
      </rPr>
      <t>c</t>
    </r>
  </si>
  <si>
    <r>
      <rPr>
        <vertAlign val="superscript"/>
        <sz val="10"/>
        <color rgb="FF000000"/>
        <rFont val="Times New Roman"/>
        <family val="1"/>
      </rPr>
      <t>c</t>
    </r>
    <r>
      <rPr>
        <sz val="10"/>
        <color rgb="FF000000"/>
        <rFont val="Times New Roman"/>
        <family val="1"/>
      </rPr>
      <t xml:space="preserve"> We have assumed that it will take one hour for each respondent to refamiliarize with regulatory requirements, one hour to complete the initial notification, and one hour to complete the Notification of Compliance Status.</t>
    </r>
  </si>
  <si>
    <r>
      <rPr>
        <vertAlign val="superscript"/>
        <sz val="10"/>
        <rFont val="Times New Roman"/>
        <family val="1"/>
      </rPr>
      <t>d</t>
    </r>
    <r>
      <rPr>
        <sz val="10"/>
        <rFont val="Times New Roman"/>
        <family val="1"/>
      </rPr>
      <t xml:space="preserve"> The NESHAP requires that existing and new facilities with a daily production level greater than 50 tons per day install and operate a cyclone to reduce emissions from pelleting operations. These facilities are required to install a device on the cyclone to monitor inlet flow rate, inlet velocity, pressure drop, or amperage. We estimate 1,284 of the 1,800 facilities have production greater than 50 tons per day. </t>
    </r>
  </si>
  <si>
    <r>
      <t xml:space="preserve">   A. Familiarize with rule requirements</t>
    </r>
    <r>
      <rPr>
        <vertAlign val="superscript"/>
        <sz val="10"/>
        <color rgb="FF000000"/>
        <rFont val="Times New Roman"/>
        <family val="1"/>
      </rPr>
      <t xml:space="preserve"> c</t>
    </r>
  </si>
  <si>
    <t>e We have assumed that it will take one hour for each respondent to transmit or disclose information.</t>
  </si>
  <si>
    <r>
      <rPr>
        <vertAlign val="superscript"/>
        <sz val="10"/>
        <rFont val="Times New Roman"/>
        <family val="1"/>
      </rPr>
      <t>f</t>
    </r>
    <r>
      <rPr>
        <sz val="10"/>
        <rFont val="Times New Roman"/>
        <family val="1"/>
      </rPr>
      <t xml:space="preserve"> Totals have been rounded to 3 significant figures. Figures may not add exactly due to rounding. </t>
    </r>
  </si>
  <si>
    <r>
      <t xml:space="preserve">Total Labor Burden and Costs (rounded) </t>
    </r>
    <r>
      <rPr>
        <b/>
        <vertAlign val="superscript"/>
        <sz val="10"/>
        <rFont val="Times New Roman"/>
        <family val="1"/>
      </rPr>
      <t>f</t>
    </r>
  </si>
  <si>
    <r>
      <t xml:space="preserve">GRAND TOTAL (rounded) </t>
    </r>
    <r>
      <rPr>
        <b/>
        <vertAlign val="superscript"/>
        <sz val="10"/>
        <rFont val="Times New Roman"/>
        <family val="1"/>
      </rPr>
      <t>f</t>
    </r>
  </si>
  <si>
    <r>
      <t>Total Capital and O&amp;M Cost (rounded)</t>
    </r>
    <r>
      <rPr>
        <b/>
        <vertAlign val="superscript"/>
        <sz val="10"/>
        <rFont val="Times New Roman"/>
        <family val="1"/>
      </rPr>
      <t xml:space="preserve"> f</t>
    </r>
  </si>
  <si>
    <r>
      <t>b</t>
    </r>
    <r>
      <rPr>
        <sz val="10"/>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</si>
  <si>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a</t>
    </r>
    <r>
      <rPr>
        <sz val="10"/>
        <color theme="1"/>
        <rFont val="Times New Roman"/>
        <family val="1"/>
      </rPr>
      <t xml:space="preserve">  We have assumed that the average number of respondents that will be subject to the rule will be 1,800, and that no additional new sources will become subject to the rule over the three-year period of this ICR.</t>
    </r>
  </si>
  <si>
    <r>
      <t>a</t>
    </r>
    <r>
      <rPr>
        <sz val="10"/>
        <rFont val="Times New Roman"/>
        <family val="1"/>
      </rPr>
      <t xml:space="preserve">  We  assume that an average of 1,800 respondents will be subject to this rule, and that no new source will become subject to the rule over the three-year period of the ICR.</t>
    </r>
  </si>
  <si>
    <r>
      <rPr>
        <vertAlign val="superscript"/>
        <sz val="10"/>
        <color rgb="FF000000"/>
        <rFont val="Times New Roman"/>
        <family val="1"/>
      </rPr>
      <t xml:space="preserve">c </t>
    </r>
    <r>
      <rPr>
        <sz val="10"/>
        <color rgb="FF000000"/>
        <rFont val="Times New Roman"/>
        <family val="1"/>
      </rPr>
      <t xml:space="preserve"> We have assumed that it will take one hour to review the initial notification of applicability report.</t>
    </r>
  </si>
  <si>
    <r>
      <t xml:space="preserve">   G.  Time to transmit or disclose information </t>
    </r>
    <r>
      <rPr>
        <vertAlign val="superscript"/>
        <sz val="10"/>
        <rFont val="Times New Roman"/>
        <family val="1"/>
      </rPr>
      <t>e</t>
    </r>
  </si>
  <si>
    <t xml:space="preserve">   H.  Time for audits</t>
  </si>
  <si>
    <t>Report Review</t>
  </si>
  <si>
    <r>
      <t xml:space="preserve">Initial notification </t>
    </r>
    <r>
      <rPr>
        <vertAlign val="superscript"/>
        <sz val="10"/>
        <color theme="1"/>
        <rFont val="Times New Roman"/>
        <family val="1"/>
      </rPr>
      <t>c</t>
    </r>
  </si>
  <si>
    <r>
      <t xml:space="preserve">Notification of compliance status </t>
    </r>
    <r>
      <rPr>
        <vertAlign val="superscript"/>
        <sz val="10"/>
        <color theme="1"/>
        <rFont val="Times New Roman"/>
        <family val="1"/>
      </rPr>
      <t>d</t>
    </r>
  </si>
  <si>
    <r>
      <t xml:space="preserve">Annual Compliance Certification </t>
    </r>
    <r>
      <rPr>
        <vertAlign val="superscript"/>
        <sz val="10"/>
        <color theme="1"/>
        <rFont val="Times New Roman"/>
        <family val="1"/>
      </rPr>
      <t>d</t>
    </r>
  </si>
  <si>
    <r>
      <rPr>
        <vertAlign val="superscript"/>
        <sz val="10"/>
        <color rgb="FF000000"/>
        <rFont val="Times New Roman"/>
        <family val="1"/>
      </rPr>
      <t xml:space="preserve">d </t>
    </r>
    <r>
      <rPr>
        <sz val="10"/>
        <color rgb="FF000000"/>
        <rFont val="Times New Roman"/>
        <family val="1"/>
      </rPr>
      <t xml:space="preserve"> We have assumed that it will take 2 hours to review the initial notification of compliance status report and the annual compliance certification.</t>
    </r>
  </si>
  <si>
    <r>
      <t xml:space="preserve">Cyclone monitor </t>
    </r>
    <r>
      <rPr>
        <vertAlign val="superscript"/>
        <sz val="10"/>
        <color theme="1"/>
        <rFont val="Times New Roman"/>
        <family val="1"/>
      </rPr>
      <t>c</t>
    </r>
  </si>
  <si>
    <r>
      <t xml:space="preserve">Total </t>
    </r>
    <r>
      <rPr>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</si>
  <si>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</si>
  <si>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c</t>
    </r>
    <r>
      <rPr>
        <sz val="10"/>
        <color theme="1"/>
        <rFont val="Times New Roman"/>
        <family val="1"/>
      </rPr>
      <t xml:space="preserve"> Capital costs have been increased from 2010 to 2020 $ using the CEPCI Equipment Cost Index.</t>
    </r>
  </si>
  <si>
    <t>1. Applications</t>
  </si>
  <si>
    <t>2. Survey and Studies</t>
  </si>
  <si>
    <t xml:space="preserve">3. Acquisition, Installation, &amp; Utilization of Tech. &amp; Systems </t>
  </si>
  <si>
    <t>4.  Reporting requirements</t>
  </si>
  <si>
    <t xml:space="preserve">   B.  Required Activities:</t>
  </si>
  <si>
    <t xml:space="preserve">   C. Create information</t>
  </si>
  <si>
    <t xml:space="preserve">   D. Gather existing information</t>
  </si>
  <si>
    <t xml:space="preserve">   E. Write report</t>
  </si>
  <si>
    <r>
      <t xml:space="preserve">        i. Quarterly control equipment inspection </t>
    </r>
    <r>
      <rPr>
        <vertAlign val="superscript"/>
        <sz val="10"/>
        <rFont val="Times New Roman"/>
        <family val="1"/>
      </rPr>
      <t>d</t>
    </r>
  </si>
  <si>
    <r>
      <t xml:space="preserve">        ii. Daily cyclone performance measures </t>
    </r>
    <r>
      <rPr>
        <vertAlign val="superscript"/>
        <sz val="10"/>
        <color rgb="FF000000"/>
        <rFont val="Times New Roman"/>
        <family val="1"/>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</si>
</sst>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3" formatCode="_(* #,##0.00_);_(* \(#,##0.00\);_(* &quot;-&quot;??_);_(@_)"/>
    <numFmt numFmtId="164" formatCode="General_)"/>
    <numFmt numFmtId="165" formatCode="&quot;$&quot;#,##0.00"/>
    <numFmt numFmtId="166" formatCode="&quot;$&quot;#,##0"/>
    <numFmt numFmtId="167" formatCode="0.0"/>
    <numFmt numFmtId="168" formatCode="_(* #,##0_);_(* \(#,##0\);_(* &quot;-&quot;??_);_(@_)"/>
  </numFmts>
  <fonts count="28"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1"/>
      <color theme="1"/>
      <name val="Calibri"/>
      <family val="2"/>
      <scheme val="minor"/>
    </font>
    <font>
      <sz val="9"/>
      <color theme="1"/>
      <name val="Times New Roman"/>
      <family val="1"/>
    </font>
    <font>
      <vertAlign val="superscript"/>
      <sz val="9"/>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164" fontId="11" fillId="0" borderId="0"/>
    <xf numFmtId="43" fontId="25" fillId="0" borderId="0" applyFont="0" applyFill="0" applyBorder="0" applyAlignment="0" applyProtection="0"/>
  </cellStyleXfs>
  <cellXfs count="146">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3"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41" fontId="10" fillId="0" borderId="0" xfId="0" applyNumberFormat="1" applyFont="1"/>
    <xf numFmtId="0" fontId="12" fillId="0" borderId="1" xfId="0" applyFont="1" applyBorder="1" applyAlignment="1">
      <alignment wrapText="1"/>
    </xf>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64" fontId="9" fillId="0" borderId="0" xfId="1" applyFont="1"/>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center" wrapText="1"/>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6" fontId="0" fillId="0" borderId="0" xfId="0" applyNumberFormat="1"/>
    <xf numFmtId="8" fontId="2" fillId="0" borderId="0" xfId="0" applyNumberFormat="1" applyFont="1"/>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0" fontId="26" fillId="0" borderId="0" xfId="0" applyFont="1" applyAlignment="1">
      <alignment horizontal="left" vertical="center" indent="1"/>
    </xf>
    <xf numFmtId="0" fontId="27" fillId="0" borderId="0" xfId="0" applyFont="1" applyAlignment="1">
      <alignment horizontal="left" vertical="center" indent="1"/>
    </xf>
    <xf numFmtId="0" fontId="5" fillId="0" borderId="0" xfId="0" applyFont="1" applyAlignment="1">
      <alignment horizontal="left" vertical="center" indent="1"/>
    </xf>
    <xf numFmtId="0" fontId="2" fillId="0" borderId="0" xfId="0" applyFont="1" applyAlignment="1">
      <alignment vertical="center"/>
    </xf>
    <xf numFmtId="6"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6"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168" fontId="0" fillId="0" borderId="0" xfId="2" applyNumberFormat="1" applyFont="1"/>
    <xf numFmtId="0" fontId="15" fillId="0" borderId="0" xfId="0" applyFont="1" applyAlignment="1">
      <alignment vertical="center" wrapText="1"/>
    </xf>
    <xf numFmtId="0" fontId="2" fillId="0" borderId="0" xfId="0" applyFont="1" applyAlignment="1">
      <alignment vertical="center" wrapText="1"/>
    </xf>
    <xf numFmtId="0" fontId="10" fillId="0" borderId="1" xfId="0" applyFont="1" applyFill="1" applyBorder="1" applyAlignment="1">
      <alignment horizontal="center" wrapText="1"/>
    </xf>
    <xf numFmtId="8" fontId="10" fillId="0" borderId="1" xfId="0" applyNumberFormat="1" applyFont="1" applyFill="1" applyBorder="1" applyAlignment="1">
      <alignment horizontal="right" wrapText="1"/>
    </xf>
    <xf numFmtId="8" fontId="23" fillId="0" borderId="0" xfId="0" applyNumberFormat="1" applyFont="1"/>
    <xf numFmtId="0" fontId="3" fillId="0" borderId="0" xfId="0" applyFont="1" applyFill="1"/>
    <xf numFmtId="0" fontId="2" fillId="0" borderId="0" xfId="0" applyFont="1" applyFill="1"/>
    <xf numFmtId="0" fontId="2" fillId="0" borderId="0" xfId="0" applyFont="1" applyFill="1" applyAlignment="1">
      <alignment horizontal="right"/>
    </xf>
    <xf numFmtId="0" fontId="2" fillId="0" borderId="0" xfId="0" applyFont="1" applyFill="1" applyAlignment="1">
      <alignment vertical="center" wrapText="1"/>
    </xf>
    <xf numFmtId="0" fontId="23" fillId="0" borderId="0" xfId="0" applyFon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3" fontId="10" fillId="0"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indent="2"/>
    </xf>
    <xf numFmtId="0" fontId="2" fillId="0" borderId="1" xfId="0" applyFont="1" applyFill="1" applyBorder="1" applyAlignment="1">
      <alignment horizontal="left" vertical="top" wrapText="1"/>
    </xf>
    <xf numFmtId="0" fontId="21" fillId="0" borderId="1" xfId="0" applyFont="1" applyFill="1" applyBorder="1" applyAlignment="1">
      <alignment vertical="top" wrapText="1"/>
    </xf>
    <xf numFmtId="0" fontId="12" fillId="0" borderId="1" xfId="0" applyFont="1" applyFill="1" applyBorder="1" applyAlignment="1">
      <alignment wrapText="1"/>
    </xf>
    <xf numFmtId="0" fontId="10" fillId="0" borderId="1" xfId="0" applyFont="1" applyFill="1" applyBorder="1" applyAlignment="1">
      <alignment horizontal="left" vertical="top" wrapText="1"/>
    </xf>
    <xf numFmtId="0" fontId="0" fillId="0" borderId="0" xfId="0" applyAlignment="1">
      <alignment horizontal="center"/>
    </xf>
    <xf numFmtId="0" fontId="10" fillId="0" borderId="0" xfId="0" applyFont="1" applyFill="1" applyAlignment="1">
      <alignment horizontal="left" vertical="center"/>
    </xf>
    <xf numFmtId="0" fontId="2" fillId="0" borderId="0" xfId="0" applyFont="1" applyFill="1" applyAlignment="1">
      <alignment horizontal="left" wrapText="1"/>
    </xf>
    <xf numFmtId="0" fontId="15" fillId="0" borderId="0" xfId="0" applyFont="1" applyFill="1" applyAlignment="1">
      <alignment horizontal="left" vertical="center" wrapText="1"/>
    </xf>
    <xf numFmtId="0" fontId="10" fillId="0" borderId="0" xfId="0" applyFont="1" applyFill="1" applyAlignment="1">
      <alignment horizontal="left" vertical="center" wrapText="1"/>
    </xf>
    <xf numFmtId="0" fontId="19" fillId="0" borderId="0" xfId="0" applyFont="1" applyFill="1" applyAlignment="1">
      <alignment horizontal="left" vertical="top" wrapText="1"/>
    </xf>
    <xf numFmtId="0" fontId="10" fillId="0" borderId="0" xfId="0" applyFont="1" applyFill="1" applyAlignment="1">
      <alignment horizontal="left"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5" fillId="0" borderId="1" xfId="0" applyFont="1" applyBorder="1" applyAlignment="1">
      <alignment horizont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0" borderId="4" xfId="0" applyFont="1" applyFill="1" applyBorder="1" applyAlignment="1">
      <alignment horizontal="center" vertical="top"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4" xfId="0" applyFont="1" applyFill="1" applyBorder="1" applyAlignment="1">
      <alignment horizontal="center" wrapText="1"/>
    </xf>
    <xf numFmtId="0" fontId="19" fillId="0" borderId="0" xfId="0" applyFont="1" applyAlignment="1">
      <alignment vertical="center" wrapText="1"/>
    </xf>
    <xf numFmtId="0" fontId="10" fillId="0" borderId="0" xfId="0" applyFont="1" applyAlignment="1">
      <alignment wrapText="1"/>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15" fillId="0" borderId="0" xfId="0" applyFont="1" applyAlignment="1">
      <alignment vertical="center"/>
    </xf>
    <xf numFmtId="0" fontId="12" fillId="0" borderId="0" xfId="0" applyFont="1" applyAlignment="1">
      <alignment horizontal="left"/>
    </xf>
    <xf numFmtId="0" fontId="10" fillId="0" borderId="6" xfId="0" applyFont="1" applyBorder="1" applyAlignment="1">
      <alignment horizontal="left" vertical="top"/>
    </xf>
    <xf numFmtId="0" fontId="15" fillId="0" borderId="0" xfId="0" applyFont="1" applyFill="1" applyAlignment="1">
      <alignment vertical="center"/>
    </xf>
    <xf numFmtId="0" fontId="2" fillId="0" borderId="0" xfId="0" applyFont="1" applyAlignment="1">
      <alignment horizontal="left" vertical="top" wrapText="1"/>
    </xf>
    <xf numFmtId="0" fontId="2" fillId="0" borderId="0" xfId="0" applyFont="1" applyAlignment="1">
      <alignment vertical="center" wrapText="1"/>
    </xf>
    <xf numFmtId="0" fontId="23"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16" fillId="0" borderId="1" xfId="0" applyFont="1" applyBorder="1" applyAlignment="1">
      <alignment vertical="center" wrapText="1"/>
    </xf>
  </cellXfs>
  <cellStyles count="3">
    <cellStyle name="Comma" xfId="2" builtinId="3"/>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6" sqref="A16"/>
    </sheetView>
  </sheetViews>
  <sheetFormatPr defaultRowHeight="14.5" x14ac:dyDescent="0.35"/>
  <cols>
    <col min="1" max="1" width="27.7265625" bestFit="1" customWidth="1"/>
    <col min="2" max="2" width="14.26953125" bestFit="1" customWidth="1"/>
  </cols>
  <sheetData>
    <row r="1" spans="1:2" x14ac:dyDescent="0.35">
      <c r="A1" s="102" t="s">
        <v>0</v>
      </c>
      <c r="B1" s="102"/>
    </row>
    <row r="2" spans="1:2" x14ac:dyDescent="0.35">
      <c r="A2" t="s">
        <v>1</v>
      </c>
      <c r="B2" s="62">
        <f>'Table 1'!K28</f>
        <v>35.611111111111114</v>
      </c>
    </row>
    <row r="3" spans="1:2" x14ac:dyDescent="0.35">
      <c r="A3" t="s">
        <v>2</v>
      </c>
      <c r="B3" s="75">
        <f>Respondents!F8</f>
        <v>1800</v>
      </c>
    </row>
    <row r="4" spans="1:2" x14ac:dyDescent="0.35">
      <c r="A4" t="s">
        <v>3</v>
      </c>
      <c r="B4" s="75">
        <f>'Table 1'!F29</f>
        <v>64100</v>
      </c>
    </row>
    <row r="5" spans="1:2" x14ac:dyDescent="0.35">
      <c r="A5" t="s">
        <v>4</v>
      </c>
      <c r="B5" s="63">
        <f>'Table 1'!I31</f>
        <v>7700000</v>
      </c>
    </row>
    <row r="6" spans="1:2" x14ac:dyDescent="0.35">
      <c r="A6" t="s">
        <v>5</v>
      </c>
      <c r="B6" s="63">
        <f>'Capital O&amp;M'!G6</f>
        <v>41000</v>
      </c>
    </row>
    <row r="7" spans="1:2" x14ac:dyDescent="0.35">
      <c r="A7" t="s">
        <v>6</v>
      </c>
      <c r="B7" s="75">
        <f>Responses!E7</f>
        <v>1800</v>
      </c>
    </row>
    <row r="8" spans="1:2" x14ac:dyDescent="0.35">
      <c r="A8" t="s">
        <v>63</v>
      </c>
      <c r="B8" t="s">
        <v>65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54"/>
  <sheetViews>
    <sheetView zoomScaleNormal="100" workbookViewId="0"/>
  </sheetViews>
  <sheetFormatPr defaultColWidth="9.1796875" defaultRowHeight="13" x14ac:dyDescent="0.3"/>
  <cols>
    <col min="1" max="1" width="47.1796875" style="18" customWidth="1"/>
    <col min="2" max="8" width="11" style="18" customWidth="1"/>
    <col min="9" max="9" width="15.7265625" style="18" customWidth="1"/>
    <col min="10" max="10" width="6.7265625" style="18" customWidth="1"/>
    <col min="11" max="11" width="11.453125" style="18" customWidth="1"/>
    <col min="12" max="12" width="12.54296875" style="18" customWidth="1"/>
    <col min="13" max="13" width="47.81640625" style="18" customWidth="1"/>
    <col min="14" max="14" width="12.1796875" style="18" customWidth="1"/>
    <col min="15" max="20" width="9.1796875" style="18"/>
    <col min="21" max="21" width="11.7265625" style="18" customWidth="1"/>
    <col min="22" max="16384" width="9.1796875" style="18"/>
  </cols>
  <sheetData>
    <row r="1" spans="1:21" x14ac:dyDescent="0.3">
      <c r="A1" s="39" t="s">
        <v>66</v>
      </c>
      <c r="B1" s="1"/>
      <c r="C1" s="1"/>
      <c r="D1" s="1"/>
      <c r="E1" s="1"/>
      <c r="F1" s="1"/>
      <c r="G1" s="1"/>
      <c r="H1" s="1"/>
      <c r="I1" s="8"/>
      <c r="J1" s="1"/>
      <c r="K1" s="1"/>
      <c r="L1" s="1"/>
      <c r="M1" s="39"/>
      <c r="N1" s="13"/>
    </row>
    <row r="2" spans="1:21" s="1" customFormat="1" x14ac:dyDescent="0.3">
      <c r="F2" s="7"/>
      <c r="G2" s="7"/>
      <c r="H2" s="7"/>
      <c r="I2" s="8"/>
      <c r="J2" s="3"/>
    </row>
    <row r="3" spans="1:21" s="1" customFormat="1" ht="78" x14ac:dyDescent="0.3">
      <c r="A3" s="86" t="s">
        <v>7</v>
      </c>
      <c r="B3" s="87" t="s">
        <v>8</v>
      </c>
      <c r="C3" s="87" t="s">
        <v>9</v>
      </c>
      <c r="D3" s="87" t="s">
        <v>10</v>
      </c>
      <c r="E3" s="87" t="s">
        <v>11</v>
      </c>
      <c r="F3" s="57" t="s">
        <v>12</v>
      </c>
      <c r="G3" s="57" t="s">
        <v>13</v>
      </c>
      <c r="H3" s="57" t="s">
        <v>14</v>
      </c>
      <c r="I3" s="57" t="s">
        <v>15</v>
      </c>
      <c r="J3" s="3"/>
      <c r="M3" s="42"/>
      <c r="N3" s="42"/>
      <c r="O3" s="42"/>
      <c r="P3" s="42"/>
      <c r="Q3" s="42"/>
      <c r="R3" s="42"/>
      <c r="S3" s="42"/>
      <c r="T3" s="42"/>
      <c r="U3" s="42"/>
    </row>
    <row r="4" spans="1:21" s="1" customFormat="1" x14ac:dyDescent="0.3">
      <c r="A4" s="88" t="s">
        <v>112</v>
      </c>
      <c r="B4" s="87"/>
      <c r="C4" s="87"/>
      <c r="D4" s="87"/>
      <c r="E4" s="87"/>
      <c r="F4" s="57"/>
      <c r="G4" s="57"/>
      <c r="H4" s="57"/>
      <c r="I4" s="57"/>
      <c r="J4" s="3"/>
      <c r="M4" s="42"/>
      <c r="N4" s="42"/>
      <c r="O4" s="42"/>
      <c r="P4" s="42"/>
      <c r="Q4" s="42"/>
      <c r="R4" s="42"/>
      <c r="S4" s="42"/>
      <c r="T4" s="42"/>
      <c r="U4" s="42"/>
    </row>
    <row r="5" spans="1:21" s="1" customFormat="1" x14ac:dyDescent="0.3">
      <c r="A5" s="88" t="s">
        <v>113</v>
      </c>
      <c r="B5" s="87"/>
      <c r="C5" s="87"/>
      <c r="D5" s="87"/>
      <c r="E5" s="87"/>
      <c r="F5" s="57"/>
      <c r="G5" s="57"/>
      <c r="H5" s="57"/>
      <c r="I5" s="57"/>
      <c r="J5" s="3"/>
      <c r="M5" s="42"/>
      <c r="N5" s="42"/>
      <c r="O5" s="42"/>
      <c r="P5" s="42"/>
      <c r="Q5" s="42"/>
      <c r="R5" s="42"/>
      <c r="S5" s="42"/>
      <c r="T5" s="42"/>
      <c r="U5" s="42"/>
    </row>
    <row r="6" spans="1:21" s="1" customFormat="1" x14ac:dyDescent="0.3">
      <c r="A6" s="89" t="s">
        <v>114</v>
      </c>
      <c r="B6" s="87"/>
      <c r="C6" s="87"/>
      <c r="D6" s="87"/>
      <c r="E6" s="87"/>
      <c r="F6" s="57"/>
      <c r="G6" s="57"/>
      <c r="H6" s="57"/>
      <c r="I6" s="57"/>
      <c r="J6" s="3"/>
      <c r="M6" s="42"/>
      <c r="N6" s="42"/>
      <c r="O6" s="42"/>
      <c r="P6" s="42"/>
      <c r="Q6" s="42"/>
      <c r="R6" s="42"/>
      <c r="S6" s="42"/>
      <c r="T6" s="42"/>
      <c r="U6" s="42"/>
    </row>
    <row r="7" spans="1:21" s="1" customFormat="1" x14ac:dyDescent="0.3">
      <c r="A7" s="90" t="s">
        <v>115</v>
      </c>
      <c r="B7" s="91"/>
      <c r="C7" s="91"/>
      <c r="D7" s="91"/>
      <c r="E7" s="91"/>
      <c r="F7" s="2"/>
      <c r="G7" s="2"/>
      <c r="H7" s="2"/>
      <c r="I7" s="33"/>
      <c r="J7" s="3"/>
      <c r="K7" s="115" t="s">
        <v>16</v>
      </c>
      <c r="L7" s="115"/>
      <c r="O7" s="44"/>
      <c r="P7" s="44"/>
      <c r="Q7" s="44"/>
      <c r="R7" s="44"/>
      <c r="S7" s="44"/>
      <c r="T7" s="44"/>
      <c r="U7" s="45"/>
    </row>
    <row r="8" spans="1:21" s="1" customFormat="1" ht="15.5" x14ac:dyDescent="0.3">
      <c r="A8" s="92" t="s">
        <v>88</v>
      </c>
      <c r="B8" s="93">
        <v>1</v>
      </c>
      <c r="C8" s="93">
        <v>1</v>
      </c>
      <c r="D8" s="93">
        <f>B8*C8</f>
        <v>1</v>
      </c>
      <c r="E8" s="94">
        <v>1800</v>
      </c>
      <c r="F8" s="66">
        <f>D8*E8</f>
        <v>1800</v>
      </c>
      <c r="G8" s="59">
        <f>F8*0.05</f>
        <v>90</v>
      </c>
      <c r="H8" s="59">
        <f>F8*0.1</f>
        <v>180</v>
      </c>
      <c r="I8" s="34">
        <f>F8*$L$9+G8*$L$8+H8*$L$10</f>
        <v>248533.11000000002</v>
      </c>
      <c r="J8" s="9"/>
      <c r="K8" s="14" t="s">
        <v>18</v>
      </c>
      <c r="L8" s="30">
        <v>157.60499999999999</v>
      </c>
      <c r="M8" s="43"/>
      <c r="N8" s="44"/>
      <c r="O8" s="44"/>
      <c r="P8" s="44"/>
      <c r="Q8" s="44"/>
      <c r="R8" s="46"/>
      <c r="S8" s="44"/>
      <c r="T8" s="44"/>
      <c r="U8" s="47"/>
    </row>
    <row r="9" spans="1:21" s="1" customFormat="1" x14ac:dyDescent="0.3">
      <c r="A9" s="95" t="s">
        <v>116</v>
      </c>
      <c r="B9" s="93">
        <v>0</v>
      </c>
      <c r="C9" s="93">
        <v>0</v>
      </c>
      <c r="D9" s="93">
        <f>B9*C9</f>
        <v>0</v>
      </c>
      <c r="E9" s="93">
        <v>0</v>
      </c>
      <c r="F9" s="31">
        <f>D9*E9</f>
        <v>0</v>
      </c>
      <c r="G9" s="31">
        <f>F9*0.05</f>
        <v>0</v>
      </c>
      <c r="H9" s="31">
        <f>F9*0.1</f>
        <v>0</v>
      </c>
      <c r="I9" s="34">
        <f>F9*$L$9+G9*$L$8+H9*$L$10</f>
        <v>0</v>
      </c>
      <c r="J9" s="3"/>
      <c r="K9" s="14" t="s">
        <v>19</v>
      </c>
      <c r="L9" s="30">
        <v>123.94200000000001</v>
      </c>
      <c r="M9" s="43"/>
      <c r="N9" s="44"/>
      <c r="O9" s="44"/>
      <c r="P9" s="44"/>
      <c r="Q9" s="44"/>
      <c r="R9" s="44"/>
      <c r="S9" s="44"/>
      <c r="T9" s="44"/>
      <c r="U9" s="47"/>
    </row>
    <row r="10" spans="1:21" s="1" customFormat="1" ht="15.65" customHeight="1" x14ac:dyDescent="0.3">
      <c r="A10" s="95" t="s">
        <v>120</v>
      </c>
      <c r="B10" s="93">
        <v>1</v>
      </c>
      <c r="C10" s="93">
        <v>4</v>
      </c>
      <c r="D10" s="93">
        <f>B10*C10</f>
        <v>4</v>
      </c>
      <c r="E10" s="96">
        <v>1284</v>
      </c>
      <c r="F10" s="66">
        <f>D10*E10</f>
        <v>5136</v>
      </c>
      <c r="G10" s="66">
        <f>F10*0.05</f>
        <v>256.8</v>
      </c>
      <c r="H10" s="66">
        <f>F10*0.1</f>
        <v>513.6</v>
      </c>
      <c r="I10" s="34">
        <f>F10*$L$9+G10*$L$8+H10*$L$10</f>
        <v>709147.80720000016</v>
      </c>
      <c r="J10" s="3"/>
      <c r="K10" s="14" t="s">
        <v>20</v>
      </c>
      <c r="L10" s="30">
        <v>62.517000000000003</v>
      </c>
      <c r="M10" s="43"/>
      <c r="N10" s="44"/>
      <c r="O10" s="44"/>
      <c r="P10" s="44"/>
      <c r="Q10" s="44"/>
      <c r="R10" s="44"/>
      <c r="S10" s="44"/>
      <c r="T10" s="44"/>
      <c r="U10" s="47"/>
    </row>
    <row r="11" spans="1:21" s="1" customFormat="1" ht="15.5" x14ac:dyDescent="0.3">
      <c r="A11" s="88" t="s">
        <v>121</v>
      </c>
      <c r="B11" s="93">
        <v>0.1</v>
      </c>
      <c r="C11" s="93">
        <v>365</v>
      </c>
      <c r="D11" s="93">
        <f>B11*C11</f>
        <v>36.5</v>
      </c>
      <c r="E11" s="96">
        <v>1284</v>
      </c>
      <c r="F11" s="66">
        <f>D11*E11</f>
        <v>46866</v>
      </c>
      <c r="G11" s="66">
        <f>F11*0.05</f>
        <v>2343.3000000000002</v>
      </c>
      <c r="H11" s="66">
        <f>F11*0.1</f>
        <v>4686.6000000000004</v>
      </c>
      <c r="I11" s="34">
        <f>F11*$L$9+G11*$L$8+H11*$L$10</f>
        <v>6470973.7407</v>
      </c>
      <c r="J11" s="3"/>
      <c r="K11" s="56"/>
      <c r="L11" s="17"/>
      <c r="M11" s="43"/>
      <c r="N11" s="44"/>
      <c r="O11" s="44"/>
      <c r="P11" s="44"/>
      <c r="Q11" s="48"/>
      <c r="R11" s="48"/>
      <c r="S11" s="48"/>
      <c r="T11" s="48"/>
      <c r="U11" s="47"/>
    </row>
    <row r="12" spans="1:21" s="1" customFormat="1" x14ac:dyDescent="0.3">
      <c r="A12" s="88" t="s">
        <v>117</v>
      </c>
      <c r="B12" s="93"/>
      <c r="C12" s="93"/>
      <c r="D12" s="93"/>
      <c r="E12" s="96"/>
      <c r="F12" s="66"/>
      <c r="G12" s="66"/>
      <c r="H12" s="66"/>
      <c r="I12" s="34"/>
      <c r="J12" s="3"/>
      <c r="K12" s="4"/>
      <c r="L12" s="4"/>
      <c r="M12" s="43"/>
      <c r="N12" s="44"/>
      <c r="O12" s="44"/>
      <c r="P12" s="44"/>
      <c r="Q12" s="48"/>
      <c r="R12" s="48"/>
      <c r="S12" s="48"/>
      <c r="T12" s="48"/>
      <c r="U12" s="47"/>
    </row>
    <row r="13" spans="1:21" s="1" customFormat="1" x14ac:dyDescent="0.3">
      <c r="A13" s="88" t="s">
        <v>118</v>
      </c>
      <c r="B13" s="93"/>
      <c r="C13" s="93"/>
      <c r="D13" s="93"/>
      <c r="E13" s="96"/>
      <c r="F13" s="66"/>
      <c r="G13" s="66"/>
      <c r="H13" s="66"/>
      <c r="I13" s="34"/>
      <c r="J13" s="3"/>
      <c r="K13" s="5"/>
      <c r="L13" s="6"/>
      <c r="M13" s="43"/>
      <c r="N13" s="44"/>
      <c r="O13" s="44"/>
      <c r="P13" s="44"/>
      <c r="Q13" s="48"/>
      <c r="R13" s="48"/>
      <c r="S13" s="49"/>
      <c r="T13" s="49"/>
      <c r="U13" s="47"/>
    </row>
    <row r="14" spans="1:21" s="1" customFormat="1" x14ac:dyDescent="0.3">
      <c r="A14" s="88" t="s">
        <v>119</v>
      </c>
      <c r="B14" s="78"/>
      <c r="C14" s="78"/>
      <c r="D14" s="78"/>
      <c r="E14" s="78"/>
      <c r="F14" s="10"/>
      <c r="G14" s="10"/>
      <c r="H14" s="10"/>
      <c r="I14" s="34"/>
      <c r="J14" s="3"/>
      <c r="K14" s="5"/>
      <c r="L14" s="6"/>
      <c r="M14" s="43"/>
      <c r="N14" s="44"/>
      <c r="O14" s="44"/>
      <c r="P14" s="44"/>
      <c r="Q14" s="48"/>
      <c r="R14" s="48"/>
      <c r="S14" s="49"/>
      <c r="T14" s="49"/>
      <c r="U14" s="47"/>
    </row>
    <row r="15" spans="1:21" s="1" customFormat="1" x14ac:dyDescent="0.3">
      <c r="A15" s="97" t="s">
        <v>21</v>
      </c>
      <c r="B15" s="93">
        <v>0.5</v>
      </c>
      <c r="C15" s="93">
        <v>1</v>
      </c>
      <c r="D15" s="93">
        <f>B15*C15</f>
        <v>0.5</v>
      </c>
      <c r="E15" s="93">
        <v>0</v>
      </c>
      <c r="F15" s="31">
        <f>D15*E15</f>
        <v>0</v>
      </c>
      <c r="G15" s="31">
        <f>F15*0.05</f>
        <v>0</v>
      </c>
      <c r="H15" s="31">
        <f>F15*0.1</f>
        <v>0</v>
      </c>
      <c r="I15" s="34">
        <f>F15*$L$9+G15*$L$8+H15*$L$10</f>
        <v>0</v>
      </c>
      <c r="J15" s="3"/>
      <c r="K15" s="5"/>
      <c r="L15" s="6"/>
      <c r="M15" s="43"/>
      <c r="N15" s="44"/>
      <c r="O15" s="44"/>
      <c r="P15" s="44"/>
      <c r="Q15" s="48"/>
      <c r="R15" s="48"/>
      <c r="S15" s="49"/>
      <c r="T15" s="49"/>
      <c r="U15" s="47"/>
    </row>
    <row r="16" spans="1:21" s="1" customFormat="1" ht="14.5" customHeight="1" x14ac:dyDescent="0.3">
      <c r="A16" s="97" t="s">
        <v>74</v>
      </c>
      <c r="B16" s="93">
        <v>1</v>
      </c>
      <c r="C16" s="93">
        <v>1</v>
      </c>
      <c r="D16" s="93">
        <f>B16*C16</f>
        <v>1</v>
      </c>
      <c r="E16" s="94">
        <v>0</v>
      </c>
      <c r="F16" s="66">
        <f>D16*E16</f>
        <v>0</v>
      </c>
      <c r="G16" s="31">
        <f>F16*0.05</f>
        <v>0</v>
      </c>
      <c r="H16" s="31">
        <f>F16*0.1</f>
        <v>0</v>
      </c>
      <c r="I16" s="34">
        <f>F16*$L$9+G16*$L$8+H16*$L$10</f>
        <v>0</v>
      </c>
      <c r="J16" s="3"/>
      <c r="K16" s="5"/>
      <c r="L16" s="6"/>
      <c r="M16" s="43"/>
      <c r="N16" s="44"/>
      <c r="O16" s="44"/>
      <c r="P16" s="44"/>
      <c r="Q16" s="48"/>
      <c r="R16" s="48"/>
      <c r="S16" s="49"/>
      <c r="T16" s="49"/>
      <c r="U16" s="47"/>
    </row>
    <row r="17" spans="1:21" s="1" customFormat="1" x14ac:dyDescent="0.3">
      <c r="A17" s="97" t="s">
        <v>75</v>
      </c>
      <c r="B17" s="93">
        <v>1</v>
      </c>
      <c r="C17" s="93">
        <v>1</v>
      </c>
      <c r="D17" s="93">
        <f>B17*C17</f>
        <v>1</v>
      </c>
      <c r="E17" s="94">
        <v>1800</v>
      </c>
      <c r="F17" s="66">
        <f>D17*E17</f>
        <v>1800</v>
      </c>
      <c r="G17" s="31">
        <f>F17*0.05</f>
        <v>90</v>
      </c>
      <c r="H17" s="31">
        <f>F17*0.1</f>
        <v>180</v>
      </c>
      <c r="I17" s="34">
        <f>F17*$L$9+G17*$L$8+H17*$L$10</f>
        <v>248533.11000000002</v>
      </c>
      <c r="J17" s="3"/>
      <c r="K17" s="5"/>
      <c r="L17" s="6"/>
      <c r="M17" s="43"/>
      <c r="N17" s="44"/>
      <c r="O17" s="44"/>
      <c r="P17" s="44"/>
      <c r="Q17" s="48"/>
      <c r="R17" s="48"/>
      <c r="S17" s="49"/>
      <c r="T17" s="49"/>
      <c r="U17" s="47"/>
    </row>
    <row r="18" spans="1:21" s="1" customFormat="1" ht="13.5" x14ac:dyDescent="0.35">
      <c r="A18" s="116" t="s">
        <v>22</v>
      </c>
      <c r="B18" s="117"/>
      <c r="C18" s="117"/>
      <c r="D18" s="117"/>
      <c r="E18" s="118"/>
      <c r="F18" s="119">
        <f>SUM(F8:H17)</f>
        <v>63942.3</v>
      </c>
      <c r="G18" s="120"/>
      <c r="H18" s="121"/>
      <c r="I18" s="35">
        <f>SUM(I8:I17)</f>
        <v>7677187.7679000003</v>
      </c>
      <c r="J18" s="3"/>
      <c r="M18" s="43"/>
      <c r="N18" s="44"/>
      <c r="O18" s="44"/>
      <c r="P18" s="44"/>
      <c r="Q18" s="44"/>
      <c r="R18" s="44"/>
      <c r="S18" s="44"/>
      <c r="T18" s="44"/>
      <c r="U18" s="47"/>
    </row>
    <row r="19" spans="1:21" s="1" customFormat="1" x14ac:dyDescent="0.3">
      <c r="A19" s="98" t="s">
        <v>23</v>
      </c>
      <c r="B19" s="91"/>
      <c r="C19" s="91"/>
      <c r="D19" s="91"/>
      <c r="E19" s="91"/>
      <c r="F19" s="2"/>
      <c r="G19" s="2"/>
      <c r="H19" s="2"/>
      <c r="I19" s="33"/>
      <c r="J19" s="3"/>
      <c r="M19" s="43"/>
      <c r="N19" s="44"/>
      <c r="O19" s="44"/>
      <c r="P19" s="44"/>
      <c r="Q19" s="44"/>
      <c r="R19" s="46"/>
      <c r="S19" s="44"/>
      <c r="T19" s="44"/>
      <c r="U19" s="47"/>
    </row>
    <row r="20" spans="1:21" s="1" customFormat="1" ht="15.5" x14ac:dyDescent="0.35">
      <c r="A20" s="88" t="s">
        <v>91</v>
      </c>
      <c r="B20" s="91" t="s">
        <v>68</v>
      </c>
      <c r="C20" s="91"/>
      <c r="D20" s="91"/>
      <c r="E20" s="91"/>
      <c r="F20" s="2"/>
      <c r="G20" s="2"/>
      <c r="H20" s="2"/>
      <c r="I20" s="36">
        <f>F20*$L$9+G20*$L$8+H20*$L$10</f>
        <v>0</v>
      </c>
      <c r="J20" s="3"/>
      <c r="K20" s="3"/>
      <c r="M20" s="50"/>
      <c r="N20" s="50"/>
      <c r="O20" s="50"/>
      <c r="P20" s="50"/>
      <c r="Q20" s="50"/>
      <c r="R20" s="51"/>
      <c r="S20" s="51"/>
      <c r="T20" s="51"/>
      <c r="U20" s="52"/>
    </row>
    <row r="21" spans="1:21" s="1" customFormat="1" x14ac:dyDescent="0.3">
      <c r="A21" s="88" t="s">
        <v>69</v>
      </c>
      <c r="B21" s="78"/>
      <c r="C21" s="78"/>
      <c r="D21" s="78"/>
      <c r="E21" s="78"/>
      <c r="F21" s="10"/>
      <c r="G21" s="10"/>
      <c r="H21" s="10"/>
      <c r="I21" s="11">
        <f>F21*$L$9+G21*$L$8+H21*$L$10</f>
        <v>0</v>
      </c>
      <c r="J21" s="3"/>
      <c r="K21" s="3"/>
      <c r="M21" s="43"/>
      <c r="N21" s="44"/>
      <c r="O21" s="44"/>
      <c r="P21" s="44"/>
      <c r="Q21" s="44"/>
      <c r="R21" s="44"/>
      <c r="S21" s="44"/>
      <c r="T21" s="44"/>
      <c r="U21" s="45"/>
    </row>
    <row r="22" spans="1:21" s="1" customFormat="1" x14ac:dyDescent="0.3">
      <c r="A22" s="88" t="s">
        <v>70</v>
      </c>
      <c r="B22" s="78"/>
      <c r="C22" s="78"/>
      <c r="D22" s="78"/>
      <c r="E22" s="78"/>
      <c r="F22" s="55"/>
      <c r="G22" s="10"/>
      <c r="H22" s="10"/>
      <c r="I22" s="11">
        <f>F22*$L$9+G22*$L$8+H22*$L$10</f>
        <v>0</v>
      </c>
      <c r="J22" s="3"/>
      <c r="K22" s="3"/>
      <c r="M22" s="43"/>
      <c r="N22" s="44"/>
      <c r="O22" s="44"/>
      <c r="P22" s="44"/>
      <c r="Q22" s="44"/>
      <c r="R22" s="44"/>
      <c r="S22" s="44"/>
      <c r="T22" s="44"/>
      <c r="U22" s="47"/>
    </row>
    <row r="23" spans="1:21" s="1" customFormat="1" x14ac:dyDescent="0.3">
      <c r="A23" s="88" t="s">
        <v>71</v>
      </c>
      <c r="B23" s="78"/>
      <c r="C23" s="78"/>
      <c r="D23" s="78"/>
      <c r="E23" s="78"/>
      <c r="F23" s="10"/>
      <c r="G23" s="10"/>
      <c r="H23" s="10"/>
      <c r="I23" s="37"/>
      <c r="J23" s="3"/>
      <c r="M23" s="43"/>
      <c r="N23" s="44"/>
      <c r="O23" s="44"/>
      <c r="P23" s="44"/>
      <c r="Q23" s="44"/>
      <c r="R23" s="44"/>
      <c r="S23" s="44"/>
      <c r="T23" s="44"/>
      <c r="U23" s="47"/>
    </row>
    <row r="24" spans="1:21" s="1" customFormat="1" x14ac:dyDescent="0.3">
      <c r="A24" s="88" t="s">
        <v>72</v>
      </c>
      <c r="B24" s="78"/>
      <c r="C24" s="78"/>
      <c r="D24" s="78"/>
      <c r="E24" s="78"/>
      <c r="F24" s="10"/>
      <c r="G24" s="10"/>
      <c r="H24" s="10"/>
      <c r="I24" s="11">
        <f>F24*$L$9+G24*$L$8+H24*$L$10</f>
        <v>0</v>
      </c>
      <c r="J24" s="3"/>
      <c r="K24" s="3"/>
      <c r="M24" s="43"/>
      <c r="N24" s="44"/>
      <c r="O24" s="44"/>
      <c r="P24" s="44"/>
      <c r="Q24" s="44"/>
      <c r="R24" s="46"/>
      <c r="S24" s="44"/>
      <c r="T24" s="44"/>
      <c r="U24" s="47"/>
    </row>
    <row r="25" spans="1:21" s="1" customFormat="1" ht="16.899999999999999" customHeight="1" x14ac:dyDescent="0.3">
      <c r="A25" s="88" t="s">
        <v>73</v>
      </c>
      <c r="B25" s="78"/>
      <c r="C25" s="78"/>
      <c r="D25" s="78"/>
      <c r="E25" s="78"/>
      <c r="F25" s="10"/>
      <c r="G25" s="10"/>
      <c r="H25" s="10"/>
      <c r="I25" s="11">
        <f>F25*$L$9+G25*$L$8+H25*$L$10</f>
        <v>0</v>
      </c>
      <c r="J25" s="3"/>
      <c r="K25" s="3"/>
      <c r="M25" s="43"/>
      <c r="N25" s="44"/>
      <c r="O25" s="44"/>
      <c r="P25" s="44"/>
      <c r="Q25" s="44"/>
      <c r="R25" s="44"/>
      <c r="S25" s="44"/>
      <c r="T25" s="44"/>
      <c r="U25" s="47"/>
    </row>
    <row r="26" spans="1:21" s="1" customFormat="1" ht="15.5" x14ac:dyDescent="0.3">
      <c r="A26" s="95" t="s">
        <v>101</v>
      </c>
      <c r="B26" s="78">
        <v>0.1</v>
      </c>
      <c r="C26" s="78">
        <v>1</v>
      </c>
      <c r="D26" s="78">
        <f t="shared" ref="D26:D27" si="0">B26*C26</f>
        <v>0.1</v>
      </c>
      <c r="E26" s="94">
        <v>1800</v>
      </c>
      <c r="F26" s="31">
        <f>D26*E26</f>
        <v>180</v>
      </c>
      <c r="G26" s="31">
        <f>F26*0.05</f>
        <v>9</v>
      </c>
      <c r="H26" s="31">
        <f>F26*0.1</f>
        <v>18</v>
      </c>
      <c r="I26" s="11">
        <f>F26*$L$9+G26*$L$8+H26*$L$10</f>
        <v>24853.311000000002</v>
      </c>
      <c r="J26" s="3"/>
      <c r="K26" s="3"/>
      <c r="M26" s="43"/>
      <c r="N26" s="44"/>
      <c r="O26" s="44"/>
      <c r="P26" s="44"/>
      <c r="Q26" s="44"/>
      <c r="R26" s="44"/>
      <c r="S26" s="44"/>
      <c r="T26" s="44"/>
      <c r="U26" s="47"/>
    </row>
    <row r="27" spans="1:21" s="1" customFormat="1" x14ac:dyDescent="0.3">
      <c r="A27" s="88" t="s">
        <v>102</v>
      </c>
      <c r="B27" s="78">
        <v>0.1</v>
      </c>
      <c r="C27" s="78">
        <v>1</v>
      </c>
      <c r="D27" s="78">
        <f t="shared" si="0"/>
        <v>0.1</v>
      </c>
      <c r="E27" s="78">
        <f>E22</f>
        <v>0</v>
      </c>
      <c r="F27" s="10">
        <f t="shared" ref="F27" si="1">D27*E27</f>
        <v>0</v>
      </c>
      <c r="G27" s="10">
        <f t="shared" ref="G27" si="2">F27*0.05</f>
        <v>0</v>
      </c>
      <c r="H27" s="10">
        <f t="shared" ref="H27" si="3">F27*0.1</f>
        <v>0</v>
      </c>
      <c r="I27" s="11">
        <f>F27*$L$9+G27*$L$8+H27*$L$10</f>
        <v>0</v>
      </c>
      <c r="J27" s="3"/>
      <c r="K27" s="3"/>
      <c r="M27" s="43"/>
      <c r="N27" s="44"/>
      <c r="O27" s="44"/>
      <c r="P27" s="44"/>
      <c r="Q27" s="44"/>
      <c r="R27" s="44"/>
      <c r="S27" s="44"/>
      <c r="T27" s="44"/>
      <c r="U27" s="47"/>
    </row>
    <row r="28" spans="1:21" s="1" customFormat="1" ht="13.5" x14ac:dyDescent="0.35">
      <c r="A28" s="99" t="s">
        <v>24</v>
      </c>
      <c r="B28" s="122"/>
      <c r="C28" s="123"/>
      <c r="D28" s="123"/>
      <c r="E28" s="124"/>
      <c r="F28" s="112">
        <f>SUM(F20:H27)</f>
        <v>207</v>
      </c>
      <c r="G28" s="113"/>
      <c r="H28" s="114"/>
      <c r="I28" s="12">
        <f>SUM(I20:I27)</f>
        <v>24853.311000000002</v>
      </c>
      <c r="J28" s="16"/>
      <c r="K28" s="40">
        <f>F29/Responses!E7</f>
        <v>35.611111111111114</v>
      </c>
      <c r="L28" s="40" t="s">
        <v>17</v>
      </c>
      <c r="M28" s="43"/>
      <c r="N28" s="44"/>
      <c r="O28" s="44"/>
      <c r="P28" s="44"/>
      <c r="Q28" s="44"/>
      <c r="R28" s="44"/>
      <c r="S28" s="44"/>
      <c r="T28" s="44"/>
      <c r="U28" s="47"/>
    </row>
    <row r="29" spans="1:21" s="1" customFormat="1" ht="17.25" customHeight="1" x14ac:dyDescent="0.35">
      <c r="A29" s="100" t="s">
        <v>94</v>
      </c>
      <c r="B29" s="125"/>
      <c r="C29" s="126"/>
      <c r="D29" s="126"/>
      <c r="E29" s="127"/>
      <c r="F29" s="112">
        <f>ROUND(SUM(F18,F28), -2)</f>
        <v>64100</v>
      </c>
      <c r="G29" s="113"/>
      <c r="H29" s="114"/>
      <c r="I29" s="12">
        <f>ROUND(SUM(I28,I18), -4)</f>
        <v>7700000</v>
      </c>
      <c r="J29" s="16"/>
      <c r="K29" s="15"/>
      <c r="L29" s="3"/>
      <c r="M29" s="43"/>
      <c r="N29" s="44"/>
      <c r="O29" s="44"/>
      <c r="P29" s="44"/>
      <c r="Q29" s="44"/>
      <c r="R29" s="44"/>
      <c r="S29" s="44"/>
      <c r="T29" s="44"/>
      <c r="U29" s="47"/>
    </row>
    <row r="30" spans="1:21" s="1" customFormat="1" ht="18.75" customHeight="1" x14ac:dyDescent="0.35">
      <c r="A30" s="41" t="s">
        <v>96</v>
      </c>
      <c r="B30" s="109"/>
      <c r="C30" s="110"/>
      <c r="D30" s="110"/>
      <c r="E30" s="110"/>
      <c r="F30" s="110"/>
      <c r="G30" s="110"/>
      <c r="H30" s="111"/>
      <c r="I30" s="60">
        <f>'Capital O&amp;M'!G6</f>
        <v>41000</v>
      </c>
      <c r="J30" s="3"/>
      <c r="M30" s="50"/>
      <c r="N30" s="50"/>
      <c r="O30" s="50"/>
      <c r="P30" s="50"/>
      <c r="Q30" s="50"/>
      <c r="R30" s="51"/>
      <c r="S30" s="51"/>
      <c r="T30" s="51"/>
      <c r="U30" s="52"/>
    </row>
    <row r="31" spans="1:21" s="1" customFormat="1" ht="18.75" customHeight="1" x14ac:dyDescent="0.35">
      <c r="A31" s="41" t="s">
        <v>95</v>
      </c>
      <c r="B31" s="109"/>
      <c r="C31" s="110"/>
      <c r="D31" s="110"/>
      <c r="E31" s="110"/>
      <c r="F31" s="110"/>
      <c r="G31" s="110"/>
      <c r="H31" s="111"/>
      <c r="I31" s="60">
        <f>ROUND(SUM(I29:I30), -5)</f>
        <v>7700000</v>
      </c>
      <c r="J31" s="3"/>
      <c r="M31" s="53"/>
      <c r="N31" s="53"/>
      <c r="O31" s="53"/>
      <c r="P31" s="53"/>
      <c r="Q31" s="53"/>
      <c r="R31" s="51"/>
      <c r="S31" s="51"/>
      <c r="T31" s="51"/>
      <c r="U31" s="52"/>
    </row>
    <row r="32" spans="1:21" s="1" customFormat="1" ht="13.5" x14ac:dyDescent="0.35">
      <c r="G32" s="38"/>
      <c r="I32" s="8"/>
      <c r="J32" s="3"/>
      <c r="M32" s="53"/>
      <c r="N32" s="53"/>
      <c r="O32" s="53"/>
      <c r="P32" s="53"/>
      <c r="Q32" s="53"/>
      <c r="R32" s="53"/>
      <c r="S32" s="53"/>
      <c r="T32" s="53"/>
      <c r="U32" s="52"/>
    </row>
    <row r="33" spans="1:21" s="1" customFormat="1" ht="13.5" x14ac:dyDescent="0.35">
      <c r="A33" s="81" t="s">
        <v>25</v>
      </c>
      <c r="B33" s="82"/>
      <c r="C33" s="82"/>
      <c r="D33" s="82"/>
      <c r="E33" s="82"/>
      <c r="F33" s="82"/>
      <c r="G33" s="82"/>
      <c r="H33" s="82"/>
      <c r="I33" s="83"/>
      <c r="J33" s="3"/>
      <c r="M33" s="53"/>
      <c r="N33" s="53"/>
      <c r="O33" s="53"/>
      <c r="P33" s="53"/>
      <c r="Q33" s="53"/>
      <c r="R33" s="53"/>
      <c r="S33" s="53"/>
      <c r="T33" s="53"/>
      <c r="U33" s="52"/>
    </row>
    <row r="34" spans="1:21" s="1" customFormat="1" ht="31.5" customHeight="1" x14ac:dyDescent="0.3">
      <c r="A34" s="104" t="s">
        <v>98</v>
      </c>
      <c r="B34" s="104"/>
      <c r="C34" s="104"/>
      <c r="D34" s="104"/>
      <c r="E34" s="104"/>
      <c r="F34" s="104"/>
      <c r="G34" s="104"/>
      <c r="H34" s="104"/>
      <c r="I34" s="104"/>
      <c r="J34" s="3"/>
      <c r="M34" s="29"/>
      <c r="N34" s="29"/>
      <c r="O34" s="29"/>
      <c r="P34" s="29"/>
      <c r="Q34" s="29"/>
      <c r="R34" s="29"/>
      <c r="S34" s="29"/>
      <c r="T34" s="29"/>
      <c r="U34" s="29"/>
    </row>
    <row r="35" spans="1:21" ht="62.25" customHeight="1" x14ac:dyDescent="0.3">
      <c r="A35" s="107" t="s">
        <v>97</v>
      </c>
      <c r="B35" s="108"/>
      <c r="C35" s="108"/>
      <c r="D35" s="108"/>
      <c r="E35" s="108"/>
      <c r="F35" s="108"/>
      <c r="G35" s="108"/>
      <c r="H35" s="108"/>
      <c r="I35" s="108"/>
    </row>
    <row r="36" spans="1:21" ht="27" customHeight="1" x14ac:dyDescent="0.3">
      <c r="A36" s="105" t="s">
        <v>89</v>
      </c>
      <c r="B36" s="105"/>
      <c r="C36" s="105"/>
      <c r="D36" s="105"/>
      <c r="E36" s="105"/>
      <c r="F36" s="105"/>
      <c r="G36" s="105"/>
      <c r="H36" s="105"/>
      <c r="I36" s="105"/>
    </row>
    <row r="37" spans="1:21" ht="44.25" customHeight="1" x14ac:dyDescent="0.3">
      <c r="A37" s="106" t="s">
        <v>90</v>
      </c>
      <c r="B37" s="106"/>
      <c r="C37" s="106"/>
      <c r="D37" s="106"/>
      <c r="E37" s="106"/>
      <c r="F37" s="106"/>
      <c r="G37" s="106"/>
      <c r="H37" s="106"/>
      <c r="I37" s="106"/>
    </row>
    <row r="38" spans="1:21" x14ac:dyDescent="0.3">
      <c r="A38" s="103" t="s">
        <v>92</v>
      </c>
      <c r="B38" s="103"/>
      <c r="C38" s="103"/>
      <c r="D38" s="103"/>
      <c r="E38" s="103"/>
      <c r="F38" s="103"/>
      <c r="G38" s="103"/>
      <c r="H38" s="103"/>
      <c r="I38" s="103"/>
    </row>
    <row r="39" spans="1:21" ht="15.5" x14ac:dyDescent="0.3">
      <c r="A39" s="103" t="s">
        <v>93</v>
      </c>
      <c r="B39" s="103"/>
      <c r="C39" s="103"/>
      <c r="D39" s="103"/>
      <c r="E39" s="103"/>
      <c r="F39" s="103"/>
      <c r="G39" s="103"/>
      <c r="H39" s="103"/>
      <c r="I39" s="103"/>
    </row>
    <row r="40" spans="1:21" x14ac:dyDescent="0.3">
      <c r="A40" s="84"/>
      <c r="B40" s="84"/>
      <c r="C40" s="84"/>
      <c r="D40" s="85"/>
      <c r="E40" s="85"/>
      <c r="F40" s="85"/>
      <c r="G40" s="85"/>
      <c r="H40" s="85"/>
      <c r="I40" s="85"/>
    </row>
    <row r="41" spans="1:21" x14ac:dyDescent="0.3">
      <c r="A41" s="77"/>
      <c r="B41" s="77"/>
      <c r="C41" s="77"/>
    </row>
    <row r="42" spans="1:21" x14ac:dyDescent="0.3">
      <c r="A42" s="77"/>
      <c r="B42" s="77"/>
      <c r="C42" s="77"/>
    </row>
    <row r="43" spans="1:21" x14ac:dyDescent="0.3">
      <c r="A43" s="76"/>
      <c r="B43" s="76"/>
      <c r="C43" s="76"/>
    </row>
    <row r="44" spans="1:21" x14ac:dyDescent="0.3">
      <c r="A44" s="77"/>
      <c r="B44" s="77"/>
      <c r="C44" s="77"/>
    </row>
    <row r="45" spans="1:21" x14ac:dyDescent="0.3">
      <c r="A45" s="77"/>
      <c r="B45" s="77"/>
      <c r="C45" s="77"/>
    </row>
    <row r="46" spans="1:21" x14ac:dyDescent="0.3">
      <c r="A46" s="76"/>
      <c r="B46" s="76"/>
      <c r="C46" s="76"/>
    </row>
    <row r="47" spans="1:21" x14ac:dyDescent="0.3">
      <c r="A47" s="76"/>
      <c r="B47" s="76"/>
      <c r="C47" s="76"/>
    </row>
    <row r="48" spans="1:21" ht="15.75" customHeight="1" x14ac:dyDescent="0.3">
      <c r="A48" s="77"/>
      <c r="B48" s="77"/>
      <c r="C48" s="77"/>
    </row>
    <row r="49" spans="1:3" ht="15" customHeight="1" x14ac:dyDescent="0.3">
      <c r="A49" s="77"/>
      <c r="B49" s="77"/>
      <c r="C49" s="77"/>
    </row>
    <row r="50" spans="1:3" x14ac:dyDescent="0.3">
      <c r="A50" s="77"/>
      <c r="B50" s="77"/>
      <c r="C50" s="77"/>
    </row>
    <row r="51" spans="1:3" x14ac:dyDescent="0.3">
      <c r="A51" s="76"/>
      <c r="B51" s="76"/>
      <c r="C51" s="76"/>
    </row>
    <row r="52" spans="1:3" x14ac:dyDescent="0.3">
      <c r="A52" s="76"/>
      <c r="B52" s="77"/>
      <c r="C52" s="77"/>
    </row>
    <row r="53" spans="1:3" x14ac:dyDescent="0.3">
      <c r="A53" s="77"/>
      <c r="B53" s="77"/>
      <c r="C53" s="77"/>
    </row>
    <row r="54" spans="1:3" x14ac:dyDescent="0.3">
      <c r="A54" s="76"/>
      <c r="B54" s="77"/>
      <c r="C54" s="77"/>
    </row>
  </sheetData>
  <sortState xmlns:xlrd2="http://schemas.microsoft.com/office/spreadsheetml/2017/richdata2" ref="A39:C54">
    <sortCondition ref="C39:C54"/>
  </sortState>
  <mergeCells count="15">
    <mergeCell ref="B30:H30"/>
    <mergeCell ref="B31:H31"/>
    <mergeCell ref="F28:H28"/>
    <mergeCell ref="F29:H29"/>
    <mergeCell ref="K7:L7"/>
    <mergeCell ref="A18:E18"/>
    <mergeCell ref="F18:H18"/>
    <mergeCell ref="B28:E28"/>
    <mergeCell ref="B29:E29"/>
    <mergeCell ref="A39:I39"/>
    <mergeCell ref="A34:I34"/>
    <mergeCell ref="A36:I36"/>
    <mergeCell ref="A37:I37"/>
    <mergeCell ref="A38:I38"/>
    <mergeCell ref="A35:I35"/>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6"/>
  <sheetViews>
    <sheetView zoomScaleNormal="100" workbookViewId="0">
      <selection activeCell="A13" sqref="A13:I13"/>
    </sheetView>
  </sheetViews>
  <sheetFormatPr defaultRowHeight="14.5" x14ac:dyDescent="0.35"/>
  <cols>
    <col min="1" max="1" width="37.54296875" customWidth="1"/>
    <col min="2" max="9" width="11.7265625" customWidth="1"/>
    <col min="10" max="10" width="8.1796875" customWidth="1"/>
    <col min="11" max="11" width="11.81640625" customWidth="1"/>
  </cols>
  <sheetData>
    <row r="1" spans="1:12" ht="15.5" x14ac:dyDescent="0.35">
      <c r="A1" s="32" t="s">
        <v>67</v>
      </c>
      <c r="B1" s="1"/>
      <c r="C1" s="1"/>
      <c r="D1" s="1"/>
      <c r="E1" s="1"/>
      <c r="F1" s="1"/>
      <c r="G1" s="1"/>
      <c r="H1" s="1"/>
      <c r="I1" s="1"/>
    </row>
    <row r="2" spans="1:12" x14ac:dyDescent="0.35">
      <c r="A2" s="1"/>
      <c r="B2" s="1"/>
      <c r="C2" s="1"/>
      <c r="D2" s="1"/>
      <c r="E2" s="1"/>
      <c r="F2" s="7"/>
      <c r="G2" s="7"/>
      <c r="H2" s="7"/>
      <c r="I2" s="7"/>
    </row>
    <row r="3" spans="1:12" ht="65" x14ac:dyDescent="0.35">
      <c r="A3" s="31" t="s">
        <v>26</v>
      </c>
      <c r="B3" s="58" t="s">
        <v>27</v>
      </c>
      <c r="C3" s="58" t="s">
        <v>28</v>
      </c>
      <c r="D3" s="58" t="s">
        <v>29</v>
      </c>
      <c r="E3" s="58" t="s">
        <v>30</v>
      </c>
      <c r="F3" s="58" t="s">
        <v>12</v>
      </c>
      <c r="G3" s="58" t="s">
        <v>31</v>
      </c>
      <c r="H3" s="58" t="s">
        <v>32</v>
      </c>
      <c r="I3" s="58" t="s">
        <v>33</v>
      </c>
      <c r="J3" s="1"/>
      <c r="K3" s="1"/>
      <c r="L3" s="1"/>
    </row>
    <row r="4" spans="1:12" x14ac:dyDescent="0.35">
      <c r="A4" s="101" t="s">
        <v>103</v>
      </c>
      <c r="B4" s="78"/>
      <c r="C4" s="78"/>
      <c r="D4" s="78"/>
      <c r="E4" s="78"/>
      <c r="F4" s="78"/>
      <c r="G4" s="78"/>
      <c r="H4" s="78"/>
      <c r="I4" s="79"/>
      <c r="J4" s="1"/>
      <c r="K4" s="115" t="s">
        <v>16</v>
      </c>
      <c r="L4" s="115"/>
    </row>
    <row r="5" spans="1:12" ht="15.5" x14ac:dyDescent="0.35">
      <c r="A5" s="92" t="s">
        <v>104</v>
      </c>
      <c r="B5" s="10">
        <v>1</v>
      </c>
      <c r="C5" s="10">
        <v>1</v>
      </c>
      <c r="D5" s="10">
        <f t="shared" ref="D5:D7" si="0">B5*C5</f>
        <v>1</v>
      </c>
      <c r="E5" s="10">
        <f>'Table 1'!E15</f>
        <v>0</v>
      </c>
      <c r="F5" s="10">
        <f t="shared" ref="F5:F7" si="1">D5*E5</f>
        <v>0</v>
      </c>
      <c r="G5" s="10">
        <f t="shared" ref="G5:G6" si="2">F5*0.05</f>
        <v>0</v>
      </c>
      <c r="H5" s="10">
        <f t="shared" ref="H5:H6" si="3">F5*0.1</f>
        <v>0</v>
      </c>
      <c r="I5" s="11">
        <f>F5*$L$6+G5*$L$5+H5*$L$7</f>
        <v>0</v>
      </c>
      <c r="J5" s="1"/>
      <c r="K5" s="14" t="s">
        <v>18</v>
      </c>
      <c r="L5" s="30">
        <v>70.56</v>
      </c>
    </row>
    <row r="6" spans="1:12" ht="15.5" x14ac:dyDescent="0.35">
      <c r="A6" s="92" t="s">
        <v>105</v>
      </c>
      <c r="B6" s="10">
        <v>2</v>
      </c>
      <c r="C6" s="10">
        <v>1</v>
      </c>
      <c r="D6" s="10">
        <f t="shared" si="0"/>
        <v>2</v>
      </c>
      <c r="E6" s="10">
        <f>'Table 1'!E16</f>
        <v>0</v>
      </c>
      <c r="F6" s="10">
        <f t="shared" si="1"/>
        <v>0</v>
      </c>
      <c r="G6" s="10">
        <f t="shared" si="2"/>
        <v>0</v>
      </c>
      <c r="H6" s="10">
        <f t="shared" si="3"/>
        <v>0</v>
      </c>
      <c r="I6" s="11">
        <f>F6*$L$6+G6*$L$5+H6*$L$7</f>
        <v>0</v>
      </c>
      <c r="J6" s="1"/>
      <c r="K6" s="14" t="s">
        <v>34</v>
      </c>
      <c r="L6" s="30">
        <v>52.37</v>
      </c>
    </row>
    <row r="7" spans="1:12" ht="15.5" x14ac:dyDescent="0.35">
      <c r="A7" s="92" t="s">
        <v>106</v>
      </c>
      <c r="B7" s="10">
        <v>2</v>
      </c>
      <c r="C7" s="10">
        <v>1</v>
      </c>
      <c r="D7" s="10">
        <f t="shared" si="0"/>
        <v>2</v>
      </c>
      <c r="E7" s="55">
        <f>'Table 1'!E17</f>
        <v>1800</v>
      </c>
      <c r="F7" s="55">
        <f t="shared" si="1"/>
        <v>3600</v>
      </c>
      <c r="G7" s="10">
        <f t="shared" ref="G7" si="4">F7*0.05</f>
        <v>180</v>
      </c>
      <c r="H7" s="10">
        <f t="shared" ref="H7" si="5">F7*0.1</f>
        <v>360</v>
      </c>
      <c r="I7" s="11">
        <f>F7*$L$6+G7*$L$5+H7*$L$7</f>
        <v>211435.19999999998</v>
      </c>
      <c r="J7" s="1"/>
      <c r="K7" s="14" t="s">
        <v>20</v>
      </c>
      <c r="L7" s="30">
        <v>28.34</v>
      </c>
    </row>
    <row r="8" spans="1:12" ht="19.5" customHeight="1" x14ac:dyDescent="0.35">
      <c r="A8" s="41" t="s">
        <v>87</v>
      </c>
      <c r="B8" s="130"/>
      <c r="C8" s="130"/>
      <c r="D8" s="130"/>
      <c r="E8" s="130"/>
      <c r="F8" s="131">
        <f>ROUND(SUM(F4:H7), -1)</f>
        <v>4140</v>
      </c>
      <c r="G8" s="131"/>
      <c r="H8" s="131"/>
      <c r="I8" s="61">
        <f>ROUND(SUM(I4:I7), -3)</f>
        <v>211000</v>
      </c>
      <c r="J8" s="13"/>
      <c r="K8" s="13"/>
      <c r="L8" s="3"/>
    </row>
    <row r="9" spans="1:12" ht="7.15" customHeight="1" x14ac:dyDescent="0.35">
      <c r="A9" s="135"/>
      <c r="B9" s="135"/>
      <c r="C9" s="135"/>
      <c r="D9" s="135"/>
      <c r="E9" s="135"/>
      <c r="F9" s="135"/>
      <c r="G9" s="135"/>
      <c r="H9" s="135"/>
      <c r="I9" s="135"/>
      <c r="J9" s="1"/>
      <c r="K9" s="1"/>
      <c r="L9" s="1"/>
    </row>
    <row r="10" spans="1:12" ht="14.5" customHeight="1" x14ac:dyDescent="0.35">
      <c r="A10" s="134" t="s">
        <v>25</v>
      </c>
      <c r="B10" s="134"/>
      <c r="C10" s="134"/>
      <c r="D10" s="134"/>
      <c r="E10" s="134"/>
      <c r="F10" s="134"/>
      <c r="G10" s="134"/>
      <c r="H10" s="134"/>
      <c r="I10" s="134"/>
      <c r="J10" s="1"/>
      <c r="K10" s="1"/>
      <c r="L10" s="1"/>
    </row>
    <row r="11" spans="1:12" ht="16" x14ac:dyDescent="0.35">
      <c r="A11" s="132" t="s">
        <v>99</v>
      </c>
      <c r="B11" s="132"/>
      <c r="C11" s="132"/>
      <c r="D11" s="132"/>
      <c r="E11" s="132"/>
      <c r="F11" s="132"/>
      <c r="G11" s="132"/>
      <c r="H11" s="132"/>
      <c r="I11" s="132"/>
      <c r="J11" s="1"/>
      <c r="K11" s="1"/>
      <c r="L11" s="1"/>
    </row>
    <row r="12" spans="1:12" ht="55.15" customHeight="1" x14ac:dyDescent="0.35">
      <c r="A12" s="132" t="s">
        <v>64</v>
      </c>
      <c r="B12" s="132"/>
      <c r="C12" s="132"/>
      <c r="D12" s="132"/>
      <c r="E12" s="132"/>
      <c r="F12" s="132"/>
      <c r="G12" s="132"/>
      <c r="H12" s="132"/>
      <c r="I12" s="132"/>
      <c r="J12" s="1"/>
      <c r="K12" s="1"/>
      <c r="L12" s="1"/>
    </row>
    <row r="13" spans="1:12" ht="15.5" x14ac:dyDescent="0.35">
      <c r="A13" s="136" t="s">
        <v>100</v>
      </c>
      <c r="B13" s="136"/>
      <c r="C13" s="136"/>
      <c r="D13" s="136"/>
      <c r="E13" s="136"/>
      <c r="F13" s="136"/>
      <c r="G13" s="136"/>
      <c r="H13" s="136"/>
      <c r="I13" s="136"/>
      <c r="J13" s="1"/>
      <c r="K13" s="1"/>
      <c r="L13" s="1"/>
    </row>
    <row r="14" spans="1:12" ht="15.5" x14ac:dyDescent="0.35">
      <c r="A14" s="133" t="s">
        <v>107</v>
      </c>
      <c r="B14" s="133"/>
      <c r="C14" s="133"/>
      <c r="D14" s="133"/>
      <c r="E14" s="133"/>
      <c r="F14" s="133"/>
      <c r="G14" s="133"/>
      <c r="H14" s="133"/>
      <c r="I14" s="133"/>
      <c r="J14" s="1"/>
      <c r="K14" s="1"/>
      <c r="L14" s="1"/>
    </row>
    <row r="15" spans="1:12" x14ac:dyDescent="0.35">
      <c r="A15" s="128" t="s">
        <v>86</v>
      </c>
      <c r="B15" s="129"/>
      <c r="C15" s="129"/>
      <c r="D15" s="129"/>
      <c r="E15" s="129"/>
      <c r="F15" s="129"/>
      <c r="G15" s="129"/>
      <c r="H15" s="129"/>
      <c r="I15" s="129"/>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64"/>
      <c r="C19" s="64"/>
      <c r="D19" s="1"/>
      <c r="E19" s="1"/>
      <c r="F19" s="1"/>
      <c r="G19" s="1"/>
      <c r="H19" s="1"/>
      <c r="I19" s="1"/>
      <c r="J19" s="1"/>
      <c r="K19" s="1"/>
      <c r="L19" s="1"/>
    </row>
    <row r="20" spans="1:12" x14ac:dyDescent="0.35">
      <c r="A20" s="1"/>
      <c r="B20" s="64"/>
      <c r="C20" s="64"/>
      <c r="D20" s="1"/>
      <c r="E20" s="1"/>
      <c r="F20" s="1"/>
      <c r="G20" s="1"/>
      <c r="H20" s="1"/>
      <c r="I20" s="1"/>
      <c r="J20" s="1"/>
      <c r="K20" s="1"/>
      <c r="L20" s="1"/>
    </row>
    <row r="21" spans="1:12" x14ac:dyDescent="0.35">
      <c r="A21" s="1"/>
      <c r="B21" s="64"/>
      <c r="C21" s="64"/>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J26" s="1"/>
      <c r="K26" s="1"/>
      <c r="L26" s="1"/>
    </row>
  </sheetData>
  <mergeCells count="10">
    <mergeCell ref="K4:L4"/>
    <mergeCell ref="A15:I15"/>
    <mergeCell ref="B8:E8"/>
    <mergeCell ref="F8:H8"/>
    <mergeCell ref="A11:I11"/>
    <mergeCell ref="A12:I12"/>
    <mergeCell ref="A14:I14"/>
    <mergeCell ref="A10:I10"/>
    <mergeCell ref="A9:I9"/>
    <mergeCell ref="A13:I1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H15"/>
  <sheetViews>
    <sheetView zoomScale="90" zoomScaleNormal="90" workbookViewId="0">
      <selection activeCell="B25" sqref="B25"/>
    </sheetView>
  </sheetViews>
  <sheetFormatPr defaultColWidth="22" defaultRowHeight="13" x14ac:dyDescent="0.3"/>
  <cols>
    <col min="1" max="1" width="16.54296875" style="18" customWidth="1"/>
    <col min="2" max="2" width="15.7265625" style="18" customWidth="1"/>
    <col min="3" max="3" width="12.81640625" style="18" customWidth="1"/>
    <col min="4" max="4" width="16.1796875" style="18" customWidth="1"/>
    <col min="5" max="5" width="15.7265625" style="18" customWidth="1"/>
    <col min="6" max="6" width="14.81640625" style="18" customWidth="1"/>
    <col min="7" max="7" width="12.81640625" style="18" customWidth="1"/>
    <col min="8" max="8" width="6" style="18" customWidth="1"/>
    <col min="9" max="16384" width="22" style="18"/>
  </cols>
  <sheetData>
    <row r="1" spans="1:8" x14ac:dyDescent="0.3">
      <c r="A1" s="5"/>
      <c r="B1" s="6"/>
      <c r="C1" s="6"/>
    </row>
    <row r="2" spans="1:8" x14ac:dyDescent="0.3">
      <c r="A2" s="140" t="s">
        <v>35</v>
      </c>
      <c r="B2" s="140"/>
      <c r="C2" s="140"/>
      <c r="D2" s="140"/>
      <c r="E2" s="140"/>
      <c r="F2" s="140"/>
      <c r="G2" s="141"/>
      <c r="H2" s="25"/>
    </row>
    <row r="3" spans="1:8" x14ac:dyDescent="0.3">
      <c r="A3" s="23" t="s">
        <v>36</v>
      </c>
      <c r="B3" s="23" t="s">
        <v>37</v>
      </c>
      <c r="C3" s="23" t="s">
        <v>38</v>
      </c>
      <c r="D3" s="23" t="s">
        <v>39</v>
      </c>
      <c r="E3" s="23" t="s">
        <v>40</v>
      </c>
      <c r="F3" s="23" t="s">
        <v>41</v>
      </c>
      <c r="G3" s="23" t="s">
        <v>42</v>
      </c>
      <c r="H3" s="25"/>
    </row>
    <row r="4" spans="1:8" ht="46.5" customHeight="1" x14ac:dyDescent="0.3">
      <c r="A4" s="23" t="s">
        <v>43</v>
      </c>
      <c r="B4" s="23" t="s">
        <v>44</v>
      </c>
      <c r="C4" s="23" t="s">
        <v>76</v>
      </c>
      <c r="D4" s="23" t="s">
        <v>45</v>
      </c>
      <c r="E4" s="23" t="s">
        <v>79</v>
      </c>
      <c r="F4" s="23" t="s">
        <v>78</v>
      </c>
      <c r="G4" s="23" t="s">
        <v>46</v>
      </c>
      <c r="H4" s="25"/>
    </row>
    <row r="5" spans="1:8" ht="22.15" customHeight="1" x14ac:dyDescent="0.3">
      <c r="A5" s="22" t="s">
        <v>108</v>
      </c>
      <c r="B5" s="71">
        <f>295*(596.2/550.8)</f>
        <v>319.31554103122738</v>
      </c>
      <c r="C5" s="22">
        <v>0</v>
      </c>
      <c r="D5" s="71">
        <v>0</v>
      </c>
      <c r="E5" s="71">
        <f>B5*0.1</f>
        <v>31.931554103122739</v>
      </c>
      <c r="F5" s="72">
        <v>1284</v>
      </c>
      <c r="G5" s="71">
        <f>+E5*F5</f>
        <v>41000.115468409596</v>
      </c>
      <c r="H5" s="26"/>
    </row>
    <row r="6" spans="1:8" ht="22.15" customHeight="1" x14ac:dyDescent="0.3">
      <c r="A6" s="24" t="s">
        <v>109</v>
      </c>
      <c r="B6" s="65"/>
      <c r="C6" s="65"/>
      <c r="D6" s="73">
        <v>0</v>
      </c>
      <c r="E6" s="65"/>
      <c r="F6" s="65"/>
      <c r="G6" s="73">
        <f>ROUND(G5,-2)</f>
        <v>41000</v>
      </c>
      <c r="H6" s="26"/>
    </row>
    <row r="7" spans="1:8" ht="24" customHeight="1" x14ac:dyDescent="0.3">
      <c r="A7" s="138" t="s">
        <v>80</v>
      </c>
      <c r="B7" s="139"/>
      <c r="C7" s="139"/>
      <c r="D7" s="139"/>
      <c r="E7" s="139"/>
      <c r="F7" s="139"/>
      <c r="G7" s="139"/>
    </row>
    <row r="8" spans="1:8" ht="59.25" customHeight="1" x14ac:dyDescent="0.3">
      <c r="A8" s="138" t="s">
        <v>77</v>
      </c>
      <c r="B8" s="139"/>
      <c r="C8" s="139"/>
      <c r="D8" s="139"/>
      <c r="E8" s="139"/>
      <c r="F8" s="139"/>
      <c r="G8" s="139"/>
    </row>
    <row r="9" spans="1:8" ht="18" customHeight="1" x14ac:dyDescent="0.3">
      <c r="A9" s="138" t="s">
        <v>111</v>
      </c>
      <c r="B9" s="139"/>
      <c r="C9" s="139"/>
      <c r="D9" s="139"/>
      <c r="E9" s="139"/>
      <c r="F9" s="139"/>
      <c r="G9" s="139"/>
    </row>
    <row r="10" spans="1:8" ht="18.75" customHeight="1" x14ac:dyDescent="0.3">
      <c r="A10" s="137" t="s">
        <v>110</v>
      </c>
      <c r="B10" s="137"/>
      <c r="C10" s="137"/>
      <c r="D10" s="137"/>
      <c r="E10" s="137"/>
      <c r="F10" s="137"/>
      <c r="G10" s="137"/>
    </row>
    <row r="12" spans="1:8" x14ac:dyDescent="0.3">
      <c r="A12" s="67"/>
    </row>
    <row r="13" spans="1:8" ht="14" x14ac:dyDescent="0.3">
      <c r="A13" s="68"/>
    </row>
    <row r="14" spans="1:8" ht="15.5" x14ac:dyDescent="0.3">
      <c r="A14" s="69"/>
    </row>
    <row r="15" spans="1:8" x14ac:dyDescent="0.3">
      <c r="A15" s="70"/>
      <c r="G15" s="80"/>
    </row>
  </sheetData>
  <mergeCells count="5">
    <mergeCell ref="A10:G10"/>
    <mergeCell ref="A7:G7"/>
    <mergeCell ref="A2:G2"/>
    <mergeCell ref="A8:G8"/>
    <mergeCell ref="A9:G9"/>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9"/>
  <sheetViews>
    <sheetView zoomScale="90" zoomScaleNormal="90" workbookViewId="0">
      <selection activeCell="D16" sqref="D16"/>
    </sheetView>
  </sheetViews>
  <sheetFormatPr defaultRowHeight="14.5" x14ac:dyDescent="0.35"/>
  <cols>
    <col min="1" max="1" width="26" customWidth="1"/>
    <col min="2" max="2" width="11.81640625" customWidth="1"/>
    <col min="3" max="3" width="12.7265625" customWidth="1"/>
    <col min="4" max="4" width="18.26953125" customWidth="1"/>
    <col min="5" max="5" width="14.7265625" customWidth="1"/>
  </cols>
  <sheetData>
    <row r="1" spans="1:5" s="18" customFormat="1" ht="15" x14ac:dyDescent="0.3">
      <c r="A1" s="142" t="s">
        <v>6</v>
      </c>
      <c r="B1" s="142"/>
      <c r="C1" s="142"/>
      <c r="D1" s="142"/>
      <c r="E1" s="142"/>
    </row>
    <row r="2" spans="1:5" s="18" customFormat="1" ht="13" x14ac:dyDescent="0.3">
      <c r="A2" s="19" t="s">
        <v>36</v>
      </c>
      <c r="B2" s="19" t="s">
        <v>37</v>
      </c>
      <c r="C2" s="19" t="s">
        <v>38</v>
      </c>
      <c r="D2" s="19" t="s">
        <v>39</v>
      </c>
      <c r="E2" s="19" t="s">
        <v>40</v>
      </c>
    </row>
    <row r="3" spans="1:5" s="18" customFormat="1" ht="81" customHeight="1" x14ac:dyDescent="0.3">
      <c r="A3" s="19" t="s">
        <v>47</v>
      </c>
      <c r="B3" s="19" t="s">
        <v>48</v>
      </c>
      <c r="C3" s="19" t="s">
        <v>49</v>
      </c>
      <c r="D3" s="19" t="s">
        <v>50</v>
      </c>
      <c r="E3" s="19" t="s">
        <v>51</v>
      </c>
    </row>
    <row r="4" spans="1:5" s="18" customFormat="1" ht="23.25" customHeight="1" x14ac:dyDescent="0.3">
      <c r="A4" s="22" t="s">
        <v>81</v>
      </c>
      <c r="B4" s="20">
        <v>0</v>
      </c>
      <c r="C4" s="20">
        <v>1</v>
      </c>
      <c r="D4" s="20">
        <v>0</v>
      </c>
      <c r="E4" s="20">
        <f>(B4*C4)+D4</f>
        <v>0</v>
      </c>
    </row>
    <row r="5" spans="1:5" s="18" customFormat="1" ht="32.25" customHeight="1" x14ac:dyDescent="0.3">
      <c r="A5" s="22" t="s">
        <v>82</v>
      </c>
      <c r="B5" s="20">
        <v>0</v>
      </c>
      <c r="C5" s="20">
        <v>1</v>
      </c>
      <c r="D5" s="20">
        <v>0</v>
      </c>
      <c r="E5" s="20">
        <f>(B5*C5)+D5</f>
        <v>0</v>
      </c>
    </row>
    <row r="6" spans="1:5" s="18" customFormat="1" ht="30.75" customHeight="1" x14ac:dyDescent="0.3">
      <c r="A6" s="22" t="s">
        <v>83</v>
      </c>
      <c r="B6" s="54">
        <v>1800</v>
      </c>
      <c r="C6" s="20">
        <v>1</v>
      </c>
      <c r="D6" s="20">
        <v>0</v>
      </c>
      <c r="E6" s="54">
        <f>(B6*C6)+D6</f>
        <v>1800</v>
      </c>
    </row>
    <row r="7" spans="1:5" s="18" customFormat="1" ht="13" x14ac:dyDescent="0.3">
      <c r="A7" s="65"/>
      <c r="B7" s="19"/>
      <c r="C7" s="19"/>
      <c r="D7" s="20" t="s">
        <v>52</v>
      </c>
      <c r="E7" s="54">
        <f>SUM(E4:E6)</f>
        <v>1800</v>
      </c>
    </row>
    <row r="8" spans="1:5" ht="25.15" customHeight="1" x14ac:dyDescent="0.35">
      <c r="A8" s="143" t="s">
        <v>84</v>
      </c>
      <c r="B8" s="144"/>
      <c r="C8" s="144"/>
      <c r="D8" s="144"/>
      <c r="E8" s="144"/>
    </row>
    <row r="9" spans="1:5" ht="18" customHeight="1" x14ac:dyDescent="0.35">
      <c r="A9" s="143" t="s">
        <v>85</v>
      </c>
      <c r="B9" s="144"/>
      <c r="C9" s="144"/>
      <c r="D9" s="144"/>
      <c r="E9" s="144"/>
    </row>
  </sheetData>
  <mergeCells count="3">
    <mergeCell ref="A1:E1"/>
    <mergeCell ref="A8:E8"/>
    <mergeCell ref="A9:E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70" zoomScaleNormal="70" workbookViewId="0">
      <selection activeCell="E13" sqref="E13"/>
    </sheetView>
  </sheetViews>
  <sheetFormatPr defaultColWidth="17.7265625" defaultRowHeight="31.9" customHeight="1" x14ac:dyDescent="0.35"/>
  <sheetData>
    <row r="1" spans="1:6" s="18" customFormat="1" ht="28.15" customHeight="1" x14ac:dyDescent="0.3">
      <c r="A1" s="142" t="s">
        <v>2</v>
      </c>
      <c r="B1" s="142"/>
      <c r="C1" s="142"/>
      <c r="D1" s="142"/>
      <c r="E1" s="142"/>
      <c r="F1" s="142"/>
    </row>
    <row r="2" spans="1:6" s="18" customFormat="1" ht="40.15" customHeight="1" x14ac:dyDescent="0.3">
      <c r="A2" s="27"/>
      <c r="B2" s="145" t="s">
        <v>53</v>
      </c>
      <c r="C2" s="145"/>
      <c r="D2" s="27" t="s">
        <v>54</v>
      </c>
      <c r="E2" s="145"/>
      <c r="F2" s="145"/>
    </row>
    <row r="3" spans="1:6" s="18" customFormat="1" ht="31.9" customHeight="1" x14ac:dyDescent="0.3">
      <c r="A3" s="27"/>
      <c r="B3" s="28" t="s">
        <v>36</v>
      </c>
      <c r="C3" s="28" t="s">
        <v>37</v>
      </c>
      <c r="D3" s="28" t="s">
        <v>38</v>
      </c>
      <c r="E3" s="28" t="s">
        <v>39</v>
      </c>
      <c r="F3" s="28" t="s">
        <v>40</v>
      </c>
    </row>
    <row r="4" spans="1:6" s="18" customFormat="1" ht="70.900000000000006" customHeight="1" x14ac:dyDescent="0.3">
      <c r="A4" s="28" t="s">
        <v>55</v>
      </c>
      <c r="B4" s="27" t="s">
        <v>56</v>
      </c>
      <c r="C4" s="27" t="s">
        <v>57</v>
      </c>
      <c r="D4" s="27" t="s">
        <v>58</v>
      </c>
      <c r="E4" s="27" t="s">
        <v>59</v>
      </c>
      <c r="F4" s="27" t="s">
        <v>60</v>
      </c>
    </row>
    <row r="5" spans="1:6" s="18" customFormat="1" ht="31.9" customHeight="1" x14ac:dyDescent="0.3">
      <c r="A5" s="19">
        <v>1</v>
      </c>
      <c r="B5" s="20">
        <v>0</v>
      </c>
      <c r="C5" s="54">
        <v>1800</v>
      </c>
      <c r="D5" s="20">
        <v>0</v>
      </c>
      <c r="E5" s="20">
        <v>0</v>
      </c>
      <c r="F5" s="54">
        <f>B5+C5+D5-E5</f>
        <v>1800</v>
      </c>
    </row>
    <row r="6" spans="1:6" s="18" customFormat="1" ht="31.9" customHeight="1" x14ac:dyDescent="0.3">
      <c r="A6" s="19">
        <v>2</v>
      </c>
      <c r="B6" s="20">
        <v>0</v>
      </c>
      <c r="C6" s="54">
        <v>1800</v>
      </c>
      <c r="D6" s="20">
        <v>0</v>
      </c>
      <c r="E6" s="20">
        <v>0</v>
      </c>
      <c r="F6" s="54">
        <f>B6+C6+D6-E6</f>
        <v>1800</v>
      </c>
    </row>
    <row r="7" spans="1:6" s="18" customFormat="1" ht="31.9" customHeight="1" x14ac:dyDescent="0.3">
      <c r="A7" s="19">
        <v>3</v>
      </c>
      <c r="B7" s="20">
        <v>0</v>
      </c>
      <c r="C7" s="54">
        <v>1800</v>
      </c>
      <c r="D7" s="20">
        <v>0</v>
      </c>
      <c r="E7" s="20">
        <v>0</v>
      </c>
      <c r="F7" s="54">
        <f>B7+C7+D7-E7</f>
        <v>1800</v>
      </c>
    </row>
    <row r="8" spans="1:6" s="18" customFormat="1" ht="31.9" customHeight="1" x14ac:dyDescent="0.3">
      <c r="A8" s="19" t="s">
        <v>61</v>
      </c>
      <c r="B8" s="20">
        <f>AVERAGE(B5:B7)</f>
        <v>0</v>
      </c>
      <c r="C8" s="74">
        <f>AVERAGE(C5:C7)</f>
        <v>1800</v>
      </c>
      <c r="D8" s="20">
        <v>0</v>
      </c>
      <c r="E8" s="20">
        <v>0</v>
      </c>
      <c r="F8" s="74">
        <f>AVERAGE(F5:F7)</f>
        <v>1800</v>
      </c>
    </row>
    <row r="9" spans="1:6" s="18" customFormat="1" ht="20.5" customHeight="1" x14ac:dyDescent="0.3">
      <c r="A9" s="21" t="s">
        <v>62</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8708A-52BB-4D0F-B232-80F9E123F193}">
  <ds:schemaRefs>
    <ds:schemaRef ds:uri="http://schemas.microsoft.com/office/2006/documentManagement/types"/>
    <ds:schemaRef ds:uri="http://schemas.microsoft.com/office/2006/metadata/properties"/>
    <ds:schemaRef ds:uri="http://purl.org/dc/dcmitype/"/>
    <ds:schemaRef ds:uri="1891fcec-84c2-4840-9468-b51a784ab0d1"/>
    <ds:schemaRef ds:uri="http://purl.org/dc/elements/1.1/"/>
    <ds:schemaRef ds:uri="http://schemas.microsoft.com/office/infopath/2007/PartnerControls"/>
    <ds:schemaRef ds:uri="http://purl.org/dc/terms/"/>
    <ds:schemaRef ds:uri="http://schemas.openxmlformats.org/package/2006/metadata/core-properties"/>
    <ds:schemaRef ds:uri="4d6aed1e-57d3-46e3-9aba-f706adbce63b"/>
    <ds:schemaRef ds:uri="http://www.w3.org/XML/1998/namespace"/>
  </ds:schemaRefs>
</ds:datastoreItem>
</file>

<file path=customXml/itemProps2.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Canady</dc:creator>
  <cp:keywords/>
  <dc:description/>
  <cp:lastModifiedBy>Wrigley, William</cp:lastModifiedBy>
  <cp:revision/>
  <dcterms:created xsi:type="dcterms:W3CDTF">2018-07-19T14:57:42Z</dcterms:created>
  <dcterms:modified xsi:type="dcterms:W3CDTF">2023-02-23T13:35:56Z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