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BCCC4F1-5C84-4CC3-A368-F565BB3D1B27}" xr6:coauthVersionLast="47" xr6:coauthVersionMax="47" xr10:uidLastSave="{00000000-0000-0000-0000-000000000000}"/>
  <bookViews>
    <workbookView xWindow="-110" yWindow="-110" windowWidth="19420" windowHeight="10300" xr2:uid="{D855CF00-F869-48B3-9963-4AD001D31E8A}"/>
  </bookViews>
  <sheets>
    <sheet name="Summary" sheetId="6" r:id="rId1"/>
    <sheet name="Table 1" sheetId="1" r:id="rId2"/>
    <sheet name="Table 2" sheetId="2" r:id="rId3"/>
    <sheet name="Capital O&amp;M" sheetId="3" r:id="rId4"/>
    <sheet name="Responses" sheetId="5" r:id="rId5"/>
    <sheet name="Respondent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8" i="1" l="1"/>
  <c r="G5" i="3"/>
  <c r="F18" i="1"/>
  <c r="I18" i="1"/>
  <c r="D11" i="1"/>
  <c r="F11" i="1" s="1"/>
  <c r="D10" i="1"/>
  <c r="F10" i="1" s="1"/>
  <c r="G10" i="1" l="1"/>
  <c r="I10" i="1" s="1"/>
  <c r="H10" i="1"/>
  <c r="G11" i="1"/>
  <c r="H11" i="1"/>
  <c r="I11" i="1" s="1"/>
  <c r="E5" i="3" l="1"/>
  <c r="B5" i="3"/>
  <c r="B7" i="6" l="1"/>
  <c r="B6" i="6"/>
  <c r="I30" i="1"/>
  <c r="E6" i="5"/>
  <c r="E5" i="5"/>
  <c r="E4" i="5"/>
  <c r="E7" i="5" s="1"/>
  <c r="G6" i="3"/>
  <c r="D17" i="1"/>
  <c r="F17" i="1" s="1"/>
  <c r="H17" i="1" s="1"/>
  <c r="D16" i="1"/>
  <c r="D26" i="1"/>
  <c r="F26" i="1" s="1"/>
  <c r="D8" i="1"/>
  <c r="F8" i="1" s="1"/>
  <c r="C8" i="4"/>
  <c r="B8" i="4"/>
  <c r="F7" i="4"/>
  <c r="F6" i="4"/>
  <c r="F5" i="4"/>
  <c r="D7" i="2"/>
  <c r="E27" i="1"/>
  <c r="H8" i="1" l="1"/>
  <c r="G26" i="1"/>
  <c r="H26" i="1"/>
  <c r="G17" i="1"/>
  <c r="F8" i="4"/>
  <c r="B3" i="6" s="1"/>
  <c r="I26" i="1" l="1"/>
  <c r="I17" i="1"/>
  <c r="E7" i="2" l="1"/>
  <c r="F7" i="2" s="1"/>
  <c r="G7" i="2" l="1"/>
  <c r="H7" i="2"/>
  <c r="E6" i="2"/>
  <c r="D6" i="2"/>
  <c r="D5" i="2"/>
  <c r="D27" i="1"/>
  <c r="F16" i="1"/>
  <c r="D15" i="1"/>
  <c r="D9" i="1"/>
  <c r="F9" i="1" s="1"/>
  <c r="I7" i="2" l="1"/>
  <c r="H16" i="1"/>
  <c r="F27" i="1"/>
  <c r="F6" i="2"/>
  <c r="H6" i="2" s="1"/>
  <c r="H9" i="1"/>
  <c r="G9" i="1"/>
  <c r="G16" i="1"/>
  <c r="I16" i="1" s="1"/>
  <c r="G27" i="1" l="1"/>
  <c r="H27" i="1"/>
  <c r="I20" i="1"/>
  <c r="G6" i="2"/>
  <c r="I6" i="2" s="1"/>
  <c r="I9" i="1"/>
  <c r="I21" i="1"/>
  <c r="I25" i="1"/>
  <c r="I22" i="1"/>
  <c r="G8" i="1"/>
  <c r="I24" i="1"/>
  <c r="I27" i="1" l="1"/>
  <c r="I28" i="1" s="1"/>
  <c r="F28" i="1"/>
  <c r="I8" i="1"/>
  <c r="E5" i="2" l="1"/>
  <c r="F5" i="2" s="1"/>
  <c r="F15" i="1" l="1"/>
  <c r="G5" i="2"/>
  <c r="H5" i="2"/>
  <c r="F8" i="2" l="1"/>
  <c r="G15" i="1"/>
  <c r="H15" i="1"/>
  <c r="F29" i="1" s="1"/>
  <c r="I5" i="2"/>
  <c r="I8" i="2" s="1"/>
  <c r="B2" i="6" l="1"/>
  <c r="B4" i="6"/>
  <c r="I15" i="1"/>
  <c r="I29" i="1" l="1"/>
  <c r="I31" i="1" s="1"/>
  <c r="B5" i="6" s="1"/>
</calcChain>
</file>

<file path=xl/sharedStrings.xml><?xml version="1.0" encoding="utf-8"?>
<sst xmlns="http://schemas.openxmlformats.org/spreadsheetml/2006/main" count="139" uniqueCount="122">
  <si>
    <t>ICR Summary Information</t>
  </si>
  <si>
    <t>Hours per Response</t>
  </si>
  <si>
    <t>Number of Respondents</t>
  </si>
  <si>
    <t>Total Estimated Burden Hours</t>
  </si>
  <si>
    <t>Total Estimated Costs</t>
  </si>
  <si>
    <t>Annualized Capital O&amp;M</t>
  </si>
  <si>
    <t>Total Annual Responses</t>
  </si>
  <si>
    <t>Burden Item</t>
  </si>
  <si>
    <t>(A)
Person hours per occurrence</t>
  </si>
  <si>
    <t>(B)
No. of occurrences per respondent per year</t>
  </si>
  <si>
    <t>(C) 
Person hours per respondent per year 
(C=AxB)</t>
  </si>
  <si>
    <r>
      <t xml:space="preserve">(D)
Respondents per year </t>
    </r>
    <r>
      <rPr>
        <vertAlign val="superscript"/>
        <sz val="10"/>
        <color theme="1"/>
        <rFont val="Times New Roman"/>
        <family val="1"/>
      </rPr>
      <t>a</t>
    </r>
  </si>
  <si>
    <t>(E) 
Technical person- hours per year (E=CxD)</t>
  </si>
  <si>
    <t>(F)
Management person hours per year (Ex0.05)</t>
  </si>
  <si>
    <t>(G)
Clerical person hours per year (Ex0.1)</t>
  </si>
  <si>
    <r>
      <t xml:space="preserve">(H)
Cost, $ </t>
    </r>
    <r>
      <rPr>
        <vertAlign val="superscript"/>
        <sz val="10"/>
        <color theme="1"/>
        <rFont val="Times New Roman"/>
        <family val="1"/>
      </rPr>
      <t>b</t>
    </r>
  </si>
  <si>
    <t>Labor Rates</t>
  </si>
  <si>
    <t>hr/response</t>
  </si>
  <si>
    <t>Management</t>
  </si>
  <si>
    <t>Technical</t>
  </si>
  <si>
    <t>Clerical</t>
  </si>
  <si>
    <t>i.   Initial notification</t>
  </si>
  <si>
    <t>Subtotal for Reporting Requirements</t>
  </si>
  <si>
    <t>2.  Recordkeeping requirements</t>
  </si>
  <si>
    <t xml:space="preserve">Subtotal for Recordkeeping Requirements  </t>
  </si>
  <si>
    <t>Assumptions:</t>
  </si>
  <si>
    <t>Burden item</t>
  </si>
  <si>
    <t>(A)
 Person hours per occurrence</t>
  </si>
  <si>
    <t>(B) 
No. of occurrences per respondent per year</t>
  </si>
  <si>
    <t>(C) 
Person hours per respondent per year (C=AxB)</t>
  </si>
  <si>
    <r>
      <t xml:space="preserve">(D) 
Respondents per year  </t>
    </r>
    <r>
      <rPr>
        <vertAlign val="superscript"/>
        <sz val="10"/>
        <rFont val="Times New Roman"/>
        <family val="1"/>
      </rPr>
      <t>a</t>
    </r>
  </si>
  <si>
    <t>(F) 
Management person hours per year (Ex0.05)</t>
  </si>
  <si>
    <t>(G) 
Clerical person hours per year (Ex0.1)</t>
  </si>
  <si>
    <r>
      <t xml:space="preserve">(H) 
Cost, $ </t>
    </r>
    <r>
      <rPr>
        <vertAlign val="superscript"/>
        <sz val="10"/>
        <rFont val="Times New Roman"/>
        <family val="1"/>
      </rPr>
      <t>b</t>
    </r>
  </si>
  <si>
    <t xml:space="preserve">Technical </t>
  </si>
  <si>
    <r>
      <t>Capital/Startup vs. Operation and Maintenance (O&amp;M) Costs</t>
    </r>
    <r>
      <rPr>
        <sz val="10"/>
        <color theme="1"/>
        <rFont val="Times New Roman"/>
        <family val="1"/>
      </rPr>
      <t> </t>
    </r>
  </si>
  <si>
    <t>(A)</t>
  </si>
  <si>
    <t>(B)</t>
  </si>
  <si>
    <t>(C)</t>
  </si>
  <si>
    <t>(D)</t>
  </si>
  <si>
    <t>(E)</t>
  </si>
  <si>
    <t>(F)</t>
  </si>
  <si>
    <t>(G)</t>
  </si>
  <si>
    <t>Continuous Monitoring Device</t>
  </si>
  <si>
    <t>Capital/Startup Cost for One Respondent</t>
  </si>
  <si>
    <t>Total Capital/Startup Cost,  (B X C)</t>
  </si>
  <si>
    <t>Total O&amp;M, 
(E X F)</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</si>
  <si>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</si>
  <si>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</si>
  <si>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</si>
  <si>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</si>
  <si>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</si>
  <si>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Total</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</si>
  <si>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</si>
  <si>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</si>
  <si>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</si>
  <si>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</si>
  <si>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</si>
  <si>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</si>
  <si>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</si>
  <si>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</si>
  <si>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</si>
  <si>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</si>
  <si>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Form Number</t>
  </si>
  <si>
    <r>
      <t>b</t>
    </r>
    <r>
      <rPr>
        <sz val="10"/>
        <rFont val="Times New Roman"/>
        <family val="1"/>
      </rPr>
      <t xml:space="preserve">  This cost is based on the average hourly labor rate as follows: Managerial $70.56 (GS-13, Step 5, $44.10 + 60%); Technical $52.37 (GS-12, Step 1, $32.73 + 60%); and Clerical $28.34 (GS-6, Step 3, $17.71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</si>
  <si>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t>Not Applicable</t>
  </si>
  <si>
    <t>Table 1: Annual Respondent Burden and Cost – NESHAP for Prepared Feeds Manufacturing (40 CFR Part 63, Subpart DDDDDDD) (Renewal)</t>
  </si>
  <si>
    <t>Table 2: Average Annual EPA Burden and Cost – NESHAP for Prepared Feeds Manufacturing (40 CFR Part 63, Subpart DDDDDDD) (Renewal)</t>
  </si>
  <si>
    <t>See 1A</t>
  </si>
  <si>
    <t xml:space="preserve">   B.  Plan activities</t>
  </si>
  <si>
    <t xml:space="preserve">   C.  Implement activities</t>
  </si>
  <si>
    <t xml:space="preserve">   D.  Develop record system</t>
  </si>
  <si>
    <t xml:space="preserve">   E.  Time to enter information</t>
  </si>
  <si>
    <t xml:space="preserve">   F.  Time to train personnel</t>
  </si>
  <si>
    <t>ii. Notification of compliance status</t>
  </si>
  <si>
    <t xml:space="preserve">iii.  Annual Compliance Certification </t>
  </si>
  <si>
    <t>Number of New  Respondents</t>
  </si>
  <si>
    <r>
      <rPr>
        <vertAlign val="superscript"/>
        <sz val="10"/>
        <color theme="1"/>
        <rFont val="Times New Roman"/>
        <family val="1"/>
      </rPr>
      <t xml:space="preserve">b  </t>
    </r>
    <r>
      <rPr>
        <sz val="10"/>
        <color theme="1"/>
        <rFont val="Times New Roman"/>
        <family val="1"/>
      </rPr>
      <t xml:space="preserve">The NESHAP requires that existing and new facilities with a daily production level greater than 50 tons per day install and operate a cyclone to reduce emissions from pelleting operations. These facilities are required to install a device on the cyclone to monitor inlet flow rate, inlet velocity, pressure drop, or amperage. We estimate 1,284 of the 1,800 facilities have production greater than 50 tons per day. </t>
    </r>
  </si>
  <si>
    <r>
      <t>Number of Respondents with O&amp;M</t>
    </r>
    <r>
      <rPr>
        <b/>
        <vertAlign val="superscript"/>
        <sz val="10"/>
        <color theme="1"/>
        <rFont val="Times New Roman"/>
        <family val="1"/>
      </rPr>
      <t>b</t>
    </r>
  </si>
  <si>
    <r>
      <t>Annual O&amp;M Costs for One Respondent</t>
    </r>
    <r>
      <rPr>
        <b/>
        <vertAlign val="superscript"/>
        <sz val="10"/>
        <color theme="1"/>
        <rFont val="Times New Roman"/>
        <family val="1"/>
      </rPr>
      <t>a</t>
    </r>
  </si>
  <si>
    <r>
      <rPr>
        <vertAlign val="superscript"/>
        <sz val="10"/>
        <color theme="1"/>
        <rFont val="Times New Roman"/>
        <family val="1"/>
      </rPr>
      <t xml:space="preserve">a  </t>
    </r>
    <r>
      <rPr>
        <sz val="10"/>
        <color theme="1"/>
        <rFont val="Times New Roman"/>
        <family val="1"/>
      </rPr>
      <t xml:space="preserve">We assume that annual O&amp;M costs would be 10 percent of the initial capital cost.  </t>
    </r>
  </si>
  <si>
    <r>
      <t xml:space="preserve">Initial notification </t>
    </r>
    <r>
      <rPr>
        <vertAlign val="superscript"/>
        <sz val="10"/>
        <color theme="1"/>
        <rFont val="Times New Roman"/>
        <family val="1"/>
      </rPr>
      <t>a</t>
    </r>
  </si>
  <si>
    <r>
      <t xml:space="preserve">Notification of compliance status </t>
    </r>
    <r>
      <rPr>
        <vertAlign val="superscript"/>
        <sz val="10"/>
        <color theme="1"/>
        <rFont val="Times New Roman"/>
        <family val="1"/>
      </rPr>
      <t>a</t>
    </r>
  </si>
  <si>
    <r>
      <t xml:space="preserve">Annual compliance certification </t>
    </r>
    <r>
      <rPr>
        <vertAlign val="superscript"/>
        <sz val="10"/>
        <color theme="1"/>
        <rFont val="Times New Roman"/>
        <family val="1"/>
      </rPr>
      <t>b</t>
    </r>
  </si>
  <si>
    <r>
      <rPr>
        <vertAlign val="superscript"/>
        <sz val="10"/>
        <color theme="1"/>
        <rFont val="Times New Roman"/>
        <family val="1"/>
      </rPr>
      <t>a</t>
    </r>
    <r>
      <rPr>
        <sz val="10"/>
        <color theme="1"/>
        <rFont val="Times New Roman"/>
        <family val="1"/>
      </rPr>
      <t xml:space="preserve"> New sources are required to submit initial notification and notification of compliance status.</t>
    </r>
  </si>
  <si>
    <r>
      <rPr>
        <vertAlign val="superscript"/>
        <sz val="10"/>
        <color theme="1"/>
        <rFont val="Times New Roman"/>
        <family val="1"/>
      </rPr>
      <t xml:space="preserve">b </t>
    </r>
    <r>
      <rPr>
        <sz val="10"/>
        <color theme="1"/>
        <rFont val="Times New Roman"/>
        <family val="1"/>
      </rPr>
      <t>Only existing sources are required to submit an annual compliance certification.</t>
    </r>
  </si>
  <si>
    <r>
      <t>e</t>
    </r>
    <r>
      <rPr>
        <sz val="10"/>
        <rFont val="Times New Roman"/>
        <family val="1"/>
      </rPr>
      <t xml:space="preserve">  Totals have been rounded to 3 significant figures. Figures may not add exactly due to rounding.</t>
    </r>
  </si>
  <si>
    <r>
      <t xml:space="preserve">TOTAL (rounded) </t>
    </r>
    <r>
      <rPr>
        <b/>
        <vertAlign val="superscript"/>
        <sz val="10"/>
        <rFont val="Times New Roman"/>
        <family val="1"/>
      </rPr>
      <t>e</t>
    </r>
  </si>
  <si>
    <r>
      <t xml:space="preserve">A.  Familiarize with regulatory requirements </t>
    </r>
    <r>
      <rPr>
        <vertAlign val="superscript"/>
        <sz val="10"/>
        <color theme="1"/>
        <rFont val="Times New Roman"/>
        <family val="1"/>
      </rPr>
      <t>c</t>
    </r>
  </si>
  <si>
    <r>
      <rPr>
        <vertAlign val="superscript"/>
        <sz val="10"/>
        <color rgb="FF000000"/>
        <rFont val="Times New Roman"/>
        <family val="1"/>
      </rPr>
      <t>c</t>
    </r>
    <r>
      <rPr>
        <sz val="10"/>
        <color rgb="FF000000"/>
        <rFont val="Times New Roman"/>
        <family val="1"/>
      </rPr>
      <t xml:space="preserve"> We have assumed that it will take one hour for each respondent to refamiliarize with regulatory requirements, one hour to complete the initial notification, and one hour to complete the Notification of Compliance Status.</t>
    </r>
  </si>
  <si>
    <r>
      <rPr>
        <vertAlign val="superscript"/>
        <sz val="10"/>
        <rFont val="Times New Roman"/>
        <family val="1"/>
      </rPr>
      <t>d</t>
    </r>
    <r>
      <rPr>
        <sz val="10"/>
        <rFont val="Times New Roman"/>
        <family val="1"/>
      </rPr>
      <t xml:space="preserve"> The NESHAP requires that existing and new facilities with a daily production level greater than 50 tons per day install and operate a cyclone to reduce emissions from pelleting operations. These facilities are required to install a device on the cyclone to monitor inlet flow rate, inlet velocity, pressure drop, or amperage. We estimate 1,284 of the 1,800 facilities have production greater than 50 tons per day. </t>
    </r>
  </si>
  <si>
    <r>
      <t xml:space="preserve">   A. Familiarize with rule requirements</t>
    </r>
    <r>
      <rPr>
        <vertAlign val="superscript"/>
        <sz val="10"/>
        <color rgb="FF000000"/>
        <rFont val="Times New Roman"/>
        <family val="1"/>
      </rPr>
      <t xml:space="preserve"> c</t>
    </r>
  </si>
  <si>
    <t>e We have assumed that it will take one hour for each respondent to transmit or disclose information.</t>
  </si>
  <si>
    <r>
      <rPr>
        <vertAlign val="superscript"/>
        <sz val="10"/>
        <rFont val="Times New Roman"/>
        <family val="1"/>
      </rPr>
      <t>f</t>
    </r>
    <r>
      <rPr>
        <sz val="10"/>
        <rFont val="Times New Roman"/>
        <family val="1"/>
      </rPr>
      <t xml:space="preserve"> Totals have been rounded to 3 significant figures. Figures may not add exactly due to rounding. </t>
    </r>
  </si>
  <si>
    <r>
      <t xml:space="preserve">Total Labor Burden and Costs (rounded) </t>
    </r>
    <r>
      <rPr>
        <b/>
        <vertAlign val="superscript"/>
        <sz val="10"/>
        <rFont val="Times New Roman"/>
        <family val="1"/>
      </rPr>
      <t>f</t>
    </r>
  </si>
  <si>
    <r>
      <t xml:space="preserve">GRAND TOTAL (rounded) </t>
    </r>
    <r>
      <rPr>
        <b/>
        <vertAlign val="superscript"/>
        <sz val="10"/>
        <rFont val="Times New Roman"/>
        <family val="1"/>
      </rPr>
      <t>f</t>
    </r>
  </si>
  <si>
    <r>
      <t>Total Capital and O&amp;M Cost (rounded)</t>
    </r>
    <r>
      <rPr>
        <b/>
        <vertAlign val="superscript"/>
        <sz val="10"/>
        <rFont val="Times New Roman"/>
        <family val="1"/>
      </rPr>
      <t xml:space="preserve"> f</t>
    </r>
  </si>
  <si>
    <r>
      <t>b</t>
    </r>
    <r>
      <rPr>
        <sz val="10"/>
        <rFont val="Times New Roman"/>
        <family val="1"/>
      </rPr>
      <t xml:space="preserve"> This ICR uses the following labor rates: Managerial $157.61 ($75.05+ 110%);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</si>
  <si>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rPr>
        <vertAlign val="superscript"/>
        <sz val="10"/>
        <color theme="1"/>
        <rFont val="Times New Roman"/>
        <family val="1"/>
      </rPr>
      <t>a</t>
    </r>
    <r>
      <rPr>
        <sz val="10"/>
        <color theme="1"/>
        <rFont val="Times New Roman"/>
        <family val="1"/>
      </rPr>
      <t xml:space="preserve">  We have assumed that the average number of respondents that will be subject to the rule will be 1,800, and that no additional new sources will become subject to the rule over the three-year period of this ICR.</t>
    </r>
  </si>
  <si>
    <r>
      <t>a</t>
    </r>
    <r>
      <rPr>
        <sz val="10"/>
        <rFont val="Times New Roman"/>
        <family val="1"/>
      </rPr>
      <t xml:space="preserve">  We  assume that an average of 1,800 respondents will be subject to this rule, and that no new source will become subject to the rule over the three-year period of the ICR.</t>
    </r>
  </si>
  <si>
    <r>
      <rPr>
        <vertAlign val="superscript"/>
        <sz val="10"/>
        <color rgb="FF000000"/>
        <rFont val="Times New Roman"/>
        <family val="1"/>
      </rPr>
      <t xml:space="preserve">c </t>
    </r>
    <r>
      <rPr>
        <sz val="10"/>
        <color rgb="FF000000"/>
        <rFont val="Times New Roman"/>
        <family val="1"/>
      </rPr>
      <t xml:space="preserve"> We have assumed that it will take one hour to review the initial notification of applicability report.</t>
    </r>
  </si>
  <si>
    <r>
      <t xml:space="preserve">   G.  Time to transmit or disclose information </t>
    </r>
    <r>
      <rPr>
        <vertAlign val="superscript"/>
        <sz val="10"/>
        <rFont val="Times New Roman"/>
        <family val="1"/>
      </rPr>
      <t>e</t>
    </r>
  </si>
  <si>
    <t xml:space="preserve">   H.  Time for audits</t>
  </si>
  <si>
    <t>Report Review</t>
  </si>
  <si>
    <r>
      <t xml:space="preserve">Initial notification </t>
    </r>
    <r>
      <rPr>
        <vertAlign val="superscript"/>
        <sz val="10"/>
        <color theme="1"/>
        <rFont val="Times New Roman"/>
        <family val="1"/>
      </rPr>
      <t>c</t>
    </r>
  </si>
  <si>
    <r>
      <t xml:space="preserve">Notification of compliance status </t>
    </r>
    <r>
      <rPr>
        <vertAlign val="superscript"/>
        <sz val="10"/>
        <color theme="1"/>
        <rFont val="Times New Roman"/>
        <family val="1"/>
      </rPr>
      <t>d</t>
    </r>
  </si>
  <si>
    <r>
      <t xml:space="preserve">Annual Compliance Certification </t>
    </r>
    <r>
      <rPr>
        <vertAlign val="superscript"/>
        <sz val="10"/>
        <color theme="1"/>
        <rFont val="Times New Roman"/>
        <family val="1"/>
      </rPr>
      <t>d</t>
    </r>
  </si>
  <si>
    <r>
      <rPr>
        <vertAlign val="superscript"/>
        <sz val="10"/>
        <color rgb="FF000000"/>
        <rFont val="Times New Roman"/>
        <family val="1"/>
      </rPr>
      <t xml:space="preserve">d </t>
    </r>
    <r>
      <rPr>
        <sz val="10"/>
        <color rgb="FF000000"/>
        <rFont val="Times New Roman"/>
        <family val="1"/>
      </rPr>
      <t xml:space="preserve"> We have assumed that it will take 2 hours to review the initial notification of compliance status report and the annual compliance certification.</t>
    </r>
  </si>
  <si>
    <r>
      <t xml:space="preserve">Cyclone monitor </t>
    </r>
    <r>
      <rPr>
        <vertAlign val="superscript"/>
        <sz val="10"/>
        <color theme="1"/>
        <rFont val="Times New Roman"/>
        <family val="1"/>
      </rPr>
      <t>c</t>
    </r>
  </si>
  <si>
    <r>
      <t xml:space="preserve">Total </t>
    </r>
    <r>
      <rPr>
        <vertAlign val="superscript"/>
        <sz val="10"/>
        <color theme="1"/>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</si>
  <si>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digits. Figures may not add exactly due to rounding. </t>
    </r>
  </si>
  <si>
    <r>
      <rPr>
        <vertAlign val="superscript"/>
        <sz val="10"/>
        <color theme="1"/>
        <rFont val="Times New Roman"/>
        <family val="1"/>
      </rPr>
      <t>c</t>
    </r>
    <r>
      <rPr>
        <sz val="10"/>
        <color theme="1"/>
        <rFont val="Times New Roman"/>
        <family val="1"/>
      </rPr>
      <t xml:space="preserve"> Capital costs have been increased from 2010 to 2020 $ using the CEPCI Equipment Cost Index.</t>
    </r>
  </si>
  <si>
    <t>1. Applications</t>
  </si>
  <si>
    <t>2. Survey and Studies</t>
  </si>
  <si>
    <t xml:space="preserve">3. Acquisition, Installation, &amp; Utilization of Tech. &amp; Systems </t>
  </si>
  <si>
    <t>4.  Reporting requirements</t>
  </si>
  <si>
    <t xml:space="preserve">   B.  Required Activities:</t>
  </si>
  <si>
    <t xml:space="preserve">   C. Create information</t>
  </si>
  <si>
    <t xml:space="preserve">   D. Gather existing information</t>
  </si>
  <si>
    <t xml:space="preserve">   E. Write report</t>
  </si>
  <si>
    <r>
      <t xml:space="preserve">        i. Quarterly control equipment inspection </t>
    </r>
    <r>
      <rPr>
        <vertAlign val="superscript"/>
        <sz val="10"/>
        <rFont val="Times New Roman"/>
        <family val="1"/>
      </rPr>
      <t>d</t>
    </r>
  </si>
  <si>
    <r>
      <t xml:space="preserve">        ii. Daily cyclone performance measures </t>
    </r>
    <r>
      <rPr>
        <vertAlign val="superscript"/>
        <sz val="10"/>
        <color rgb="FF000000"/>
        <rFont val="Times New Roman"/>
        <family val="1"/>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</si>
</sst>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3" formatCode="_(* #,##0.00_);_(* \(#,##0.00\);_(* &quot;-&quot;??_);_(@_)"/>
    <numFmt numFmtId="164" formatCode="General_)"/>
    <numFmt numFmtId="165" formatCode="&quot;$&quot;#,##0.00"/>
    <numFmt numFmtId="166" formatCode="&quot;$&quot;#,##0"/>
    <numFmt numFmtId="167" formatCode="0.0"/>
    <numFmt numFmtId="168" formatCode="_(* #,##0_);_(* \(#,##0\);_(* &quot;-&quot;??_);_(@_)"/>
  </numFmts>
  <fonts count="28"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rgb="FF000000"/>
      <name val="Times New Roman"/>
      <family val="1"/>
    </font>
    <font>
      <b/>
      <i/>
      <sz val="10"/>
      <color theme="1"/>
      <name val="Times New Roman"/>
      <family val="1"/>
    </font>
    <font>
      <i/>
      <sz val="10"/>
      <color theme="1"/>
      <name val="Times New Roman"/>
      <family val="1"/>
    </font>
    <font>
      <sz val="10"/>
      <color rgb="FFFF0000"/>
      <name val="Times New Roman"/>
      <family val="1"/>
    </font>
    <font>
      <sz val="10"/>
      <name val="Times New Roman"/>
      <family val="1"/>
    </font>
    <font>
      <sz val="8"/>
      <name val="Helv"/>
    </font>
    <font>
      <b/>
      <sz val="10"/>
      <name val="Times New Roman"/>
      <family val="1"/>
    </font>
    <font>
      <b/>
      <u/>
      <sz val="10"/>
      <name val="Times New Roman"/>
      <family val="1"/>
    </font>
    <font>
      <b/>
      <sz val="12"/>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b/>
      <sz val="10"/>
      <color rgb="FFFF0000"/>
      <name val="Times New Roman"/>
      <family val="1"/>
    </font>
    <font>
      <vertAlign val="superscript"/>
      <sz val="10"/>
      <name val="Times New Roman"/>
      <family val="1"/>
    </font>
    <font>
      <b/>
      <vertAlign val="superscript"/>
      <sz val="10"/>
      <name val="Times New Roman"/>
      <family val="1"/>
    </font>
    <font>
      <b/>
      <i/>
      <sz val="10"/>
      <name val="Times New Roman"/>
      <family val="1"/>
    </font>
    <font>
      <vertAlign val="superscript"/>
      <sz val="10"/>
      <color rgb="FF000000"/>
      <name val="Times New Roman"/>
      <family val="1"/>
    </font>
    <font>
      <sz val="10"/>
      <color theme="1"/>
      <name val="Calibri"/>
      <family val="2"/>
      <scheme val="minor"/>
    </font>
    <font>
      <sz val="8"/>
      <name val="Calibri"/>
      <family val="2"/>
      <scheme val="minor"/>
    </font>
    <font>
      <sz val="11"/>
      <color theme="1"/>
      <name val="Calibri"/>
      <family val="2"/>
      <scheme val="minor"/>
    </font>
    <font>
      <sz val="9"/>
      <color theme="1"/>
      <name val="Times New Roman"/>
      <family val="1"/>
    </font>
    <font>
      <vertAlign val="superscript"/>
      <sz val="9"/>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164" fontId="11" fillId="0" borderId="0"/>
    <xf numFmtId="43" fontId="25" fillId="0" borderId="0" applyFont="0" applyFill="0" applyBorder="0" applyAlignment="0" applyProtection="0"/>
  </cellStyleXfs>
  <cellXfs count="146">
    <xf numFmtId="0" fontId="0" fillId="0" borderId="0" xfId="0"/>
    <xf numFmtId="0" fontId="2" fillId="0" borderId="0" xfId="0" applyFont="1"/>
    <xf numFmtId="0" fontId="2" fillId="0" borderId="1" xfId="0" applyFont="1" applyBorder="1" applyAlignment="1">
      <alignment horizontal="center" wrapText="1"/>
    </xf>
    <xf numFmtId="0" fontId="9" fillId="0" borderId="0" xfId="0" applyFont="1"/>
    <xf numFmtId="164" fontId="13" fillId="0" borderId="0" xfId="1" applyFont="1" applyAlignment="1">
      <alignment horizontal="center" vertical="center" wrapText="1"/>
    </xf>
    <xf numFmtId="164" fontId="10" fillId="0" borderId="0" xfId="1" applyFont="1" applyAlignment="1">
      <alignment horizontal="center" vertical="center" wrapText="1"/>
    </xf>
    <xf numFmtId="165" fontId="10" fillId="0" borderId="0" xfId="1" applyNumberFormat="1" applyFont="1" applyAlignment="1">
      <alignment horizontal="right" wrapText="1"/>
    </xf>
    <xf numFmtId="0" fontId="10" fillId="0" borderId="0" xfId="0" applyFont="1"/>
    <xf numFmtId="0" fontId="2" fillId="0" borderId="0" xfId="0" applyFont="1" applyAlignment="1">
      <alignment horizontal="right"/>
    </xf>
    <xf numFmtId="0" fontId="9" fillId="0" borderId="0" xfId="0" applyFont="1" applyAlignment="1">
      <alignment wrapText="1"/>
    </xf>
    <xf numFmtId="0" fontId="10" fillId="0" borderId="1" xfId="0" applyFont="1" applyBorder="1" applyAlignment="1">
      <alignment horizontal="center" wrapText="1"/>
    </xf>
    <xf numFmtId="8" fontId="10" fillId="0" borderId="1" xfId="0" applyNumberFormat="1" applyFont="1" applyBorder="1" applyAlignment="1">
      <alignment horizontal="right" wrapText="1"/>
    </xf>
    <xf numFmtId="6" fontId="21" fillId="0" borderId="2" xfId="0" applyNumberFormat="1" applyFont="1" applyBorder="1" applyAlignment="1">
      <alignment horizontal="right" wrapText="1"/>
    </xf>
    <xf numFmtId="0" fontId="18" fillId="0" borderId="0" xfId="0" applyFont="1"/>
    <xf numFmtId="0" fontId="15" fillId="0" borderId="1" xfId="0" applyFont="1" applyBorder="1"/>
    <xf numFmtId="41" fontId="18" fillId="0" borderId="0" xfId="0" applyNumberFormat="1" applyFont="1"/>
    <xf numFmtId="41" fontId="18" fillId="0" borderId="5" xfId="0" applyNumberFormat="1" applyFont="1" applyBorder="1"/>
    <xf numFmtId="164" fontId="13" fillId="0" borderId="0" xfId="1" applyFont="1" applyAlignment="1">
      <alignment wrapText="1"/>
    </xf>
    <xf numFmtId="0" fontId="23" fillId="0" borderId="0" xfId="0" applyFont="1"/>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0" xfId="0" applyFont="1" applyAlignment="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6" fontId="2" fillId="0" borderId="0" xfId="0" applyNumberFormat="1" applyFont="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0" xfId="0" applyFont="1" applyAlignment="1">
      <alignment vertical="top" wrapText="1"/>
    </xf>
    <xf numFmtId="165" fontId="10" fillId="0" borderId="1" xfId="0" applyNumberFormat="1" applyFont="1" applyBorder="1"/>
    <xf numFmtId="0" fontId="10" fillId="0" borderId="1" xfId="0" applyFont="1" applyBorder="1" applyAlignment="1">
      <alignment horizontal="center" vertical="center" wrapText="1"/>
    </xf>
    <xf numFmtId="0" fontId="1" fillId="0" borderId="0" xfId="0" applyFont="1"/>
    <xf numFmtId="0" fontId="2" fillId="0" borderId="1" xfId="0" applyFont="1" applyBorder="1" applyAlignment="1">
      <alignment horizontal="right" wrapText="1"/>
    </xf>
    <xf numFmtId="8" fontId="2" fillId="0" borderId="1" xfId="0" applyNumberFormat="1" applyFont="1" applyBorder="1" applyAlignment="1">
      <alignment horizontal="right" vertical="center" wrapText="1"/>
    </xf>
    <xf numFmtId="6" fontId="7" fillId="0" borderId="1" xfId="0" applyNumberFormat="1" applyFont="1" applyBorder="1" applyAlignment="1">
      <alignment horizontal="right" wrapText="1"/>
    </xf>
    <xf numFmtId="8" fontId="2" fillId="0" borderId="1" xfId="0" applyNumberFormat="1" applyFont="1" applyBorder="1" applyAlignment="1">
      <alignment horizontal="right" wrapText="1"/>
    </xf>
    <xf numFmtId="0" fontId="10" fillId="0" borderId="1" xfId="0" applyFont="1" applyBorder="1" applyAlignment="1">
      <alignment horizontal="right" wrapText="1"/>
    </xf>
    <xf numFmtId="3" fontId="2" fillId="0" borderId="0" xfId="0" applyNumberFormat="1" applyFont="1"/>
    <xf numFmtId="0" fontId="3" fillId="0" borderId="0" xfId="0" applyFont="1"/>
    <xf numFmtId="41" fontId="10" fillId="0" borderId="0" xfId="0" applyNumberFormat="1" applyFont="1"/>
    <xf numFmtId="0" fontId="12" fillId="0" borderId="1" xfId="0" applyFont="1" applyBorder="1" applyAlignment="1">
      <alignment wrapText="1"/>
    </xf>
    <xf numFmtId="0" fontId="3" fillId="0" borderId="0" xfId="0" applyFont="1" applyAlignment="1">
      <alignment horizontal="center" wrapText="1"/>
    </xf>
    <xf numFmtId="0" fontId="2" fillId="0" borderId="0" xfId="0" applyFont="1" applyAlignment="1">
      <alignment horizontal="left" vertical="top" wrapText="1" indent="1"/>
    </xf>
    <xf numFmtId="0" fontId="2" fillId="0" borderId="0" xfId="0" applyFont="1" applyAlignment="1">
      <alignment horizontal="center" wrapText="1"/>
    </xf>
    <xf numFmtId="0" fontId="2" fillId="0" borderId="0" xfId="0" applyFont="1" applyAlignment="1">
      <alignment horizontal="right" wrapText="1"/>
    </xf>
    <xf numFmtId="3" fontId="2" fillId="0" borderId="0" xfId="0" applyNumberFormat="1" applyFont="1" applyAlignment="1">
      <alignment horizontal="center" wrapText="1"/>
    </xf>
    <xf numFmtId="166" fontId="2" fillId="0" borderId="0" xfId="0" applyNumberFormat="1" applyFont="1" applyAlignment="1">
      <alignment horizontal="right" wrapText="1"/>
    </xf>
    <xf numFmtId="1" fontId="2" fillId="0" borderId="0" xfId="0" applyNumberFormat="1" applyFont="1" applyAlignment="1">
      <alignment horizontal="center" wrapText="1"/>
    </xf>
    <xf numFmtId="167" fontId="2" fillId="0" borderId="0" xfId="0" applyNumberFormat="1" applyFont="1" applyAlignment="1">
      <alignment horizontal="center" wrapText="1"/>
    </xf>
    <xf numFmtId="0" fontId="8" fillId="0" borderId="0" xfId="0" applyFont="1" applyAlignment="1">
      <alignment vertical="top" wrapText="1"/>
    </xf>
    <xf numFmtId="3" fontId="7" fillId="0" borderId="0" xfId="0" applyNumberFormat="1" applyFont="1" applyAlignment="1">
      <alignment wrapText="1"/>
    </xf>
    <xf numFmtId="6" fontId="7" fillId="0" borderId="0" xfId="0" applyNumberFormat="1" applyFont="1" applyAlignment="1">
      <alignment horizontal="right" wrapText="1"/>
    </xf>
    <xf numFmtId="0" fontId="3" fillId="0" borderId="0" xfId="0" applyFont="1" applyAlignment="1">
      <alignment wrapText="1"/>
    </xf>
    <xf numFmtId="3" fontId="2" fillId="0" borderId="1" xfId="0" applyNumberFormat="1" applyFont="1" applyBorder="1" applyAlignment="1">
      <alignment horizontal="center" vertical="center" wrapText="1"/>
    </xf>
    <xf numFmtId="3" fontId="10" fillId="0" borderId="1" xfId="0" applyNumberFormat="1" applyFont="1" applyBorder="1" applyAlignment="1">
      <alignment horizontal="center" wrapText="1"/>
    </xf>
    <xf numFmtId="164" fontId="9" fillId="0" borderId="0" xfId="1" applyFont="1"/>
    <xf numFmtId="0" fontId="2" fillId="0" borderId="1" xfId="0" applyFont="1" applyBorder="1" applyAlignment="1">
      <alignment horizontal="center" vertical="top" wrapText="1"/>
    </xf>
    <xf numFmtId="0" fontId="10" fillId="0" borderId="1" xfId="0" applyFont="1" applyBorder="1" applyAlignment="1">
      <alignment horizontal="center" vertical="top" wrapText="1"/>
    </xf>
    <xf numFmtId="1" fontId="10" fillId="0" borderId="1" xfId="0" applyNumberFormat="1" applyFont="1" applyBorder="1" applyAlignment="1">
      <alignment horizontal="center" vertical="center" wrapText="1"/>
    </xf>
    <xf numFmtId="6" fontId="21" fillId="0" borderId="1" xfId="0" applyNumberFormat="1" applyFont="1" applyBorder="1" applyAlignment="1">
      <alignment horizontal="right" wrapText="1"/>
    </xf>
    <xf numFmtId="6" fontId="12" fillId="0" borderId="1" xfId="0" applyNumberFormat="1" applyFont="1" applyBorder="1" applyAlignment="1">
      <alignment horizontal="right" wrapText="1"/>
    </xf>
    <xf numFmtId="41" fontId="0" fillId="0" borderId="0" xfId="0" applyNumberFormat="1"/>
    <xf numFmtId="6" fontId="0" fillId="0" borderId="0" xfId="0" applyNumberFormat="1"/>
    <xf numFmtId="8" fontId="2" fillId="0" borderId="0" xfId="0" applyNumberFormat="1" applyFont="1"/>
    <xf numFmtId="0" fontId="15"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26" fillId="0" borderId="0" xfId="0" applyFont="1" applyAlignment="1">
      <alignment horizontal="left" vertical="center" indent="1"/>
    </xf>
    <xf numFmtId="0" fontId="27" fillId="0" borderId="0" xfId="0" applyFont="1" applyAlignment="1">
      <alignment horizontal="left" vertical="center" indent="1"/>
    </xf>
    <xf numFmtId="0" fontId="5" fillId="0" borderId="0" xfId="0" applyFont="1" applyAlignment="1">
      <alignment horizontal="left" vertical="center" indent="1"/>
    </xf>
    <xf numFmtId="0" fontId="2" fillId="0" borderId="0" xfId="0" applyFont="1" applyAlignment="1">
      <alignment vertical="center"/>
    </xf>
    <xf numFmtId="6" fontId="2" fillId="0" borderId="1" xfId="0" applyNumberFormat="1" applyFont="1" applyBorder="1" applyAlignment="1">
      <alignment vertical="center" wrapText="1"/>
    </xf>
    <xf numFmtId="3" fontId="2" fillId="0" borderId="1" xfId="0" applyNumberFormat="1" applyFont="1" applyBorder="1" applyAlignment="1">
      <alignment vertical="center" wrapText="1"/>
    </xf>
    <xf numFmtId="6" fontId="3" fillId="0" borderId="1" xfId="0" applyNumberFormat="1" applyFont="1" applyBorder="1" applyAlignment="1">
      <alignment vertical="center" wrapText="1"/>
    </xf>
    <xf numFmtId="3" fontId="3" fillId="0" borderId="1" xfId="0" applyNumberFormat="1" applyFont="1" applyBorder="1" applyAlignment="1">
      <alignment horizontal="center" vertical="center" wrapText="1"/>
    </xf>
    <xf numFmtId="168" fontId="0" fillId="0" borderId="0" xfId="2" applyNumberFormat="1" applyFont="1"/>
    <xf numFmtId="0" fontId="15" fillId="0" borderId="0" xfId="0" applyFont="1" applyAlignment="1">
      <alignment vertical="center" wrapText="1"/>
    </xf>
    <xf numFmtId="0" fontId="2" fillId="0" borderId="0" xfId="0" applyFont="1" applyAlignment="1">
      <alignment vertical="center" wrapText="1"/>
    </xf>
    <xf numFmtId="0" fontId="10" fillId="0" borderId="1" xfId="0" applyFont="1" applyFill="1" applyBorder="1" applyAlignment="1">
      <alignment horizontal="center" wrapText="1"/>
    </xf>
    <xf numFmtId="8" fontId="10" fillId="0" borderId="1" xfId="0" applyNumberFormat="1" applyFont="1" applyFill="1" applyBorder="1" applyAlignment="1">
      <alignment horizontal="right" wrapText="1"/>
    </xf>
    <xf numFmtId="8" fontId="23" fillId="0" borderId="0" xfId="0" applyNumberFormat="1" applyFont="1"/>
    <xf numFmtId="0" fontId="3" fillId="0" borderId="0" xfId="0" applyFont="1" applyFill="1"/>
    <xf numFmtId="0" fontId="2" fillId="0" borderId="0" xfId="0" applyFont="1" applyFill="1"/>
    <xf numFmtId="0" fontId="2" fillId="0" borderId="0" xfId="0" applyFont="1" applyFill="1" applyAlignment="1">
      <alignment horizontal="right"/>
    </xf>
    <xf numFmtId="0" fontId="2" fillId="0" borderId="0" xfId="0" applyFont="1" applyFill="1" applyAlignment="1">
      <alignment vertical="center" wrapText="1"/>
    </xf>
    <xf numFmtId="0" fontId="23" fillId="0" borderId="0" xfId="0" applyFont="1" applyFill="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vertical="center" wrapText="1" inden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3" fontId="10"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indent="2"/>
    </xf>
    <xf numFmtId="0" fontId="2" fillId="0" borderId="1" xfId="0" applyFont="1" applyFill="1" applyBorder="1" applyAlignment="1">
      <alignment horizontal="left" vertical="top" wrapText="1"/>
    </xf>
    <xf numFmtId="0" fontId="21" fillId="0" borderId="1" xfId="0" applyFont="1" applyFill="1" applyBorder="1" applyAlignment="1">
      <alignment vertical="top" wrapText="1"/>
    </xf>
    <xf numFmtId="0" fontId="12" fillId="0" borderId="1" xfId="0" applyFont="1" applyFill="1" applyBorder="1" applyAlignment="1">
      <alignment wrapText="1"/>
    </xf>
    <xf numFmtId="0" fontId="10" fillId="0" borderId="1" xfId="0" applyFont="1" applyFill="1" applyBorder="1" applyAlignment="1">
      <alignment horizontal="left" vertical="top" wrapText="1"/>
    </xf>
    <xf numFmtId="0" fontId="0" fillId="0" borderId="0" xfId="0" applyAlignment="1">
      <alignment horizontal="center"/>
    </xf>
    <xf numFmtId="0" fontId="10" fillId="0" borderId="0" xfId="0" applyFont="1" applyFill="1" applyAlignment="1">
      <alignment horizontal="left" vertical="center"/>
    </xf>
    <xf numFmtId="0" fontId="2" fillId="0" borderId="0" xfId="0" applyFont="1" applyFill="1" applyAlignment="1">
      <alignment horizontal="left" wrapText="1"/>
    </xf>
    <xf numFmtId="0" fontId="15" fillId="0" borderId="0" xfId="0" applyFont="1" applyFill="1" applyAlignment="1">
      <alignment horizontal="left" vertical="center" wrapText="1"/>
    </xf>
    <xf numFmtId="0" fontId="10" fillId="0" borderId="0" xfId="0" applyFont="1" applyFill="1" applyAlignment="1">
      <alignment horizontal="left" vertical="center" wrapText="1"/>
    </xf>
    <xf numFmtId="0" fontId="19"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3" fontId="21" fillId="0" borderId="2" xfId="0" applyNumberFormat="1" applyFont="1" applyBorder="1" applyAlignment="1">
      <alignment horizontal="center" wrapText="1"/>
    </xf>
    <xf numFmtId="3" fontId="21" fillId="0" borderId="3" xfId="0" applyNumberFormat="1" applyFont="1" applyBorder="1" applyAlignment="1">
      <alignment horizontal="center" wrapText="1"/>
    </xf>
    <xf numFmtId="3" fontId="21" fillId="0" borderId="4" xfId="0" applyNumberFormat="1" applyFont="1" applyBorder="1" applyAlignment="1">
      <alignment horizontal="center" wrapText="1"/>
    </xf>
    <xf numFmtId="0" fontId="15" fillId="0" borderId="1" xfId="0" applyFont="1" applyBorder="1" applyAlignment="1">
      <alignment horizontal="center"/>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3" fontId="6" fillId="0" borderId="2" xfId="0" applyNumberFormat="1" applyFont="1" applyBorder="1" applyAlignment="1">
      <alignment horizontal="center" wrapText="1"/>
    </xf>
    <xf numFmtId="3" fontId="6" fillId="0" borderId="3" xfId="0" applyNumberFormat="1" applyFont="1" applyBorder="1" applyAlignment="1">
      <alignment horizontal="center" wrapText="1"/>
    </xf>
    <xf numFmtId="3" fontId="6" fillId="0" borderId="4" xfId="0" applyNumberFormat="1" applyFont="1" applyBorder="1" applyAlignment="1">
      <alignment horizontal="center" wrapText="1"/>
    </xf>
    <xf numFmtId="0" fontId="21" fillId="0" borderId="2"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4" xfId="0"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9" fillId="0" borderId="0" xfId="0" applyFont="1" applyAlignment="1">
      <alignment vertical="center" wrapText="1"/>
    </xf>
    <xf numFmtId="0" fontId="10" fillId="0" borderId="0" xfId="0" applyFont="1" applyAlignment="1">
      <alignment wrapText="1"/>
    </xf>
    <xf numFmtId="0" fontId="12" fillId="0" borderId="1" xfId="0" applyFont="1" applyBorder="1" applyAlignment="1">
      <alignment horizontal="center" wrapText="1"/>
    </xf>
    <xf numFmtId="3" fontId="12" fillId="0" borderId="1" xfId="0" applyNumberFormat="1" applyFont="1" applyBorder="1" applyAlignment="1">
      <alignment horizontal="center" wrapText="1"/>
    </xf>
    <xf numFmtId="0" fontId="19" fillId="0" borderId="0" xfId="0" applyFont="1" applyAlignment="1">
      <alignment horizontal="left" wrapText="1"/>
    </xf>
    <xf numFmtId="0" fontId="15" fillId="0" borderId="0" xfId="0" applyFont="1" applyAlignment="1">
      <alignment vertical="center"/>
    </xf>
    <xf numFmtId="0" fontId="12" fillId="0" borderId="0" xfId="0" applyFont="1" applyAlignment="1">
      <alignment horizontal="left"/>
    </xf>
    <xf numFmtId="0" fontId="10" fillId="0" borderId="6" xfId="0" applyFont="1" applyBorder="1" applyAlignment="1">
      <alignment horizontal="left" vertical="top"/>
    </xf>
    <xf numFmtId="0" fontId="15" fillId="0" borderId="0" xfId="0" applyFont="1" applyFill="1" applyAlignment="1">
      <alignment vertical="center"/>
    </xf>
    <xf numFmtId="0" fontId="2" fillId="0" borderId="0" xfId="0" applyFont="1" applyAlignment="1">
      <alignment horizontal="left" vertical="top" wrapText="1"/>
    </xf>
    <xf numFmtId="0" fontId="2" fillId="0" borderId="0" xfId="0" applyFont="1" applyAlignment="1">
      <alignment vertical="center" wrapText="1"/>
    </xf>
    <xf numFmtId="0" fontId="23"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16" fillId="0" borderId="1" xfId="0" applyFont="1" applyBorder="1" applyAlignment="1">
      <alignment vertical="center" wrapText="1"/>
    </xf>
  </cellXfs>
  <cellStyles count="3">
    <cellStyle name="Comma" xfId="2" builtinId="3"/>
    <cellStyle name="Normal" xfId="0" builtinId="0"/>
    <cellStyle name="Normal_SSI Burden Estimate BML 060710" xfId="1" xr:uid="{A07D4530-980E-478C-AD05-99F0F1CD297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1E90-6FAB-477D-9C4D-FB71EFB87D93}">
  <dimension ref="A1:B8"/>
  <sheetViews>
    <sheetView tabSelected="1" workbookViewId="0">
      <selection activeCell="A16" sqref="A16"/>
    </sheetView>
  </sheetViews>
  <sheetFormatPr defaultRowHeight="14.5" x14ac:dyDescent="0.35"/>
  <cols>
    <col min="1" max="1" width="27.7265625" bestFit="1" customWidth="1"/>
    <col min="2" max="2" width="14.26953125" bestFit="1" customWidth="1"/>
  </cols>
  <sheetData>
    <row r="1" spans="1:2" x14ac:dyDescent="0.35">
      <c r="A1" s="102" t="s">
        <v>0</v>
      </c>
      <c r="B1" s="102"/>
    </row>
    <row r="2" spans="1:2" x14ac:dyDescent="0.35">
      <c r="A2" t="s">
        <v>1</v>
      </c>
      <c r="B2" s="62">
        <f>'Table 1'!K28</f>
        <v>35.611111111111114</v>
      </c>
    </row>
    <row r="3" spans="1:2" x14ac:dyDescent="0.35">
      <c r="A3" t="s">
        <v>2</v>
      </c>
      <c r="B3" s="75">
        <f>Respondents!F8</f>
        <v>1800</v>
      </c>
    </row>
    <row r="4" spans="1:2" x14ac:dyDescent="0.35">
      <c r="A4" t="s">
        <v>3</v>
      </c>
      <c r="B4" s="75">
        <f>'Table 1'!F29</f>
        <v>64100</v>
      </c>
    </row>
    <row r="5" spans="1:2" x14ac:dyDescent="0.35">
      <c r="A5" t="s">
        <v>4</v>
      </c>
      <c r="B5" s="63">
        <f>'Table 1'!I31</f>
        <v>7700000</v>
      </c>
    </row>
    <row r="6" spans="1:2" x14ac:dyDescent="0.35">
      <c r="A6" t="s">
        <v>5</v>
      </c>
      <c r="B6" s="63">
        <f>'Capital O&amp;M'!G6</f>
        <v>41000</v>
      </c>
    </row>
    <row r="7" spans="1:2" x14ac:dyDescent="0.35">
      <c r="A7" t="s">
        <v>6</v>
      </c>
      <c r="B7" s="75">
        <f>Responses!E7</f>
        <v>1800</v>
      </c>
    </row>
    <row r="8" spans="1:2" x14ac:dyDescent="0.35">
      <c r="A8" t="s">
        <v>63</v>
      </c>
      <c r="B8" t="s">
        <v>65</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4DA1-2EC2-470A-B0BB-BC64BD0BE2BC}">
  <dimension ref="A1:U54"/>
  <sheetViews>
    <sheetView zoomScaleNormal="100" workbookViewId="0"/>
  </sheetViews>
  <sheetFormatPr defaultColWidth="9.1796875" defaultRowHeight="13" x14ac:dyDescent="0.3"/>
  <cols>
    <col min="1" max="1" width="47.1796875" style="18" customWidth="1"/>
    <col min="2" max="8" width="11" style="18" customWidth="1"/>
    <col min="9" max="9" width="15.7265625" style="18" customWidth="1"/>
    <col min="10" max="10" width="6.7265625" style="18" customWidth="1"/>
    <col min="11" max="11" width="11.453125" style="18" customWidth="1"/>
    <col min="12" max="12" width="12.54296875" style="18" customWidth="1"/>
    <col min="13" max="13" width="47.81640625" style="18" customWidth="1"/>
    <col min="14" max="14" width="12.1796875" style="18" customWidth="1"/>
    <col min="15" max="20" width="9.1796875" style="18"/>
    <col min="21" max="21" width="11.7265625" style="18" customWidth="1"/>
    <col min="22" max="16384" width="9.1796875" style="18"/>
  </cols>
  <sheetData>
    <row r="1" spans="1:21" x14ac:dyDescent="0.3">
      <c r="A1" s="39" t="s">
        <v>66</v>
      </c>
      <c r="B1" s="1"/>
      <c r="C1" s="1"/>
      <c r="D1" s="1"/>
      <c r="E1" s="1"/>
      <c r="F1" s="1"/>
      <c r="G1" s="1"/>
      <c r="H1" s="1"/>
      <c r="I1" s="8"/>
      <c r="J1" s="1"/>
      <c r="K1" s="1"/>
      <c r="L1" s="1"/>
      <c r="M1" s="39"/>
      <c r="N1" s="13"/>
    </row>
    <row r="2" spans="1:21" s="1" customFormat="1" x14ac:dyDescent="0.3">
      <c r="F2" s="7"/>
      <c r="G2" s="7"/>
      <c r="H2" s="7"/>
      <c r="I2" s="8"/>
      <c r="J2" s="3"/>
    </row>
    <row r="3" spans="1:21" s="1" customFormat="1" ht="78" x14ac:dyDescent="0.3">
      <c r="A3" s="86" t="s">
        <v>7</v>
      </c>
      <c r="B3" s="87" t="s">
        <v>8</v>
      </c>
      <c r="C3" s="87" t="s">
        <v>9</v>
      </c>
      <c r="D3" s="87" t="s">
        <v>10</v>
      </c>
      <c r="E3" s="87" t="s">
        <v>11</v>
      </c>
      <c r="F3" s="57" t="s">
        <v>12</v>
      </c>
      <c r="G3" s="57" t="s">
        <v>13</v>
      </c>
      <c r="H3" s="57" t="s">
        <v>14</v>
      </c>
      <c r="I3" s="57" t="s">
        <v>15</v>
      </c>
      <c r="J3" s="3"/>
      <c r="M3" s="42"/>
      <c r="N3" s="42"/>
      <c r="O3" s="42"/>
      <c r="P3" s="42"/>
      <c r="Q3" s="42"/>
      <c r="R3" s="42"/>
      <c r="S3" s="42"/>
      <c r="T3" s="42"/>
      <c r="U3" s="42"/>
    </row>
    <row r="4" spans="1:21" s="1" customFormat="1" x14ac:dyDescent="0.3">
      <c r="A4" s="88" t="s">
        <v>112</v>
      </c>
      <c r="B4" s="87"/>
      <c r="C4" s="87"/>
      <c r="D4" s="87"/>
      <c r="E4" s="87"/>
      <c r="F4" s="57"/>
      <c r="G4" s="57"/>
      <c r="H4" s="57"/>
      <c r="I4" s="57"/>
      <c r="J4" s="3"/>
      <c r="M4" s="42"/>
      <c r="N4" s="42"/>
      <c r="O4" s="42"/>
      <c r="P4" s="42"/>
      <c r="Q4" s="42"/>
      <c r="R4" s="42"/>
      <c r="S4" s="42"/>
      <c r="T4" s="42"/>
      <c r="U4" s="42"/>
    </row>
    <row r="5" spans="1:21" s="1" customFormat="1" x14ac:dyDescent="0.3">
      <c r="A5" s="88" t="s">
        <v>113</v>
      </c>
      <c r="B5" s="87"/>
      <c r="C5" s="87"/>
      <c r="D5" s="87"/>
      <c r="E5" s="87"/>
      <c r="F5" s="57"/>
      <c r="G5" s="57"/>
      <c r="H5" s="57"/>
      <c r="I5" s="57"/>
      <c r="J5" s="3"/>
      <c r="M5" s="42"/>
      <c r="N5" s="42"/>
      <c r="O5" s="42"/>
      <c r="P5" s="42"/>
      <c r="Q5" s="42"/>
      <c r="R5" s="42"/>
      <c r="S5" s="42"/>
      <c r="T5" s="42"/>
      <c r="U5" s="42"/>
    </row>
    <row r="6" spans="1:21" s="1" customFormat="1" x14ac:dyDescent="0.3">
      <c r="A6" s="89" t="s">
        <v>114</v>
      </c>
      <c r="B6" s="87"/>
      <c r="C6" s="87"/>
      <c r="D6" s="87"/>
      <c r="E6" s="87"/>
      <c r="F6" s="57"/>
      <c r="G6" s="57"/>
      <c r="H6" s="57"/>
      <c r="I6" s="57"/>
      <c r="J6" s="3"/>
      <c r="M6" s="42"/>
      <c r="N6" s="42"/>
      <c r="O6" s="42"/>
      <c r="P6" s="42"/>
      <c r="Q6" s="42"/>
      <c r="R6" s="42"/>
      <c r="S6" s="42"/>
      <c r="T6" s="42"/>
      <c r="U6" s="42"/>
    </row>
    <row r="7" spans="1:21" s="1" customFormat="1" x14ac:dyDescent="0.3">
      <c r="A7" s="90" t="s">
        <v>115</v>
      </c>
      <c r="B7" s="91"/>
      <c r="C7" s="91"/>
      <c r="D7" s="91"/>
      <c r="E7" s="91"/>
      <c r="F7" s="2"/>
      <c r="G7" s="2"/>
      <c r="H7" s="2"/>
      <c r="I7" s="33"/>
      <c r="J7" s="3"/>
      <c r="K7" s="115" t="s">
        <v>16</v>
      </c>
      <c r="L7" s="115"/>
      <c r="O7" s="44"/>
      <c r="P7" s="44"/>
      <c r="Q7" s="44"/>
      <c r="R7" s="44"/>
      <c r="S7" s="44"/>
      <c r="T7" s="44"/>
      <c r="U7" s="45"/>
    </row>
    <row r="8" spans="1:21" s="1" customFormat="1" ht="15.5" x14ac:dyDescent="0.3">
      <c r="A8" s="92" t="s">
        <v>88</v>
      </c>
      <c r="B8" s="93">
        <v>1</v>
      </c>
      <c r="C8" s="93">
        <v>1</v>
      </c>
      <c r="D8" s="93">
        <f>B8*C8</f>
        <v>1</v>
      </c>
      <c r="E8" s="94">
        <v>1800</v>
      </c>
      <c r="F8" s="66">
        <f>D8*E8</f>
        <v>1800</v>
      </c>
      <c r="G8" s="59">
        <f>F8*0.05</f>
        <v>90</v>
      </c>
      <c r="H8" s="59">
        <f>F8*0.1</f>
        <v>180</v>
      </c>
      <c r="I8" s="34">
        <f>F8*$L$9+G8*$L$8+H8*$L$10</f>
        <v>248533.11000000002</v>
      </c>
      <c r="J8" s="9"/>
      <c r="K8" s="14" t="s">
        <v>18</v>
      </c>
      <c r="L8" s="30">
        <v>157.60499999999999</v>
      </c>
      <c r="M8" s="43"/>
      <c r="N8" s="44"/>
      <c r="O8" s="44"/>
      <c r="P8" s="44"/>
      <c r="Q8" s="44"/>
      <c r="R8" s="46"/>
      <c r="S8" s="44"/>
      <c r="T8" s="44"/>
      <c r="U8" s="47"/>
    </row>
    <row r="9" spans="1:21" s="1" customFormat="1" x14ac:dyDescent="0.3">
      <c r="A9" s="95" t="s">
        <v>116</v>
      </c>
      <c r="B9" s="93">
        <v>0</v>
      </c>
      <c r="C9" s="93">
        <v>0</v>
      </c>
      <c r="D9" s="93">
        <f>B9*C9</f>
        <v>0</v>
      </c>
      <c r="E9" s="93">
        <v>0</v>
      </c>
      <c r="F9" s="31">
        <f>D9*E9</f>
        <v>0</v>
      </c>
      <c r="G9" s="31">
        <f>F9*0.05</f>
        <v>0</v>
      </c>
      <c r="H9" s="31">
        <f>F9*0.1</f>
        <v>0</v>
      </c>
      <c r="I9" s="34">
        <f>F9*$L$9+G9*$L$8+H9*$L$10</f>
        <v>0</v>
      </c>
      <c r="J9" s="3"/>
      <c r="K9" s="14" t="s">
        <v>19</v>
      </c>
      <c r="L9" s="30">
        <v>123.94200000000001</v>
      </c>
      <c r="M9" s="43"/>
      <c r="N9" s="44"/>
      <c r="O9" s="44"/>
      <c r="P9" s="44"/>
      <c r="Q9" s="44"/>
      <c r="R9" s="44"/>
      <c r="S9" s="44"/>
      <c r="T9" s="44"/>
      <c r="U9" s="47"/>
    </row>
    <row r="10" spans="1:21" s="1" customFormat="1" ht="15.65" customHeight="1" x14ac:dyDescent="0.3">
      <c r="A10" s="95" t="s">
        <v>120</v>
      </c>
      <c r="B10" s="93">
        <v>1</v>
      </c>
      <c r="C10" s="93">
        <v>4</v>
      </c>
      <c r="D10" s="93">
        <f>B10*C10</f>
        <v>4</v>
      </c>
      <c r="E10" s="96">
        <v>1284</v>
      </c>
      <c r="F10" s="66">
        <f>D10*E10</f>
        <v>5136</v>
      </c>
      <c r="G10" s="66">
        <f>F10*0.05</f>
        <v>256.8</v>
      </c>
      <c r="H10" s="66">
        <f>F10*0.1</f>
        <v>513.6</v>
      </c>
      <c r="I10" s="34">
        <f>F10*$L$9+G10*$L$8+H10*$L$10</f>
        <v>709147.80720000016</v>
      </c>
      <c r="J10" s="3"/>
      <c r="K10" s="14" t="s">
        <v>20</v>
      </c>
      <c r="L10" s="30">
        <v>62.517000000000003</v>
      </c>
      <c r="M10" s="43"/>
      <c r="N10" s="44"/>
      <c r="O10" s="44"/>
      <c r="P10" s="44"/>
      <c r="Q10" s="44"/>
      <c r="R10" s="44"/>
      <c r="S10" s="44"/>
      <c r="T10" s="44"/>
      <c r="U10" s="47"/>
    </row>
    <row r="11" spans="1:21" s="1" customFormat="1" ht="15.5" x14ac:dyDescent="0.3">
      <c r="A11" s="88" t="s">
        <v>121</v>
      </c>
      <c r="B11" s="93">
        <v>0.1</v>
      </c>
      <c r="C11" s="93">
        <v>365</v>
      </c>
      <c r="D11" s="93">
        <f>B11*C11</f>
        <v>36.5</v>
      </c>
      <c r="E11" s="96">
        <v>1284</v>
      </c>
      <c r="F11" s="66">
        <f>D11*E11</f>
        <v>46866</v>
      </c>
      <c r="G11" s="66">
        <f>F11*0.05</f>
        <v>2343.3000000000002</v>
      </c>
      <c r="H11" s="66">
        <f>F11*0.1</f>
        <v>4686.6000000000004</v>
      </c>
      <c r="I11" s="34">
        <f>F11*$L$9+G11*$L$8+H11*$L$10</f>
        <v>6470973.7407</v>
      </c>
      <c r="J11" s="3"/>
      <c r="K11" s="56"/>
      <c r="L11" s="17"/>
      <c r="M11" s="43"/>
      <c r="N11" s="44"/>
      <c r="O11" s="44"/>
      <c r="P11" s="44"/>
      <c r="Q11" s="48"/>
      <c r="R11" s="48"/>
      <c r="S11" s="48"/>
      <c r="T11" s="48"/>
      <c r="U11" s="47"/>
    </row>
    <row r="12" spans="1:21" s="1" customFormat="1" x14ac:dyDescent="0.3">
      <c r="A12" s="88" t="s">
        <v>117</v>
      </c>
      <c r="B12" s="93"/>
      <c r="C12" s="93"/>
      <c r="D12" s="93"/>
      <c r="E12" s="96"/>
      <c r="F12" s="66"/>
      <c r="G12" s="66"/>
      <c r="H12" s="66"/>
      <c r="I12" s="34"/>
      <c r="J12" s="3"/>
      <c r="K12" s="4"/>
      <c r="L12" s="4"/>
      <c r="M12" s="43"/>
      <c r="N12" s="44"/>
      <c r="O12" s="44"/>
      <c r="P12" s="44"/>
      <c r="Q12" s="48"/>
      <c r="R12" s="48"/>
      <c r="S12" s="48"/>
      <c r="T12" s="48"/>
      <c r="U12" s="47"/>
    </row>
    <row r="13" spans="1:21" s="1" customFormat="1" x14ac:dyDescent="0.3">
      <c r="A13" s="88" t="s">
        <v>118</v>
      </c>
      <c r="B13" s="93"/>
      <c r="C13" s="93"/>
      <c r="D13" s="93"/>
      <c r="E13" s="96"/>
      <c r="F13" s="66"/>
      <c r="G13" s="66"/>
      <c r="H13" s="66"/>
      <c r="I13" s="34"/>
      <c r="J13" s="3"/>
      <c r="K13" s="5"/>
      <c r="L13" s="6"/>
      <c r="M13" s="43"/>
      <c r="N13" s="44"/>
      <c r="O13" s="44"/>
      <c r="P13" s="44"/>
      <c r="Q13" s="48"/>
      <c r="R13" s="48"/>
      <c r="S13" s="49"/>
      <c r="T13" s="49"/>
      <c r="U13" s="47"/>
    </row>
    <row r="14" spans="1:21" s="1" customFormat="1" x14ac:dyDescent="0.3">
      <c r="A14" s="88" t="s">
        <v>119</v>
      </c>
      <c r="B14" s="78"/>
      <c r="C14" s="78"/>
      <c r="D14" s="78"/>
      <c r="E14" s="78"/>
      <c r="F14" s="10"/>
      <c r="G14" s="10"/>
      <c r="H14" s="10"/>
      <c r="I14" s="34"/>
      <c r="J14" s="3"/>
      <c r="K14" s="5"/>
      <c r="L14" s="6"/>
      <c r="M14" s="43"/>
      <c r="N14" s="44"/>
      <c r="O14" s="44"/>
      <c r="P14" s="44"/>
      <c r="Q14" s="48"/>
      <c r="R14" s="48"/>
      <c r="S14" s="49"/>
      <c r="T14" s="49"/>
      <c r="U14" s="47"/>
    </row>
    <row r="15" spans="1:21" s="1" customFormat="1" x14ac:dyDescent="0.3">
      <c r="A15" s="97" t="s">
        <v>21</v>
      </c>
      <c r="B15" s="93">
        <v>0.5</v>
      </c>
      <c r="C15" s="93">
        <v>1</v>
      </c>
      <c r="D15" s="93">
        <f>B15*C15</f>
        <v>0.5</v>
      </c>
      <c r="E15" s="93">
        <v>0</v>
      </c>
      <c r="F15" s="31">
        <f>D15*E15</f>
        <v>0</v>
      </c>
      <c r="G15" s="31">
        <f>F15*0.05</f>
        <v>0</v>
      </c>
      <c r="H15" s="31">
        <f>F15*0.1</f>
        <v>0</v>
      </c>
      <c r="I15" s="34">
        <f>F15*$L$9+G15*$L$8+H15*$L$10</f>
        <v>0</v>
      </c>
      <c r="J15" s="3"/>
      <c r="K15" s="5"/>
      <c r="L15" s="6"/>
      <c r="M15" s="43"/>
      <c r="N15" s="44"/>
      <c r="O15" s="44"/>
      <c r="P15" s="44"/>
      <c r="Q15" s="48"/>
      <c r="R15" s="48"/>
      <c r="S15" s="49"/>
      <c r="T15" s="49"/>
      <c r="U15" s="47"/>
    </row>
    <row r="16" spans="1:21" s="1" customFormat="1" ht="14.5" customHeight="1" x14ac:dyDescent="0.3">
      <c r="A16" s="97" t="s">
        <v>74</v>
      </c>
      <c r="B16" s="93">
        <v>1</v>
      </c>
      <c r="C16" s="93">
        <v>1</v>
      </c>
      <c r="D16" s="93">
        <f>B16*C16</f>
        <v>1</v>
      </c>
      <c r="E16" s="94">
        <v>0</v>
      </c>
      <c r="F16" s="66">
        <f>D16*E16</f>
        <v>0</v>
      </c>
      <c r="G16" s="31">
        <f>F16*0.05</f>
        <v>0</v>
      </c>
      <c r="H16" s="31">
        <f>F16*0.1</f>
        <v>0</v>
      </c>
      <c r="I16" s="34">
        <f>F16*$L$9+G16*$L$8+H16*$L$10</f>
        <v>0</v>
      </c>
      <c r="J16" s="3"/>
      <c r="K16" s="5"/>
      <c r="L16" s="6"/>
      <c r="M16" s="43"/>
      <c r="N16" s="44"/>
      <c r="O16" s="44"/>
      <c r="P16" s="44"/>
      <c r="Q16" s="48"/>
      <c r="R16" s="48"/>
      <c r="S16" s="49"/>
      <c r="T16" s="49"/>
      <c r="U16" s="47"/>
    </row>
    <row r="17" spans="1:21" s="1" customFormat="1" x14ac:dyDescent="0.3">
      <c r="A17" s="97" t="s">
        <v>75</v>
      </c>
      <c r="B17" s="93">
        <v>1</v>
      </c>
      <c r="C17" s="93">
        <v>1</v>
      </c>
      <c r="D17" s="93">
        <f>B17*C17</f>
        <v>1</v>
      </c>
      <c r="E17" s="94">
        <v>1800</v>
      </c>
      <c r="F17" s="66">
        <f>D17*E17</f>
        <v>1800</v>
      </c>
      <c r="G17" s="31">
        <f>F17*0.05</f>
        <v>90</v>
      </c>
      <c r="H17" s="31">
        <f>F17*0.1</f>
        <v>180</v>
      </c>
      <c r="I17" s="34">
        <f>F17*$L$9+G17*$L$8+H17*$L$10</f>
        <v>248533.11000000002</v>
      </c>
      <c r="J17" s="3"/>
      <c r="K17" s="5"/>
      <c r="L17" s="6"/>
      <c r="M17" s="43"/>
      <c r="N17" s="44"/>
      <c r="O17" s="44"/>
      <c r="P17" s="44"/>
      <c r="Q17" s="48"/>
      <c r="R17" s="48"/>
      <c r="S17" s="49"/>
      <c r="T17" s="49"/>
      <c r="U17" s="47"/>
    </row>
    <row r="18" spans="1:21" s="1" customFormat="1" ht="13.5" x14ac:dyDescent="0.35">
      <c r="A18" s="116" t="s">
        <v>22</v>
      </c>
      <c r="B18" s="117"/>
      <c r="C18" s="117"/>
      <c r="D18" s="117"/>
      <c r="E18" s="118"/>
      <c r="F18" s="119">
        <f>SUM(F8:H17)</f>
        <v>63942.3</v>
      </c>
      <c r="G18" s="120"/>
      <c r="H18" s="121"/>
      <c r="I18" s="35">
        <f>SUM(I8:I17)</f>
        <v>7677187.7679000003</v>
      </c>
      <c r="J18" s="3"/>
      <c r="M18" s="43"/>
      <c r="N18" s="44"/>
      <c r="O18" s="44"/>
      <c r="P18" s="44"/>
      <c r="Q18" s="44"/>
      <c r="R18" s="44"/>
      <c r="S18" s="44"/>
      <c r="T18" s="44"/>
      <c r="U18" s="47"/>
    </row>
    <row r="19" spans="1:21" s="1" customFormat="1" x14ac:dyDescent="0.3">
      <c r="A19" s="98" t="s">
        <v>23</v>
      </c>
      <c r="B19" s="91"/>
      <c r="C19" s="91"/>
      <c r="D19" s="91"/>
      <c r="E19" s="91"/>
      <c r="F19" s="2"/>
      <c r="G19" s="2"/>
      <c r="H19" s="2"/>
      <c r="I19" s="33"/>
      <c r="J19" s="3"/>
      <c r="M19" s="43"/>
      <c r="N19" s="44"/>
      <c r="O19" s="44"/>
      <c r="P19" s="44"/>
      <c r="Q19" s="44"/>
      <c r="R19" s="46"/>
      <c r="S19" s="44"/>
      <c r="T19" s="44"/>
      <c r="U19" s="47"/>
    </row>
    <row r="20" spans="1:21" s="1" customFormat="1" ht="15.5" x14ac:dyDescent="0.35">
      <c r="A20" s="88" t="s">
        <v>91</v>
      </c>
      <c r="B20" s="91" t="s">
        <v>68</v>
      </c>
      <c r="C20" s="91"/>
      <c r="D20" s="91"/>
      <c r="E20" s="91"/>
      <c r="F20" s="2"/>
      <c r="G20" s="2"/>
      <c r="H20" s="2"/>
      <c r="I20" s="36">
        <f>F20*$L$9+G20*$L$8+H20*$L$10</f>
        <v>0</v>
      </c>
      <c r="J20" s="3"/>
      <c r="K20" s="3"/>
      <c r="M20" s="50"/>
      <c r="N20" s="50"/>
      <c r="O20" s="50"/>
      <c r="P20" s="50"/>
      <c r="Q20" s="50"/>
      <c r="R20" s="51"/>
      <c r="S20" s="51"/>
      <c r="T20" s="51"/>
      <c r="U20" s="52"/>
    </row>
    <row r="21" spans="1:21" s="1" customFormat="1" x14ac:dyDescent="0.3">
      <c r="A21" s="88" t="s">
        <v>69</v>
      </c>
      <c r="B21" s="78"/>
      <c r="C21" s="78"/>
      <c r="D21" s="78"/>
      <c r="E21" s="78"/>
      <c r="F21" s="10"/>
      <c r="G21" s="10"/>
      <c r="H21" s="10"/>
      <c r="I21" s="11">
        <f>F21*$L$9+G21*$L$8+H21*$L$10</f>
        <v>0</v>
      </c>
      <c r="J21" s="3"/>
      <c r="K21" s="3"/>
      <c r="M21" s="43"/>
      <c r="N21" s="44"/>
      <c r="O21" s="44"/>
      <c r="P21" s="44"/>
      <c r="Q21" s="44"/>
      <c r="R21" s="44"/>
      <c r="S21" s="44"/>
      <c r="T21" s="44"/>
      <c r="U21" s="45"/>
    </row>
    <row r="22" spans="1:21" s="1" customFormat="1" x14ac:dyDescent="0.3">
      <c r="A22" s="88" t="s">
        <v>70</v>
      </c>
      <c r="B22" s="78"/>
      <c r="C22" s="78"/>
      <c r="D22" s="78"/>
      <c r="E22" s="78"/>
      <c r="F22" s="55"/>
      <c r="G22" s="10"/>
      <c r="H22" s="10"/>
      <c r="I22" s="11">
        <f>F22*$L$9+G22*$L$8+H22*$L$10</f>
        <v>0</v>
      </c>
      <c r="J22" s="3"/>
      <c r="K22" s="3"/>
      <c r="M22" s="43"/>
      <c r="N22" s="44"/>
      <c r="O22" s="44"/>
      <c r="P22" s="44"/>
      <c r="Q22" s="44"/>
      <c r="R22" s="44"/>
      <c r="S22" s="44"/>
      <c r="T22" s="44"/>
      <c r="U22" s="47"/>
    </row>
    <row r="23" spans="1:21" s="1" customFormat="1" x14ac:dyDescent="0.3">
      <c r="A23" s="88" t="s">
        <v>71</v>
      </c>
      <c r="B23" s="78"/>
      <c r="C23" s="78"/>
      <c r="D23" s="78"/>
      <c r="E23" s="78"/>
      <c r="F23" s="10"/>
      <c r="G23" s="10"/>
      <c r="H23" s="10"/>
      <c r="I23" s="37"/>
      <c r="J23" s="3"/>
      <c r="M23" s="43"/>
      <c r="N23" s="44"/>
      <c r="O23" s="44"/>
      <c r="P23" s="44"/>
      <c r="Q23" s="44"/>
      <c r="R23" s="44"/>
      <c r="S23" s="44"/>
      <c r="T23" s="44"/>
      <c r="U23" s="47"/>
    </row>
    <row r="24" spans="1:21" s="1" customFormat="1" x14ac:dyDescent="0.3">
      <c r="A24" s="88" t="s">
        <v>72</v>
      </c>
      <c r="B24" s="78"/>
      <c r="C24" s="78"/>
      <c r="D24" s="78"/>
      <c r="E24" s="78"/>
      <c r="F24" s="10"/>
      <c r="G24" s="10"/>
      <c r="H24" s="10"/>
      <c r="I24" s="11">
        <f>F24*$L$9+G24*$L$8+H24*$L$10</f>
        <v>0</v>
      </c>
      <c r="J24" s="3"/>
      <c r="K24" s="3"/>
      <c r="M24" s="43"/>
      <c r="N24" s="44"/>
      <c r="O24" s="44"/>
      <c r="P24" s="44"/>
      <c r="Q24" s="44"/>
      <c r="R24" s="46"/>
      <c r="S24" s="44"/>
      <c r="T24" s="44"/>
      <c r="U24" s="47"/>
    </row>
    <row r="25" spans="1:21" s="1" customFormat="1" ht="16.899999999999999" customHeight="1" x14ac:dyDescent="0.3">
      <c r="A25" s="88" t="s">
        <v>73</v>
      </c>
      <c r="B25" s="78"/>
      <c r="C25" s="78"/>
      <c r="D25" s="78"/>
      <c r="E25" s="78"/>
      <c r="F25" s="10"/>
      <c r="G25" s="10"/>
      <c r="H25" s="10"/>
      <c r="I25" s="11">
        <f>F25*$L$9+G25*$L$8+H25*$L$10</f>
        <v>0</v>
      </c>
      <c r="J25" s="3"/>
      <c r="K25" s="3"/>
      <c r="M25" s="43"/>
      <c r="N25" s="44"/>
      <c r="O25" s="44"/>
      <c r="P25" s="44"/>
      <c r="Q25" s="44"/>
      <c r="R25" s="44"/>
      <c r="S25" s="44"/>
      <c r="T25" s="44"/>
      <c r="U25" s="47"/>
    </row>
    <row r="26" spans="1:21" s="1" customFormat="1" ht="15.5" x14ac:dyDescent="0.3">
      <c r="A26" s="95" t="s">
        <v>101</v>
      </c>
      <c r="B26" s="78">
        <v>0.1</v>
      </c>
      <c r="C26" s="78">
        <v>1</v>
      </c>
      <c r="D26" s="78">
        <f t="shared" ref="D26:D27" si="0">B26*C26</f>
        <v>0.1</v>
      </c>
      <c r="E26" s="94">
        <v>1800</v>
      </c>
      <c r="F26" s="31">
        <f>D26*E26</f>
        <v>180</v>
      </c>
      <c r="G26" s="31">
        <f>F26*0.05</f>
        <v>9</v>
      </c>
      <c r="H26" s="31">
        <f>F26*0.1</f>
        <v>18</v>
      </c>
      <c r="I26" s="11">
        <f>F26*$L$9+G26*$L$8+H26*$L$10</f>
        <v>24853.311000000002</v>
      </c>
      <c r="J26" s="3"/>
      <c r="K26" s="3"/>
      <c r="M26" s="43"/>
      <c r="N26" s="44"/>
      <c r="O26" s="44"/>
      <c r="P26" s="44"/>
      <c r="Q26" s="44"/>
      <c r="R26" s="44"/>
      <c r="S26" s="44"/>
      <c r="T26" s="44"/>
      <c r="U26" s="47"/>
    </row>
    <row r="27" spans="1:21" s="1" customFormat="1" x14ac:dyDescent="0.3">
      <c r="A27" s="88" t="s">
        <v>102</v>
      </c>
      <c r="B27" s="78">
        <v>0.1</v>
      </c>
      <c r="C27" s="78">
        <v>1</v>
      </c>
      <c r="D27" s="78">
        <f t="shared" si="0"/>
        <v>0.1</v>
      </c>
      <c r="E27" s="78">
        <f>E22</f>
        <v>0</v>
      </c>
      <c r="F27" s="10">
        <f t="shared" ref="F27" si="1">D27*E27</f>
        <v>0</v>
      </c>
      <c r="G27" s="10">
        <f t="shared" ref="G27" si="2">F27*0.05</f>
        <v>0</v>
      </c>
      <c r="H27" s="10">
        <f t="shared" ref="H27" si="3">F27*0.1</f>
        <v>0</v>
      </c>
      <c r="I27" s="11">
        <f>F27*$L$9+G27*$L$8+H27*$L$10</f>
        <v>0</v>
      </c>
      <c r="J27" s="3"/>
      <c r="K27" s="3"/>
      <c r="M27" s="43"/>
      <c r="N27" s="44"/>
      <c r="O27" s="44"/>
      <c r="P27" s="44"/>
      <c r="Q27" s="44"/>
      <c r="R27" s="44"/>
      <c r="S27" s="44"/>
      <c r="T27" s="44"/>
      <c r="U27" s="47"/>
    </row>
    <row r="28" spans="1:21" s="1" customFormat="1" ht="13.5" x14ac:dyDescent="0.35">
      <c r="A28" s="99" t="s">
        <v>24</v>
      </c>
      <c r="B28" s="122"/>
      <c r="C28" s="123"/>
      <c r="D28" s="123"/>
      <c r="E28" s="124"/>
      <c r="F28" s="112">
        <f>SUM(F20:H27)</f>
        <v>207</v>
      </c>
      <c r="G28" s="113"/>
      <c r="H28" s="114"/>
      <c r="I28" s="12">
        <f>SUM(I20:I27)</f>
        <v>24853.311000000002</v>
      </c>
      <c r="J28" s="16"/>
      <c r="K28" s="40">
        <f>F29/Responses!E7</f>
        <v>35.611111111111114</v>
      </c>
      <c r="L28" s="40" t="s">
        <v>17</v>
      </c>
      <c r="M28" s="43"/>
      <c r="N28" s="44"/>
      <c r="O28" s="44"/>
      <c r="P28" s="44"/>
      <c r="Q28" s="44"/>
      <c r="R28" s="44"/>
      <c r="S28" s="44"/>
      <c r="T28" s="44"/>
      <c r="U28" s="47"/>
    </row>
    <row r="29" spans="1:21" s="1" customFormat="1" ht="17.25" customHeight="1" x14ac:dyDescent="0.35">
      <c r="A29" s="100" t="s">
        <v>94</v>
      </c>
      <c r="B29" s="125"/>
      <c r="C29" s="126"/>
      <c r="D29" s="126"/>
      <c r="E29" s="127"/>
      <c r="F29" s="112">
        <f>ROUND(SUM(F18,F28), -2)</f>
        <v>64100</v>
      </c>
      <c r="G29" s="113"/>
      <c r="H29" s="114"/>
      <c r="I29" s="12">
        <f>ROUND(SUM(I28,I18), -4)</f>
        <v>7700000</v>
      </c>
      <c r="J29" s="16"/>
      <c r="K29" s="15"/>
      <c r="L29" s="3"/>
      <c r="M29" s="43"/>
      <c r="N29" s="44"/>
      <c r="O29" s="44"/>
      <c r="P29" s="44"/>
      <c r="Q29" s="44"/>
      <c r="R29" s="44"/>
      <c r="S29" s="44"/>
      <c r="T29" s="44"/>
      <c r="U29" s="47"/>
    </row>
    <row r="30" spans="1:21" s="1" customFormat="1" ht="18.75" customHeight="1" x14ac:dyDescent="0.35">
      <c r="A30" s="41" t="s">
        <v>96</v>
      </c>
      <c r="B30" s="109"/>
      <c r="C30" s="110"/>
      <c r="D30" s="110"/>
      <c r="E30" s="110"/>
      <c r="F30" s="110"/>
      <c r="G30" s="110"/>
      <c r="H30" s="111"/>
      <c r="I30" s="60">
        <f>'Capital O&amp;M'!G6</f>
        <v>41000</v>
      </c>
      <c r="J30" s="3"/>
      <c r="M30" s="50"/>
      <c r="N30" s="50"/>
      <c r="O30" s="50"/>
      <c r="P30" s="50"/>
      <c r="Q30" s="50"/>
      <c r="R30" s="51"/>
      <c r="S30" s="51"/>
      <c r="T30" s="51"/>
      <c r="U30" s="52"/>
    </row>
    <row r="31" spans="1:21" s="1" customFormat="1" ht="18.75" customHeight="1" x14ac:dyDescent="0.35">
      <c r="A31" s="41" t="s">
        <v>95</v>
      </c>
      <c r="B31" s="109"/>
      <c r="C31" s="110"/>
      <c r="D31" s="110"/>
      <c r="E31" s="110"/>
      <c r="F31" s="110"/>
      <c r="G31" s="110"/>
      <c r="H31" s="111"/>
      <c r="I31" s="60">
        <f>ROUND(SUM(I29:I30), -5)</f>
        <v>7700000</v>
      </c>
      <c r="J31" s="3"/>
      <c r="M31" s="53"/>
      <c r="N31" s="53"/>
      <c r="O31" s="53"/>
      <c r="P31" s="53"/>
      <c r="Q31" s="53"/>
      <c r="R31" s="51"/>
      <c r="S31" s="51"/>
      <c r="T31" s="51"/>
      <c r="U31" s="52"/>
    </row>
    <row r="32" spans="1:21" s="1" customFormat="1" ht="13.5" x14ac:dyDescent="0.35">
      <c r="G32" s="38"/>
      <c r="I32" s="8"/>
      <c r="J32" s="3"/>
      <c r="M32" s="53"/>
      <c r="N32" s="53"/>
      <c r="O32" s="53"/>
      <c r="P32" s="53"/>
      <c r="Q32" s="53"/>
      <c r="R32" s="53"/>
      <c r="S32" s="53"/>
      <c r="T32" s="53"/>
      <c r="U32" s="52"/>
    </row>
    <row r="33" spans="1:21" s="1" customFormat="1" ht="13.5" x14ac:dyDescent="0.35">
      <c r="A33" s="81" t="s">
        <v>25</v>
      </c>
      <c r="B33" s="82"/>
      <c r="C33" s="82"/>
      <c r="D33" s="82"/>
      <c r="E33" s="82"/>
      <c r="F33" s="82"/>
      <c r="G33" s="82"/>
      <c r="H33" s="82"/>
      <c r="I33" s="83"/>
      <c r="J33" s="3"/>
      <c r="M33" s="53"/>
      <c r="N33" s="53"/>
      <c r="O33" s="53"/>
      <c r="P33" s="53"/>
      <c r="Q33" s="53"/>
      <c r="R33" s="53"/>
      <c r="S33" s="53"/>
      <c r="T33" s="53"/>
      <c r="U33" s="52"/>
    </row>
    <row r="34" spans="1:21" s="1" customFormat="1" ht="31.5" customHeight="1" x14ac:dyDescent="0.3">
      <c r="A34" s="104" t="s">
        <v>98</v>
      </c>
      <c r="B34" s="104"/>
      <c r="C34" s="104"/>
      <c r="D34" s="104"/>
      <c r="E34" s="104"/>
      <c r="F34" s="104"/>
      <c r="G34" s="104"/>
      <c r="H34" s="104"/>
      <c r="I34" s="104"/>
      <c r="J34" s="3"/>
      <c r="M34" s="29"/>
      <c r="N34" s="29"/>
      <c r="O34" s="29"/>
      <c r="P34" s="29"/>
      <c r="Q34" s="29"/>
      <c r="R34" s="29"/>
      <c r="S34" s="29"/>
      <c r="T34" s="29"/>
      <c r="U34" s="29"/>
    </row>
    <row r="35" spans="1:21" ht="62.25" customHeight="1" x14ac:dyDescent="0.3">
      <c r="A35" s="107" t="s">
        <v>97</v>
      </c>
      <c r="B35" s="108"/>
      <c r="C35" s="108"/>
      <c r="D35" s="108"/>
      <c r="E35" s="108"/>
      <c r="F35" s="108"/>
      <c r="G35" s="108"/>
      <c r="H35" s="108"/>
      <c r="I35" s="108"/>
    </row>
    <row r="36" spans="1:21" ht="27" customHeight="1" x14ac:dyDescent="0.3">
      <c r="A36" s="105" t="s">
        <v>89</v>
      </c>
      <c r="B36" s="105"/>
      <c r="C36" s="105"/>
      <c r="D36" s="105"/>
      <c r="E36" s="105"/>
      <c r="F36" s="105"/>
      <c r="G36" s="105"/>
      <c r="H36" s="105"/>
      <c r="I36" s="105"/>
    </row>
    <row r="37" spans="1:21" ht="44.25" customHeight="1" x14ac:dyDescent="0.3">
      <c r="A37" s="106" t="s">
        <v>90</v>
      </c>
      <c r="B37" s="106"/>
      <c r="C37" s="106"/>
      <c r="D37" s="106"/>
      <c r="E37" s="106"/>
      <c r="F37" s="106"/>
      <c r="G37" s="106"/>
      <c r="H37" s="106"/>
      <c r="I37" s="106"/>
    </row>
    <row r="38" spans="1:21" x14ac:dyDescent="0.3">
      <c r="A38" s="103" t="s">
        <v>92</v>
      </c>
      <c r="B38" s="103"/>
      <c r="C38" s="103"/>
      <c r="D38" s="103"/>
      <c r="E38" s="103"/>
      <c r="F38" s="103"/>
      <c r="G38" s="103"/>
      <c r="H38" s="103"/>
      <c r="I38" s="103"/>
    </row>
    <row r="39" spans="1:21" ht="15.5" x14ac:dyDescent="0.3">
      <c r="A39" s="103" t="s">
        <v>93</v>
      </c>
      <c r="B39" s="103"/>
      <c r="C39" s="103"/>
      <c r="D39" s="103"/>
      <c r="E39" s="103"/>
      <c r="F39" s="103"/>
      <c r="G39" s="103"/>
      <c r="H39" s="103"/>
      <c r="I39" s="103"/>
    </row>
    <row r="40" spans="1:21" x14ac:dyDescent="0.3">
      <c r="A40" s="84"/>
      <c r="B40" s="84"/>
      <c r="C40" s="84"/>
      <c r="D40" s="85"/>
      <c r="E40" s="85"/>
      <c r="F40" s="85"/>
      <c r="G40" s="85"/>
      <c r="H40" s="85"/>
      <c r="I40" s="85"/>
    </row>
    <row r="41" spans="1:21" x14ac:dyDescent="0.3">
      <c r="A41" s="77"/>
      <c r="B41" s="77"/>
      <c r="C41" s="77"/>
    </row>
    <row r="42" spans="1:21" x14ac:dyDescent="0.3">
      <c r="A42" s="77"/>
      <c r="B42" s="77"/>
      <c r="C42" s="77"/>
    </row>
    <row r="43" spans="1:21" x14ac:dyDescent="0.3">
      <c r="A43" s="76"/>
      <c r="B43" s="76"/>
      <c r="C43" s="76"/>
    </row>
    <row r="44" spans="1:21" x14ac:dyDescent="0.3">
      <c r="A44" s="77"/>
      <c r="B44" s="77"/>
      <c r="C44" s="77"/>
    </row>
    <row r="45" spans="1:21" x14ac:dyDescent="0.3">
      <c r="A45" s="77"/>
      <c r="B45" s="77"/>
      <c r="C45" s="77"/>
    </row>
    <row r="46" spans="1:21" x14ac:dyDescent="0.3">
      <c r="A46" s="76"/>
      <c r="B46" s="76"/>
      <c r="C46" s="76"/>
    </row>
    <row r="47" spans="1:21" x14ac:dyDescent="0.3">
      <c r="A47" s="76"/>
      <c r="B47" s="76"/>
      <c r="C47" s="76"/>
    </row>
    <row r="48" spans="1:21" ht="15.75" customHeight="1" x14ac:dyDescent="0.3">
      <c r="A48" s="77"/>
      <c r="B48" s="77"/>
      <c r="C48" s="77"/>
    </row>
    <row r="49" spans="1:3" ht="15" customHeight="1" x14ac:dyDescent="0.3">
      <c r="A49" s="77"/>
      <c r="B49" s="77"/>
      <c r="C49" s="77"/>
    </row>
    <row r="50" spans="1:3" x14ac:dyDescent="0.3">
      <c r="A50" s="77"/>
      <c r="B50" s="77"/>
      <c r="C50" s="77"/>
    </row>
    <row r="51" spans="1:3" x14ac:dyDescent="0.3">
      <c r="A51" s="76"/>
      <c r="B51" s="76"/>
      <c r="C51" s="76"/>
    </row>
    <row r="52" spans="1:3" x14ac:dyDescent="0.3">
      <c r="A52" s="76"/>
      <c r="B52" s="77"/>
      <c r="C52" s="77"/>
    </row>
    <row r="53" spans="1:3" x14ac:dyDescent="0.3">
      <c r="A53" s="77"/>
      <c r="B53" s="77"/>
      <c r="C53" s="77"/>
    </row>
    <row r="54" spans="1:3" x14ac:dyDescent="0.3">
      <c r="A54" s="76"/>
      <c r="B54" s="77"/>
      <c r="C54" s="77"/>
    </row>
  </sheetData>
  <sortState xmlns:xlrd2="http://schemas.microsoft.com/office/spreadsheetml/2017/richdata2" ref="A39:C54">
    <sortCondition ref="C39:C54"/>
  </sortState>
  <mergeCells count="15">
    <mergeCell ref="B30:H30"/>
    <mergeCell ref="B31:H31"/>
    <mergeCell ref="F28:H28"/>
    <mergeCell ref="F29:H29"/>
    <mergeCell ref="K7:L7"/>
    <mergeCell ref="A18:E18"/>
    <mergeCell ref="F18:H18"/>
    <mergeCell ref="B28:E28"/>
    <mergeCell ref="B29:E29"/>
    <mergeCell ref="A39:I39"/>
    <mergeCell ref="A34:I34"/>
    <mergeCell ref="A36:I36"/>
    <mergeCell ref="A37:I37"/>
    <mergeCell ref="A38:I38"/>
    <mergeCell ref="A35:I35"/>
  </mergeCells>
  <phoneticPr fontId="24" type="noConversion"/>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443F-7CF2-4AB9-A4F5-AA1F42586018}">
  <dimension ref="A1:L26"/>
  <sheetViews>
    <sheetView zoomScaleNormal="100" workbookViewId="0">
      <selection activeCell="A13" sqref="A13:I13"/>
    </sheetView>
  </sheetViews>
  <sheetFormatPr defaultRowHeight="14.5" x14ac:dyDescent="0.35"/>
  <cols>
    <col min="1" max="1" width="37.54296875" customWidth="1"/>
    <col min="2" max="9" width="11.7265625" customWidth="1"/>
    <col min="10" max="10" width="8.1796875" customWidth="1"/>
    <col min="11" max="11" width="11.81640625" customWidth="1"/>
  </cols>
  <sheetData>
    <row r="1" spans="1:12" ht="15.5" x14ac:dyDescent="0.35">
      <c r="A1" s="32" t="s">
        <v>67</v>
      </c>
      <c r="B1" s="1"/>
      <c r="C1" s="1"/>
      <c r="D1" s="1"/>
      <c r="E1" s="1"/>
      <c r="F1" s="1"/>
      <c r="G1" s="1"/>
      <c r="H1" s="1"/>
      <c r="I1" s="1"/>
    </row>
    <row r="2" spans="1:12" x14ac:dyDescent="0.35">
      <c r="A2" s="1"/>
      <c r="B2" s="1"/>
      <c r="C2" s="1"/>
      <c r="D2" s="1"/>
      <c r="E2" s="1"/>
      <c r="F2" s="7"/>
      <c r="G2" s="7"/>
      <c r="H2" s="7"/>
      <c r="I2" s="7"/>
    </row>
    <row r="3" spans="1:12" ht="65" x14ac:dyDescent="0.35">
      <c r="A3" s="31" t="s">
        <v>26</v>
      </c>
      <c r="B3" s="58" t="s">
        <v>27</v>
      </c>
      <c r="C3" s="58" t="s">
        <v>28</v>
      </c>
      <c r="D3" s="58" t="s">
        <v>29</v>
      </c>
      <c r="E3" s="58" t="s">
        <v>30</v>
      </c>
      <c r="F3" s="58" t="s">
        <v>12</v>
      </c>
      <c r="G3" s="58" t="s">
        <v>31</v>
      </c>
      <c r="H3" s="58" t="s">
        <v>32</v>
      </c>
      <c r="I3" s="58" t="s">
        <v>33</v>
      </c>
      <c r="J3" s="1"/>
      <c r="K3" s="1"/>
      <c r="L3" s="1"/>
    </row>
    <row r="4" spans="1:12" x14ac:dyDescent="0.35">
      <c r="A4" s="101" t="s">
        <v>103</v>
      </c>
      <c r="B4" s="78"/>
      <c r="C4" s="78"/>
      <c r="D4" s="78"/>
      <c r="E4" s="78"/>
      <c r="F4" s="78"/>
      <c r="G4" s="78"/>
      <c r="H4" s="78"/>
      <c r="I4" s="79"/>
      <c r="J4" s="1"/>
      <c r="K4" s="115" t="s">
        <v>16</v>
      </c>
      <c r="L4" s="115"/>
    </row>
    <row r="5" spans="1:12" ht="15.5" x14ac:dyDescent="0.35">
      <c r="A5" s="92" t="s">
        <v>104</v>
      </c>
      <c r="B5" s="10">
        <v>1</v>
      </c>
      <c r="C5" s="10">
        <v>1</v>
      </c>
      <c r="D5" s="10">
        <f t="shared" ref="D5:D7" si="0">B5*C5</f>
        <v>1</v>
      </c>
      <c r="E5" s="10">
        <f>'Table 1'!E15</f>
        <v>0</v>
      </c>
      <c r="F5" s="10">
        <f t="shared" ref="F5:F7" si="1">D5*E5</f>
        <v>0</v>
      </c>
      <c r="G5" s="10">
        <f t="shared" ref="G5:G6" si="2">F5*0.05</f>
        <v>0</v>
      </c>
      <c r="H5" s="10">
        <f t="shared" ref="H5:H6" si="3">F5*0.1</f>
        <v>0</v>
      </c>
      <c r="I5" s="11">
        <f>F5*$L$6+G5*$L$5+H5*$L$7</f>
        <v>0</v>
      </c>
      <c r="J5" s="1"/>
      <c r="K5" s="14" t="s">
        <v>18</v>
      </c>
      <c r="L5" s="30">
        <v>70.56</v>
      </c>
    </row>
    <row r="6" spans="1:12" ht="15.5" x14ac:dyDescent="0.35">
      <c r="A6" s="92" t="s">
        <v>105</v>
      </c>
      <c r="B6" s="10">
        <v>2</v>
      </c>
      <c r="C6" s="10">
        <v>1</v>
      </c>
      <c r="D6" s="10">
        <f t="shared" si="0"/>
        <v>2</v>
      </c>
      <c r="E6" s="10">
        <f>'Table 1'!E16</f>
        <v>0</v>
      </c>
      <c r="F6" s="10">
        <f t="shared" si="1"/>
        <v>0</v>
      </c>
      <c r="G6" s="10">
        <f t="shared" si="2"/>
        <v>0</v>
      </c>
      <c r="H6" s="10">
        <f t="shared" si="3"/>
        <v>0</v>
      </c>
      <c r="I6" s="11">
        <f>F6*$L$6+G6*$L$5+H6*$L$7</f>
        <v>0</v>
      </c>
      <c r="J6" s="1"/>
      <c r="K6" s="14" t="s">
        <v>34</v>
      </c>
      <c r="L6" s="30">
        <v>52.37</v>
      </c>
    </row>
    <row r="7" spans="1:12" ht="15.5" x14ac:dyDescent="0.35">
      <c r="A7" s="92" t="s">
        <v>106</v>
      </c>
      <c r="B7" s="10">
        <v>2</v>
      </c>
      <c r="C7" s="10">
        <v>1</v>
      </c>
      <c r="D7" s="10">
        <f t="shared" si="0"/>
        <v>2</v>
      </c>
      <c r="E7" s="55">
        <f>'Table 1'!E17</f>
        <v>1800</v>
      </c>
      <c r="F7" s="55">
        <f t="shared" si="1"/>
        <v>3600</v>
      </c>
      <c r="G7" s="10">
        <f t="shared" ref="G7" si="4">F7*0.05</f>
        <v>180</v>
      </c>
      <c r="H7" s="10">
        <f t="shared" ref="H7" si="5">F7*0.1</f>
        <v>360</v>
      </c>
      <c r="I7" s="11">
        <f>F7*$L$6+G7*$L$5+H7*$L$7</f>
        <v>211435.19999999998</v>
      </c>
      <c r="J7" s="1"/>
      <c r="K7" s="14" t="s">
        <v>20</v>
      </c>
      <c r="L7" s="30">
        <v>28.34</v>
      </c>
    </row>
    <row r="8" spans="1:12" ht="19.5" customHeight="1" x14ac:dyDescent="0.35">
      <c r="A8" s="41" t="s">
        <v>87</v>
      </c>
      <c r="B8" s="130"/>
      <c r="C8" s="130"/>
      <c r="D8" s="130"/>
      <c r="E8" s="130"/>
      <c r="F8" s="131">
        <f>ROUND(SUM(F4:H7), -1)</f>
        <v>4140</v>
      </c>
      <c r="G8" s="131"/>
      <c r="H8" s="131"/>
      <c r="I8" s="61">
        <f>ROUND(SUM(I4:I7), -3)</f>
        <v>211000</v>
      </c>
      <c r="J8" s="13"/>
      <c r="K8" s="13"/>
      <c r="L8" s="3"/>
    </row>
    <row r="9" spans="1:12" ht="7.15" customHeight="1" x14ac:dyDescent="0.35">
      <c r="A9" s="135"/>
      <c r="B9" s="135"/>
      <c r="C9" s="135"/>
      <c r="D9" s="135"/>
      <c r="E9" s="135"/>
      <c r="F9" s="135"/>
      <c r="G9" s="135"/>
      <c r="H9" s="135"/>
      <c r="I9" s="135"/>
      <c r="J9" s="1"/>
      <c r="K9" s="1"/>
      <c r="L9" s="1"/>
    </row>
    <row r="10" spans="1:12" ht="14.5" customHeight="1" x14ac:dyDescent="0.35">
      <c r="A10" s="134" t="s">
        <v>25</v>
      </c>
      <c r="B10" s="134"/>
      <c r="C10" s="134"/>
      <c r="D10" s="134"/>
      <c r="E10" s="134"/>
      <c r="F10" s="134"/>
      <c r="G10" s="134"/>
      <c r="H10" s="134"/>
      <c r="I10" s="134"/>
      <c r="J10" s="1"/>
      <c r="K10" s="1"/>
      <c r="L10" s="1"/>
    </row>
    <row r="11" spans="1:12" ht="16" x14ac:dyDescent="0.35">
      <c r="A11" s="132" t="s">
        <v>99</v>
      </c>
      <c r="B11" s="132"/>
      <c r="C11" s="132"/>
      <c r="D11" s="132"/>
      <c r="E11" s="132"/>
      <c r="F11" s="132"/>
      <c r="G11" s="132"/>
      <c r="H11" s="132"/>
      <c r="I11" s="132"/>
      <c r="J11" s="1"/>
      <c r="K11" s="1"/>
      <c r="L11" s="1"/>
    </row>
    <row r="12" spans="1:12" ht="55.15" customHeight="1" x14ac:dyDescent="0.35">
      <c r="A12" s="132" t="s">
        <v>64</v>
      </c>
      <c r="B12" s="132"/>
      <c r="C12" s="132"/>
      <c r="D12" s="132"/>
      <c r="E12" s="132"/>
      <c r="F12" s="132"/>
      <c r="G12" s="132"/>
      <c r="H12" s="132"/>
      <c r="I12" s="132"/>
      <c r="J12" s="1"/>
      <c r="K12" s="1"/>
      <c r="L12" s="1"/>
    </row>
    <row r="13" spans="1:12" ht="15.5" x14ac:dyDescent="0.35">
      <c r="A13" s="136" t="s">
        <v>100</v>
      </c>
      <c r="B13" s="136"/>
      <c r="C13" s="136"/>
      <c r="D13" s="136"/>
      <c r="E13" s="136"/>
      <c r="F13" s="136"/>
      <c r="G13" s="136"/>
      <c r="H13" s="136"/>
      <c r="I13" s="136"/>
      <c r="J13" s="1"/>
      <c r="K13" s="1"/>
      <c r="L13" s="1"/>
    </row>
    <row r="14" spans="1:12" ht="15.5" x14ac:dyDescent="0.35">
      <c r="A14" s="133" t="s">
        <v>107</v>
      </c>
      <c r="B14" s="133"/>
      <c r="C14" s="133"/>
      <c r="D14" s="133"/>
      <c r="E14" s="133"/>
      <c r="F14" s="133"/>
      <c r="G14" s="133"/>
      <c r="H14" s="133"/>
      <c r="I14" s="133"/>
      <c r="J14" s="1"/>
      <c r="K14" s="1"/>
      <c r="L14" s="1"/>
    </row>
    <row r="15" spans="1:12" x14ac:dyDescent="0.35">
      <c r="A15" s="128" t="s">
        <v>86</v>
      </c>
      <c r="B15" s="129"/>
      <c r="C15" s="129"/>
      <c r="D15" s="129"/>
      <c r="E15" s="129"/>
      <c r="F15" s="129"/>
      <c r="G15" s="129"/>
      <c r="H15" s="129"/>
      <c r="I15" s="129"/>
      <c r="J15" s="1"/>
      <c r="K15" s="1"/>
      <c r="L15" s="1"/>
    </row>
    <row r="16" spans="1:12" x14ac:dyDescent="0.35">
      <c r="A16" s="1"/>
      <c r="B16" s="1"/>
      <c r="C16" s="1"/>
      <c r="D16" s="1"/>
      <c r="E16" s="1"/>
      <c r="F16" s="1"/>
      <c r="G16" s="1"/>
      <c r="H16" s="1"/>
      <c r="I16" s="1"/>
      <c r="J16" s="1"/>
      <c r="K16" s="1"/>
      <c r="L16" s="1"/>
    </row>
    <row r="17" spans="1:12" x14ac:dyDescent="0.35">
      <c r="A17" s="1"/>
      <c r="B17" s="1"/>
      <c r="C17" s="1"/>
      <c r="D17" s="1"/>
      <c r="E17" s="1"/>
      <c r="F17" s="1"/>
      <c r="G17" s="1"/>
      <c r="H17" s="1"/>
      <c r="I17" s="1"/>
      <c r="J17" s="1"/>
      <c r="K17" s="1"/>
      <c r="L17" s="1"/>
    </row>
    <row r="18" spans="1:12" x14ac:dyDescent="0.35">
      <c r="A18" s="1"/>
      <c r="B18" s="1"/>
      <c r="C18" s="1"/>
      <c r="D18" s="1"/>
      <c r="E18" s="1"/>
      <c r="F18" s="1"/>
      <c r="G18" s="1"/>
      <c r="H18" s="1"/>
      <c r="I18" s="1"/>
      <c r="J18" s="1"/>
      <c r="K18" s="1"/>
      <c r="L18" s="1"/>
    </row>
    <row r="19" spans="1:12" x14ac:dyDescent="0.35">
      <c r="A19" s="1"/>
      <c r="B19" s="64"/>
      <c r="C19" s="64"/>
      <c r="D19" s="1"/>
      <c r="E19" s="1"/>
      <c r="F19" s="1"/>
      <c r="G19" s="1"/>
      <c r="H19" s="1"/>
      <c r="I19" s="1"/>
      <c r="J19" s="1"/>
      <c r="K19" s="1"/>
      <c r="L19" s="1"/>
    </row>
    <row r="20" spans="1:12" x14ac:dyDescent="0.35">
      <c r="A20" s="1"/>
      <c r="B20" s="64"/>
      <c r="C20" s="64"/>
      <c r="D20" s="1"/>
      <c r="E20" s="1"/>
      <c r="F20" s="1"/>
      <c r="G20" s="1"/>
      <c r="H20" s="1"/>
      <c r="I20" s="1"/>
      <c r="J20" s="1"/>
      <c r="K20" s="1"/>
      <c r="L20" s="1"/>
    </row>
    <row r="21" spans="1:12" x14ac:dyDescent="0.35">
      <c r="A21" s="1"/>
      <c r="B21" s="64"/>
      <c r="C21" s="64"/>
      <c r="D21" s="1"/>
      <c r="E21" s="1"/>
      <c r="F21" s="1"/>
      <c r="G21" s="1"/>
      <c r="H21" s="1"/>
      <c r="I21" s="1"/>
      <c r="J21" s="1"/>
      <c r="K21" s="1"/>
      <c r="L21" s="1"/>
    </row>
    <row r="22" spans="1:12" x14ac:dyDescent="0.35">
      <c r="A22" s="1"/>
      <c r="B22" s="1"/>
      <c r="C22" s="1"/>
      <c r="D22" s="1"/>
      <c r="E22" s="1"/>
      <c r="F22" s="1"/>
      <c r="G22" s="1"/>
      <c r="H22" s="1"/>
      <c r="I22" s="1"/>
      <c r="J22" s="1"/>
      <c r="K22" s="1"/>
      <c r="L22" s="1"/>
    </row>
    <row r="23" spans="1:12" x14ac:dyDescent="0.35">
      <c r="A23" s="1"/>
      <c r="B23" s="1"/>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c r="B25" s="1"/>
      <c r="C25" s="1"/>
      <c r="D25" s="1"/>
      <c r="E25" s="1"/>
      <c r="F25" s="1"/>
      <c r="G25" s="1"/>
      <c r="H25" s="1"/>
      <c r="I25" s="1"/>
      <c r="J25" s="1"/>
      <c r="K25" s="1"/>
      <c r="L25" s="1"/>
    </row>
    <row r="26" spans="1:12" x14ac:dyDescent="0.35">
      <c r="J26" s="1"/>
      <c r="K26" s="1"/>
      <c r="L26" s="1"/>
    </row>
  </sheetData>
  <mergeCells count="10">
    <mergeCell ref="K4:L4"/>
    <mergeCell ref="A15:I15"/>
    <mergeCell ref="B8:E8"/>
    <mergeCell ref="F8:H8"/>
    <mergeCell ref="A11:I11"/>
    <mergeCell ref="A12:I12"/>
    <mergeCell ref="A14:I14"/>
    <mergeCell ref="A10:I10"/>
    <mergeCell ref="A9:I9"/>
    <mergeCell ref="A13:I13"/>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E3CA-182B-4F98-B2D0-1BA8517B03CE}">
  <dimension ref="A1:H15"/>
  <sheetViews>
    <sheetView zoomScale="90" zoomScaleNormal="90" workbookViewId="0">
      <selection activeCell="B25" sqref="B25"/>
    </sheetView>
  </sheetViews>
  <sheetFormatPr defaultColWidth="22" defaultRowHeight="13" x14ac:dyDescent="0.3"/>
  <cols>
    <col min="1" max="1" width="16.54296875" style="18" customWidth="1"/>
    <col min="2" max="2" width="15.7265625" style="18" customWidth="1"/>
    <col min="3" max="3" width="12.81640625" style="18" customWidth="1"/>
    <col min="4" max="4" width="16.1796875" style="18" customWidth="1"/>
    <col min="5" max="5" width="15.7265625" style="18" customWidth="1"/>
    <col min="6" max="6" width="14.81640625" style="18" customWidth="1"/>
    <col min="7" max="7" width="12.81640625" style="18" customWidth="1"/>
    <col min="8" max="8" width="6" style="18" customWidth="1"/>
    <col min="9" max="16384" width="22" style="18"/>
  </cols>
  <sheetData>
    <row r="1" spans="1:8" x14ac:dyDescent="0.3">
      <c r="A1" s="5"/>
      <c r="B1" s="6"/>
      <c r="C1" s="6"/>
    </row>
    <row r="2" spans="1:8" x14ac:dyDescent="0.3">
      <c r="A2" s="140" t="s">
        <v>35</v>
      </c>
      <c r="B2" s="140"/>
      <c r="C2" s="140"/>
      <c r="D2" s="140"/>
      <c r="E2" s="140"/>
      <c r="F2" s="140"/>
      <c r="G2" s="141"/>
      <c r="H2" s="25"/>
    </row>
    <row r="3" spans="1:8" x14ac:dyDescent="0.3">
      <c r="A3" s="23" t="s">
        <v>36</v>
      </c>
      <c r="B3" s="23" t="s">
        <v>37</v>
      </c>
      <c r="C3" s="23" t="s">
        <v>38</v>
      </c>
      <c r="D3" s="23" t="s">
        <v>39</v>
      </c>
      <c r="E3" s="23" t="s">
        <v>40</v>
      </c>
      <c r="F3" s="23" t="s">
        <v>41</v>
      </c>
      <c r="G3" s="23" t="s">
        <v>42</v>
      </c>
      <c r="H3" s="25"/>
    </row>
    <row r="4" spans="1:8" ht="46.5" customHeight="1" x14ac:dyDescent="0.3">
      <c r="A4" s="23" t="s">
        <v>43</v>
      </c>
      <c r="B4" s="23" t="s">
        <v>44</v>
      </c>
      <c r="C4" s="23" t="s">
        <v>76</v>
      </c>
      <c r="D4" s="23" t="s">
        <v>45</v>
      </c>
      <c r="E4" s="23" t="s">
        <v>79</v>
      </c>
      <c r="F4" s="23" t="s">
        <v>78</v>
      </c>
      <c r="G4" s="23" t="s">
        <v>46</v>
      </c>
      <c r="H4" s="25"/>
    </row>
    <row r="5" spans="1:8" ht="22.15" customHeight="1" x14ac:dyDescent="0.3">
      <c r="A5" s="22" t="s">
        <v>108</v>
      </c>
      <c r="B5" s="71">
        <f>295*(596.2/550.8)</f>
        <v>319.31554103122738</v>
      </c>
      <c r="C5" s="22">
        <v>0</v>
      </c>
      <c r="D5" s="71">
        <v>0</v>
      </c>
      <c r="E5" s="71">
        <f>B5*0.1</f>
        <v>31.931554103122739</v>
      </c>
      <c r="F5" s="72">
        <v>1284</v>
      </c>
      <c r="G5" s="71">
        <f>+E5*F5</f>
        <v>41000.115468409596</v>
      </c>
      <c r="H5" s="26"/>
    </row>
    <row r="6" spans="1:8" ht="22.15" customHeight="1" x14ac:dyDescent="0.3">
      <c r="A6" s="24" t="s">
        <v>109</v>
      </c>
      <c r="B6" s="65"/>
      <c r="C6" s="65"/>
      <c r="D6" s="73">
        <v>0</v>
      </c>
      <c r="E6" s="65"/>
      <c r="F6" s="65"/>
      <c r="G6" s="73">
        <f>ROUND(G5,-2)</f>
        <v>41000</v>
      </c>
      <c r="H6" s="26"/>
    </row>
    <row r="7" spans="1:8" ht="24" customHeight="1" x14ac:dyDescent="0.3">
      <c r="A7" s="138" t="s">
        <v>80</v>
      </c>
      <c r="B7" s="139"/>
      <c r="C7" s="139"/>
      <c r="D7" s="139"/>
      <c r="E7" s="139"/>
      <c r="F7" s="139"/>
      <c r="G7" s="139"/>
    </row>
    <row r="8" spans="1:8" ht="59.25" customHeight="1" x14ac:dyDescent="0.3">
      <c r="A8" s="138" t="s">
        <v>77</v>
      </c>
      <c r="B8" s="139"/>
      <c r="C8" s="139"/>
      <c r="D8" s="139"/>
      <c r="E8" s="139"/>
      <c r="F8" s="139"/>
      <c r="G8" s="139"/>
    </row>
    <row r="9" spans="1:8" ht="18" customHeight="1" x14ac:dyDescent="0.3">
      <c r="A9" s="138" t="s">
        <v>111</v>
      </c>
      <c r="B9" s="139"/>
      <c r="C9" s="139"/>
      <c r="D9" s="139"/>
      <c r="E9" s="139"/>
      <c r="F9" s="139"/>
      <c r="G9" s="139"/>
    </row>
    <row r="10" spans="1:8" ht="18.75" customHeight="1" x14ac:dyDescent="0.3">
      <c r="A10" s="137" t="s">
        <v>110</v>
      </c>
      <c r="B10" s="137"/>
      <c r="C10" s="137"/>
      <c r="D10" s="137"/>
      <c r="E10" s="137"/>
      <c r="F10" s="137"/>
      <c r="G10" s="137"/>
    </row>
    <row r="12" spans="1:8" x14ac:dyDescent="0.3">
      <c r="A12" s="67"/>
    </row>
    <row r="13" spans="1:8" ht="14" x14ac:dyDescent="0.3">
      <c r="A13" s="68"/>
    </row>
    <row r="14" spans="1:8" ht="15.5" x14ac:dyDescent="0.3">
      <c r="A14" s="69"/>
    </row>
    <row r="15" spans="1:8" x14ac:dyDescent="0.3">
      <c r="A15" s="70"/>
      <c r="G15" s="80"/>
    </row>
  </sheetData>
  <mergeCells count="5">
    <mergeCell ref="A10:G10"/>
    <mergeCell ref="A7:G7"/>
    <mergeCell ref="A2:G2"/>
    <mergeCell ref="A8:G8"/>
    <mergeCell ref="A9:G9"/>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8CA8-D06D-48F9-AB41-065F033F135F}">
  <dimension ref="A1:E9"/>
  <sheetViews>
    <sheetView zoomScale="90" zoomScaleNormal="90" workbookViewId="0">
      <selection activeCell="D16" sqref="D16"/>
    </sheetView>
  </sheetViews>
  <sheetFormatPr defaultRowHeight="14.5" x14ac:dyDescent="0.35"/>
  <cols>
    <col min="1" max="1" width="26" customWidth="1"/>
    <col min="2" max="2" width="11.81640625" customWidth="1"/>
    <col min="3" max="3" width="12.7265625" customWidth="1"/>
    <col min="4" max="4" width="18.26953125" customWidth="1"/>
    <col min="5" max="5" width="14.7265625" customWidth="1"/>
  </cols>
  <sheetData>
    <row r="1" spans="1:5" s="18" customFormat="1" ht="15" x14ac:dyDescent="0.3">
      <c r="A1" s="142" t="s">
        <v>6</v>
      </c>
      <c r="B1" s="142"/>
      <c r="C1" s="142"/>
      <c r="D1" s="142"/>
      <c r="E1" s="142"/>
    </row>
    <row r="2" spans="1:5" s="18" customFormat="1" ht="13" x14ac:dyDescent="0.3">
      <c r="A2" s="19" t="s">
        <v>36</v>
      </c>
      <c r="B2" s="19" t="s">
        <v>37</v>
      </c>
      <c r="C2" s="19" t="s">
        <v>38</v>
      </c>
      <c r="D2" s="19" t="s">
        <v>39</v>
      </c>
      <c r="E2" s="19" t="s">
        <v>40</v>
      </c>
    </row>
    <row r="3" spans="1:5" s="18" customFormat="1" ht="81" customHeight="1" x14ac:dyDescent="0.3">
      <c r="A3" s="19" t="s">
        <v>47</v>
      </c>
      <c r="B3" s="19" t="s">
        <v>48</v>
      </c>
      <c r="C3" s="19" t="s">
        <v>49</v>
      </c>
      <c r="D3" s="19" t="s">
        <v>50</v>
      </c>
      <c r="E3" s="19" t="s">
        <v>51</v>
      </c>
    </row>
    <row r="4" spans="1:5" s="18" customFormat="1" ht="23.25" customHeight="1" x14ac:dyDescent="0.3">
      <c r="A4" s="22" t="s">
        <v>81</v>
      </c>
      <c r="B4" s="20">
        <v>0</v>
      </c>
      <c r="C4" s="20">
        <v>1</v>
      </c>
      <c r="D4" s="20">
        <v>0</v>
      </c>
      <c r="E4" s="20">
        <f>(B4*C4)+D4</f>
        <v>0</v>
      </c>
    </row>
    <row r="5" spans="1:5" s="18" customFormat="1" ht="32.25" customHeight="1" x14ac:dyDescent="0.3">
      <c r="A5" s="22" t="s">
        <v>82</v>
      </c>
      <c r="B5" s="20">
        <v>0</v>
      </c>
      <c r="C5" s="20">
        <v>1</v>
      </c>
      <c r="D5" s="20">
        <v>0</v>
      </c>
      <c r="E5" s="20">
        <f>(B5*C5)+D5</f>
        <v>0</v>
      </c>
    </row>
    <row r="6" spans="1:5" s="18" customFormat="1" ht="30.75" customHeight="1" x14ac:dyDescent="0.3">
      <c r="A6" s="22" t="s">
        <v>83</v>
      </c>
      <c r="B6" s="54">
        <v>1800</v>
      </c>
      <c r="C6" s="20">
        <v>1</v>
      </c>
      <c r="D6" s="20">
        <v>0</v>
      </c>
      <c r="E6" s="54">
        <f>(B6*C6)+D6</f>
        <v>1800</v>
      </c>
    </row>
    <row r="7" spans="1:5" s="18" customFormat="1" ht="13" x14ac:dyDescent="0.3">
      <c r="A7" s="65"/>
      <c r="B7" s="19"/>
      <c r="C7" s="19"/>
      <c r="D7" s="20" t="s">
        <v>52</v>
      </c>
      <c r="E7" s="54">
        <f>SUM(E4:E6)</f>
        <v>1800</v>
      </c>
    </row>
    <row r="8" spans="1:5" ht="25.15" customHeight="1" x14ac:dyDescent="0.35">
      <c r="A8" s="143" t="s">
        <v>84</v>
      </c>
      <c r="B8" s="144"/>
      <c r="C8" s="144"/>
      <c r="D8" s="144"/>
      <c r="E8" s="144"/>
    </row>
    <row r="9" spans="1:5" ht="18" customHeight="1" x14ac:dyDescent="0.35">
      <c r="A9" s="143" t="s">
        <v>85</v>
      </c>
      <c r="B9" s="144"/>
      <c r="C9" s="144"/>
      <c r="D9" s="144"/>
      <c r="E9" s="144"/>
    </row>
  </sheetData>
  <mergeCells count="3">
    <mergeCell ref="A1:E1"/>
    <mergeCell ref="A8:E8"/>
    <mergeCell ref="A9: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7754-04D5-4DBA-B79C-283E5E0BF946}">
  <dimension ref="A1:F9"/>
  <sheetViews>
    <sheetView zoomScale="70" zoomScaleNormal="70" workbookViewId="0">
      <selection activeCell="E13" sqref="E13"/>
    </sheetView>
  </sheetViews>
  <sheetFormatPr defaultColWidth="17.7265625" defaultRowHeight="31.9" customHeight="1" x14ac:dyDescent="0.35"/>
  <sheetData>
    <row r="1" spans="1:6" s="18" customFormat="1" ht="28.15" customHeight="1" x14ac:dyDescent="0.3">
      <c r="A1" s="142" t="s">
        <v>2</v>
      </c>
      <c r="B1" s="142"/>
      <c r="C1" s="142"/>
      <c r="D1" s="142"/>
      <c r="E1" s="142"/>
      <c r="F1" s="142"/>
    </row>
    <row r="2" spans="1:6" s="18" customFormat="1" ht="40.15" customHeight="1" x14ac:dyDescent="0.3">
      <c r="A2" s="27"/>
      <c r="B2" s="145" t="s">
        <v>53</v>
      </c>
      <c r="C2" s="145"/>
      <c r="D2" s="27" t="s">
        <v>54</v>
      </c>
      <c r="E2" s="145"/>
      <c r="F2" s="145"/>
    </row>
    <row r="3" spans="1:6" s="18" customFormat="1" ht="31.9" customHeight="1" x14ac:dyDescent="0.3">
      <c r="A3" s="27"/>
      <c r="B3" s="28" t="s">
        <v>36</v>
      </c>
      <c r="C3" s="28" t="s">
        <v>37</v>
      </c>
      <c r="D3" s="28" t="s">
        <v>38</v>
      </c>
      <c r="E3" s="28" t="s">
        <v>39</v>
      </c>
      <c r="F3" s="28" t="s">
        <v>40</v>
      </c>
    </row>
    <row r="4" spans="1:6" s="18" customFormat="1" ht="70.900000000000006" customHeight="1" x14ac:dyDescent="0.3">
      <c r="A4" s="28" t="s">
        <v>55</v>
      </c>
      <c r="B4" s="27" t="s">
        <v>56</v>
      </c>
      <c r="C4" s="27" t="s">
        <v>57</v>
      </c>
      <c r="D4" s="27" t="s">
        <v>58</v>
      </c>
      <c r="E4" s="27" t="s">
        <v>59</v>
      </c>
      <c r="F4" s="27" t="s">
        <v>60</v>
      </c>
    </row>
    <row r="5" spans="1:6" s="18" customFormat="1" ht="31.9" customHeight="1" x14ac:dyDescent="0.3">
      <c r="A5" s="19">
        <v>1</v>
      </c>
      <c r="B5" s="20">
        <v>0</v>
      </c>
      <c r="C5" s="54">
        <v>1800</v>
      </c>
      <c r="D5" s="20">
        <v>0</v>
      </c>
      <c r="E5" s="20">
        <v>0</v>
      </c>
      <c r="F5" s="54">
        <f>B5+C5+D5-E5</f>
        <v>1800</v>
      </c>
    </row>
    <row r="6" spans="1:6" s="18" customFormat="1" ht="31.9" customHeight="1" x14ac:dyDescent="0.3">
      <c r="A6" s="19">
        <v>2</v>
      </c>
      <c r="B6" s="20">
        <v>0</v>
      </c>
      <c r="C6" s="54">
        <v>1800</v>
      </c>
      <c r="D6" s="20">
        <v>0</v>
      </c>
      <c r="E6" s="20">
        <v>0</v>
      </c>
      <c r="F6" s="54">
        <f>B6+C6+D6-E6</f>
        <v>1800</v>
      </c>
    </row>
    <row r="7" spans="1:6" s="18" customFormat="1" ht="31.9" customHeight="1" x14ac:dyDescent="0.3">
      <c r="A7" s="19">
        <v>3</v>
      </c>
      <c r="B7" s="20">
        <v>0</v>
      </c>
      <c r="C7" s="54">
        <v>1800</v>
      </c>
      <c r="D7" s="20">
        <v>0</v>
      </c>
      <c r="E7" s="20">
        <v>0</v>
      </c>
      <c r="F7" s="54">
        <f>B7+C7+D7-E7</f>
        <v>1800</v>
      </c>
    </row>
    <row r="8" spans="1:6" s="18" customFormat="1" ht="31.9" customHeight="1" x14ac:dyDescent="0.3">
      <c r="A8" s="19" t="s">
        <v>61</v>
      </c>
      <c r="B8" s="20">
        <f>AVERAGE(B5:B7)</f>
        <v>0</v>
      </c>
      <c r="C8" s="74">
        <f>AVERAGE(C5:C7)</f>
        <v>1800</v>
      </c>
      <c r="D8" s="20">
        <v>0</v>
      </c>
      <c r="E8" s="20">
        <v>0</v>
      </c>
      <c r="F8" s="74">
        <f>AVERAGE(F5:F7)</f>
        <v>1800</v>
      </c>
    </row>
    <row r="9" spans="1:6" s="18" customFormat="1" ht="20.5" customHeight="1" x14ac:dyDescent="0.3">
      <c r="A9" s="21" t="s">
        <v>62</v>
      </c>
    </row>
  </sheetData>
  <mergeCells count="3">
    <mergeCell ref="A1:F1"/>
    <mergeCell ref="B2:C2"/>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647799BF397B47822A696CA5B00470" ma:contentTypeVersion="6" ma:contentTypeDescription="Create a new document." ma:contentTypeScope="" ma:versionID="0ceb306ddc9cef45b6b00103a3ec3f35">
  <xsd:schema xmlns:xsd="http://www.w3.org/2001/XMLSchema" xmlns:xs="http://www.w3.org/2001/XMLSchema" xmlns:p="http://schemas.microsoft.com/office/2006/metadata/properties" xmlns:ns2="1891fcec-84c2-4840-9468-b51a784ab0d1" xmlns:ns3="4d6aed1e-57d3-46e3-9aba-f706adbce63b" targetNamespace="http://schemas.microsoft.com/office/2006/metadata/properties" ma:root="true" ma:fieldsID="d8c58acf2a0b8d9b5703eea10f1e9b5c" ns2:_="" ns3:_="">
    <xsd:import namespace="1891fcec-84c2-4840-9468-b51a784ab0d1"/>
    <xsd:import namespace="4d6aed1e-57d3-46e3-9aba-f706adbce6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1fcec-84c2-4840-9468-b51a784ab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aed1e-57d3-46e3-9aba-f706adbce6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8708A-52BB-4D0F-B232-80F9E123F193}">
  <ds:schemaRefs>
    <ds:schemaRef ds:uri="http://schemas.microsoft.com/office/2006/documentManagement/types"/>
    <ds:schemaRef ds:uri="http://schemas.microsoft.com/office/2006/metadata/properties"/>
    <ds:schemaRef ds:uri="http://purl.org/dc/dcmitype/"/>
    <ds:schemaRef ds:uri="1891fcec-84c2-4840-9468-b51a784ab0d1"/>
    <ds:schemaRef ds:uri="http://purl.org/dc/elements/1.1/"/>
    <ds:schemaRef ds:uri="http://schemas.microsoft.com/office/infopath/2007/PartnerControls"/>
    <ds:schemaRef ds:uri="http://purl.org/dc/terms/"/>
    <ds:schemaRef ds:uri="http://schemas.openxmlformats.org/package/2006/metadata/core-properties"/>
    <ds:schemaRef ds:uri="4d6aed1e-57d3-46e3-9aba-f706adbce63b"/>
    <ds:schemaRef ds:uri="http://www.w3.org/XML/1998/namespace"/>
  </ds:schemaRefs>
</ds:datastoreItem>
</file>

<file path=customXml/itemProps2.xml><?xml version="1.0" encoding="utf-8"?>
<ds:datastoreItem xmlns:ds="http://schemas.openxmlformats.org/officeDocument/2006/customXml" ds:itemID="{833944CE-9FC4-432C-A398-EF442B681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1fcec-84c2-4840-9468-b51a784ab0d1"/>
    <ds:schemaRef ds:uri="4d6aed1e-57d3-46e3-9aba-f706adbce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CED415-8393-4634-9968-A495AFA06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Canady</dc:creator>
  <cp:keywords/>
  <dc:description/>
  <cp:lastModifiedBy>Wrigley, William</cp:lastModifiedBy>
  <cp:revision/>
  <dcterms:created xsi:type="dcterms:W3CDTF">2018-07-19T14:57:42Z</dcterms:created>
  <dcterms:modified xsi:type="dcterms:W3CDTF">2023-02-23T13:35:56Z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0x010100A8647799BF397B47822A696CA5B00470</vt:lpwstr>
  </property>
</Properties>
</file>