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ielsen\OneDrive - Federal Maritime Commission\Documents\"/>
    </mc:Choice>
  </mc:AlternateContent>
  <xr:revisionPtr revIDLastSave="0" documentId="8_{6E946AB6-523F-4C9C-89CC-3410DF85B0BE}" xr6:coauthVersionLast="47" xr6:coauthVersionMax="47" xr10:uidLastSave="{00000000-0000-0000-0000-000000000000}"/>
  <bookViews>
    <workbookView xWindow="-110" yWindow="-110" windowWidth="19420" windowHeight="10420" xr2:uid="{412C9695-E9A2-442C-9B6E-8F9ADEDF374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0" i="1"/>
  <c r="G10" i="1"/>
  <c r="E9" i="1"/>
  <c r="G9" i="1" s="1"/>
  <c r="E8" i="1"/>
  <c r="G8" i="1" s="1"/>
  <c r="E7" i="1"/>
  <c r="G7" i="1" s="1"/>
  <c r="E6" i="1"/>
  <c r="G6" i="1" s="1"/>
  <c r="E5" i="1"/>
  <c r="G5" i="1" s="1"/>
  <c r="E15" i="1"/>
  <c r="E14" i="1"/>
  <c r="I15" i="1"/>
  <c r="I14" i="1"/>
  <c r="I16" i="1"/>
  <c r="F15" i="1"/>
  <c r="F14" i="1"/>
  <c r="D9" i="1"/>
  <c r="D8" i="1"/>
  <c r="D7" i="1"/>
  <c r="D6" i="1"/>
  <c r="D5" i="1"/>
  <c r="G15" i="1" l="1"/>
  <c r="G14" i="1"/>
  <c r="G16" i="1" l="1"/>
  <c r="J16" i="1" s="1"/>
  <c r="K16" i="1" s="1"/>
</calcChain>
</file>

<file path=xl/sharedStrings.xml><?xml version="1.0" encoding="utf-8"?>
<sst xmlns="http://schemas.openxmlformats.org/spreadsheetml/2006/main" count="26" uniqueCount="21">
  <si>
    <t>Estimated Burden to the Government: assume roughly half time for two positions on this collection as well as some oversight from senior data scientist, tech writing review from PSS, and web upload support</t>
  </si>
  <si>
    <t>Title</t>
  </si>
  <si>
    <t>GS level</t>
  </si>
  <si>
    <t>2022 Annual</t>
  </si>
  <si>
    <t>2022 hourly</t>
  </si>
  <si>
    <t>with overhead</t>
  </si>
  <si>
    <t>assumed hours</t>
  </si>
  <si>
    <t>total</t>
  </si>
  <si>
    <t>Operations Research Analyst</t>
  </si>
  <si>
    <t>13/5</t>
  </si>
  <si>
    <t>Economist</t>
  </si>
  <si>
    <t>15/5</t>
  </si>
  <si>
    <t>Program Support Specialist</t>
  </si>
  <si>
    <t>11/5</t>
  </si>
  <si>
    <t>Program Analyst</t>
  </si>
  <si>
    <t>12/5</t>
  </si>
  <si>
    <t>Estimated Respondent Burden: assume 80% from IT/systems person and 20% from management review</t>
  </si>
  <si>
    <t>OEWS hourly wage estimate, 2021</t>
  </si>
  <si>
    <t>assume hours</t>
  </si>
  <si>
    <t>Manager (11-1021)</t>
  </si>
  <si>
    <t>Computer Systems Analyst (11-3021)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</si>
</sst>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6" fontId="0" fillId="0" borderId="0" xfId="0" quotePrefix="1" applyNumberFormat="1"/>
    <xf numFmtId="44" fontId="0" fillId="0" borderId="0" xfId="1" applyFont="1"/>
    <xf numFmtId="16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D4DD-8006-4CAD-9E66-23D994810357}">
  <dimension ref="A1:K16"/>
  <sheetViews>
    <sheetView tabSelected="1" workbookViewId="0">
      <selection activeCell="I16" sqref="I16"/>
    </sheetView>
  </sheetViews>
  <sheetFormatPr defaultRowHeight="14.5" x14ac:dyDescent="0.35"/>
  <cols>
    <col min="1" max="1" width="19.36328125" customWidth="1"/>
    <col min="3" max="3" width="13.36328125" bestFit="1" customWidth="1"/>
    <col min="4" max="4" width="9" bestFit="1" customWidth="1"/>
    <col min="7" max="7" width="12.08984375" bestFit="1" customWidth="1"/>
    <col min="10" max="10" width="10.1796875" bestFit="1" customWidth="1"/>
  </cols>
  <sheetData>
    <row r="1" spans="1:11" x14ac:dyDescent="0.35">
      <c r="A1" s="5" t="s">
        <v>0</v>
      </c>
    </row>
    <row r="4" spans="1:11" ht="29" x14ac:dyDescent="0.35">
      <c r="A4" t="s">
        <v>1</v>
      </c>
      <c r="B4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t="s">
        <v>7</v>
      </c>
    </row>
    <row r="5" spans="1:11" x14ac:dyDescent="0.35">
      <c r="A5" t="s">
        <v>8</v>
      </c>
      <c r="B5" t="s">
        <v>9</v>
      </c>
      <c r="C5" s="3">
        <v>121065</v>
      </c>
      <c r="D5" s="2">
        <f>C5/2087</f>
        <v>58.009103977000478</v>
      </c>
      <c r="E5" s="4">
        <f>ROUND(D5+D5*1.0293, 2)</f>
        <v>117.72</v>
      </c>
      <c r="F5">
        <v>1000</v>
      </c>
      <c r="G5" s="4">
        <f>E5*F5</f>
        <v>117720</v>
      </c>
    </row>
    <row r="6" spans="1:11" x14ac:dyDescent="0.35">
      <c r="A6" t="s">
        <v>10</v>
      </c>
      <c r="B6" t="s">
        <v>9</v>
      </c>
      <c r="C6" s="3">
        <v>121065</v>
      </c>
      <c r="D6" s="2">
        <f t="shared" ref="D6:D9" si="0">C6/2087</f>
        <v>58.009103977000478</v>
      </c>
      <c r="E6" s="4">
        <f>ROUND(D6+D6*1.0293, 2)</f>
        <v>117.72</v>
      </c>
      <c r="F6">
        <v>1000</v>
      </c>
      <c r="G6" s="4">
        <f t="shared" ref="G6:G9" si="1">E6*F6</f>
        <v>117720</v>
      </c>
    </row>
    <row r="7" spans="1:11" x14ac:dyDescent="0.35">
      <c r="A7" t="s">
        <v>8</v>
      </c>
      <c r="B7" t="s">
        <v>11</v>
      </c>
      <c r="C7" s="3">
        <v>168242</v>
      </c>
      <c r="D7" s="2">
        <f t="shared" si="0"/>
        <v>80.61427886919023</v>
      </c>
      <c r="E7" s="4">
        <f>ROUND(D7+D7*1.0293, 2)</f>
        <v>163.59</v>
      </c>
      <c r="F7">
        <v>50</v>
      </c>
      <c r="G7" s="4">
        <f t="shared" si="1"/>
        <v>8179.5</v>
      </c>
    </row>
    <row r="8" spans="1:11" x14ac:dyDescent="0.35">
      <c r="A8" t="s">
        <v>12</v>
      </c>
      <c r="B8" s="1" t="s">
        <v>13</v>
      </c>
      <c r="C8" s="3">
        <v>84941</v>
      </c>
      <c r="D8" s="2">
        <f t="shared" si="0"/>
        <v>40.700047915668421</v>
      </c>
      <c r="E8" s="4">
        <f>ROUND(D8+D8*1.0293, 2)</f>
        <v>82.59</v>
      </c>
      <c r="F8">
        <v>12</v>
      </c>
      <c r="G8" s="4">
        <f t="shared" si="1"/>
        <v>991.08</v>
      </c>
    </row>
    <row r="9" spans="1:11" x14ac:dyDescent="0.35">
      <c r="A9" t="s">
        <v>14</v>
      </c>
      <c r="B9" s="1" t="s">
        <v>15</v>
      </c>
      <c r="C9" s="3">
        <v>101813</v>
      </c>
      <c r="D9" s="2">
        <f t="shared" si="0"/>
        <v>48.784379492093912</v>
      </c>
      <c r="E9" s="4">
        <f>ROUND(D9+D9*1.0293, 2)</f>
        <v>99</v>
      </c>
      <c r="F9">
        <v>5</v>
      </c>
      <c r="G9" s="4">
        <f t="shared" si="1"/>
        <v>495</v>
      </c>
    </row>
    <row r="10" spans="1:11" x14ac:dyDescent="0.35">
      <c r="F10">
        <f>SUM(F5:F9)</f>
        <v>2067</v>
      </c>
      <c r="G10" s="4">
        <f>SUM(G5:G9)</f>
        <v>245105.58</v>
      </c>
    </row>
    <row r="12" spans="1:11" x14ac:dyDescent="0.35">
      <c r="A12" s="5" t="s">
        <v>16</v>
      </c>
    </row>
    <row r="13" spans="1:11" ht="72.5" x14ac:dyDescent="0.35">
      <c r="A13" t="s">
        <v>1</v>
      </c>
      <c r="B13" s="6"/>
      <c r="C13" s="6"/>
      <c r="D13" s="6" t="s">
        <v>17</v>
      </c>
      <c r="E13" s="6" t="s">
        <v>5</v>
      </c>
      <c r="F13" s="6" t="s">
        <v>18</v>
      </c>
      <c r="G13" s="6" t="s">
        <v>7</v>
      </c>
    </row>
    <row r="14" spans="1:11" x14ac:dyDescent="0.35">
      <c r="A14" t="s">
        <v>19</v>
      </c>
      <c r="D14" s="2">
        <v>55.41</v>
      </c>
      <c r="E14" s="4">
        <f>ROUND(D14+D14*1.0293, 2)</f>
        <v>112.44</v>
      </c>
      <c r="F14">
        <f>80*0.2*70</f>
        <v>1120</v>
      </c>
      <c r="G14" s="4">
        <f>E14*F14</f>
        <v>125932.8</v>
      </c>
      <c r="I14">
        <f>I16*0.2</f>
        <v>1.3333333333333335</v>
      </c>
    </row>
    <row r="15" spans="1:11" x14ac:dyDescent="0.35">
      <c r="A15" t="s">
        <v>20</v>
      </c>
      <c r="D15" s="2">
        <v>49.14</v>
      </c>
      <c r="E15" s="4">
        <f>ROUND(D15+D15*1.0293, 2)</f>
        <v>99.72</v>
      </c>
      <c r="F15">
        <f>80*0.8*70</f>
        <v>4480</v>
      </c>
      <c r="G15" s="4">
        <f t="shared" ref="G15" si="2">E15*F15</f>
        <v>446745.59999999998</v>
      </c>
      <c r="I15">
        <f>I16*0.8</f>
        <v>5.3333333333333339</v>
      </c>
    </row>
    <row r="16" spans="1:11" x14ac:dyDescent="0.35">
      <c r="F16">
        <f>F14+F15</f>
        <v>5600</v>
      </c>
      <c r="G16" s="4">
        <f>SUM(G14:G15)</f>
        <v>572678.40000000002</v>
      </c>
      <c r="I16">
        <f>F16/70/12</f>
        <v>6.666666666666667</v>
      </c>
      <c r="J16" s="4">
        <f>G16/70</f>
        <v>8181.12</v>
      </c>
      <c r="K16" s="4">
        <f>J16/12</f>
        <v>681.76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reementAssignedto_x003a_ xmlns="11dcfa2c-9e4d-4e32-bb01-36a5fd84c020">
      <UserInfo>
        <DisplayName/>
        <AccountId xsi:nil="true"/>
        <AccountType/>
      </UserInfo>
    </AgreementAssignedto_x003a_>
    <lcf76f155ced4ddcb4097134ff3c332f xmlns="11dcfa2c-9e4d-4e32-bb01-36a5fd84c020">
      <Terms xmlns="http://schemas.microsoft.com/office/infopath/2007/PartnerControls"/>
    </lcf76f155ced4ddcb4097134ff3c332f>
    <TaxCatchAll xmlns="423a852c-62af-4193-8983-80019e6b30ef" xsi:nil="true"/>
    <tqah xmlns="11dcfa2c-9e4d-4e32-bb01-36a5fd84c020">
      <UserInfo>
        <DisplayName/>
        <AccountId xsi:nil="true"/>
        <AccountType/>
      </UserInfo>
    </tqah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F7C8F9643014B99C34DDCD45DC8F6" ma:contentTypeVersion="21" ma:contentTypeDescription="Create a new document." ma:contentTypeScope="" ma:versionID="66fcd262756f6de07f42a9d0b41dea8e">
  <xsd:schema xmlns:xsd="http://www.w3.org/2001/XMLSchema" xmlns:xs="http://www.w3.org/2001/XMLSchema" xmlns:p="http://schemas.microsoft.com/office/2006/metadata/properties" xmlns:ns2="423a852c-62af-4193-8983-80019e6b30ef" xmlns:ns3="11dcfa2c-9e4d-4e32-bb01-36a5fd84c020" targetNamespace="http://schemas.microsoft.com/office/2006/metadata/properties" ma:root="true" ma:fieldsID="93b0a7313a373c5c93b897cd68c95328" ns2:_="" ns3:_="">
    <xsd:import namespace="423a852c-62af-4193-8983-80019e6b30ef"/>
    <xsd:import namespace="11dcfa2c-9e4d-4e32-bb01-36a5fd84c0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AgreementAssignedto_x003a_" minOccurs="0"/>
                <xsd:element ref="ns3:tqah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a852c-62af-4193-8983-80019e6b30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f33ac0ad-44c1-4f01-9dfe-1cdf36ae0936}" ma:internalName="TaxCatchAll" ma:showField="CatchAllData" ma:web="423a852c-62af-4193-8983-80019e6b3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cfa2c-9e4d-4e32-bb01-36a5fd84c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AgreementAssignedto_x003a_" ma:index="19" nillable="true" ma:displayName="Agmt Assigned to:" ma:description="Economist or Analyst assigned to agreement" ma:format="Dropdown" ma:list="UserInfo" ma:SharePointGroup="0" ma:internalName="AgreementAssignedto_x003a_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qah" ma:index="20" nillable="true" ma:displayName="Person or Group" ma:list="UserInfo" ma:internalName="tqa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dad8285-8358-40ef-aa88-1e032fe15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F6454-41B8-4E1B-8145-1995D44BDD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B56DA-9532-4085-B0B9-DAC14E6F76B0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11dcfa2c-9e4d-4e32-bb01-36a5fd84c020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3a852c-62af-4193-8983-80019e6b30ef"/>
  </ds:schemaRefs>
</ds:datastoreItem>
</file>

<file path=customXml/itemProps3.xml><?xml version="1.0" encoding="utf-8"?>
<ds:datastoreItem xmlns:ds="http://schemas.openxmlformats.org/officeDocument/2006/customXml" ds:itemID="{9923214F-81F5-47B4-8A69-BE4482EB0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a852c-62af-4193-8983-80019e6b30ef"/>
    <ds:schemaRef ds:uri="11dcfa2c-9e4d-4e32-bb01-36a5fd84c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Monaco</dc:creator>
  <cp:keywords/>
  <dc:description/>
  <cp:lastModifiedBy>Tara Nielsen</cp:lastModifiedBy>
  <cp:revision/>
  <dcterms:created xsi:type="dcterms:W3CDTF">2022-07-27T19:24:10Z</dcterms:created>
  <dcterms:modified xsi:type="dcterms:W3CDTF">2023-03-16T20:57:14Z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0x010100161F7C8F9643014B99C34DDCD45DC8F6</vt:lpwstr>
  </property>
</Properties>
</file>