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96EA781E-A2DC-47B9-9888-B33FE524E7A9}" xr6:coauthVersionLast="47" xr6:coauthVersionMax="47" xr10:uidLastSave="{00000000-0000-0000-0000-000000000000}"/>
  <bookViews>
    <workbookView xWindow="-110" yWindow="-110" windowWidth="19420" windowHeight="10300" xr2:uid="{00000000-000D-0000-FFFF-FFFF00000000}"/>
  </bookViews>
  <sheets>
    <sheet name="Summary" sheetId="3" r:id="rId1"/>
    <sheet name="Table 1" sheetId="1" r:id="rId2"/>
    <sheet name="Table 2" sheetId="2" r:id="rId3"/>
    <sheet name="Capital O&amp;M" sheetId="7" r:id="rId4"/>
    <sheet name="Responses" sheetId="5" r:id="rId5"/>
    <sheet name="Respondent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0" i="1" l="1"/>
  <c r="F9" i="5"/>
  <c r="G12" i="2"/>
  <c r="F12" i="2"/>
  <c r="I12" i="2"/>
  <c r="I32" i="1"/>
  <c r="I30" i="1"/>
  <c r="F30" i="1"/>
  <c r="I29" i="1"/>
  <c r="F29" i="1"/>
  <c r="I20" i="1"/>
  <c r="F20" i="1"/>
  <c r="I26" i="1"/>
  <c r="I19" i="1"/>
  <c r="I7" i="1"/>
  <c r="F5" i="5"/>
  <c r="F6" i="5"/>
  <c r="F7" i="5"/>
  <c r="F8" i="5"/>
  <c r="F10" i="5"/>
  <c r="B7" i="3" s="1"/>
  <c r="B6" i="3"/>
  <c r="B3" i="3"/>
  <c r="F9" i="6"/>
  <c r="E9" i="6"/>
  <c r="D9" i="6"/>
  <c r="C9" i="6"/>
  <c r="G9" i="6"/>
  <c r="I13" i="2"/>
  <c r="I7" i="2"/>
  <c r="I8" i="2"/>
  <c r="I9" i="2"/>
  <c r="I10" i="2"/>
  <c r="I5" i="2"/>
  <c r="I14" i="1"/>
  <c r="I15" i="1"/>
  <c r="I16" i="1"/>
  <c r="I17" i="1"/>
  <c r="I9" i="1"/>
  <c r="I10" i="1"/>
  <c r="F13" i="2" l="1"/>
  <c r="F5" i="2" l="1"/>
  <c r="G5" i="2" s="1"/>
  <c r="D12" i="2"/>
  <c r="D10" i="2"/>
  <c r="F10" i="2" s="1"/>
  <c r="D9" i="2"/>
  <c r="F9" i="2" s="1"/>
  <c r="D8" i="2"/>
  <c r="F8" i="2" s="1"/>
  <c r="D7" i="2"/>
  <c r="F7" i="2" s="1"/>
  <c r="D5" i="2"/>
  <c r="H8" i="2" l="1"/>
  <c r="G8" i="2"/>
  <c r="G9" i="2"/>
  <c r="H9" i="2"/>
  <c r="G10" i="2"/>
  <c r="H10" i="2"/>
  <c r="G7" i="2"/>
  <c r="H7" i="2"/>
  <c r="H12" i="2"/>
  <c r="H5" i="2"/>
  <c r="F10" i="1"/>
  <c r="G10" i="1" s="1"/>
  <c r="F14" i="1"/>
  <c r="G14" i="1" s="1"/>
  <c r="F17" i="1"/>
  <c r="G17" i="1" s="1"/>
  <c r="D9" i="1"/>
  <c r="F9" i="1" s="1"/>
  <c r="D10" i="1"/>
  <c r="D14" i="1"/>
  <c r="D15" i="1"/>
  <c r="F15" i="1" s="1"/>
  <c r="G15" i="1" s="1"/>
  <c r="D16" i="1"/>
  <c r="F16" i="1" s="1"/>
  <c r="D17" i="1"/>
  <c r="D19" i="1"/>
  <c r="F19" i="1" s="1"/>
  <c r="D26" i="1"/>
  <c r="F26" i="1" s="1"/>
  <c r="D7" i="1"/>
  <c r="F7" i="1" s="1"/>
  <c r="G19" i="1" l="1"/>
  <c r="H7" i="1"/>
  <c r="G7" i="1"/>
  <c r="G16" i="1"/>
  <c r="H16" i="1"/>
  <c r="G9" i="1"/>
  <c r="H9" i="1"/>
  <c r="G26" i="1"/>
  <c r="H26" i="1"/>
  <c r="H19" i="1"/>
  <c r="H17" i="1"/>
  <c r="H15" i="1"/>
  <c r="H14" i="1"/>
  <c r="H10" i="1"/>
  <c r="B2" i="3" l="1"/>
  <c r="B4" i="3"/>
  <c r="B5" i="3"/>
</calcChain>
</file>

<file path=xl/sharedStrings.xml><?xml version="1.0" encoding="utf-8"?>
<sst xmlns="http://schemas.openxmlformats.org/spreadsheetml/2006/main" count="138" uniqueCount="118">
  <si>
    <t>Burden item</t>
  </si>
  <si>
    <t>1.  Applications</t>
  </si>
  <si>
    <t>N/A</t>
  </si>
  <si>
    <t>2.  Surveys and studies</t>
  </si>
  <si>
    <t>3. Reporting requirements</t>
  </si>
  <si>
    <t>See 3B</t>
  </si>
  <si>
    <t>See 3E</t>
  </si>
  <si>
    <t>Subtotal  for Reporting  Requirements</t>
  </si>
  <si>
    <t>See 3A</t>
  </si>
  <si>
    <t xml:space="preserve">See 4C    </t>
  </si>
  <si>
    <t>See 3</t>
  </si>
  <si>
    <t xml:space="preserve">Subtotal  for Recordkeeping Requirements  </t>
  </si>
  <si>
    <t>(A) 
Person hours per occurrence</t>
  </si>
  <si>
    <t>(B)
No. of occurrences per respondent per year</t>
  </si>
  <si>
    <t>(C)
Person hours per respondent per year
(C=AxB)</t>
  </si>
  <si>
    <t>(E)
Technical person- hours per year
(E=CxD)</t>
  </si>
  <si>
    <t>(G)
Clerical person hours per year
(G=Ex0.1)</t>
  </si>
  <si>
    <r>
      <t xml:space="preserve">Total Cost Per year ($) </t>
    </r>
    <r>
      <rPr>
        <b/>
        <vertAlign val="superscript"/>
        <sz val="10"/>
        <color theme="1"/>
        <rFont val="Times New Roman"/>
        <family val="1"/>
      </rPr>
      <t>b</t>
    </r>
  </si>
  <si>
    <r>
      <t xml:space="preserve">(D)
Respondents per year  </t>
    </r>
    <r>
      <rPr>
        <b/>
        <vertAlign val="superscript"/>
        <sz val="10"/>
        <color theme="1"/>
        <rFont val="Times New Roman"/>
        <family val="1"/>
      </rPr>
      <t>a</t>
    </r>
  </si>
  <si>
    <t>(F)
Management person hours per year
(F=Ex0.05)</t>
  </si>
  <si>
    <t>4. Recordkeeping Requirements</t>
  </si>
  <si>
    <r>
      <t xml:space="preserve">A.  Familiarize with regulatory requirements </t>
    </r>
    <r>
      <rPr>
        <vertAlign val="superscript"/>
        <sz val="10"/>
        <color theme="1"/>
        <rFont val="Times New Roman"/>
        <family val="1"/>
      </rPr>
      <t>c</t>
    </r>
  </si>
  <si>
    <t xml:space="preserve">B.  Plan activities </t>
  </si>
  <si>
    <t>Implement activities</t>
  </si>
  <si>
    <t xml:space="preserve">Develop record system </t>
  </si>
  <si>
    <t>D.  Train personnel</t>
  </si>
  <si>
    <t>E.  Audits</t>
  </si>
  <si>
    <t>Report of performance test</t>
  </si>
  <si>
    <t>D.   Gather existing information</t>
  </si>
  <si>
    <t xml:space="preserve">E.  Write report </t>
  </si>
  <si>
    <t xml:space="preserve">C.   Create information </t>
  </si>
  <si>
    <t>Initial performance test</t>
  </si>
  <si>
    <t>Activity</t>
  </si>
  <si>
    <t>1.  Performance test</t>
  </si>
  <si>
    <r>
      <t xml:space="preserve">        New plants </t>
    </r>
    <r>
      <rPr>
        <vertAlign val="superscript"/>
        <sz val="10"/>
        <color theme="1"/>
        <rFont val="Times New Roman"/>
        <family val="1"/>
      </rPr>
      <t>c</t>
    </r>
  </si>
  <si>
    <t>2.  Report review</t>
  </si>
  <si>
    <r>
      <t xml:space="preserve">   Notification of construction </t>
    </r>
    <r>
      <rPr>
        <vertAlign val="superscript"/>
        <sz val="10"/>
        <color theme="1"/>
        <rFont val="Times New Roman"/>
        <family val="1"/>
      </rPr>
      <t>c</t>
    </r>
  </si>
  <si>
    <r>
      <t xml:space="preserve">        Notification of actual startup </t>
    </r>
    <r>
      <rPr>
        <vertAlign val="superscript"/>
        <sz val="10"/>
        <color theme="1"/>
        <rFont val="Times New Roman"/>
        <family val="1"/>
      </rPr>
      <t>c</t>
    </r>
  </si>
  <si>
    <r>
      <t xml:space="preserve">        Notification of initial test </t>
    </r>
    <r>
      <rPr>
        <vertAlign val="superscript"/>
        <sz val="10"/>
        <color theme="1"/>
        <rFont val="Times New Roman"/>
        <family val="1"/>
      </rPr>
      <t>c</t>
    </r>
  </si>
  <si>
    <r>
      <t xml:space="preserve">        Notification of CMS demonstration</t>
    </r>
    <r>
      <rPr>
        <vertAlign val="superscript"/>
        <sz val="10"/>
        <color theme="1"/>
        <rFont val="Times New Roman"/>
        <family val="1"/>
      </rPr>
      <t xml:space="preserve"> c</t>
    </r>
  </si>
  <si>
    <t>3.  Semiannual reports</t>
  </si>
  <si>
    <r>
      <t xml:space="preserve">        Excess emissions and exemption reports </t>
    </r>
    <r>
      <rPr>
        <vertAlign val="superscript"/>
        <sz val="10"/>
        <color theme="1"/>
        <rFont val="Times New Roman"/>
        <family val="1"/>
      </rPr>
      <t>d</t>
    </r>
  </si>
  <si>
    <t>(A)
EPA person- hours per occurrence</t>
  </si>
  <si>
    <t>(B)
No. of occurrences per plant per year</t>
  </si>
  <si>
    <t>(C)
EPA person- hours per plant per year
(C=AxB)</t>
  </si>
  <si>
    <r>
      <t xml:space="preserve">(D)
Plants per year  </t>
    </r>
    <r>
      <rPr>
        <b/>
        <vertAlign val="superscript"/>
        <sz val="12"/>
        <color theme="1"/>
        <rFont val="Times New Roman"/>
        <family val="1"/>
      </rPr>
      <t>a</t>
    </r>
  </si>
  <si>
    <t>(F)
Management person-hours per year
(F=Ex0.05)</t>
  </si>
  <si>
    <t>(G)
Clerical person-hours per year
(G=Ex0.1)</t>
  </si>
  <si>
    <t>(E)
Technical person-hours per year
(E=CxD)</t>
  </si>
  <si>
    <r>
      <t xml:space="preserve">(H)
Cost per year, ($) </t>
    </r>
    <r>
      <rPr>
        <b/>
        <vertAlign val="superscript"/>
        <sz val="12"/>
        <color theme="1"/>
        <rFont val="Times New Roman"/>
        <family val="1"/>
      </rPr>
      <t>b</t>
    </r>
  </si>
  <si>
    <t>Assumptions:</t>
  </si>
  <si>
    <r>
      <t>a</t>
    </r>
    <r>
      <rPr>
        <sz val="10"/>
        <color theme="1"/>
        <rFont val="Times New Roman"/>
        <family val="1"/>
      </rPr>
      <t xml:space="preserve">  We have assumed that the average number of respondents that will be subject to the rule will be 535 existing sources.  There will be no additional sources over the three-year period of this ICR.</t>
    </r>
  </si>
  <si>
    <r>
      <rPr>
        <vertAlign val="superscript"/>
        <sz val="10"/>
        <color theme="1"/>
        <rFont val="Times New Roman"/>
        <family val="1"/>
      </rPr>
      <t>c</t>
    </r>
    <r>
      <rPr>
        <sz val="10"/>
        <color theme="1"/>
        <rFont val="Times New Roman"/>
        <family val="1"/>
      </rPr>
      <t xml:space="preserve">  We have assumed that all respondents will have to familiarize with the regulatory requirements each year.</t>
    </r>
  </si>
  <si>
    <r>
      <t>d</t>
    </r>
    <r>
      <rPr>
        <sz val="10"/>
        <color theme="1"/>
        <rFont val="Times New Roman"/>
        <family val="1"/>
      </rPr>
      <t xml:space="preserve">  We have assumed that there will be no new sources expected over the three-year period of this ICR.</t>
    </r>
  </si>
  <si>
    <r>
      <t>e</t>
    </r>
    <r>
      <rPr>
        <sz val="10"/>
        <color theme="1"/>
        <rFont val="Times New Roman"/>
        <family val="1"/>
      </rPr>
      <t xml:space="preserve">  We have assumed that 20 percent of respondents will have to repeat initial performance test due to failure.</t>
    </r>
  </si>
  <si>
    <r>
      <t xml:space="preserve">B.  Required activities </t>
    </r>
    <r>
      <rPr>
        <vertAlign val="superscript"/>
        <sz val="10"/>
        <color theme="1"/>
        <rFont val="Times New Roman"/>
        <family val="1"/>
      </rPr>
      <t>d</t>
    </r>
    <r>
      <rPr>
        <sz val="10"/>
        <color theme="1"/>
        <rFont val="Times New Roman"/>
        <family val="1"/>
      </rPr>
      <t xml:space="preserve"> </t>
    </r>
  </si>
  <si>
    <r>
      <t xml:space="preserve">Repeat performance test </t>
    </r>
    <r>
      <rPr>
        <vertAlign val="superscript"/>
        <sz val="10"/>
        <color theme="1"/>
        <rFont val="Times New Roman"/>
        <family val="1"/>
      </rPr>
      <t>e</t>
    </r>
  </si>
  <si>
    <r>
      <t xml:space="preserve">Notification of construction/reconstruction </t>
    </r>
    <r>
      <rPr>
        <vertAlign val="superscript"/>
        <sz val="10"/>
        <color theme="1"/>
        <rFont val="Times New Roman"/>
        <family val="1"/>
      </rPr>
      <t>d</t>
    </r>
  </si>
  <si>
    <r>
      <t xml:space="preserve">Notification of actual startup  </t>
    </r>
    <r>
      <rPr>
        <vertAlign val="superscript"/>
        <sz val="10"/>
        <color theme="1"/>
        <rFont val="Times New Roman"/>
        <family val="1"/>
      </rPr>
      <t>d</t>
    </r>
  </si>
  <si>
    <r>
      <t xml:space="preserve">Notification of initial performance test </t>
    </r>
    <r>
      <rPr>
        <vertAlign val="superscript"/>
        <sz val="10"/>
        <color theme="1"/>
        <rFont val="Times New Roman"/>
        <family val="1"/>
      </rPr>
      <t>d</t>
    </r>
  </si>
  <si>
    <r>
      <t xml:space="preserve">Notification of demonstration of CMS </t>
    </r>
    <r>
      <rPr>
        <vertAlign val="superscript"/>
        <sz val="10"/>
        <color theme="1"/>
        <rFont val="Times New Roman"/>
        <family val="1"/>
      </rPr>
      <t>d</t>
    </r>
  </si>
  <si>
    <r>
      <t xml:space="preserve">Excess emission and exemption reports </t>
    </r>
    <r>
      <rPr>
        <vertAlign val="superscript"/>
        <sz val="10"/>
        <color theme="1"/>
        <rFont val="Times New Roman"/>
        <family val="1"/>
      </rPr>
      <t>f</t>
    </r>
  </si>
  <si>
    <r>
      <t xml:space="preserve">C.  Time to check computer system and calibrate continuous monitor </t>
    </r>
    <r>
      <rPr>
        <vertAlign val="superscript"/>
        <sz val="10"/>
        <color theme="1"/>
        <rFont val="Times New Roman"/>
        <family val="1"/>
      </rPr>
      <t>g</t>
    </r>
  </si>
  <si>
    <r>
      <t xml:space="preserve">TOTAL LABOR BURDEN AND COST (rounded) </t>
    </r>
    <r>
      <rPr>
        <b/>
        <vertAlign val="superscript"/>
        <sz val="10"/>
        <color theme="1"/>
        <rFont val="Times New Roman"/>
        <family val="1"/>
      </rPr>
      <t>h</t>
    </r>
  </si>
  <si>
    <r>
      <t xml:space="preserve">h  </t>
    </r>
    <r>
      <rPr>
        <sz val="10"/>
        <color theme="1"/>
        <rFont val="Times New Roman"/>
        <family val="1"/>
      </rPr>
      <t>Totals have been rounded to 3 significant figures. Figures may not add exactly due to rounding.</t>
    </r>
  </si>
  <si>
    <r>
      <t>g</t>
    </r>
    <r>
      <rPr>
        <sz val="10"/>
        <color theme="1"/>
        <rFont val="Times New Roman"/>
        <family val="1"/>
      </rPr>
      <t xml:space="preserve">  We have assumed that it will take each respondent 15 minutes 365 days per year to check computer system and calibrate continuous monitor.</t>
    </r>
  </si>
  <si>
    <r>
      <t>c</t>
    </r>
    <r>
      <rPr>
        <sz val="10"/>
        <color theme="1"/>
        <rFont val="Times New Roman"/>
        <family val="1"/>
      </rPr>
      <t xml:space="preserve">  We have assumed that there will be no new sources expected over the three-year period of this ICR</t>
    </r>
  </si>
  <si>
    <r>
      <t>d</t>
    </r>
    <r>
      <rPr>
        <sz val="10"/>
        <color theme="1"/>
        <rFont val="Times New Roman"/>
        <family val="1"/>
      </rPr>
      <t xml:space="preserve">  We have assumed that it will take 4 hours two times per year to review the excess emissions and exemption reports.</t>
    </r>
  </si>
  <si>
    <r>
      <t xml:space="preserve">e  </t>
    </r>
    <r>
      <rPr>
        <sz val="10"/>
        <color theme="1"/>
        <rFont val="Times New Roman"/>
        <family val="1"/>
      </rPr>
      <t>Totals have been rounded to 3 significant figures. Figures may not add exactly due to rounding.</t>
    </r>
  </si>
  <si>
    <r>
      <t xml:space="preserve">Table 1: Annual Respondent Burden and Cost – </t>
    </r>
    <r>
      <rPr>
        <b/>
        <sz val="12"/>
        <color theme="1"/>
        <rFont val="Times New Roman"/>
        <family val="1"/>
      </rPr>
      <t xml:space="preserve">NSPS for Stationary Gas Turbines (40 CFR Part 60, Subpart GG) </t>
    </r>
    <r>
      <rPr>
        <b/>
        <sz val="12"/>
        <color rgb="FF000000"/>
        <rFont val="Times New Roman"/>
        <family val="1"/>
      </rPr>
      <t>(Renewal)</t>
    </r>
  </si>
  <si>
    <r>
      <t xml:space="preserve">Table 2: Average Annual EPA Burden and Cost – </t>
    </r>
    <r>
      <rPr>
        <b/>
        <sz val="12"/>
        <color theme="1"/>
        <rFont val="Times New Roman"/>
        <family val="1"/>
      </rPr>
      <t xml:space="preserve">NSPS for Stationary Gas Turbines (40 CFR Part 60, Subpart GG) </t>
    </r>
    <r>
      <rPr>
        <b/>
        <sz val="12"/>
        <color rgb="FF000000"/>
        <rFont val="Times New Roman"/>
        <family val="1"/>
      </rPr>
      <t>(Renewal)</t>
    </r>
  </si>
  <si>
    <t>hr/response</t>
  </si>
  <si>
    <r>
      <t>f</t>
    </r>
    <r>
      <rPr>
        <sz val="10"/>
        <color theme="1"/>
        <rFont val="Times New Roman"/>
        <family val="1"/>
      </rPr>
      <t xml:space="preserve">  We have assumed that each respondent will take 10 hours two times per year to write the excess emissions and exemption reports. </t>
    </r>
  </si>
  <si>
    <r>
      <t>TOTAL CAPITAL AND O&amp;M COST (rounded)</t>
    </r>
    <r>
      <rPr>
        <b/>
        <vertAlign val="superscript"/>
        <sz val="10"/>
        <color theme="1"/>
        <rFont val="Times New Roman"/>
        <family val="1"/>
      </rPr>
      <t xml:space="preserve"> h</t>
    </r>
  </si>
  <si>
    <r>
      <t xml:space="preserve">GRAND TOTAL (rounded) </t>
    </r>
    <r>
      <rPr>
        <b/>
        <vertAlign val="superscript"/>
        <sz val="10"/>
        <color theme="1"/>
        <rFont val="Times New Roman"/>
        <family val="1"/>
      </rPr>
      <t>h</t>
    </r>
  </si>
  <si>
    <r>
      <t xml:space="preserve">TOTAL (rounded) </t>
    </r>
    <r>
      <rPr>
        <b/>
        <vertAlign val="superscript"/>
        <sz val="9"/>
        <color theme="1"/>
        <rFont val="Times New Roman"/>
        <family val="1"/>
      </rPr>
      <t>e</t>
    </r>
  </si>
  <si>
    <t>ICR Summary Information</t>
  </si>
  <si>
    <t>Hours per Response</t>
  </si>
  <si>
    <t>Number of Respondents</t>
  </si>
  <si>
    <t>Total Estimated Burden Hours</t>
  </si>
  <si>
    <t>Total Estimated Costs</t>
  </si>
  <si>
    <t>Annualized Capital O&amp;M</t>
  </si>
  <si>
    <t>Total Annual Responses</t>
  </si>
  <si>
    <t>Form Number</t>
  </si>
  <si>
    <t>Not Applicable</t>
  </si>
  <si>
    <t>Labor Rates</t>
  </si>
  <si>
    <t>Management</t>
  </si>
  <si>
    <t>Technical</t>
  </si>
  <si>
    <t>Clerical</t>
  </si>
  <si>
    <r>
      <t>b</t>
    </r>
    <r>
      <rPr>
        <sz val="10"/>
        <color theme="1"/>
        <rFont val="Times New Roman"/>
        <family val="1"/>
      </rPr>
      <t xml:space="preserve">  This ICR uses the following labor rates: Managerial $157.61 ($75.05 + 110%); Technical $123.94 ($59.02 + 110%); and Clerical $62.52 ($29.77 + 110%).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</si>
  <si>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t>Respondents That Submit Reports</t>
  </si>
  <si>
    <t>Respondents That Do Not Submit Any Reports</t>
  </si>
  <si>
    <t>Year</t>
  </si>
  <si>
    <t>(A)</t>
  </si>
  <si>
    <t>(B)</t>
  </si>
  <si>
    <t>Number of Existing Respondents</t>
  </si>
  <si>
    <t>(C)</t>
  </si>
  <si>
    <t>Number of Existing Respondents that keep records but do not submit reports</t>
  </si>
  <si>
    <t>(D)</t>
  </si>
  <si>
    <t>Number of Existing Respondents That Are Also New Respondents</t>
  </si>
  <si>
    <t>(E)</t>
  </si>
  <si>
    <t>Average</t>
  </si>
  <si>
    <t>Information Collection Activity</t>
  </si>
  <si>
    <t>Number of Responses</t>
  </si>
  <si>
    <t>Number of Existing Respondents That Keep Records But Do Not Submit Reports</t>
  </si>
  <si>
    <t>Notification of construction/ reconstruction</t>
  </si>
  <si>
    <t>Notification of actual startup</t>
  </si>
  <si>
    <t>Notification of initial performance test</t>
  </si>
  <si>
    <t>Notification of demonstration of CMS</t>
  </si>
  <si>
    <t>Excess emission and exemption (semiannual) report</t>
  </si>
  <si>
    <t>Total Number of Annual Responses</t>
  </si>
  <si>
    <t>Total</t>
  </si>
  <si>
    <t xml:space="preserve">Total Annual Responses
E=(BxC)+D
</t>
  </si>
  <si>
    <r>
      <t xml:space="preserve">Number of New Respondents </t>
    </r>
    <r>
      <rPr>
        <vertAlign val="superscript"/>
        <sz val="10"/>
        <color rgb="FF000000"/>
        <rFont val="Times New Roman"/>
        <family val="1"/>
      </rPr>
      <t>1</t>
    </r>
  </si>
  <si>
    <t>Number of Respondents (E=A+B+C-D)</t>
  </si>
  <si>
    <r>
      <t>1</t>
    </r>
    <r>
      <rPr>
        <sz val="12"/>
        <color rgb="FF000000"/>
        <rFont val="Times New Roman"/>
        <family val="1"/>
      </rPr>
      <t xml:space="preserve"> </t>
    </r>
    <r>
      <rPr>
        <sz val="10"/>
        <color rgb="FF000000"/>
        <rFont val="Times New Roman"/>
        <family val="1"/>
      </rPr>
      <t>New respondents include sources with constructed, reconstructed and modified affected facilities.</t>
    </r>
    <r>
      <rPr>
        <sz val="10"/>
        <color rgb="FFFF0000"/>
        <rFont val="Times New Roman"/>
        <family val="1"/>
      </rPr>
      <t xml:space="preserve"> </t>
    </r>
  </si>
  <si>
    <t>The only type of industry costs associated with the information collection activity in the regulations are labor costs. There are no capital/startup or operation and maintenance costs.</t>
  </si>
  <si>
    <r>
      <t>b</t>
    </r>
    <r>
      <rPr>
        <sz val="10"/>
        <color theme="1"/>
        <rFont val="Times New Roman"/>
        <family val="1"/>
      </rPr>
      <t xml:space="preserve">  This cost is based on the average hourly labor rate as follows: Managerial $70.56 (GS-13, Step 5, $44.10 + 60%); Technical $52.37 (GS-12, Step 1, $32.73 + 60%); and Clerical $28.34 (GS-6, Step 3, $17.71 + 60%). This ICR assumes that Managerial hours are 5 percent of Technical hours, and Clerical hours are 10 percent of Technical hours. These rates are from the Office of Personnel Management (OPM), 2022 General Schedule, which excludes locality, rates of pay. The rates have been increased by 60 percent to account for the benefit packages available to government employees.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</si>
</sst>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3" formatCode="_(* #,##0.00_);_(* \(#,##0.00\);_(* &quot;-&quot;??_);_(@_)"/>
    <numFmt numFmtId="164" formatCode="&quot;$&quot;#,##0.00"/>
  </numFmts>
  <fonts count="22" x14ac:knownFonts="1">
    <font>
      <sz val="11"/>
      <color theme="1"/>
      <name val="Calibri"/>
      <family val="2"/>
      <scheme val="minor"/>
    </font>
    <font>
      <sz val="11"/>
      <color theme="1"/>
      <name val="Calibri"/>
      <family val="2"/>
      <scheme val="minor"/>
    </font>
    <font>
      <sz val="10"/>
      <color theme="1"/>
      <name val="Times New Roman"/>
      <family val="1"/>
    </font>
    <font>
      <b/>
      <sz val="12"/>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vertAlign val="superscript"/>
      <sz val="10"/>
      <color theme="1"/>
      <name val="Times New Roman"/>
      <family val="1"/>
    </font>
    <font>
      <b/>
      <sz val="9"/>
      <color theme="1"/>
      <name val="Times New Roman"/>
      <family val="1"/>
    </font>
    <font>
      <b/>
      <sz val="12"/>
      <color rgb="FF000000"/>
      <name val="Times New Roman"/>
      <family val="1"/>
    </font>
    <font>
      <b/>
      <i/>
      <sz val="10"/>
      <color theme="1"/>
      <name val="Times New Roman"/>
      <family val="1"/>
    </font>
    <font>
      <b/>
      <vertAlign val="superscript"/>
      <sz val="9"/>
      <color theme="1"/>
      <name val="Times New Roman"/>
      <family val="1"/>
    </font>
    <font>
      <sz val="11"/>
      <color rgb="FFFF0000"/>
      <name val="Calibri"/>
      <family val="2"/>
      <scheme val="minor"/>
    </font>
    <font>
      <sz val="10"/>
      <name val="Times New Roman"/>
      <family val="1"/>
    </font>
    <font>
      <sz val="9"/>
      <color rgb="FF000000"/>
      <name val="Times New Roman"/>
      <family val="1"/>
    </font>
    <font>
      <sz val="10"/>
      <color rgb="FF000000"/>
      <name val="Times New Roman"/>
      <family val="1"/>
    </font>
    <font>
      <vertAlign val="superscript"/>
      <sz val="10"/>
      <color rgb="FF000000"/>
      <name val="Times New Roman"/>
      <family val="1"/>
    </font>
    <font>
      <b/>
      <sz val="9"/>
      <color rgb="FF000000"/>
      <name val="Times New Roman"/>
      <family val="1"/>
    </font>
    <font>
      <vertAlign val="superscript"/>
      <sz val="12"/>
      <color rgb="FF000000"/>
      <name val="Times New Roman"/>
      <family val="1"/>
    </font>
    <font>
      <sz val="12"/>
      <color rgb="FF000000"/>
      <name val="Times New Roman"/>
      <family val="1"/>
    </font>
    <font>
      <sz val="10"/>
      <color rgb="FFFF0000"/>
      <name val="Times New Roman"/>
      <family val="1"/>
    </font>
    <font>
      <sz val="12"/>
      <color theme="1"/>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43" fontId="1" fillId="0" borderId="0" applyFont="0" applyFill="0" applyBorder="0" applyAlignment="0" applyProtection="0"/>
  </cellStyleXfs>
  <cellXfs count="62">
    <xf numFmtId="0" fontId="0" fillId="0" borderId="0" xfId="0"/>
    <xf numFmtId="0" fontId="4" fillId="0" borderId="1" xfId="0" applyFont="1" applyBorder="1" applyAlignment="1">
      <alignment horizontal="center" vertical="center" wrapText="1"/>
    </xf>
    <xf numFmtId="0" fontId="4"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1" xfId="0" applyFont="1" applyBorder="1" applyAlignment="1">
      <alignment horizontal="center" vertical="center" wrapText="1"/>
    </xf>
    <xf numFmtId="0" fontId="2" fillId="0" borderId="1" xfId="0" applyFont="1" applyBorder="1" applyAlignment="1">
      <alignment horizontal="right" vertical="center" wrapText="1" indent="1"/>
    </xf>
    <xf numFmtId="6" fontId="2" fillId="0" borderId="1" xfId="0" applyNumberFormat="1" applyFont="1" applyBorder="1" applyAlignment="1">
      <alignment horizontal="right" vertical="center" wrapText="1" indent="1"/>
    </xf>
    <xf numFmtId="3" fontId="2" fillId="0" borderId="1" xfId="0" applyNumberFormat="1" applyFont="1" applyBorder="1" applyAlignment="1">
      <alignment horizontal="center" vertical="center" wrapText="1"/>
    </xf>
    <xf numFmtId="0" fontId="8" fillId="0" borderId="1" xfId="0" applyFont="1" applyBorder="1" applyAlignment="1">
      <alignment horizontal="left" vertical="center" wrapText="1" indent="1"/>
    </xf>
    <xf numFmtId="6" fontId="4" fillId="0" borderId="1" xfId="0" applyNumberFormat="1" applyFont="1" applyBorder="1" applyAlignment="1">
      <alignment horizontal="right" vertical="center" wrapText="1" indent="1"/>
    </xf>
    <xf numFmtId="0" fontId="9" fillId="0" borderId="0" xfId="0" applyFont="1" applyAlignment="1">
      <alignment vertical="center"/>
    </xf>
    <xf numFmtId="8" fontId="2" fillId="0" borderId="1" xfId="0" applyNumberFormat="1" applyFont="1" applyBorder="1" applyAlignment="1">
      <alignment horizontal="right" vertical="center" wrapText="1" inden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0" fontId="2" fillId="0" borderId="1" xfId="0" applyFont="1" applyBorder="1" applyAlignment="1">
      <alignment horizontal="left" vertical="center" wrapText="1"/>
    </xf>
    <xf numFmtId="0" fontId="10" fillId="0" borderId="1" xfId="0" applyFont="1" applyBorder="1" applyAlignment="1">
      <alignment horizontal="lef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indent="2"/>
    </xf>
    <xf numFmtId="1" fontId="2" fillId="0" borderId="1" xfId="0" applyNumberFormat="1" applyFont="1" applyBorder="1" applyAlignment="1">
      <alignment horizontal="center" vertical="center" wrapText="1"/>
    </xf>
    <xf numFmtId="3" fontId="2" fillId="0" borderId="1" xfId="1" applyNumberFormat="1" applyFont="1" applyBorder="1" applyAlignment="1">
      <alignment horizontal="center" vertical="center" wrapText="1"/>
    </xf>
    <xf numFmtId="4" fontId="2" fillId="0" borderId="1" xfId="1"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9" fillId="0" borderId="7" xfId="0" applyFont="1" applyBorder="1" applyAlignment="1">
      <alignment vertical="center"/>
    </xf>
    <xf numFmtId="0" fontId="4" fillId="0" borderId="7" xfId="0" applyFont="1" applyBorder="1" applyAlignment="1">
      <alignment horizontal="center" vertical="center" wrapText="1"/>
    </xf>
    <xf numFmtId="0" fontId="2" fillId="0" borderId="7" xfId="0" applyFont="1" applyBorder="1" applyAlignment="1">
      <alignment horizontal="center" wrapText="1"/>
    </xf>
    <xf numFmtId="0" fontId="4" fillId="0" borderId="8" xfId="0" applyFont="1" applyBorder="1" applyAlignment="1">
      <alignment horizontal="center" vertical="center" wrapText="1"/>
    </xf>
    <xf numFmtId="0" fontId="4" fillId="0" borderId="0" xfId="0" applyFont="1" applyAlignment="1">
      <alignment vertical="center"/>
    </xf>
    <xf numFmtId="1" fontId="0" fillId="0" borderId="0" xfId="0" applyNumberFormat="1"/>
    <xf numFmtId="1" fontId="12" fillId="0" borderId="0" xfId="0" applyNumberFormat="1" applyFont="1"/>
    <xf numFmtId="3" fontId="0" fillId="0" borderId="0" xfId="0" applyNumberFormat="1"/>
    <xf numFmtId="6" fontId="0" fillId="0" borderId="0" xfId="0" applyNumberFormat="1"/>
    <xf numFmtId="0" fontId="0" fillId="0" borderId="0" xfId="0" applyAlignment="1">
      <alignment horizontal="right"/>
    </xf>
    <xf numFmtId="0" fontId="13" fillId="0" borderId="1" xfId="0" applyFont="1" applyBorder="1" applyAlignment="1">
      <alignment vertical="center"/>
    </xf>
    <xf numFmtId="164" fontId="13" fillId="0" borderId="1" xfId="0" applyNumberFormat="1" applyFont="1" applyBorder="1"/>
    <xf numFmtId="0" fontId="14" fillId="0" borderId="1" xfId="0" applyFont="1" applyBorder="1" applyAlignment="1">
      <alignment horizontal="center" vertical="center" wrapText="1"/>
    </xf>
    <xf numFmtId="0" fontId="15" fillId="0" borderId="1" xfId="0" applyFont="1" applyBorder="1" applyAlignment="1">
      <alignment vertical="center" wrapText="1"/>
    </xf>
    <xf numFmtId="0" fontId="14" fillId="0" borderId="1" xfId="0" applyFont="1" applyBorder="1" applyAlignment="1">
      <alignment vertical="center" wrapText="1"/>
    </xf>
    <xf numFmtId="0" fontId="17"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14" fillId="0" borderId="9" xfId="0" applyFont="1" applyBorder="1" applyAlignment="1">
      <alignment horizontal="center" vertical="center" wrapText="1"/>
    </xf>
    <xf numFmtId="0" fontId="9" fillId="0" borderId="1" xfId="0" applyFont="1" applyBorder="1" applyAlignment="1">
      <alignment vertical="center" wrapText="1"/>
    </xf>
    <xf numFmtId="0" fontId="15" fillId="0" borderId="1" xfId="0" applyFont="1" applyBorder="1" applyAlignment="1">
      <alignment horizontal="center" vertical="center" wrapText="1"/>
    </xf>
    <xf numFmtId="0" fontId="18" fillId="0" borderId="0" xfId="0" applyFont="1" applyAlignment="1">
      <alignment vertical="center"/>
    </xf>
    <xf numFmtId="0" fontId="21" fillId="0" borderId="0" xfId="0" applyFont="1" applyAlignment="1">
      <alignment vertical="center"/>
    </xf>
    <xf numFmtId="3" fontId="14" fillId="0" borderId="1" xfId="0" applyNumberFormat="1" applyFont="1" applyBorder="1" applyAlignment="1">
      <alignment horizontal="center" vertical="center" wrapText="1"/>
    </xf>
    <xf numFmtId="8" fontId="0" fillId="0" borderId="0" xfId="0" applyNumberFormat="1"/>
    <xf numFmtId="0" fontId="0" fillId="0" borderId="0" xfId="0" applyAlignment="1">
      <alignment horizontal="center"/>
    </xf>
    <xf numFmtId="0" fontId="13" fillId="0" borderId="1" xfId="0" applyFont="1" applyBorder="1" applyAlignment="1">
      <alignment horizontal="center"/>
    </xf>
    <xf numFmtId="0" fontId="7" fillId="0" borderId="0" xfId="0" applyFont="1" applyAlignment="1">
      <alignment vertical="center" wrapText="1"/>
    </xf>
    <xf numFmtId="0" fontId="7" fillId="0" borderId="0" xfId="0" applyFont="1" applyAlignment="1">
      <alignment horizontal="left" vertical="top"/>
    </xf>
    <xf numFmtId="0" fontId="2" fillId="0" borderId="0" xfId="0" applyFont="1" applyAlignment="1">
      <alignment horizontal="left" vertical="top"/>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left" vertical="center"/>
    </xf>
    <xf numFmtId="0" fontId="9" fillId="0" borderId="1" xfId="0" applyFont="1" applyBorder="1" applyAlignment="1">
      <alignment horizontal="center" vertical="center" wrapText="1"/>
    </xf>
    <xf numFmtId="0" fontId="14" fillId="0" borderId="1" xfId="0" applyFont="1" applyBorder="1" applyAlignment="1">
      <alignmen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052BB-C3AB-4BE9-A2AF-F6A56BB3DE48}">
  <dimension ref="A1:B8"/>
  <sheetViews>
    <sheetView tabSelected="1" workbookViewId="0">
      <selection activeCell="A10" sqref="A10"/>
    </sheetView>
  </sheetViews>
  <sheetFormatPr defaultRowHeight="14.5" x14ac:dyDescent="0.35"/>
  <cols>
    <col min="1" max="1" width="27.7265625" bestFit="1" customWidth="1"/>
    <col min="2" max="2" width="14.26953125" bestFit="1" customWidth="1"/>
  </cols>
  <sheetData>
    <row r="1" spans="1:2" x14ac:dyDescent="0.35">
      <c r="A1" s="49" t="s">
        <v>76</v>
      </c>
      <c r="B1" s="49"/>
    </row>
    <row r="2" spans="1:2" x14ac:dyDescent="0.35">
      <c r="A2" t="s">
        <v>77</v>
      </c>
      <c r="B2" s="32">
        <f>'Table 1'!J30</f>
        <v>64.579439252336442</v>
      </c>
    </row>
    <row r="3" spans="1:2" x14ac:dyDescent="0.35">
      <c r="A3" t="s">
        <v>78</v>
      </c>
      <c r="B3">
        <f>Respondents!G9</f>
        <v>535</v>
      </c>
    </row>
    <row r="4" spans="1:2" x14ac:dyDescent="0.35">
      <c r="A4" t="s">
        <v>79</v>
      </c>
      <c r="B4" s="32">
        <f>'Table 1'!F30</f>
        <v>69100</v>
      </c>
    </row>
    <row r="5" spans="1:2" x14ac:dyDescent="0.35">
      <c r="A5" t="s">
        <v>80</v>
      </c>
      <c r="B5" s="33">
        <f>'Table 1'!I32</f>
        <v>8290000</v>
      </c>
    </row>
    <row r="6" spans="1:2" x14ac:dyDescent="0.35">
      <c r="A6" t="s">
        <v>81</v>
      </c>
      <c r="B6" s="33">
        <f>'Table 1'!I31</f>
        <v>0</v>
      </c>
    </row>
    <row r="7" spans="1:2" x14ac:dyDescent="0.35">
      <c r="A7" t="s">
        <v>82</v>
      </c>
      <c r="B7" s="32">
        <f>Responses!F10</f>
        <v>1070</v>
      </c>
    </row>
    <row r="8" spans="1:2" x14ac:dyDescent="0.35">
      <c r="A8" t="s">
        <v>83</v>
      </c>
      <c r="B8" s="34" t="s">
        <v>84</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2"/>
  <sheetViews>
    <sheetView zoomScaleNormal="100" workbookViewId="0">
      <selection activeCell="A2" sqref="A2"/>
    </sheetView>
  </sheetViews>
  <sheetFormatPr defaultRowHeight="14.5" x14ac:dyDescent="0.35"/>
  <cols>
    <col min="1" max="1" width="58.26953125" customWidth="1"/>
    <col min="2" max="2" width="10" customWidth="1"/>
    <col min="3" max="3" width="10.7265625" customWidth="1"/>
    <col min="4" max="4" width="9.453125" customWidth="1"/>
    <col min="5" max="5" width="11.26953125" customWidth="1"/>
    <col min="7" max="7" width="11" customWidth="1"/>
    <col min="9" max="9" width="14" customWidth="1"/>
    <col min="11" max="11" width="10.7265625" bestFit="1" customWidth="1"/>
  </cols>
  <sheetData>
    <row r="1" spans="1:12" ht="15" customHeight="1" x14ac:dyDescent="0.35">
      <c r="A1" s="10" t="s">
        <v>69</v>
      </c>
      <c r="B1" s="22"/>
      <c r="C1" s="22"/>
      <c r="D1" s="22"/>
      <c r="E1" s="22"/>
      <c r="F1" s="22"/>
      <c r="G1" s="22"/>
      <c r="H1" s="28"/>
      <c r="I1" s="24"/>
    </row>
    <row r="2" spans="1:12" ht="15" customHeight="1" x14ac:dyDescent="0.35">
      <c r="A2" s="25"/>
      <c r="B2" s="26"/>
      <c r="C2" s="26"/>
      <c r="D2" s="26"/>
      <c r="E2" s="26"/>
      <c r="F2" s="27"/>
      <c r="G2" s="27"/>
      <c r="H2" s="27"/>
      <c r="I2" s="26"/>
    </row>
    <row r="3" spans="1:12" ht="91" x14ac:dyDescent="0.35">
      <c r="A3" s="23" t="s">
        <v>0</v>
      </c>
      <c r="B3" s="23" t="s">
        <v>12</v>
      </c>
      <c r="C3" s="23" t="s">
        <v>13</v>
      </c>
      <c r="D3" s="23" t="s">
        <v>14</v>
      </c>
      <c r="E3" s="23" t="s">
        <v>18</v>
      </c>
      <c r="F3" s="23" t="s">
        <v>15</v>
      </c>
      <c r="G3" s="23" t="s">
        <v>19</v>
      </c>
      <c r="H3" s="23" t="s">
        <v>16</v>
      </c>
      <c r="I3" s="23" t="s">
        <v>17</v>
      </c>
    </row>
    <row r="4" spans="1:12" x14ac:dyDescent="0.35">
      <c r="A4" s="15" t="s">
        <v>1</v>
      </c>
      <c r="B4" s="4" t="s">
        <v>2</v>
      </c>
      <c r="C4" s="4"/>
      <c r="D4" s="4"/>
      <c r="E4" s="4"/>
      <c r="F4" s="4"/>
      <c r="G4" s="4"/>
      <c r="H4" s="4"/>
      <c r="I4" s="5"/>
      <c r="K4" s="50" t="s">
        <v>85</v>
      </c>
      <c r="L4" s="50"/>
    </row>
    <row r="5" spans="1:12" x14ac:dyDescent="0.35">
      <c r="A5" s="15" t="s">
        <v>3</v>
      </c>
      <c r="B5" s="4" t="s">
        <v>2</v>
      </c>
      <c r="C5" s="4"/>
      <c r="D5" s="4"/>
      <c r="E5" s="4"/>
      <c r="F5" s="4"/>
      <c r="G5" s="4"/>
      <c r="H5" s="4"/>
      <c r="I5" s="5"/>
      <c r="K5" s="35" t="s">
        <v>86</v>
      </c>
      <c r="L5" s="36">
        <v>157.60499999999999</v>
      </c>
    </row>
    <row r="6" spans="1:12" x14ac:dyDescent="0.35">
      <c r="A6" s="15" t="s">
        <v>4</v>
      </c>
      <c r="B6" s="4"/>
      <c r="C6" s="4"/>
      <c r="D6" s="4"/>
      <c r="E6" s="4"/>
      <c r="F6" s="4"/>
      <c r="G6" s="4"/>
      <c r="H6" s="4"/>
      <c r="I6" s="5"/>
      <c r="K6" s="35" t="s">
        <v>87</v>
      </c>
      <c r="L6" s="36">
        <v>123.94200000000001</v>
      </c>
    </row>
    <row r="7" spans="1:12" ht="15.5" x14ac:dyDescent="0.35">
      <c r="A7" s="3" t="s">
        <v>21</v>
      </c>
      <c r="B7" s="4">
        <v>1</v>
      </c>
      <c r="C7" s="4">
        <v>1</v>
      </c>
      <c r="D7" s="4">
        <f>+B7*C7</f>
        <v>1</v>
      </c>
      <c r="E7" s="4">
        <v>535</v>
      </c>
      <c r="F7" s="4">
        <f>+D7*E7</f>
        <v>535</v>
      </c>
      <c r="G7" s="4">
        <f>+F7*0.05</f>
        <v>26.75</v>
      </c>
      <c r="H7" s="4">
        <f>+F7*0.1</f>
        <v>53.5</v>
      </c>
      <c r="I7" s="11">
        <f>+$L$6*F7+$L$5*G7+$L$7*H7</f>
        <v>73869.563249999992</v>
      </c>
      <c r="K7" s="35" t="s">
        <v>88</v>
      </c>
      <c r="L7" s="36">
        <v>62.517000000000003</v>
      </c>
    </row>
    <row r="8" spans="1:12" ht="15.5" x14ac:dyDescent="0.35">
      <c r="A8" s="3" t="s">
        <v>55</v>
      </c>
      <c r="B8" s="4"/>
      <c r="C8" s="4"/>
      <c r="D8" s="4"/>
      <c r="E8" s="4"/>
      <c r="F8" s="4"/>
      <c r="G8" s="4"/>
      <c r="H8" s="4"/>
      <c r="I8" s="11"/>
    </row>
    <row r="9" spans="1:12" x14ac:dyDescent="0.35">
      <c r="A9" s="18" t="s">
        <v>31</v>
      </c>
      <c r="B9" s="4">
        <v>110</v>
      </c>
      <c r="C9" s="4">
        <v>1</v>
      </c>
      <c r="D9" s="4">
        <f t="shared" ref="D9:D26" si="0">+B9*C9</f>
        <v>110</v>
      </c>
      <c r="E9" s="4">
        <v>0</v>
      </c>
      <c r="F9" s="4">
        <f t="shared" ref="F9:F19" si="1">+D9*E9</f>
        <v>0</v>
      </c>
      <c r="G9" s="4">
        <f t="shared" ref="G9:G19" si="2">+F9*0.05</f>
        <v>0</v>
      </c>
      <c r="H9" s="4">
        <f t="shared" ref="H9:H19" si="3">+F9*0.1</f>
        <v>0</v>
      </c>
      <c r="I9" s="6">
        <f t="shared" ref="I9:I17" si="4">+$L$6*F9+$L$5*G9+$L$7*H9</f>
        <v>0</v>
      </c>
    </row>
    <row r="10" spans="1:12" ht="15.5" x14ac:dyDescent="0.35">
      <c r="A10" s="18" t="s">
        <v>56</v>
      </c>
      <c r="B10" s="4">
        <v>110</v>
      </c>
      <c r="C10" s="4">
        <v>0.2</v>
      </c>
      <c r="D10" s="4">
        <f t="shared" si="0"/>
        <v>22</v>
      </c>
      <c r="E10" s="4">
        <v>0</v>
      </c>
      <c r="F10" s="4">
        <f t="shared" si="1"/>
        <v>0</v>
      </c>
      <c r="G10" s="4">
        <f t="shared" si="2"/>
        <v>0</v>
      </c>
      <c r="H10" s="4">
        <f t="shared" si="3"/>
        <v>0</v>
      </c>
      <c r="I10" s="6">
        <f t="shared" si="4"/>
        <v>0</v>
      </c>
    </row>
    <row r="11" spans="1:12" x14ac:dyDescent="0.35">
      <c r="A11" s="3" t="s">
        <v>30</v>
      </c>
      <c r="B11" s="4" t="s">
        <v>5</v>
      </c>
      <c r="C11" s="4"/>
      <c r="D11" s="4"/>
      <c r="E11" s="4"/>
      <c r="F11" s="4"/>
      <c r="G11" s="4"/>
      <c r="H11" s="4"/>
      <c r="I11" s="6"/>
    </row>
    <row r="12" spans="1:12" x14ac:dyDescent="0.35">
      <c r="A12" s="3" t="s">
        <v>28</v>
      </c>
      <c r="B12" s="4" t="s">
        <v>6</v>
      </c>
      <c r="C12" s="4"/>
      <c r="D12" s="4"/>
      <c r="E12" s="4"/>
      <c r="F12" s="4"/>
      <c r="G12" s="4"/>
      <c r="H12" s="4"/>
      <c r="I12" s="6"/>
    </row>
    <row r="13" spans="1:12" x14ac:dyDescent="0.35">
      <c r="A13" s="3" t="s">
        <v>29</v>
      </c>
      <c r="B13" s="4"/>
      <c r="C13" s="4"/>
      <c r="D13" s="4"/>
      <c r="E13" s="4"/>
      <c r="F13" s="4"/>
      <c r="G13" s="4"/>
      <c r="H13" s="4"/>
      <c r="I13" s="6"/>
    </row>
    <row r="14" spans="1:12" ht="15.5" x14ac:dyDescent="0.35">
      <c r="A14" s="18" t="s">
        <v>57</v>
      </c>
      <c r="B14" s="4">
        <v>2</v>
      </c>
      <c r="C14" s="4">
        <v>1</v>
      </c>
      <c r="D14" s="4">
        <f t="shared" si="0"/>
        <v>2</v>
      </c>
      <c r="E14" s="4">
        <v>0</v>
      </c>
      <c r="F14" s="4">
        <f t="shared" si="1"/>
        <v>0</v>
      </c>
      <c r="G14" s="4">
        <f t="shared" si="2"/>
        <v>0</v>
      </c>
      <c r="H14" s="4">
        <f t="shared" si="3"/>
        <v>0</v>
      </c>
      <c r="I14" s="6">
        <f t="shared" si="4"/>
        <v>0</v>
      </c>
    </row>
    <row r="15" spans="1:12" ht="15.5" x14ac:dyDescent="0.35">
      <c r="A15" s="18" t="s">
        <v>58</v>
      </c>
      <c r="B15" s="4">
        <v>2</v>
      </c>
      <c r="C15" s="4">
        <v>1</v>
      </c>
      <c r="D15" s="4">
        <f t="shared" si="0"/>
        <v>2</v>
      </c>
      <c r="E15" s="4">
        <v>0</v>
      </c>
      <c r="F15" s="4">
        <f t="shared" si="1"/>
        <v>0</v>
      </c>
      <c r="G15" s="4">
        <f t="shared" si="2"/>
        <v>0</v>
      </c>
      <c r="H15" s="4">
        <f t="shared" si="3"/>
        <v>0</v>
      </c>
      <c r="I15" s="6">
        <f t="shared" si="4"/>
        <v>0</v>
      </c>
    </row>
    <row r="16" spans="1:12" ht="15.5" x14ac:dyDescent="0.35">
      <c r="A16" s="18" t="s">
        <v>59</v>
      </c>
      <c r="B16" s="4">
        <v>2</v>
      </c>
      <c r="C16" s="4">
        <v>1.2</v>
      </c>
      <c r="D16" s="4">
        <f t="shared" si="0"/>
        <v>2.4</v>
      </c>
      <c r="E16" s="4">
        <v>0</v>
      </c>
      <c r="F16" s="4">
        <f t="shared" si="1"/>
        <v>0</v>
      </c>
      <c r="G16" s="4">
        <f t="shared" si="2"/>
        <v>0</v>
      </c>
      <c r="H16" s="4">
        <f t="shared" si="3"/>
        <v>0</v>
      </c>
      <c r="I16" s="6">
        <f t="shared" si="4"/>
        <v>0</v>
      </c>
    </row>
    <row r="17" spans="1:11" ht="15.5" x14ac:dyDescent="0.35">
      <c r="A17" s="18" t="s">
        <v>60</v>
      </c>
      <c r="B17" s="4">
        <v>2</v>
      </c>
      <c r="C17" s="4">
        <v>1</v>
      </c>
      <c r="D17" s="4">
        <f t="shared" si="0"/>
        <v>2</v>
      </c>
      <c r="E17" s="4">
        <v>0</v>
      </c>
      <c r="F17" s="4">
        <f t="shared" si="1"/>
        <v>0</v>
      </c>
      <c r="G17" s="4">
        <f t="shared" si="2"/>
        <v>0</v>
      </c>
      <c r="H17" s="4">
        <f t="shared" si="3"/>
        <v>0</v>
      </c>
      <c r="I17" s="6">
        <f t="shared" si="4"/>
        <v>0</v>
      </c>
    </row>
    <row r="18" spans="1:11" x14ac:dyDescent="0.35">
      <c r="A18" s="18" t="s">
        <v>27</v>
      </c>
      <c r="B18" s="4" t="s">
        <v>5</v>
      </c>
      <c r="C18" s="4"/>
      <c r="D18" s="4"/>
      <c r="E18" s="4"/>
      <c r="F18" s="4"/>
      <c r="G18" s="4"/>
      <c r="H18" s="4"/>
      <c r="I18" s="6"/>
    </row>
    <row r="19" spans="1:11" ht="15.5" x14ac:dyDescent="0.35">
      <c r="A19" s="18" t="s">
        <v>61</v>
      </c>
      <c r="B19" s="4">
        <v>10</v>
      </c>
      <c r="C19" s="4">
        <v>2</v>
      </c>
      <c r="D19" s="4">
        <f t="shared" si="0"/>
        <v>20</v>
      </c>
      <c r="E19" s="4">
        <v>535</v>
      </c>
      <c r="F19" s="20">
        <f t="shared" si="1"/>
        <v>10700</v>
      </c>
      <c r="G19" s="19">
        <f t="shared" si="2"/>
        <v>535</v>
      </c>
      <c r="H19" s="20">
        <f t="shared" si="3"/>
        <v>1070</v>
      </c>
      <c r="I19" s="6">
        <f>+$L$6*F19+$L$5*G19+$L$7*H19</f>
        <v>1477391.2650000001</v>
      </c>
    </row>
    <row r="20" spans="1:11" x14ac:dyDescent="0.35">
      <c r="A20" s="16" t="s">
        <v>7</v>
      </c>
      <c r="B20" s="1"/>
      <c r="C20" s="1"/>
      <c r="D20" s="4"/>
      <c r="E20" s="1"/>
      <c r="F20" s="55">
        <f>+SUM(F7:H19)</f>
        <v>12920.25</v>
      </c>
      <c r="G20" s="56"/>
      <c r="H20" s="57"/>
      <c r="I20" s="9">
        <f>SUM(I4:I19)</f>
        <v>1551260.82825</v>
      </c>
    </row>
    <row r="21" spans="1:11" x14ac:dyDescent="0.35">
      <c r="A21" s="15" t="s">
        <v>20</v>
      </c>
      <c r="B21" s="1"/>
      <c r="C21" s="1"/>
      <c r="D21" s="4"/>
      <c r="E21" s="1"/>
      <c r="F21" s="12"/>
      <c r="G21" s="13"/>
      <c r="H21" s="14"/>
      <c r="I21" s="9"/>
    </row>
    <row r="22" spans="1:11" ht="15.5" x14ac:dyDescent="0.35">
      <c r="A22" s="3" t="s">
        <v>21</v>
      </c>
      <c r="B22" s="4" t="s">
        <v>8</v>
      </c>
      <c r="C22" s="4"/>
      <c r="D22" s="4"/>
      <c r="E22" s="4"/>
      <c r="F22" s="4"/>
      <c r="G22" s="4"/>
      <c r="H22" s="4"/>
      <c r="I22" s="5"/>
    </row>
    <row r="23" spans="1:11" x14ac:dyDescent="0.35">
      <c r="A23" s="3" t="s">
        <v>22</v>
      </c>
      <c r="B23" s="4" t="s">
        <v>9</v>
      </c>
      <c r="C23" s="4"/>
      <c r="D23" s="4"/>
      <c r="E23" s="4"/>
      <c r="F23" s="4"/>
      <c r="G23" s="4"/>
      <c r="H23" s="4"/>
      <c r="I23" s="5"/>
    </row>
    <row r="24" spans="1:11" x14ac:dyDescent="0.35">
      <c r="A24" s="18" t="s">
        <v>23</v>
      </c>
      <c r="B24" s="4" t="s">
        <v>10</v>
      </c>
      <c r="C24" s="4"/>
      <c r="D24" s="4"/>
      <c r="E24" s="4"/>
      <c r="F24" s="4"/>
      <c r="G24" s="4"/>
      <c r="H24" s="4"/>
      <c r="I24" s="5"/>
    </row>
    <row r="25" spans="1:11" x14ac:dyDescent="0.35">
      <c r="A25" s="18" t="s">
        <v>24</v>
      </c>
      <c r="B25" s="4" t="s">
        <v>2</v>
      </c>
      <c r="C25" s="4"/>
      <c r="D25" s="4"/>
      <c r="E25" s="4"/>
      <c r="F25" s="4"/>
      <c r="G25" s="4"/>
      <c r="H25" s="4"/>
      <c r="I25" s="5"/>
    </row>
    <row r="26" spans="1:11" ht="15.5" x14ac:dyDescent="0.35">
      <c r="A26" s="3" t="s">
        <v>62</v>
      </c>
      <c r="B26" s="4">
        <v>0.25</v>
      </c>
      <c r="C26" s="4">
        <v>365</v>
      </c>
      <c r="D26" s="4">
        <f t="shared" si="0"/>
        <v>91.25</v>
      </c>
      <c r="E26" s="4">
        <v>535</v>
      </c>
      <c r="F26" s="21">
        <f t="shared" ref="F26" si="5">+D26*E26</f>
        <v>48818.75</v>
      </c>
      <c r="G26" s="21">
        <f t="shared" ref="G26" si="6">+F26*0.05</f>
        <v>2440.9375</v>
      </c>
      <c r="H26" s="21">
        <f t="shared" ref="H26" si="7">+F26*0.1</f>
        <v>4881.875</v>
      </c>
      <c r="I26" s="6">
        <f>+$L$6*F26+$L$5*G26+$L$7*H26</f>
        <v>6740597.6465625009</v>
      </c>
    </row>
    <row r="27" spans="1:11" x14ac:dyDescent="0.35">
      <c r="A27" s="3" t="s">
        <v>25</v>
      </c>
      <c r="B27" s="4" t="s">
        <v>2</v>
      </c>
      <c r="C27" s="4"/>
      <c r="D27" s="4"/>
      <c r="E27" s="4"/>
      <c r="F27" s="4"/>
      <c r="G27" s="4"/>
      <c r="H27" s="4"/>
      <c r="I27" s="5"/>
    </row>
    <row r="28" spans="1:11" x14ac:dyDescent="0.35">
      <c r="A28" s="3" t="s">
        <v>26</v>
      </c>
      <c r="B28" s="4" t="s">
        <v>2</v>
      </c>
      <c r="C28" s="4"/>
      <c r="D28" s="4"/>
      <c r="E28" s="4"/>
      <c r="F28" s="4"/>
      <c r="G28" s="4"/>
      <c r="H28" s="4"/>
      <c r="I28" s="5"/>
    </row>
    <row r="29" spans="1:11" x14ac:dyDescent="0.35">
      <c r="A29" s="16" t="s">
        <v>11</v>
      </c>
      <c r="B29" s="1"/>
      <c r="C29" s="1"/>
      <c r="D29" s="1"/>
      <c r="E29" s="1"/>
      <c r="F29" s="55">
        <f>+SUM(F22:H28)</f>
        <v>56141.5625</v>
      </c>
      <c r="G29" s="56"/>
      <c r="H29" s="57"/>
      <c r="I29" s="9">
        <f>SUM(I22:I28)</f>
        <v>6740597.6465625009</v>
      </c>
    </row>
    <row r="30" spans="1:11" ht="15" x14ac:dyDescent="0.35">
      <c r="A30" s="17" t="s">
        <v>63</v>
      </c>
      <c r="B30" s="2"/>
      <c r="C30" s="2"/>
      <c r="D30" s="2"/>
      <c r="E30" s="2"/>
      <c r="F30" s="54">
        <f>ROUND(F20+F29,-2)</f>
        <v>69100</v>
      </c>
      <c r="G30" s="54"/>
      <c r="H30" s="54"/>
      <c r="I30" s="9">
        <f>ROUND(I20+I29,-4)</f>
        <v>8290000</v>
      </c>
      <c r="J30" s="30">
        <f>F30/Responses!F10</f>
        <v>64.579439252336442</v>
      </c>
      <c r="K30" t="s">
        <v>71</v>
      </c>
    </row>
    <row r="31" spans="1:11" ht="15" x14ac:dyDescent="0.35">
      <c r="A31" s="17" t="s">
        <v>73</v>
      </c>
      <c r="B31" s="2"/>
      <c r="C31" s="2"/>
      <c r="D31" s="2"/>
      <c r="E31" s="2"/>
      <c r="F31" s="54"/>
      <c r="G31" s="54"/>
      <c r="H31" s="54"/>
      <c r="I31" s="9">
        <v>0</v>
      </c>
      <c r="J31" s="31"/>
    </row>
    <row r="32" spans="1:11" ht="15" x14ac:dyDescent="0.35">
      <c r="A32" s="17" t="s">
        <v>74</v>
      </c>
      <c r="B32" s="2"/>
      <c r="C32" s="2"/>
      <c r="D32" s="2"/>
      <c r="E32" s="2"/>
      <c r="F32" s="54"/>
      <c r="G32" s="54"/>
      <c r="H32" s="54"/>
      <c r="I32" s="9">
        <f>SUM(I30,I31)</f>
        <v>8290000</v>
      </c>
      <c r="J32" s="31"/>
    </row>
    <row r="33" spans="1:11" x14ac:dyDescent="0.35">
      <c r="K33" s="48"/>
    </row>
    <row r="34" spans="1:11" x14ac:dyDescent="0.35">
      <c r="A34" s="29" t="s">
        <v>50</v>
      </c>
    </row>
    <row r="35" spans="1:11" ht="33" customHeight="1" x14ac:dyDescent="0.35">
      <c r="A35" s="58" t="s">
        <v>51</v>
      </c>
      <c r="B35" s="58"/>
      <c r="C35" s="58"/>
      <c r="D35" s="58"/>
      <c r="E35" s="58"/>
      <c r="F35" s="58"/>
      <c r="G35" s="58"/>
      <c r="H35" s="58"/>
      <c r="I35" s="58"/>
    </row>
    <row r="36" spans="1:11" ht="58.15" customHeight="1" x14ac:dyDescent="0.35">
      <c r="A36" s="51" t="s">
        <v>89</v>
      </c>
      <c r="B36" s="51"/>
      <c r="C36" s="51"/>
      <c r="D36" s="51"/>
      <c r="E36" s="51"/>
      <c r="F36" s="51"/>
      <c r="G36" s="51"/>
      <c r="H36" s="51"/>
      <c r="I36" s="51"/>
      <c r="J36" s="51"/>
    </row>
    <row r="37" spans="1:11" ht="15.5" x14ac:dyDescent="0.35">
      <c r="A37" s="53" t="s">
        <v>52</v>
      </c>
      <c r="B37" s="53"/>
      <c r="C37" s="53"/>
      <c r="D37" s="53"/>
      <c r="E37" s="53"/>
      <c r="F37" s="53"/>
      <c r="G37" s="53"/>
      <c r="H37" s="53"/>
      <c r="I37" s="53"/>
    </row>
    <row r="38" spans="1:11" ht="15.5" x14ac:dyDescent="0.35">
      <c r="A38" s="52" t="s">
        <v>53</v>
      </c>
      <c r="B38" s="52"/>
      <c r="C38" s="52"/>
      <c r="D38" s="52"/>
      <c r="E38" s="52"/>
      <c r="F38" s="52"/>
      <c r="G38" s="52"/>
      <c r="H38" s="52"/>
      <c r="I38" s="52"/>
    </row>
    <row r="39" spans="1:11" ht="15.5" x14ac:dyDescent="0.35">
      <c r="A39" s="52" t="s">
        <v>54</v>
      </c>
      <c r="B39" s="52"/>
      <c r="C39" s="52"/>
      <c r="D39" s="52"/>
      <c r="E39" s="52"/>
      <c r="F39" s="52"/>
      <c r="G39" s="52"/>
      <c r="H39" s="52"/>
      <c r="I39" s="52"/>
    </row>
    <row r="40" spans="1:11" ht="15.5" x14ac:dyDescent="0.35">
      <c r="A40" s="52" t="s">
        <v>72</v>
      </c>
      <c r="B40" s="52"/>
      <c r="C40" s="52"/>
      <c r="D40" s="52"/>
      <c r="E40" s="52"/>
      <c r="F40" s="52"/>
      <c r="G40" s="52"/>
      <c r="H40" s="52"/>
      <c r="I40" s="52"/>
    </row>
    <row r="41" spans="1:11" ht="15.5" x14ac:dyDescent="0.35">
      <c r="A41" s="52" t="s">
        <v>65</v>
      </c>
      <c r="B41" s="52"/>
      <c r="C41" s="52"/>
      <c r="D41" s="52"/>
      <c r="E41" s="52"/>
      <c r="F41" s="52"/>
      <c r="G41" s="52"/>
      <c r="H41" s="52"/>
      <c r="I41" s="52"/>
    </row>
    <row r="42" spans="1:11" ht="15.5" x14ac:dyDescent="0.35">
      <c r="A42" s="52" t="s">
        <v>64</v>
      </c>
      <c r="B42" s="52"/>
      <c r="C42" s="52"/>
      <c r="D42" s="52"/>
      <c r="E42" s="52"/>
      <c r="F42" s="52"/>
      <c r="G42" s="52"/>
      <c r="H42" s="52"/>
      <c r="I42" s="52"/>
    </row>
  </sheetData>
  <mergeCells count="14">
    <mergeCell ref="K4:L4"/>
    <mergeCell ref="A36:J36"/>
    <mergeCell ref="A42:I42"/>
    <mergeCell ref="A37:I37"/>
    <mergeCell ref="A38:I38"/>
    <mergeCell ref="A39:I39"/>
    <mergeCell ref="A40:I40"/>
    <mergeCell ref="A41:I41"/>
    <mergeCell ref="F30:H30"/>
    <mergeCell ref="F20:H20"/>
    <mergeCell ref="F29:H29"/>
    <mergeCell ref="A35:I35"/>
    <mergeCell ref="F31:H31"/>
    <mergeCell ref="F32:H3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
  <sheetViews>
    <sheetView workbookViewId="0">
      <selection activeCell="A2" sqref="A2"/>
    </sheetView>
  </sheetViews>
  <sheetFormatPr defaultRowHeight="14.5" x14ac:dyDescent="0.35"/>
  <cols>
    <col min="1" max="1" width="44.453125" customWidth="1"/>
    <col min="2" max="2" width="9.7265625" customWidth="1"/>
    <col min="3" max="3" width="10.7265625" customWidth="1"/>
    <col min="7" max="7" width="10.7265625" customWidth="1"/>
    <col min="9" max="9" width="14.7265625" customWidth="1"/>
    <col min="11" max="11" width="10.7265625" bestFit="1" customWidth="1"/>
  </cols>
  <sheetData>
    <row r="1" spans="1:12" ht="15" x14ac:dyDescent="0.35">
      <c r="A1" s="10" t="s">
        <v>70</v>
      </c>
    </row>
    <row r="2" spans="1:12" ht="15" x14ac:dyDescent="0.35">
      <c r="A2" s="10"/>
    </row>
    <row r="3" spans="1:12" ht="91" x14ac:dyDescent="0.35">
      <c r="A3" s="1" t="s">
        <v>32</v>
      </c>
      <c r="B3" s="1" t="s">
        <v>42</v>
      </c>
      <c r="C3" s="1" t="s">
        <v>43</v>
      </c>
      <c r="D3" s="1" t="s">
        <v>44</v>
      </c>
      <c r="E3" s="1" t="s">
        <v>45</v>
      </c>
      <c r="F3" s="1" t="s">
        <v>48</v>
      </c>
      <c r="G3" s="1" t="s">
        <v>46</v>
      </c>
      <c r="H3" s="1" t="s">
        <v>47</v>
      </c>
      <c r="I3" s="1" t="s">
        <v>49</v>
      </c>
    </row>
    <row r="4" spans="1:12" x14ac:dyDescent="0.35">
      <c r="A4" s="3" t="s">
        <v>33</v>
      </c>
      <c r="B4" s="4"/>
      <c r="C4" s="3"/>
      <c r="D4" s="4"/>
      <c r="E4" s="4"/>
      <c r="F4" s="4"/>
      <c r="G4" s="4"/>
      <c r="H4" s="4"/>
      <c r="I4" s="5"/>
      <c r="K4" s="50" t="s">
        <v>85</v>
      </c>
      <c r="L4" s="50"/>
    </row>
    <row r="5" spans="1:12" ht="15.5" x14ac:dyDescent="0.35">
      <c r="A5" s="3" t="s">
        <v>34</v>
      </c>
      <c r="B5" s="4">
        <v>24</v>
      </c>
      <c r="C5" s="4">
        <v>1.2</v>
      </c>
      <c r="D5" s="4">
        <f>+B5*C5</f>
        <v>28.799999999999997</v>
      </c>
      <c r="E5" s="4">
        <v>0</v>
      </c>
      <c r="F5" s="4">
        <f>+D5*E5</f>
        <v>0</v>
      </c>
      <c r="G5" s="4">
        <f>+F5*0.05</f>
        <v>0</v>
      </c>
      <c r="H5" s="4">
        <f>+F5*0.1</f>
        <v>0</v>
      </c>
      <c r="I5" s="6">
        <f>+$L$6*F5+$L$5*G5+$L$7*H5</f>
        <v>0</v>
      </c>
      <c r="K5" s="35" t="s">
        <v>86</v>
      </c>
      <c r="L5" s="36">
        <v>70.56</v>
      </c>
    </row>
    <row r="6" spans="1:12" x14ac:dyDescent="0.35">
      <c r="A6" s="3" t="s">
        <v>35</v>
      </c>
      <c r="B6" s="4"/>
      <c r="C6" s="4"/>
      <c r="D6" s="4"/>
      <c r="E6" s="4"/>
      <c r="F6" s="4"/>
      <c r="G6" s="4"/>
      <c r="H6" s="4"/>
      <c r="I6" s="6"/>
      <c r="K6" s="35" t="s">
        <v>87</v>
      </c>
      <c r="L6" s="36">
        <v>52.37</v>
      </c>
    </row>
    <row r="7" spans="1:12" ht="15.5" x14ac:dyDescent="0.35">
      <c r="A7" s="3" t="s">
        <v>36</v>
      </c>
      <c r="B7" s="4">
        <v>2</v>
      </c>
      <c r="C7" s="4">
        <v>1</v>
      </c>
      <c r="D7" s="4">
        <f>+B7*C7</f>
        <v>2</v>
      </c>
      <c r="E7" s="4">
        <v>0</v>
      </c>
      <c r="F7" s="4">
        <f t="shared" ref="F7:F10" si="0">+D7*E7</f>
        <v>0</v>
      </c>
      <c r="G7" s="4">
        <f t="shared" ref="G7:G10" si="1">+F7*0.05</f>
        <v>0</v>
      </c>
      <c r="H7" s="4">
        <f t="shared" ref="H7:H12" si="2">+F7*0.1</f>
        <v>0</v>
      </c>
      <c r="I7" s="6">
        <f t="shared" ref="I7:I10" si="3">+$L$6*F7+$L$5*G7+$L$7*H7</f>
        <v>0</v>
      </c>
      <c r="K7" s="35" t="s">
        <v>88</v>
      </c>
      <c r="L7" s="36">
        <v>28.34</v>
      </c>
    </row>
    <row r="8" spans="1:12" ht="15.5" x14ac:dyDescent="0.35">
      <c r="A8" s="3" t="s">
        <v>37</v>
      </c>
      <c r="B8" s="4">
        <v>0.5</v>
      </c>
      <c r="C8" s="4">
        <v>1</v>
      </c>
      <c r="D8" s="4">
        <f>+B8*C8</f>
        <v>0.5</v>
      </c>
      <c r="E8" s="4">
        <v>0</v>
      </c>
      <c r="F8" s="4">
        <f t="shared" si="0"/>
        <v>0</v>
      </c>
      <c r="G8" s="4">
        <f t="shared" si="1"/>
        <v>0</v>
      </c>
      <c r="H8" s="4">
        <f t="shared" si="2"/>
        <v>0</v>
      </c>
      <c r="I8" s="6">
        <f t="shared" si="3"/>
        <v>0</v>
      </c>
    </row>
    <row r="9" spans="1:12" ht="15.5" x14ac:dyDescent="0.35">
      <c r="A9" s="3" t="s">
        <v>38</v>
      </c>
      <c r="B9" s="4">
        <v>0.5</v>
      </c>
      <c r="C9" s="4">
        <v>1</v>
      </c>
      <c r="D9" s="4">
        <f>+B9*C9</f>
        <v>0.5</v>
      </c>
      <c r="E9" s="4">
        <v>0</v>
      </c>
      <c r="F9" s="4">
        <f t="shared" si="0"/>
        <v>0</v>
      </c>
      <c r="G9" s="4">
        <f t="shared" si="1"/>
        <v>0</v>
      </c>
      <c r="H9" s="4">
        <f t="shared" si="2"/>
        <v>0</v>
      </c>
      <c r="I9" s="6">
        <f t="shared" si="3"/>
        <v>0</v>
      </c>
    </row>
    <row r="10" spans="1:12" ht="15.5" x14ac:dyDescent="0.35">
      <c r="A10" s="3" t="s">
        <v>39</v>
      </c>
      <c r="B10" s="4">
        <v>0.5</v>
      </c>
      <c r="C10" s="4">
        <v>1</v>
      </c>
      <c r="D10" s="4">
        <f>+B10*C10</f>
        <v>0.5</v>
      </c>
      <c r="E10" s="4">
        <v>0</v>
      </c>
      <c r="F10" s="4">
        <f t="shared" si="0"/>
        <v>0</v>
      </c>
      <c r="G10" s="4">
        <f t="shared" si="1"/>
        <v>0</v>
      </c>
      <c r="H10" s="4">
        <f t="shared" si="2"/>
        <v>0</v>
      </c>
      <c r="I10" s="6">
        <f t="shared" si="3"/>
        <v>0</v>
      </c>
    </row>
    <row r="11" spans="1:12" x14ac:dyDescent="0.35">
      <c r="A11" s="3" t="s">
        <v>40</v>
      </c>
      <c r="B11" s="4"/>
      <c r="C11" s="4"/>
      <c r="D11" s="4"/>
      <c r="E11" s="4"/>
      <c r="F11" s="4"/>
      <c r="G11" s="4"/>
      <c r="H11" s="4"/>
      <c r="I11" s="6"/>
    </row>
    <row r="12" spans="1:12" ht="15.5" x14ac:dyDescent="0.35">
      <c r="A12" s="3" t="s">
        <v>41</v>
      </c>
      <c r="B12" s="4">
        <v>4</v>
      </c>
      <c r="C12" s="4">
        <v>2</v>
      </c>
      <c r="D12" s="4">
        <f>+B12*C12</f>
        <v>8</v>
      </c>
      <c r="E12" s="4">
        <v>535</v>
      </c>
      <c r="F12" s="7">
        <f>+D12*E12</f>
        <v>4280</v>
      </c>
      <c r="G12" s="4">
        <f>+F12*0.05</f>
        <v>214</v>
      </c>
      <c r="H12" s="4">
        <f t="shared" si="2"/>
        <v>428</v>
      </c>
      <c r="I12" s="6">
        <f>+$L$6*F12+$L$5*G12+$L$7*H12</f>
        <v>251372.95999999996</v>
      </c>
    </row>
    <row r="13" spans="1:12" x14ac:dyDescent="0.35">
      <c r="A13" s="8" t="s">
        <v>75</v>
      </c>
      <c r="B13" s="3"/>
      <c r="C13" s="3"/>
      <c r="D13" s="3"/>
      <c r="E13" s="3"/>
      <c r="F13" s="54">
        <f>ROUND(SUM(F4:H12),-1)</f>
        <v>4920</v>
      </c>
      <c r="G13" s="54"/>
      <c r="H13" s="54"/>
      <c r="I13" s="9">
        <f>ROUND(SUM(I4:I12),-3)</f>
        <v>251000</v>
      </c>
    </row>
    <row r="15" spans="1:12" x14ac:dyDescent="0.35">
      <c r="A15" s="29" t="s">
        <v>50</v>
      </c>
    </row>
    <row r="16" spans="1:12" ht="31.5" customHeight="1" x14ac:dyDescent="0.35">
      <c r="A16" s="58" t="s">
        <v>51</v>
      </c>
      <c r="B16" s="58"/>
      <c r="C16" s="58"/>
      <c r="D16" s="58"/>
      <c r="E16" s="58"/>
      <c r="F16" s="58"/>
      <c r="G16" s="58"/>
      <c r="H16" s="58"/>
      <c r="I16" s="58"/>
    </row>
    <row r="17" spans="1:12" ht="51" customHeight="1" x14ac:dyDescent="0.35">
      <c r="A17" s="51" t="s">
        <v>117</v>
      </c>
      <c r="B17" s="51"/>
      <c r="C17" s="51"/>
      <c r="D17" s="51"/>
      <c r="E17" s="51"/>
      <c r="F17" s="51"/>
      <c r="G17" s="51"/>
      <c r="H17" s="51"/>
      <c r="I17" s="51"/>
      <c r="J17" s="51"/>
      <c r="K17" s="51"/>
      <c r="L17" s="51"/>
    </row>
    <row r="18" spans="1:12" ht="15.5" x14ac:dyDescent="0.35">
      <c r="A18" s="59" t="s">
        <v>66</v>
      </c>
      <c r="B18" s="59"/>
      <c r="C18" s="59"/>
      <c r="D18" s="59"/>
      <c r="E18" s="59"/>
      <c r="F18" s="59"/>
      <c r="G18" s="59"/>
      <c r="H18" s="59"/>
      <c r="I18" s="59"/>
    </row>
    <row r="19" spans="1:12" ht="15.5" x14ac:dyDescent="0.35">
      <c r="A19" s="59" t="s">
        <v>67</v>
      </c>
      <c r="B19" s="59"/>
      <c r="C19" s="59"/>
      <c r="D19" s="59"/>
      <c r="E19" s="59"/>
      <c r="F19" s="59"/>
      <c r="G19" s="59"/>
      <c r="H19" s="59"/>
      <c r="I19" s="59"/>
    </row>
    <row r="20" spans="1:12" ht="15.5" x14ac:dyDescent="0.35">
      <c r="A20" s="59" t="s">
        <v>68</v>
      </c>
      <c r="B20" s="59"/>
      <c r="C20" s="59"/>
      <c r="D20" s="59"/>
      <c r="E20" s="59"/>
      <c r="F20" s="59"/>
      <c r="G20" s="59"/>
      <c r="H20" s="59"/>
      <c r="I20" s="59"/>
    </row>
  </sheetData>
  <mergeCells count="7">
    <mergeCell ref="K4:L4"/>
    <mergeCell ref="A17:L17"/>
    <mergeCell ref="A20:I20"/>
    <mergeCell ref="F13:H13"/>
    <mergeCell ref="A16:I16"/>
    <mergeCell ref="A18:I18"/>
    <mergeCell ref="A19:I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80E1D-643E-4D4F-B383-DB4F443EB9B6}">
  <dimension ref="A1"/>
  <sheetViews>
    <sheetView workbookViewId="0">
      <selection activeCell="G13" sqref="G13"/>
    </sheetView>
  </sheetViews>
  <sheetFormatPr defaultRowHeight="14.5" x14ac:dyDescent="0.35"/>
  <sheetData>
    <row r="1" spans="1:1" ht="15.5" x14ac:dyDescent="0.35">
      <c r="A1" s="46" t="s">
        <v>116</v>
      </c>
    </row>
  </sheetData>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B9048-7334-4C0C-96B7-3221EDDABC75}">
  <dimension ref="B2:G10"/>
  <sheetViews>
    <sheetView workbookViewId="0"/>
  </sheetViews>
  <sheetFormatPr defaultRowHeight="14.5" x14ac:dyDescent="0.35"/>
  <cols>
    <col min="2" max="6" width="13.1796875" customWidth="1"/>
  </cols>
  <sheetData>
    <row r="2" spans="2:7" ht="15" x14ac:dyDescent="0.35">
      <c r="B2" s="60" t="s">
        <v>82</v>
      </c>
      <c r="C2" s="60"/>
      <c r="D2" s="60"/>
      <c r="E2" s="60"/>
      <c r="F2" s="60"/>
    </row>
    <row r="3" spans="2:7" x14ac:dyDescent="0.35">
      <c r="B3" s="37" t="s">
        <v>93</v>
      </c>
      <c r="C3" s="37" t="s">
        <v>94</v>
      </c>
      <c r="D3" s="37" t="s">
        <v>96</v>
      </c>
      <c r="E3" s="37" t="s">
        <v>98</v>
      </c>
      <c r="F3" s="37" t="s">
        <v>100</v>
      </c>
    </row>
    <row r="4" spans="2:7" ht="69" x14ac:dyDescent="0.35">
      <c r="B4" s="37" t="s">
        <v>102</v>
      </c>
      <c r="C4" s="37" t="s">
        <v>78</v>
      </c>
      <c r="D4" s="37" t="s">
        <v>103</v>
      </c>
      <c r="E4" s="37" t="s">
        <v>104</v>
      </c>
      <c r="F4" s="37" t="s">
        <v>112</v>
      </c>
    </row>
    <row r="5" spans="2:7" ht="64.150000000000006" customHeight="1" x14ac:dyDescent="0.35">
      <c r="B5" s="38" t="s">
        <v>105</v>
      </c>
      <c r="C5" s="37">
        <v>0</v>
      </c>
      <c r="D5" s="37">
        <v>1</v>
      </c>
      <c r="E5" s="37">
        <v>0</v>
      </c>
      <c r="F5" s="37">
        <f>(C5*D5)+E5</f>
        <v>0</v>
      </c>
    </row>
    <row r="6" spans="2:7" ht="37.9" customHeight="1" x14ac:dyDescent="0.35">
      <c r="B6" s="38" t="s">
        <v>106</v>
      </c>
      <c r="C6" s="37">
        <v>0</v>
      </c>
      <c r="D6" s="37">
        <v>1</v>
      </c>
      <c r="E6" s="37">
        <v>0</v>
      </c>
      <c r="F6" s="37">
        <f t="shared" ref="F6:F8" si="0">(C6*D6)+E6</f>
        <v>0</v>
      </c>
    </row>
    <row r="7" spans="2:7" ht="51" customHeight="1" x14ac:dyDescent="0.35">
      <c r="B7" s="38" t="s">
        <v>107</v>
      </c>
      <c r="C7" s="37">
        <v>0</v>
      </c>
      <c r="D7" s="37">
        <v>1.2</v>
      </c>
      <c r="E7" s="37">
        <v>0</v>
      </c>
      <c r="F7" s="37">
        <f t="shared" si="0"/>
        <v>0</v>
      </c>
    </row>
    <row r="8" spans="2:7" ht="51" customHeight="1" x14ac:dyDescent="0.35">
      <c r="B8" s="38" t="s">
        <v>108</v>
      </c>
      <c r="C8" s="37">
        <v>0</v>
      </c>
      <c r="D8" s="37">
        <v>1</v>
      </c>
      <c r="E8" s="37">
        <v>0</v>
      </c>
      <c r="F8" s="37">
        <f t="shared" si="0"/>
        <v>0</v>
      </c>
    </row>
    <row r="9" spans="2:7" ht="64.150000000000006" customHeight="1" x14ac:dyDescent="0.35">
      <c r="B9" s="38" t="s">
        <v>109</v>
      </c>
      <c r="C9" s="37">
        <v>535</v>
      </c>
      <c r="D9" s="37">
        <v>2</v>
      </c>
      <c r="E9" s="37">
        <v>0</v>
      </c>
      <c r="F9" s="47">
        <f>(C9*D9)+E9</f>
        <v>1070</v>
      </c>
      <c r="G9" s="42"/>
    </row>
    <row r="10" spans="2:7" ht="37.9" customHeight="1" x14ac:dyDescent="0.35">
      <c r="B10" s="38" t="s">
        <v>110</v>
      </c>
      <c r="C10" s="39"/>
      <c r="D10" s="39"/>
      <c r="E10" s="40" t="s">
        <v>111</v>
      </c>
      <c r="F10" s="41">
        <f>SUM(F5:F9)</f>
        <v>1070</v>
      </c>
    </row>
  </sheetData>
  <mergeCells count="1">
    <mergeCell ref="B2:F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347B0-864B-42B1-9AC7-00316B60BF7E}">
  <dimension ref="B2:G10"/>
  <sheetViews>
    <sheetView workbookViewId="0"/>
  </sheetViews>
  <sheetFormatPr defaultRowHeight="14.5" x14ac:dyDescent="0.35"/>
  <cols>
    <col min="3" max="3" width="14.7265625" customWidth="1"/>
    <col min="4" max="4" width="15.453125" customWidth="1"/>
    <col min="5" max="5" width="18.81640625" customWidth="1"/>
    <col min="6" max="6" width="15.54296875" customWidth="1"/>
    <col min="7" max="7" width="13.26953125" customWidth="1"/>
  </cols>
  <sheetData>
    <row r="2" spans="2:7" ht="15" x14ac:dyDescent="0.35">
      <c r="B2" s="60" t="s">
        <v>78</v>
      </c>
      <c r="C2" s="60"/>
      <c r="D2" s="60"/>
      <c r="E2" s="60"/>
      <c r="F2" s="60"/>
      <c r="G2" s="60"/>
    </row>
    <row r="3" spans="2:7" ht="23" x14ac:dyDescent="0.35">
      <c r="B3" s="43"/>
      <c r="C3" s="61" t="s">
        <v>90</v>
      </c>
      <c r="D3" s="61"/>
      <c r="E3" s="39" t="s">
        <v>91</v>
      </c>
      <c r="F3" s="39"/>
      <c r="G3" s="39"/>
    </row>
    <row r="4" spans="2:7" x14ac:dyDescent="0.35">
      <c r="B4" s="38"/>
      <c r="C4" s="44" t="s">
        <v>93</v>
      </c>
      <c r="D4" s="44" t="s">
        <v>94</v>
      </c>
      <c r="E4" s="44" t="s">
        <v>96</v>
      </c>
      <c r="F4" s="44" t="s">
        <v>98</v>
      </c>
      <c r="G4" s="44" t="s">
        <v>100</v>
      </c>
    </row>
    <row r="5" spans="2:7" ht="52" x14ac:dyDescent="0.35">
      <c r="B5" s="44" t="s">
        <v>92</v>
      </c>
      <c r="C5" s="44" t="s">
        <v>113</v>
      </c>
      <c r="D5" s="44" t="s">
        <v>95</v>
      </c>
      <c r="E5" s="44" t="s">
        <v>97</v>
      </c>
      <c r="F5" s="44" t="s">
        <v>99</v>
      </c>
      <c r="G5" s="44" t="s">
        <v>114</v>
      </c>
    </row>
    <row r="6" spans="2:7" x14ac:dyDescent="0.35">
      <c r="B6" s="37">
        <v>1</v>
      </c>
      <c r="C6" s="37">
        <v>0</v>
      </c>
      <c r="D6" s="37">
        <v>535</v>
      </c>
      <c r="E6" s="37">
        <v>0</v>
      </c>
      <c r="F6" s="37">
        <v>0</v>
      </c>
      <c r="G6" s="37">
        <v>535</v>
      </c>
    </row>
    <row r="7" spans="2:7" x14ac:dyDescent="0.35">
      <c r="B7" s="37">
        <v>2</v>
      </c>
      <c r="C7" s="37">
        <v>0</v>
      </c>
      <c r="D7" s="37">
        <v>535</v>
      </c>
      <c r="E7" s="37">
        <v>0</v>
      </c>
      <c r="F7" s="37">
        <v>0</v>
      </c>
      <c r="G7" s="37">
        <v>535</v>
      </c>
    </row>
    <row r="8" spans="2:7" x14ac:dyDescent="0.35">
      <c r="B8" s="37">
        <v>3</v>
      </c>
      <c r="C8" s="37">
        <v>0</v>
      </c>
      <c r="D8" s="37">
        <v>535</v>
      </c>
      <c r="E8" s="37">
        <v>0</v>
      </c>
      <c r="F8" s="37">
        <v>0</v>
      </c>
      <c r="G8" s="37">
        <v>535</v>
      </c>
    </row>
    <row r="9" spans="2:7" x14ac:dyDescent="0.35">
      <c r="B9" s="37" t="s">
        <v>101</v>
      </c>
      <c r="C9" s="37">
        <f>AVERAGE(C6:C8)</f>
        <v>0</v>
      </c>
      <c r="D9" s="37">
        <f t="shared" ref="D9:G9" si="0">AVERAGE(D6:D8)</f>
        <v>535</v>
      </c>
      <c r="E9" s="37">
        <f t="shared" si="0"/>
        <v>0</v>
      </c>
      <c r="F9" s="37">
        <f t="shared" si="0"/>
        <v>0</v>
      </c>
      <c r="G9" s="37">
        <f t="shared" si="0"/>
        <v>535</v>
      </c>
    </row>
    <row r="10" spans="2:7" ht="18.5" x14ac:dyDescent="0.35">
      <c r="B10" s="45" t="s">
        <v>115</v>
      </c>
    </row>
  </sheetData>
  <mergeCells count="2">
    <mergeCell ref="B2:G2"/>
    <mergeCell ref="C3:D3"/>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2016-08-11T17:04:05Z</dcterms:created>
  <dcterms:modified xsi:type="dcterms:W3CDTF">2023-03-15T12:55:27Z</dcterms:modified>
</cp:coreProperties>
</file>