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showInkAnnotation="0" codeName="ThisWorkbook" defaultThemeVersion="124226"/>
  <xr:revisionPtr revIDLastSave="0" documentId="8_{EB0126A4-C4EA-4916-9668-41520963B5FE}" xr6:coauthVersionLast="45" xr6:coauthVersionMax="45" xr10:uidLastSave="{00000000-0000-0000-0000-000000000000}"/>
  <bookViews>
    <workbookView xWindow="-25050" yWindow="195" windowWidth="19785" windowHeight="15255" activeTab="2" xr2:uid="{00000000-000D-0000-FFFF-FFFF00000000}"/>
  </bookViews>
  <sheets>
    <sheet name="Inputs" sheetId="12" r:id="rId1"/>
    <sheet name="YR1" sheetId="4" r:id="rId2"/>
    <sheet name="YR2" sheetId="38" r:id="rId3"/>
    <sheet name="YR3" sheetId="35" r:id="rId4"/>
    <sheet name="Respondent Summary" sheetId="8" r:id="rId5"/>
    <sheet name="EPA_YR1" sheetId="7" r:id="rId6"/>
    <sheet name="EPA_YR2" sheetId="36" r:id="rId7"/>
    <sheet name="EPA_YR3" sheetId="37" r:id="rId8"/>
    <sheet name="EPA Summary" sheetId="11" r:id="rId9"/>
    <sheet name="O&amp;M Costs" sheetId="39" r:id="rId10"/>
  </sheets>
  <externalReferences>
    <externalReference r:id="rId11"/>
  </externalReferences>
  <definedNames>
    <definedName name="_ftn1" localSheetId="9">'O&amp;M Costs'!$A$27</definedName>
    <definedName name="_ftn2" localSheetId="9">'O&amp;M Costs'!$A$28</definedName>
    <definedName name="_ftnref1" localSheetId="9">'O&amp;M Costs'!$A$21</definedName>
    <definedName name="_ftnref2" localSheetId="9">'O&amp;M Costs'!$A$23</definedName>
    <definedName name="_xlnm.Print_Area" localSheetId="8">'EPA Summary'!$B$2:$I$8</definedName>
    <definedName name="_xlnm.Print_Area" localSheetId="5">EPA_YR1!#REF!</definedName>
    <definedName name="_xlnm.Print_Area" localSheetId="6">EPA_YR2!#REF!</definedName>
    <definedName name="_xlnm.Print_Area" localSheetId="7">EPA_YR3!#REF!</definedName>
    <definedName name="_xlnm.Print_Area" localSheetId="4">'Respondent Summary'!$B$1:$I$14</definedName>
    <definedName name="_xlnm.Print_Area" localSheetId="1">'YR1'!$C$2:$P$53</definedName>
    <definedName name="_xlnm.Print_Area" localSheetId="3">'YR3'!$B$2:$O$2</definedName>
    <definedName name="_xlnm.Print_Titles" localSheetId="1">'YR1'!$2:$3</definedName>
    <definedName name="_xlnm.Print_Titles" localSheetId="3">'YR3'!$2:$2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8" l="1"/>
  <c r="C14" i="8"/>
  <c r="N36" i="4"/>
  <c r="M30" i="4"/>
  <c r="N23" i="4"/>
  <c r="N10" i="4"/>
  <c r="N9" i="4"/>
  <c r="M7" i="4"/>
  <c r="I7" i="4"/>
  <c r="D18" i="39"/>
  <c r="C18" i="39"/>
  <c r="D17" i="39"/>
  <c r="C17" i="39"/>
  <c r="D16" i="39"/>
  <c r="D14" i="39"/>
  <c r="J17" i="37" l="1"/>
  <c r="H17" i="37"/>
  <c r="I17" i="37" s="1"/>
  <c r="H16" i="37"/>
  <c r="I16" i="37" s="1"/>
  <c r="H15" i="37"/>
  <c r="J14" i="37"/>
  <c r="I14" i="37"/>
  <c r="K14" i="37" s="1"/>
  <c r="H14" i="37"/>
  <c r="H13" i="37"/>
  <c r="H12" i="37"/>
  <c r="J12" i="37" s="1"/>
  <c r="H9" i="37"/>
  <c r="F9" i="37"/>
  <c r="H8" i="37"/>
  <c r="H5" i="37"/>
  <c r="J18" i="36"/>
  <c r="I18" i="36"/>
  <c r="L18" i="36" s="1"/>
  <c r="H18" i="36"/>
  <c r="H17" i="36"/>
  <c r="J17" i="36" s="1"/>
  <c r="H16" i="36"/>
  <c r="J16" i="36" s="1"/>
  <c r="H15" i="36"/>
  <c r="J15" i="36" s="1"/>
  <c r="H14" i="36"/>
  <c r="I14" i="36" s="1"/>
  <c r="J13" i="36"/>
  <c r="I13" i="36"/>
  <c r="H13" i="36"/>
  <c r="F10" i="36"/>
  <c r="H10" i="36" s="1"/>
  <c r="H9" i="36"/>
  <c r="H6" i="36"/>
  <c r="J6" i="36" s="1"/>
  <c r="J17" i="7"/>
  <c r="I17" i="7"/>
  <c r="K17" i="7" s="1"/>
  <c r="H17" i="7"/>
  <c r="H16" i="7"/>
  <c r="I16" i="7" s="1"/>
  <c r="F12" i="8"/>
  <c r="F11" i="8"/>
  <c r="E12" i="8"/>
  <c r="E11" i="8"/>
  <c r="D12" i="8"/>
  <c r="D11" i="8"/>
  <c r="H5" i="8"/>
  <c r="H4" i="8"/>
  <c r="E5" i="8"/>
  <c r="D5" i="8"/>
  <c r="C5" i="8"/>
  <c r="E4" i="8"/>
  <c r="D4" i="8"/>
  <c r="C4" i="8"/>
  <c r="N35" i="35"/>
  <c r="M35" i="35"/>
  <c r="N35" i="38"/>
  <c r="M35" i="38"/>
  <c r="K35" i="38"/>
  <c r="J35" i="38"/>
  <c r="I35" i="38"/>
  <c r="O35" i="4"/>
  <c r="N35" i="4"/>
  <c r="L35" i="4"/>
  <c r="K35" i="4"/>
  <c r="J35" i="4"/>
  <c r="N33" i="38"/>
  <c r="N33" i="35"/>
  <c r="O34" i="4"/>
  <c r="M33" i="35"/>
  <c r="F33" i="35"/>
  <c r="H33" i="35" s="1"/>
  <c r="M31" i="35"/>
  <c r="H31" i="35"/>
  <c r="I31" i="35" s="1"/>
  <c r="F31" i="35"/>
  <c r="G30" i="35"/>
  <c r="H30" i="35" s="1"/>
  <c r="F30" i="35"/>
  <c r="N22" i="35"/>
  <c r="M22" i="35"/>
  <c r="F22" i="35"/>
  <c r="H22" i="35" s="1"/>
  <c r="N18" i="35"/>
  <c r="M18" i="35"/>
  <c r="F18" i="35"/>
  <c r="H18" i="35" s="1"/>
  <c r="N16" i="35"/>
  <c r="N23" i="35" s="1"/>
  <c r="M16" i="35"/>
  <c r="F16" i="35"/>
  <c r="H16" i="35" s="1"/>
  <c r="N15" i="35"/>
  <c r="M15" i="35"/>
  <c r="F15" i="35"/>
  <c r="H15" i="35" s="1"/>
  <c r="N14" i="35"/>
  <c r="M14" i="35"/>
  <c r="F14" i="35"/>
  <c r="H14" i="35" s="1"/>
  <c r="M10" i="35"/>
  <c r="H10" i="35"/>
  <c r="M9" i="35"/>
  <c r="F9" i="35"/>
  <c r="H9" i="35" s="1"/>
  <c r="M7" i="35"/>
  <c r="F7" i="35"/>
  <c r="H7" i="35" s="1"/>
  <c r="M33" i="38"/>
  <c r="F33" i="38"/>
  <c r="H33" i="38" s="1"/>
  <c r="M31" i="38"/>
  <c r="H31" i="38"/>
  <c r="F31" i="38"/>
  <c r="G30" i="38"/>
  <c r="H30" i="38" s="1"/>
  <c r="F30" i="38"/>
  <c r="N22" i="38"/>
  <c r="M22" i="38"/>
  <c r="F22" i="38"/>
  <c r="H22" i="38" s="1"/>
  <c r="N18" i="38"/>
  <c r="M18" i="38"/>
  <c r="F18" i="38"/>
  <c r="H18" i="38" s="1"/>
  <c r="N16" i="38"/>
  <c r="M16" i="38"/>
  <c r="F16" i="38"/>
  <c r="H16" i="38" s="1"/>
  <c r="N15" i="38"/>
  <c r="M15" i="38"/>
  <c r="F15" i="38"/>
  <c r="H15" i="38" s="1"/>
  <c r="N14" i="38"/>
  <c r="M14" i="38"/>
  <c r="F14" i="38"/>
  <c r="H14" i="38" s="1"/>
  <c r="G10" i="38"/>
  <c r="M10" i="38" s="1"/>
  <c r="F10" i="38"/>
  <c r="M9" i="38"/>
  <c r="F9" i="38"/>
  <c r="M7" i="38"/>
  <c r="F7" i="38"/>
  <c r="O16" i="4"/>
  <c r="N16" i="4"/>
  <c r="G16" i="4"/>
  <c r="I16" i="4" s="1"/>
  <c r="O22" i="4"/>
  <c r="O23" i="4" s="1"/>
  <c r="N22" i="4"/>
  <c r="G22" i="4"/>
  <c r="I22" i="4" s="1"/>
  <c r="O18" i="4"/>
  <c r="N18" i="4"/>
  <c r="G18" i="4"/>
  <c r="I18" i="4" s="1"/>
  <c r="L17" i="7" l="1"/>
  <c r="J16" i="7"/>
  <c r="K16" i="7"/>
  <c r="L16" i="7"/>
  <c r="J8" i="37"/>
  <c r="I8" i="37"/>
  <c r="K8" i="37" s="1"/>
  <c r="H18" i="37"/>
  <c r="C6" i="11" s="1"/>
  <c r="L17" i="37"/>
  <c r="K17" i="37"/>
  <c r="J16" i="37"/>
  <c r="L16" i="37" s="1"/>
  <c r="J13" i="37"/>
  <c r="J9" i="37"/>
  <c r="L9" i="37" s="1"/>
  <c r="L14" i="37"/>
  <c r="I5" i="37"/>
  <c r="I15" i="37"/>
  <c r="L15" i="37" s="1"/>
  <c r="I13" i="37"/>
  <c r="K13" i="37" s="1"/>
  <c r="J5" i="37"/>
  <c r="I12" i="37"/>
  <c r="J15" i="37"/>
  <c r="I9" i="37"/>
  <c r="K9" i="37" s="1"/>
  <c r="L13" i="36"/>
  <c r="I9" i="36"/>
  <c r="L9" i="36" s="1"/>
  <c r="J9" i="36"/>
  <c r="H19" i="36"/>
  <c r="C5" i="11" s="1"/>
  <c r="I10" i="36"/>
  <c r="L10" i="36" s="1"/>
  <c r="J10" i="36"/>
  <c r="K13" i="36"/>
  <c r="I15" i="36"/>
  <c r="L15" i="36" s="1"/>
  <c r="K18" i="36"/>
  <c r="K15" i="36"/>
  <c r="I17" i="36"/>
  <c r="K17" i="36" s="1"/>
  <c r="J14" i="36"/>
  <c r="K14" i="36" s="1"/>
  <c r="I6" i="36"/>
  <c r="I16" i="36"/>
  <c r="M23" i="35"/>
  <c r="H23" i="35"/>
  <c r="N23" i="38"/>
  <c r="M23" i="38"/>
  <c r="H23" i="38"/>
  <c r="N36" i="35"/>
  <c r="J9" i="35"/>
  <c r="I9" i="35"/>
  <c r="L9" i="35" s="1"/>
  <c r="J18" i="35"/>
  <c r="I18" i="35"/>
  <c r="J15" i="35"/>
  <c r="I15" i="35"/>
  <c r="L15" i="35" s="1"/>
  <c r="J7" i="35"/>
  <c r="L7" i="35"/>
  <c r="I7" i="35"/>
  <c r="H35" i="35"/>
  <c r="J30" i="35"/>
  <c r="I30" i="35"/>
  <c r="L30" i="35" s="1"/>
  <c r="J10" i="35"/>
  <c r="I10" i="35"/>
  <c r="J16" i="35"/>
  <c r="I16" i="35"/>
  <c r="L16" i="35" s="1"/>
  <c r="J22" i="35"/>
  <c r="I22" i="35"/>
  <c r="L22" i="35" s="1"/>
  <c r="J33" i="35"/>
  <c r="I33" i="35"/>
  <c r="L33" i="35" s="1"/>
  <c r="J14" i="35"/>
  <c r="I14" i="35"/>
  <c r="L14" i="35" s="1"/>
  <c r="J31" i="35"/>
  <c r="L31" i="35" s="1"/>
  <c r="K31" i="35"/>
  <c r="M30" i="35"/>
  <c r="L14" i="38"/>
  <c r="J14" i="38"/>
  <c r="I14" i="38"/>
  <c r="K14" i="38" s="1"/>
  <c r="J18" i="38"/>
  <c r="I18" i="38"/>
  <c r="H35" i="38"/>
  <c r="J30" i="38"/>
  <c r="I30" i="38"/>
  <c r="J16" i="38"/>
  <c r="I16" i="38"/>
  <c r="L16" i="38" s="1"/>
  <c r="J15" i="38"/>
  <c r="L15" i="38" s="1"/>
  <c r="I15" i="38"/>
  <c r="J22" i="38"/>
  <c r="J23" i="38" s="1"/>
  <c r="I22" i="38"/>
  <c r="J33" i="38"/>
  <c r="L33" i="38" s="1"/>
  <c r="I33" i="38"/>
  <c r="I31" i="38"/>
  <c r="H7" i="38"/>
  <c r="H9" i="38"/>
  <c r="H10" i="38"/>
  <c r="J31" i="38"/>
  <c r="L31" i="38" s="1"/>
  <c r="K31" i="38"/>
  <c r="M30" i="38"/>
  <c r="K16" i="4"/>
  <c r="J16" i="4"/>
  <c r="M16" i="4" s="1"/>
  <c r="K18" i="4"/>
  <c r="J18" i="4"/>
  <c r="M18" i="4" s="1"/>
  <c r="K22" i="4"/>
  <c r="J22" i="4"/>
  <c r="K16" i="37" l="1"/>
  <c r="K5" i="37"/>
  <c r="K9" i="36"/>
  <c r="L35" i="35"/>
  <c r="M22" i="4"/>
  <c r="L8" i="37"/>
  <c r="L12" i="37"/>
  <c r="K12" i="37"/>
  <c r="L5" i="37"/>
  <c r="I18" i="37"/>
  <c r="D6" i="11" s="1"/>
  <c r="L13" i="37"/>
  <c r="J18" i="37"/>
  <c r="K15" i="37"/>
  <c r="L14" i="36"/>
  <c r="J19" i="36"/>
  <c r="L17" i="36"/>
  <c r="L16" i="36"/>
  <c r="K16" i="36"/>
  <c r="K6" i="36"/>
  <c r="I19" i="36"/>
  <c r="D5" i="11" s="1"/>
  <c r="L6" i="36"/>
  <c r="K10" i="36"/>
  <c r="J23" i="35"/>
  <c r="L10" i="35"/>
  <c r="L23" i="35" s="1"/>
  <c r="I23" i="35"/>
  <c r="L22" i="38"/>
  <c r="I23" i="38"/>
  <c r="K16" i="35"/>
  <c r="K18" i="35"/>
  <c r="L18" i="35"/>
  <c r="K30" i="35"/>
  <c r="L18" i="38"/>
  <c r="L30" i="38"/>
  <c r="L35" i="38" s="1"/>
  <c r="H36" i="35"/>
  <c r="M36" i="35"/>
  <c r="K15" i="35"/>
  <c r="K10" i="35"/>
  <c r="K14" i="35"/>
  <c r="K22" i="35"/>
  <c r="K7" i="35"/>
  <c r="K9" i="35"/>
  <c r="I35" i="35"/>
  <c r="K33" i="35"/>
  <c r="J35" i="35"/>
  <c r="K33" i="38"/>
  <c r="K18" i="38"/>
  <c r="K22" i="38"/>
  <c r="K16" i="38"/>
  <c r="K15" i="38"/>
  <c r="J9" i="38"/>
  <c r="I9" i="38"/>
  <c r="L9" i="38" s="1"/>
  <c r="J10" i="38"/>
  <c r="I10" i="38"/>
  <c r="K10" i="38" s="1"/>
  <c r="J7" i="38"/>
  <c r="L7" i="38"/>
  <c r="I7" i="38"/>
  <c r="K30" i="38"/>
  <c r="L16" i="4"/>
  <c r="L18" i="4"/>
  <c r="L22" i="4"/>
  <c r="K18" i="37" l="1"/>
  <c r="E5" i="11"/>
  <c r="E6" i="11"/>
  <c r="K19" i="36"/>
  <c r="L18" i="37"/>
  <c r="G6" i="11" s="1"/>
  <c r="L19" i="36"/>
  <c r="G5" i="11" s="1"/>
  <c r="K23" i="35"/>
  <c r="K23" i="38"/>
  <c r="K9" i="38"/>
  <c r="L36" i="35"/>
  <c r="G5" i="8" s="1"/>
  <c r="J36" i="35"/>
  <c r="I36" i="35"/>
  <c r="K35" i="35"/>
  <c r="L10" i="38"/>
  <c r="L23" i="38" s="1"/>
  <c r="K7" i="38"/>
  <c r="K36" i="35" l="1"/>
  <c r="J18" i="7" l="1"/>
  <c r="H18" i="7"/>
  <c r="I18" i="7" s="1"/>
  <c r="H15" i="7"/>
  <c r="J15" i="7" s="1"/>
  <c r="H14" i="7"/>
  <c r="J13" i="7"/>
  <c r="I13" i="7"/>
  <c r="L13" i="7" s="1"/>
  <c r="H13" i="7"/>
  <c r="F10" i="7"/>
  <c r="H10" i="7" s="1"/>
  <c r="F9" i="7"/>
  <c r="H9" i="7" s="1"/>
  <c r="J6" i="7"/>
  <c r="H6" i="7"/>
  <c r="I6" i="7" s="1"/>
  <c r="I10" i="7" l="1"/>
  <c r="J10" i="7"/>
  <c r="L10" i="7" s="1"/>
  <c r="L6" i="7"/>
  <c r="K6" i="7"/>
  <c r="K18" i="7"/>
  <c r="L18" i="7"/>
  <c r="J9" i="7"/>
  <c r="H19" i="7"/>
  <c r="C4" i="11" s="1"/>
  <c r="I9" i="7"/>
  <c r="I19" i="7" s="1"/>
  <c r="D4" i="11" s="1"/>
  <c r="L9" i="7"/>
  <c r="K13" i="7"/>
  <c r="I14" i="7"/>
  <c r="L14" i="7" s="1"/>
  <c r="J14" i="7"/>
  <c r="J19" i="7" s="1"/>
  <c r="E4" i="11" s="1"/>
  <c r="I15" i="7"/>
  <c r="K15" i="7" s="1"/>
  <c r="K14" i="7" l="1"/>
  <c r="K9" i="7"/>
  <c r="K19" i="7" s="1"/>
  <c r="K10" i="7"/>
  <c r="L15" i="7"/>
  <c r="L19" i="7" s="1"/>
  <c r="G4" i="11" s="1"/>
  <c r="I5" i="11" l="1"/>
  <c r="O15" i="4" l="1"/>
  <c r="O14" i="4"/>
  <c r="H30" i="4" l="1"/>
  <c r="G31" i="4"/>
  <c r="G30" i="4"/>
  <c r="H10" i="4"/>
  <c r="N33" i="4" l="1"/>
  <c r="G33" i="4"/>
  <c r="I33" i="4" s="1"/>
  <c r="N30" i="4" l="1"/>
  <c r="I30" i="4"/>
  <c r="K33" i="4"/>
  <c r="J33" i="4"/>
  <c r="G11" i="8" l="1"/>
  <c r="J30" i="4"/>
  <c r="K30" i="4"/>
  <c r="M33" i="4"/>
  <c r="L33" i="4"/>
  <c r="C6" i="39"/>
  <c r="D5" i="39"/>
  <c r="D3" i="39"/>
  <c r="D6" i="39" s="1"/>
  <c r="H11" i="8" l="1"/>
  <c r="I11" i="8"/>
  <c r="G12" i="8"/>
  <c r="H12" i="8" s="1"/>
  <c r="L30" i="4"/>
  <c r="I12" i="8" l="1"/>
  <c r="N14" i="4"/>
  <c r="G15" i="4"/>
  <c r="G14" i="4"/>
  <c r="G10" i="4"/>
  <c r="H9" i="4"/>
  <c r="G9" i="4"/>
  <c r="I15" i="4" l="1"/>
  <c r="I10" i="4"/>
  <c r="J10" i="4" s="1"/>
  <c r="N15" i="4"/>
  <c r="I14" i="4"/>
  <c r="I9" i="4"/>
  <c r="K15" i="4" l="1"/>
  <c r="I31" i="4"/>
  <c r="I35" i="4" s="1"/>
  <c r="N31" i="4"/>
  <c r="J15" i="4"/>
  <c r="M15" i="4" s="1"/>
  <c r="K10" i="4"/>
  <c r="L10" i="4" s="1"/>
  <c r="J14" i="4"/>
  <c r="K14" i="4"/>
  <c r="K9" i="4"/>
  <c r="J9" i="4"/>
  <c r="L9" i="4" l="1"/>
  <c r="M14" i="4"/>
  <c r="L15" i="4"/>
  <c r="J31" i="4"/>
  <c r="K31" i="4"/>
  <c r="F5" i="8"/>
  <c r="M10" i="4"/>
  <c r="L14" i="4"/>
  <c r="M9" i="4"/>
  <c r="F10" i="8" l="1"/>
  <c r="M31" i="4"/>
  <c r="M35" i="4" s="1"/>
  <c r="L31" i="4"/>
  <c r="H7" i="4" l="1"/>
  <c r="I5" i="8" l="1"/>
  <c r="F4" i="8" l="1"/>
  <c r="F6" i="11"/>
  <c r="F5" i="11"/>
  <c r="G7" i="4" l="1"/>
  <c r="H8" i="11" l="1"/>
  <c r="H7" i="11"/>
  <c r="N7" i="4" l="1"/>
  <c r="I23" i="4" l="1"/>
  <c r="J7" i="4" l="1"/>
  <c r="J23" i="4" s="1"/>
  <c r="O36" i="4"/>
  <c r="D10" i="8" s="1"/>
  <c r="D13" i="8" s="1"/>
  <c r="K7" i="4"/>
  <c r="K23" i="4" s="1"/>
  <c r="E10" i="8" l="1"/>
  <c r="L7" i="4"/>
  <c r="L23" i="4" s="1"/>
  <c r="D14" i="8"/>
  <c r="M23" i="4"/>
  <c r="I6" i="11" l="1"/>
  <c r="H3" i="8" l="1"/>
  <c r="N41" i="4"/>
  <c r="L36" i="4"/>
  <c r="I36" i="4"/>
  <c r="C3" i="8" s="1"/>
  <c r="E13" i="8" l="1"/>
  <c r="C8" i="11"/>
  <c r="F4" i="11"/>
  <c r="C7" i="8"/>
  <c r="C6" i="8"/>
  <c r="D8" i="11"/>
  <c r="E8" i="11"/>
  <c r="K36" i="4"/>
  <c r="E3" i="8" s="1"/>
  <c r="C7" i="11"/>
  <c r="J36" i="4"/>
  <c r="D3" i="8" s="1"/>
  <c r="F14" i="8" l="1"/>
  <c r="K39" i="4"/>
  <c r="D7" i="11"/>
  <c r="E14" i="8"/>
  <c r="M36" i="4"/>
  <c r="G3" i="8" s="1"/>
  <c r="I3" i="8" s="1"/>
  <c r="F13" i="8"/>
  <c r="E7" i="11"/>
  <c r="G10" i="8"/>
  <c r="G13" i="8" s="1"/>
  <c r="H13" i="8" s="1"/>
  <c r="E6" i="8"/>
  <c r="H7" i="8"/>
  <c r="I4" i="11"/>
  <c r="H10" i="8" l="1"/>
  <c r="I10" i="8"/>
  <c r="N42" i="4"/>
  <c r="M39" i="4"/>
  <c r="G14" i="8"/>
  <c r="G7" i="11"/>
  <c r="L39" i="4"/>
  <c r="F7" i="11"/>
  <c r="F8" i="11"/>
  <c r="G8" i="11"/>
  <c r="E7" i="8"/>
  <c r="F3" i="8"/>
  <c r="I7" i="11"/>
  <c r="I8" i="11"/>
  <c r="H6" i="8"/>
  <c r="D7" i="8"/>
  <c r="D6" i="8"/>
  <c r="I14" i="8" l="1"/>
  <c r="H14" i="8"/>
  <c r="N39" i="4"/>
  <c r="F7" i="8"/>
  <c r="F6" i="8"/>
  <c r="I36" i="38" l="1"/>
  <c r="H36" i="38"/>
  <c r="M36" i="38"/>
  <c r="J36" i="38"/>
  <c r="L36" i="38"/>
  <c r="G4" i="8" s="1"/>
  <c r="K36" i="38"/>
  <c r="N36" i="38"/>
  <c r="I4" i="8" l="1"/>
  <c r="G7" i="8"/>
  <c r="G6" i="8"/>
  <c r="I6" i="8" l="1"/>
  <c r="I7" i="8"/>
</calcChain>
</file>

<file path=xl/sharedStrings.xml><?xml version="1.0" encoding="utf-8"?>
<sst xmlns="http://schemas.openxmlformats.org/spreadsheetml/2006/main" count="657" uniqueCount="202">
  <si>
    <t>All facilities</t>
  </si>
  <si>
    <t>Number of Existing Facilities</t>
  </si>
  <si>
    <t>Number of New Facilities</t>
  </si>
  <si>
    <t>Total</t>
  </si>
  <si>
    <t>Industry Wages</t>
  </si>
  <si>
    <t>May 2019 National Industry-Specific Occupational Employment and Wage Estimates</t>
  </si>
  <si>
    <t>Sectors 31, 32, and 33 - Manufacturing</t>
  </si>
  <si>
    <t>Category</t>
  </si>
  <si>
    <t>Occupation Code</t>
  </si>
  <si>
    <t>Title</t>
  </si>
  <si>
    <t>2019 Wage</t>
  </si>
  <si>
    <t>Loaded Wage</t>
  </si>
  <si>
    <t>Technical</t>
  </si>
  <si>
    <t>17-2081</t>
  </si>
  <si>
    <t>Architecture and Engineering Occupations</t>
  </si>
  <si>
    <t>Clerical</t>
  </si>
  <si>
    <t>43-6014</t>
  </si>
  <si>
    <t>Office and Administrative Support Occupations</t>
  </si>
  <si>
    <t>Managerial</t>
  </si>
  <si>
    <t>11-9041</t>
  </si>
  <si>
    <t>Management Occupations</t>
  </si>
  <si>
    <t xml:space="preserve">https://www.bls.gov/oes/current/naics4_3250A1.htm#11-0000 </t>
  </si>
  <si>
    <t>EPA Wages</t>
  </si>
  <si>
    <t>Hourly Mean Wage</t>
  </si>
  <si>
    <t>With  Fringe &amp; Overhead</t>
  </si>
  <si>
    <t>(GS- 12, step 1) - Tech.</t>
  </si>
  <si>
    <t>(GS- 13, step 5) - Mgmt.</t>
  </si>
  <si>
    <t>(GS-6, step 3) - Cler.</t>
  </si>
  <si>
    <t>This ICR uses rates are from the Office of Personnel Management (OPM) General Schedule, which excludes locality rates of pay. The rates have been increased by 60 percent to account for the benefit packages available to government employees.</t>
  </si>
  <si>
    <t xml:space="preserve"> https://www.opm.gov/policy-data-oversight/pay-leave/salaries-wages/salary-tables/pdf/2019/GS_h.pdf </t>
  </si>
  <si>
    <t>or https://www.opm.gov/policy-data-oversight/pay-leave/salaries-wages/</t>
  </si>
  <si>
    <t>Table 1 - Annual Respondent Burden and Cost of Recordkeeping and Reporting Requirements for the Carbon Black Production RTR  - Year 1</t>
  </si>
  <si>
    <t>Burden Item</t>
  </si>
  <si>
    <t>(A)
Respondent Hours per Occurrence (Technical hours)</t>
  </si>
  <si>
    <t>(B) 
Non-Labor Costs Per Occurrence</t>
  </si>
  <si>
    <t>(C) 
Number of Occurrences Per Respondent Per Year</t>
  </si>
  <si>
    <t>(D)
Technical Hours per Respondent Per Year
 (A X C)</t>
  </si>
  <si>
    <t>(E)
Number of Respondents Per Year</t>
  </si>
  <si>
    <t>(F)
Technical Hours per Year
(D X E)</t>
  </si>
  <si>
    <t>(G) 
Clerical Hours per Year
(F X 0.1)</t>
  </si>
  <si>
    <t>(H)
Management Hours per Year
(F X .05)</t>
  </si>
  <si>
    <t>(I)
Total Hours per Year
(F + G + H)</t>
  </si>
  <si>
    <t>(J)
Total Labor Costs Per Year</t>
  </si>
  <si>
    <t>(K)
Total Non-Labor Costs Per Year 
(B x C x E)</t>
  </si>
  <si>
    <t>(L)
Total Number of Responses per Year
(C X E)</t>
  </si>
  <si>
    <t>Footnotes</t>
  </si>
  <si>
    <t>1.  Applications</t>
  </si>
  <si>
    <t>NA</t>
  </si>
  <si>
    <t>2.  Surveys and Studies</t>
  </si>
  <si>
    <t>3.  Reporting Requirements</t>
  </si>
  <si>
    <t>A.  Read Rule</t>
  </si>
  <si>
    <t>a</t>
  </si>
  <si>
    <t>B.  Required Activities</t>
  </si>
  <si>
    <t>1. Initial Performance Tests</t>
  </si>
  <si>
    <t>b, c</t>
  </si>
  <si>
    <t>2. Periodic 5-year Performance Testing</t>
  </si>
  <si>
    <t>d, e</t>
  </si>
  <si>
    <t>C.  Create Information</t>
  </si>
  <si>
    <t>Inc. in 3B</t>
  </si>
  <si>
    <t>D.  Gather Information</t>
  </si>
  <si>
    <t>Inc. in 3E</t>
  </si>
  <si>
    <t>E.  Report Preparation</t>
  </si>
  <si>
    <t xml:space="preserve"> </t>
  </si>
  <si>
    <t>1. Report of Initial Perfromance Test Results (Applicability Assessment)</t>
  </si>
  <si>
    <t xml:space="preserve">2. Report of Periodic Performance Test Results </t>
  </si>
  <si>
    <t>3. Notification of Performance Test Dates</t>
  </si>
  <si>
    <t>4. Notification of Compliance Status</t>
  </si>
  <si>
    <t>a. Initial Boiler Tune Up</t>
  </si>
  <si>
    <t>f, h</t>
  </si>
  <si>
    <t>b. Initial Performance Test (Applicability Assessment)</t>
  </si>
  <si>
    <t>Incl. in E.1</t>
  </si>
  <si>
    <t>b,c</t>
  </si>
  <si>
    <t>5. Periodic Reports</t>
  </si>
  <si>
    <t>a. Periodic 5-Year Performance Test Results</t>
  </si>
  <si>
    <t>Incl. in E.2</t>
  </si>
  <si>
    <t>d,e</t>
  </si>
  <si>
    <t>b. Subsequent Boiler Tune Up</t>
  </si>
  <si>
    <t>Reporting Subtotal</t>
  </si>
  <si>
    <t>4.  Recordkeeping Requirements</t>
  </si>
  <si>
    <t>A. Read Instructions</t>
  </si>
  <si>
    <t>Inc. in 3A</t>
  </si>
  <si>
    <t>B. Plan Activities</t>
  </si>
  <si>
    <t>See 3B</t>
  </si>
  <si>
    <t>C. Implement Activities</t>
  </si>
  <si>
    <t>D. Develop Record System</t>
  </si>
  <si>
    <t>E. Record Information</t>
  </si>
  <si>
    <t>1. Performance Test Report Records</t>
  </si>
  <si>
    <t>2. Boiler Tune-Up Records/Reports</t>
  </si>
  <si>
    <t>F. Train Personnel</t>
  </si>
  <si>
    <t>1. Understand Requirements and Adjust Compliance Plan</t>
  </si>
  <si>
    <t>g</t>
  </si>
  <si>
    <t>G. Audits</t>
  </si>
  <si>
    <t>Recordkeeping Subtotal</t>
  </si>
  <si>
    <t>TOTAL</t>
  </si>
  <si>
    <t>Total Hours</t>
  </si>
  <si>
    <t>Labor</t>
  </si>
  <si>
    <t>Non-Labor</t>
  </si>
  <si>
    <t>Summary of Respondent Burden</t>
  </si>
  <si>
    <t>Initial Capital and Startup</t>
  </si>
  <si>
    <t>Annualized Capital/Start-up and O &amp; M</t>
  </si>
  <si>
    <t>Footnotes:</t>
  </si>
  <si>
    <t>(a) We have included all 15 carbon black major sources, with no additional new or reconstructed sources becoming subject to the rule over the next three years. This is a one-time cost incurred in the first year.</t>
  </si>
  <si>
    <t xml:space="preserve">(b) This is a one-time cost incurred only in year 1 as the rule requires facilities to perform initial performance testing on vents downstream the main unit filter (MUF) to determine applicability. Respondent labor hours per occurence accounts for on-site contractor support/review of testing/report. </t>
  </si>
  <si>
    <t xml:space="preserve">(c) The nonlabor estimated cost of the initial performance test is estimated to be $21,350 (included in O&amp;M costs for contractor to conduct performance test/prepare of a performance test report). </t>
  </si>
  <si>
    <t>(d) All costs related to periodic testing (requirement to repeat tests every 60 months) assumes that the periodic performance testing/reporting conducted by an emissions testing contractor and facility personnel will work on-site to assist the contractor. Responded labor hours per occurence assume that 20% of the source category facilities will conduct this test annually.</t>
  </si>
  <si>
    <t>(e) The nonlabor estimated cost of periodic testing is estimated to be $15,241 ((included in O&amp;M costs for contractor to conduct performance test/prepare of a performance test report). For purposes of this burden estimate, it is assumed that 20% of the source category facilities will conduct this test annually.</t>
  </si>
  <si>
    <t xml:space="preserve">(f) Includes labor hour to document initial/subsequent boiler tune-up requirements for facilities that comply with the rule by venting tail gas to process boilers for use as fuel gas. </t>
  </si>
  <si>
    <t>(g) This is a one-time cost incurred in the first year.</t>
  </si>
  <si>
    <t>(h) Cost estimates taken from the 2010 Control Cost Memo dicussing Boiler tune-up anticipated costs.</t>
  </si>
  <si>
    <t>Table 2 - Annual Respondent Burden and Cost of Recordkeeping and Reporting Requirements for the Carbon Black Production RTR  - Year 2</t>
  </si>
  <si>
    <t>1. Report of Initial Performance Test Results (Applicability Assessment)</t>
  </si>
  <si>
    <t>Table 3 - Annual Respondent Burden and Cost of Recordkeeping and Reporting Requirements for the Carbon Black Production RTR  - Year 3</t>
  </si>
  <si>
    <t>Table 4 - Summary of Annual Respondent Burden and Cost of Recordkeeping and Reporting Requirements for the Carbon Black Production RTR</t>
  </si>
  <si>
    <t>Year</t>
  </si>
  <si>
    <t>Technical Hours</t>
  </si>
  <si>
    <t>Clerical Hours</t>
  </si>
  <si>
    <t>Management Hours</t>
  </si>
  <si>
    <t>Total Labor Hours</t>
  </si>
  <si>
    <t>Labor Costs</t>
  </si>
  <si>
    <t>Non-Labor (Annualized Capital/Startup and O&amp;M) Costs</t>
  </si>
  <si>
    <t>Total Costs</t>
  </si>
  <si>
    <t>Average</t>
  </si>
  <si>
    <t>Number of Respondents</t>
  </si>
  <si>
    <t>Number of Responses</t>
  </si>
  <si>
    <t>Reporting Hours</t>
  </si>
  <si>
    <t>Recordkeeping Hours</t>
  </si>
  <si>
    <t>Hours per Response</t>
  </si>
  <si>
    <t>Hours Per Respondent</t>
  </si>
  <si>
    <t>Table 5 - Annual Agency Burden and Cost of Recordkeeping and Reporting Requirements for the Carbon Black Production RTR -   Year 1</t>
  </si>
  <si>
    <t>(A)</t>
  </si>
  <si>
    <t>(B)</t>
  </si>
  <si>
    <t>(C)</t>
  </si>
  <si>
    <t>(D)</t>
  </si>
  <si>
    <t>(E)</t>
  </si>
  <si>
    <t>(F)</t>
  </si>
  <si>
    <t>(G)</t>
  </si>
  <si>
    <t>Number of Occurrences Per Year</t>
  </si>
  <si>
    <t>Technical Hours Per Occurrence</t>
  </si>
  <si>
    <t>Tech Hours Per Year
(C=A x B)</t>
  </si>
  <si>
    <t>Management Hours Per Year
(D = C x 0.05)</t>
  </si>
  <si>
    <t>Clerical Hours Per Year
(E = C x 0.1)</t>
  </si>
  <si>
    <t>Total Hours Per Year (C+D+E)</t>
  </si>
  <si>
    <t>Total Cost Per Year</t>
  </si>
  <si>
    <t>1.</t>
  </si>
  <si>
    <t>Applications</t>
  </si>
  <si>
    <t>not applicable</t>
  </si>
  <si>
    <t>2.</t>
  </si>
  <si>
    <t>Read and Understand Rule Requirements</t>
  </si>
  <si>
    <t>3.</t>
  </si>
  <si>
    <t>Required Activities</t>
  </si>
  <si>
    <t>C.</t>
  </si>
  <si>
    <t>Create Information</t>
  </si>
  <si>
    <t>1. Initial Performance Testing (Applicability Assessment)</t>
  </si>
  <si>
    <t>2. Periodic (Every 5 Years) Performance Testing</t>
  </si>
  <si>
    <t>b, d</t>
  </si>
  <si>
    <t>D.</t>
  </si>
  <si>
    <t>Gather Information</t>
  </si>
  <si>
    <t>E.</t>
  </si>
  <si>
    <t>Report Reviews</t>
  </si>
  <si>
    <t>1. Notification of Performance Test Dates</t>
  </si>
  <si>
    <t>2. Review Report of Initial Performance Test</t>
  </si>
  <si>
    <t>c</t>
  </si>
  <si>
    <t>3. Report of Periodic 5-year Performance Testing</t>
  </si>
  <si>
    <t>d</t>
  </si>
  <si>
    <t xml:space="preserve"> 4. Review of Notification of Compliance Status Report</t>
  </si>
  <si>
    <t xml:space="preserve"> 5. Review Periodic Report</t>
  </si>
  <si>
    <t>e</t>
  </si>
  <si>
    <t>F.</t>
  </si>
  <si>
    <t>Prepare annual summary report</t>
  </si>
  <si>
    <t>(b) Assumes that agency personnel will choose to observe 10 percent of performance tests conducted.</t>
  </si>
  <si>
    <t>(d) The EPA is requiring periodic performance testing once every 5 years, with the first periodic performance test required within 3 years of the promulgation date of the final rule. Assumes 20 hours for periodic performance test report review.</t>
  </si>
  <si>
    <t>(e) Assumes periodic reports will be submitted for review two times per year per facility (15 facilities).</t>
  </si>
  <si>
    <t>Table 6 - Annual Agency Burden and Cost of Recordkeeping and Reporting Requirements for the Carbon Black Production RTR - Year 2</t>
  </si>
  <si>
    <t>(a) Number of occurrences is the number of states and EPA Regions with affected sources (6 states + 4 EPA regions = 10 respondents).</t>
  </si>
  <si>
    <t xml:space="preserve">(e) Assumes periodic reports will be submitted for review two times per year per facility (15 facilities).												</t>
  </si>
  <si>
    <t>Table 7 - Annual Agency Burden and Cost of Recordkeeping and Reporting Requirements for the Carbon Black Production RTR - Year 3</t>
  </si>
  <si>
    <t>Table 8 - Summary of Annual Agency Burden and Cost of Recordkeeping and Reporting Requirements for the Cyanide Chemicals Manfufacturing RTR</t>
  </si>
  <si>
    <t>Non-Labor Costs</t>
  </si>
  <si>
    <t>(A) 
Testing</t>
  </si>
  <si>
    <t>(B) 
Cost, Annualized</t>
  </si>
  <si>
    <t>(C) 
Number of Respondents</t>
  </si>
  <si>
    <t>(D) 
Total Cost, Annualized
(B X C)</t>
  </si>
  <si>
    <t>Periodic 5-Year Test</t>
  </si>
  <si>
    <t>Method 25A</t>
  </si>
  <si>
    <t>b</t>
  </si>
  <si>
    <t>New Initial Performance Testing</t>
  </si>
  <si>
    <t>-</t>
  </si>
  <si>
    <t>Footnotes:
(a) Assumes 20% (3) of the total source category will annually perform the Periodic 5 -year test. Or 60% (9) in the 3 years of this ICR
(b) The estimated cost of this test would be $21,350 but is only required once. To determine annual cost we took the one time cost divided by the 3 year period of this ICR
(c) This rule requires facilities to perform initial performance testing on vents downstream the main unit filter (MUF) to determinate applicability.
(d) The estimated cost of this test would be $15,241 and is required once every 5 years. To determine annual cost we took the test cost divided by 5 to determine the cost over the 5 year period between tests. We then took that value and multiplied it by 3 to represent the 3 years of this ICR.</t>
  </si>
  <si>
    <t>Testing</t>
  </si>
  <si>
    <t>Cost Per Test</t>
  </si>
  <si>
    <t xml:space="preserve">Total Number of Respondents Over 3-Year Period </t>
  </si>
  <si>
    <t>Total Cost</t>
  </si>
  <si>
    <t>(B X C)</t>
  </si>
  <si>
    <t>AVERAGE</t>
  </si>
  <si>
    <r>
      <t>Footnotes</t>
    </r>
    <r>
      <rPr>
        <sz val="9"/>
        <color rgb="FF000000"/>
        <rFont val="Arial"/>
        <family val="2"/>
      </rPr>
      <t>:</t>
    </r>
  </si>
  <si>
    <t>(a) Assumes 20% (3) of the total source category will annually perform the Periodic 5 -year test. Or 60% (9) in the 3 years of this ICR</t>
  </si>
  <si>
    <t xml:space="preserve">(b) The estimated cost of this test would be $15,241 and is required once every 5 years. We estimated that 20 percent of existing facilities (3 facilities) will need to performance these tests every year. </t>
  </si>
  <si>
    <t>(c) The proposed rule requires all existing facilities (15 facilities) to perform initial performance testing on vents downstream from the main unit filter (MUF) to determinate applicability within the first year of the promulgated amendments.</t>
  </si>
  <si>
    <t xml:space="preserve">(d) The estimated cost of this test would be $21,350 but is only required once in the three-year period. </t>
  </si>
  <si>
    <r>
      <t xml:space="preserve">*Memorandum. SC&amp;A Incorporated to Korbin Smith, U.S. EPA/OAQPS/SPPD. </t>
    </r>
    <r>
      <rPr>
        <i/>
        <sz val="10"/>
        <color rgb="FF000000"/>
        <rFont val="Times New Roman"/>
        <family val="1"/>
      </rPr>
      <t>Cost Estimates for Carbon Black Production National Emission Standards of Hazardous Air Pollutants (NESHAP) Risk and Technology Review(RTR) – Proposed Rule</t>
    </r>
    <r>
      <rPr>
        <sz val="10"/>
        <color rgb="FF000000"/>
        <rFont val="Times New Roman"/>
        <family val="1"/>
      </rPr>
      <t>. October 2020.</t>
    </r>
  </si>
  <si>
    <t xml:space="preserve">(a) Number of occurrences is the number of states and EPA Regions with affected sources (6 states + 4 EPA regions = 10 respondents). </t>
  </si>
  <si>
    <t>(c) This rule requires facilities to perform initial performance testing (conduct an applicability assessment) on process vents downstream of the main unit filter (MUF) to determine applicability. Assumes 10 hours for initial performance test report (applicability assessment)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</si>
</sst>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_)"/>
    <numFmt numFmtId="168" formatCode="0.0"/>
    <numFmt numFmtId="169" formatCode=";;;"/>
    <numFmt numFmtId="170" formatCode="_(&quot;$&quot;* #,##0_);_(&quot;$&quot;* \(#,##0\);_(&quot;$&quot;* &quot;-&quot;??_);_(@_)"/>
  </numFmts>
  <fonts count="34" x14ac:knownFonts="1">
    <font>
      <sz val="11"/>
      <color theme="1"/>
      <name val="Calibri"/>
      <family val="2"/>
      <scheme val="minor"/>
    </font>
    <font>
      <sz val="10"/>
      <name val="Arial"/>
      <family val="2"/>
    </font>
    <font>
      <sz val="11"/>
      <color theme="1"/>
      <name val="Calibri"/>
      <family val="2"/>
      <scheme val="minor"/>
    </font>
    <font>
      <b/>
      <sz val="12"/>
      <name val="Arial"/>
      <family val="2"/>
    </font>
    <font>
      <sz val="9"/>
      <name val="Arial"/>
      <family val="2"/>
    </font>
    <font>
      <sz val="8"/>
      <name val="Arial"/>
      <family val="2"/>
    </font>
    <font>
      <u/>
      <sz val="11"/>
      <color theme="10"/>
      <name val="Calibri"/>
      <family val="2"/>
    </font>
    <font>
      <sz val="8"/>
      <name val="Courier"/>
      <family val="3"/>
    </font>
    <font>
      <sz val="10"/>
      <color theme="1"/>
      <name val="Calibri"/>
      <family val="2"/>
      <scheme val="minor"/>
    </font>
    <font>
      <b/>
      <sz val="14"/>
      <name val="Arial"/>
      <family val="2"/>
    </font>
    <font>
      <b/>
      <i/>
      <sz val="8"/>
      <name val="Arial"/>
      <family val="2"/>
    </font>
    <font>
      <b/>
      <sz val="8"/>
      <name val="Arial"/>
      <family val="2"/>
    </font>
    <font>
      <sz val="11"/>
      <color theme="1"/>
      <name val="Arial"/>
      <family val="2"/>
    </font>
    <font>
      <b/>
      <sz val="10"/>
      <color theme="1"/>
      <name val="Calibri"/>
      <family val="2"/>
      <scheme val="minor"/>
    </font>
    <font>
      <b/>
      <sz val="10"/>
      <name val="Calibri"/>
      <family val="2"/>
      <scheme val="minor"/>
    </font>
    <font>
      <sz val="10"/>
      <name val="Calibri"/>
      <family val="2"/>
      <scheme val="minor"/>
    </font>
    <font>
      <u/>
      <sz val="10"/>
      <color theme="10"/>
      <name val="Calibri"/>
      <family val="2"/>
      <scheme val="minor"/>
    </font>
    <font>
      <sz val="8"/>
      <color rgb="FFC00000"/>
      <name val="Arial"/>
      <family val="2"/>
    </font>
    <font>
      <b/>
      <sz val="11"/>
      <name val="Calibri"/>
      <family val="2"/>
      <scheme val="minor"/>
    </font>
    <font>
      <sz val="9"/>
      <color rgb="FF000000"/>
      <name val="Calibri"/>
      <family val="2"/>
      <scheme val="minor"/>
    </font>
    <font>
      <sz val="9"/>
      <color rgb="FFC00000"/>
      <name val="Arial"/>
      <family val="2"/>
    </font>
    <font>
      <sz val="8"/>
      <color rgb="FF444444"/>
      <name val="Arial"/>
      <family val="2"/>
    </font>
    <font>
      <sz val="9"/>
      <color theme="1"/>
      <name val="Arial"/>
      <family val="2"/>
    </font>
    <font>
      <b/>
      <sz val="9"/>
      <color theme="1"/>
      <name val="Arial"/>
      <family val="2"/>
    </font>
    <font>
      <sz val="9"/>
      <color indexed="12"/>
      <name val="Arial"/>
      <family val="2"/>
    </font>
    <font>
      <b/>
      <sz val="11"/>
      <name val="Arial"/>
      <family val="2"/>
    </font>
    <font>
      <sz val="9"/>
      <name val="Calibri"/>
      <family val="2"/>
      <scheme val="minor"/>
    </font>
    <font>
      <u/>
      <sz val="9"/>
      <color theme="10"/>
      <name val="Calibri"/>
      <family val="2"/>
    </font>
    <font>
      <sz val="9"/>
      <color theme="1"/>
      <name val="Calibri"/>
      <family val="2"/>
      <scheme val="minor"/>
    </font>
    <font>
      <sz val="10"/>
      <color rgb="FF000000"/>
      <name val="Times New Roman"/>
      <family val="1"/>
    </font>
    <font>
      <sz val="9"/>
      <color rgb="FF000000"/>
      <name val="Arial"/>
      <family val="2"/>
    </font>
    <font>
      <b/>
      <sz val="9"/>
      <color rgb="FF000000"/>
      <name val="Arial"/>
      <family val="2"/>
    </font>
    <font>
      <i/>
      <sz val="9"/>
      <color rgb="FF000000"/>
      <name val="Arial"/>
      <family val="2"/>
    </font>
    <font>
      <i/>
      <sz val="10"/>
      <color rgb="FF000000"/>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FF"/>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double">
        <color indexed="64"/>
      </bottom>
      <diagonal/>
    </border>
    <border>
      <left style="thin">
        <color indexed="8"/>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8"/>
      </left>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8"/>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64"/>
      </right>
      <top style="thin">
        <color indexed="64"/>
      </top>
      <bottom/>
      <diagonal/>
    </border>
    <border>
      <left/>
      <right style="thin">
        <color indexed="64"/>
      </right>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right/>
      <top/>
      <bottom style="thin">
        <color indexed="8"/>
      </bottom>
      <diagonal/>
    </border>
    <border>
      <left/>
      <right/>
      <top style="thin">
        <color indexed="8"/>
      </top>
      <bottom/>
      <diagonal/>
    </border>
    <border>
      <left/>
      <right style="thin">
        <color indexed="8"/>
      </right>
      <top/>
      <bottom style="double">
        <color indexed="64"/>
      </bottom>
      <diagonal/>
    </border>
    <border>
      <left/>
      <right style="thin">
        <color indexed="8"/>
      </right>
      <top/>
      <bottom style="thin">
        <color indexed="8"/>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64"/>
      </top>
      <bottom style="thin">
        <color indexed="64"/>
      </bottom>
      <diagonal/>
    </border>
    <border>
      <left/>
      <right style="thin">
        <color indexed="8"/>
      </right>
      <top/>
      <bottom style="thin">
        <color indexed="64"/>
      </bottom>
      <diagonal/>
    </border>
    <border>
      <left/>
      <right/>
      <top style="thin">
        <color indexed="64"/>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s>
  <cellStyleXfs count="9">
    <xf numFmtId="0" fontId="0" fillId="0" borderId="0"/>
    <xf numFmtId="0" fontId="1" fillId="0" borderId="0"/>
    <xf numFmtId="43" fontId="2" fillId="0" borderId="0" applyFont="0" applyFill="0" applyBorder="0" applyAlignment="0" applyProtection="0"/>
    <xf numFmtId="0" fontId="1" fillId="0" borderId="0"/>
    <xf numFmtId="0" fontId="6" fillId="0" borderId="0" applyNumberFormat="0" applyFill="0" applyBorder="0" applyAlignment="0" applyProtection="0">
      <alignment vertical="top"/>
      <protection locked="0"/>
    </xf>
    <xf numFmtId="0" fontId="7" fillId="0" borderId="0"/>
    <xf numFmtId="0" fontId="1" fillId="0" borderId="0"/>
    <xf numFmtId="44" fontId="1" fillId="0" borderId="0" applyFont="0" applyFill="0" applyBorder="0" applyAlignment="0" applyProtection="0"/>
    <xf numFmtId="44" fontId="2" fillId="0" borderId="0" applyFont="0" applyFill="0" applyBorder="0" applyAlignment="0" applyProtection="0"/>
  </cellStyleXfs>
  <cellXfs count="309">
    <xf numFmtId="0" fontId="0" fillId="0" borderId="0" xfId="0"/>
    <xf numFmtId="0" fontId="0" fillId="3" borderId="0" xfId="0" applyFill="1"/>
    <xf numFmtId="3" fontId="1" fillId="3" borderId="9" xfId="0" applyNumberFormat="1" applyFont="1" applyFill="1" applyBorder="1" applyAlignment="1">
      <alignment horizontal="center"/>
    </xf>
    <xf numFmtId="164" fontId="1" fillId="3" borderId="9" xfId="0" applyNumberFormat="1" applyFont="1" applyFill="1" applyBorder="1" applyAlignment="1">
      <alignment horizontal="center"/>
    </xf>
    <xf numFmtId="3"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3" fontId="1" fillId="3" borderId="12" xfId="0" applyNumberFormat="1" applyFont="1" applyFill="1" applyBorder="1" applyAlignment="1">
      <alignment horizontal="center"/>
    </xf>
    <xf numFmtId="164" fontId="1" fillId="3" borderId="12" xfId="0" applyNumberFormat="1" applyFont="1" applyFill="1" applyBorder="1" applyAlignment="1">
      <alignment horizontal="center"/>
    </xf>
    <xf numFmtId="166" fontId="5" fillId="3" borderId="0" xfId="0" applyNumberFormat="1" applyFont="1" applyFill="1"/>
    <xf numFmtId="166" fontId="5" fillId="3" borderId="0" xfId="0"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166" fontId="5" fillId="3" borderId="0" xfId="0" applyNumberFormat="1" applyFont="1" applyFill="1" applyBorder="1" applyAlignment="1">
      <alignment horizontal="left" vertical="center"/>
    </xf>
    <xf numFmtId="164" fontId="5" fillId="3" borderId="0" xfId="0" applyNumberFormat="1" applyFont="1" applyFill="1" applyBorder="1" applyAlignment="1">
      <alignment horizontal="center" vertical="center"/>
    </xf>
    <xf numFmtId="0" fontId="1" fillId="3" borderId="0" xfId="3" applyFont="1" applyFill="1"/>
    <xf numFmtId="3" fontId="5" fillId="3" borderId="0" xfId="2" applyNumberFormat="1" applyFont="1" applyFill="1" applyBorder="1" applyAlignment="1">
      <alignment horizontal="right"/>
    </xf>
    <xf numFmtId="0" fontId="5" fillId="3" borderId="0" xfId="0" applyFont="1" applyFill="1"/>
    <xf numFmtId="0" fontId="8" fillId="0" borderId="0" xfId="0" applyFont="1"/>
    <xf numFmtId="0" fontId="5" fillId="3" borderId="0" xfId="0" applyFont="1" applyFill="1" applyAlignment="1">
      <alignment wrapText="1"/>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5" fillId="3" borderId="0" xfId="0" applyFont="1" applyFill="1" applyBorder="1"/>
    <xf numFmtId="164" fontId="5" fillId="3" borderId="0" xfId="0" applyNumberFormat="1" applyFont="1" applyFill="1"/>
    <xf numFmtId="0" fontId="4" fillId="3" borderId="0" xfId="0" applyFont="1" applyFill="1"/>
    <xf numFmtId="166" fontId="9" fillId="3" borderId="0" xfId="0" applyNumberFormat="1" applyFont="1" applyFill="1" applyBorder="1" applyAlignment="1" applyProtection="1"/>
    <xf numFmtId="0" fontId="12" fillId="3" borderId="0" xfId="0" applyFont="1" applyFill="1"/>
    <xf numFmtId="0" fontId="12" fillId="4" borderId="0" xfId="0" applyFont="1" applyFill="1" applyBorder="1"/>
    <xf numFmtId="0" fontId="8" fillId="0" borderId="0" xfId="0" applyFont="1" applyBorder="1"/>
    <xf numFmtId="164" fontId="8" fillId="0" borderId="0" xfId="0" applyNumberFormat="1" applyFont="1" applyBorder="1" applyAlignment="1">
      <alignment horizontal="center"/>
    </xf>
    <xf numFmtId="164" fontId="13" fillId="0" borderId="0" xfId="0" applyNumberFormat="1" applyFont="1" applyBorder="1" applyAlignment="1">
      <alignment horizontal="center"/>
    </xf>
    <xf numFmtId="0" fontId="15" fillId="0" borderId="11" xfId="6" applyFont="1" applyBorder="1" applyAlignment="1"/>
    <xf numFmtId="0" fontId="14" fillId="2" borderId="7" xfId="6" applyFont="1" applyFill="1" applyBorder="1" applyAlignment="1">
      <alignment horizontal="center"/>
    </xf>
    <xf numFmtId="17" fontId="14" fillId="2" borderId="1" xfId="6" applyNumberFormat="1" applyFont="1" applyFill="1" applyBorder="1" applyAlignment="1">
      <alignment horizontal="center"/>
    </xf>
    <xf numFmtId="0" fontId="14" fillId="2" borderId="1" xfId="6" applyFont="1" applyFill="1" applyBorder="1" applyAlignment="1">
      <alignment horizontal="center"/>
    </xf>
    <xf numFmtId="0" fontId="15" fillId="0" borderId="1" xfId="6" applyFont="1" applyBorder="1"/>
    <xf numFmtId="17" fontId="15" fillId="0" borderId="1" xfId="6" quotePrefix="1" applyNumberFormat="1" applyFont="1" applyBorder="1"/>
    <xf numFmtId="0" fontId="15" fillId="0" borderId="1" xfId="5" applyFont="1" applyFill="1" applyBorder="1"/>
    <xf numFmtId="0" fontId="15" fillId="0" borderId="1" xfId="1" applyFont="1" applyFill="1" applyBorder="1"/>
    <xf numFmtId="0" fontId="15" fillId="0" borderId="0" xfId="5" applyFont="1" applyBorder="1"/>
    <xf numFmtId="0" fontId="8" fillId="0" borderId="7" xfId="0" applyFont="1" applyBorder="1"/>
    <xf numFmtId="0" fontId="8" fillId="0" borderId="8" xfId="0" applyFont="1" applyBorder="1"/>
    <xf numFmtId="0" fontId="8" fillId="0" borderId="10" xfId="0" applyFont="1" applyBorder="1"/>
    <xf numFmtId="0" fontId="8" fillId="0" borderId="22" xfId="0" applyFont="1" applyBorder="1"/>
    <xf numFmtId="0" fontId="8" fillId="0" borderId="26" xfId="0" applyFont="1" applyBorder="1"/>
    <xf numFmtId="0" fontId="15" fillId="0" borderId="1" xfId="0" applyFont="1" applyBorder="1"/>
    <xf numFmtId="2" fontId="15" fillId="2" borderId="2" xfId="0" applyNumberFormat="1" applyFont="1" applyFill="1" applyBorder="1"/>
    <xf numFmtId="0" fontId="8" fillId="0" borderId="11" xfId="0" applyFont="1" applyBorder="1"/>
    <xf numFmtId="0" fontId="15" fillId="0" borderId="20" xfId="0" applyFont="1" applyBorder="1"/>
    <xf numFmtId="0" fontId="8" fillId="0" borderId="20" xfId="0" applyFont="1" applyBorder="1"/>
    <xf numFmtId="0" fontId="8" fillId="0" borderId="25" xfId="0" applyFont="1" applyBorder="1"/>
    <xf numFmtId="0" fontId="16" fillId="0" borderId="0" xfId="4" applyFont="1" applyFill="1" applyBorder="1" applyAlignment="1" applyProtection="1"/>
    <xf numFmtId="0" fontId="15" fillId="0" borderId="0" xfId="0" applyFont="1"/>
    <xf numFmtId="0" fontId="15" fillId="0" borderId="7" xfId="5" applyFont="1" applyFill="1" applyBorder="1"/>
    <xf numFmtId="0" fontId="15" fillId="0" borderId="7" xfId="1" applyFont="1" applyFill="1" applyBorder="1"/>
    <xf numFmtId="0" fontId="15" fillId="0" borderId="26" xfId="5" applyFont="1" applyBorder="1"/>
    <xf numFmtId="0" fontId="15" fillId="0" borderId="24" xfId="5" applyFont="1" applyFill="1" applyBorder="1"/>
    <xf numFmtId="0" fontId="15" fillId="0" borderId="20" xfId="5" applyFont="1" applyBorder="1"/>
    <xf numFmtId="0" fontId="15" fillId="0" borderId="25" xfId="5" applyFont="1" applyBorder="1"/>
    <xf numFmtId="0" fontId="14" fillId="0" borderId="1" xfId="1" applyFont="1" applyFill="1" applyBorder="1" applyAlignment="1">
      <alignment wrapText="1"/>
    </xf>
    <xf numFmtId="0" fontId="15" fillId="0" borderId="10" xfId="5" applyFont="1" applyFill="1" applyBorder="1"/>
    <xf numFmtId="0" fontId="15" fillId="0" borderId="22" xfId="5" applyFont="1" applyFill="1" applyBorder="1"/>
    <xf numFmtId="0" fontId="15" fillId="0" borderId="7" xfId="1" applyFont="1" applyFill="1" applyBorder="1" applyAlignment="1">
      <alignment wrapText="1"/>
    </xf>
    <xf numFmtId="0" fontId="14" fillId="0" borderId="2" xfId="1" applyFont="1" applyFill="1" applyBorder="1" applyAlignment="1">
      <alignment wrapText="1"/>
    </xf>
    <xf numFmtId="165" fontId="15" fillId="2" borderId="2" xfId="5" applyNumberFormat="1" applyFont="1" applyFill="1" applyBorder="1"/>
    <xf numFmtId="3" fontId="1" fillId="0" borderId="9" xfId="0" applyNumberFormat="1" applyFont="1" applyFill="1" applyBorder="1" applyAlignment="1">
      <alignment horizontal="center"/>
    </xf>
    <xf numFmtId="3" fontId="1" fillId="0" borderId="12" xfId="0" applyNumberFormat="1" applyFont="1" applyFill="1" applyBorder="1" applyAlignment="1">
      <alignment horizontal="center"/>
    </xf>
    <xf numFmtId="0" fontId="12" fillId="0" borderId="0" xfId="0" applyFont="1" applyFill="1"/>
    <xf numFmtId="17" fontId="14" fillId="5" borderId="1" xfId="6" applyNumberFormat="1" applyFont="1" applyFill="1" applyBorder="1" applyAlignment="1">
      <alignment horizontal="center"/>
    </xf>
    <xf numFmtId="0" fontId="17" fillId="3" borderId="0" xfId="0" applyFont="1" applyFill="1"/>
    <xf numFmtId="0" fontId="14" fillId="5" borderId="2" xfId="6" applyFont="1" applyFill="1" applyBorder="1" applyAlignment="1">
      <alignment horizontal="center"/>
    </xf>
    <xf numFmtId="0" fontId="8" fillId="0" borderId="5" xfId="0" applyFont="1" applyBorder="1"/>
    <xf numFmtId="0" fontId="18" fillId="0" borderId="4" xfId="6" applyFont="1" applyBorder="1"/>
    <xf numFmtId="0" fontId="18" fillId="0" borderId="4" xfId="1" applyFont="1" applyFill="1" applyBorder="1"/>
    <xf numFmtId="164" fontId="5" fillId="0" borderId="1" xfId="0" applyNumberFormat="1" applyFont="1" applyFill="1" applyBorder="1" applyAlignment="1">
      <alignment horizontal="center"/>
    </xf>
    <xf numFmtId="3" fontId="1" fillId="0" borderId="1" xfId="0" applyNumberFormat="1" applyFont="1" applyFill="1" applyBorder="1" applyAlignment="1">
      <alignment horizontal="center"/>
    </xf>
    <xf numFmtId="164"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166" fontId="5" fillId="3" borderId="31" xfId="0" applyNumberFormat="1" applyFont="1" applyFill="1" applyBorder="1" applyAlignment="1">
      <alignment horizontal="left" vertical="center"/>
    </xf>
    <xf numFmtId="166" fontId="5" fillId="3" borderId="17" xfId="0" applyNumberFormat="1" applyFont="1" applyFill="1" applyBorder="1" applyAlignment="1">
      <alignment horizontal="center" vertical="center"/>
    </xf>
    <xf numFmtId="3" fontId="5" fillId="3" borderId="17" xfId="0" applyNumberFormat="1" applyFont="1" applyFill="1" applyBorder="1" applyAlignment="1">
      <alignment horizontal="center" vertical="center"/>
    </xf>
    <xf numFmtId="164" fontId="5" fillId="3" borderId="17" xfId="0" applyNumberFormat="1" applyFont="1" applyFill="1" applyBorder="1" applyAlignment="1">
      <alignment horizontal="center" vertical="center"/>
    </xf>
    <xf numFmtId="0" fontId="5" fillId="3" borderId="21" xfId="0" applyFont="1" applyFill="1" applyBorder="1"/>
    <xf numFmtId="3" fontId="5" fillId="3" borderId="21" xfId="0" applyNumberFormat="1" applyFont="1" applyFill="1" applyBorder="1" applyAlignment="1">
      <alignment horizontal="center" vertical="center"/>
    </xf>
    <xf numFmtId="0" fontId="5" fillId="3" borderId="0" xfId="0" applyFont="1" applyFill="1" applyAlignment="1">
      <alignment vertical="center"/>
    </xf>
    <xf numFmtId="0" fontId="17" fillId="3" borderId="0" xfId="0" applyFont="1" applyFill="1" applyAlignment="1">
      <alignment vertical="center"/>
    </xf>
    <xf numFmtId="0" fontId="5" fillId="0" borderId="1" xfId="0" applyFont="1" applyFill="1" applyBorder="1" applyAlignment="1">
      <alignment horizontal="center" wrapText="1"/>
    </xf>
    <xf numFmtId="3" fontId="5" fillId="0" borderId="1" xfId="0" applyNumberFormat="1" applyFont="1" applyFill="1" applyBorder="1" applyAlignment="1">
      <alignment horizontal="center"/>
    </xf>
    <xf numFmtId="5" fontId="5" fillId="3" borderId="1" xfId="0" applyNumberFormat="1" applyFont="1" applyFill="1" applyBorder="1" applyAlignment="1">
      <alignment horizontal="center" vertical="center"/>
    </xf>
    <xf numFmtId="3" fontId="1" fillId="0" borderId="9" xfId="0" quotePrefix="1" applyNumberFormat="1" applyFont="1" applyFill="1" applyBorder="1" applyAlignment="1">
      <alignment horizontal="center"/>
    </xf>
    <xf numFmtId="0" fontId="8" fillId="0" borderId="1" xfId="0" applyFont="1" applyBorder="1"/>
    <xf numFmtId="0" fontId="13" fillId="2" borderId="6" xfId="0" applyFont="1" applyFill="1" applyBorder="1" applyAlignment="1">
      <alignment horizontal="center" vertical="center"/>
    </xf>
    <xf numFmtId="0" fontId="8" fillId="0" borderId="3" xfId="0" applyFont="1" applyBorder="1"/>
    <xf numFmtId="1" fontId="5" fillId="0" borderId="1" xfId="0" applyNumberFormat="1" applyFont="1" applyFill="1" applyBorder="1" applyAlignment="1">
      <alignment horizontal="center" wrapText="1"/>
    </xf>
    <xf numFmtId="3" fontId="5" fillId="0" borderId="1" xfId="0" applyNumberFormat="1" applyFont="1" applyFill="1" applyBorder="1" applyAlignment="1">
      <alignment horizontal="center" wrapText="1"/>
    </xf>
    <xf numFmtId="0" fontId="5" fillId="0" borderId="1" xfId="0" applyFont="1" applyFill="1" applyBorder="1" applyAlignment="1">
      <alignment horizontal="center" textRotation="90" wrapText="1"/>
    </xf>
    <xf numFmtId="0" fontId="5" fillId="0" borderId="1" xfId="0" applyFont="1" applyFill="1" applyBorder="1"/>
    <xf numFmtId="0" fontId="5" fillId="0" borderId="1" xfId="0" applyFont="1" applyFill="1" applyBorder="1" applyAlignment="1">
      <alignment horizontal="left" indent="2"/>
    </xf>
    <xf numFmtId="0" fontId="5" fillId="0" borderId="1" xfId="0" applyFont="1" applyFill="1" applyBorder="1" applyAlignment="1">
      <alignment horizontal="left" wrapText="1" indent="4"/>
    </xf>
    <xf numFmtId="0" fontId="10" fillId="0" borderId="1" xfId="0" applyFont="1" applyFill="1" applyBorder="1"/>
    <xf numFmtId="0" fontId="5" fillId="3" borderId="32" xfId="0" applyFont="1" applyFill="1" applyBorder="1"/>
    <xf numFmtId="0" fontId="5" fillId="3" borderId="18" xfId="0" applyFont="1" applyFill="1" applyBorder="1"/>
    <xf numFmtId="166" fontId="5" fillId="3" borderId="18" xfId="0" applyNumberFormat="1" applyFont="1" applyFill="1" applyBorder="1" applyAlignment="1">
      <alignment horizontal="left" vertical="center"/>
    </xf>
    <xf numFmtId="166" fontId="5" fillId="3" borderId="18" xfId="0" applyNumberFormat="1" applyFont="1" applyFill="1" applyBorder="1" applyAlignment="1">
      <alignment horizontal="center" vertical="center"/>
    </xf>
    <xf numFmtId="3" fontId="5" fillId="3" borderId="18" xfId="0" applyNumberFormat="1" applyFont="1" applyFill="1" applyBorder="1" applyAlignment="1">
      <alignment horizontal="center" vertical="center"/>
    </xf>
    <xf numFmtId="164" fontId="5" fillId="3" borderId="18" xfId="0" applyNumberFormat="1" applyFont="1" applyFill="1" applyBorder="1" applyAlignment="1">
      <alignment horizontal="center" vertical="center"/>
    </xf>
    <xf numFmtId="0" fontId="5" fillId="3" borderId="33" xfId="0" applyFont="1" applyFill="1" applyBorder="1"/>
    <xf numFmtId="0" fontId="5" fillId="3" borderId="34" xfId="0" applyFont="1" applyFill="1" applyBorder="1"/>
    <xf numFmtId="0" fontId="5" fillId="3" borderId="16" xfId="0" applyFont="1" applyFill="1" applyBorder="1"/>
    <xf numFmtId="0" fontId="5" fillId="3" borderId="35" xfId="0" applyFont="1" applyFill="1" applyBorder="1"/>
    <xf numFmtId="0" fontId="5" fillId="3" borderId="14" xfId="0" applyFont="1" applyFill="1" applyBorder="1"/>
    <xf numFmtId="166" fontId="5" fillId="3" borderId="17" xfId="0" applyNumberFormat="1" applyFont="1" applyFill="1" applyBorder="1" applyAlignment="1">
      <alignment horizontal="left" vertical="center"/>
    </xf>
    <xf numFmtId="164" fontId="5" fillId="3" borderId="21" xfId="0" applyNumberFormat="1" applyFont="1" applyFill="1" applyBorder="1" applyAlignment="1">
      <alignment horizontal="center" vertical="center"/>
    </xf>
    <xf numFmtId="0" fontId="5" fillId="3" borderId="15" xfId="0" applyFont="1" applyFill="1" applyBorder="1"/>
    <xf numFmtId="0" fontId="11" fillId="3" borderId="9" xfId="0" applyFont="1" applyFill="1" applyBorder="1" applyAlignment="1">
      <alignment vertical="center"/>
    </xf>
    <xf numFmtId="0" fontId="5" fillId="3" borderId="9" xfId="0" applyFont="1" applyFill="1" applyBorder="1" applyAlignment="1">
      <alignment horizontal="center" vertical="center"/>
    </xf>
    <xf numFmtId="3" fontId="5" fillId="3" borderId="9" xfId="0" applyNumberFormat="1" applyFont="1" applyFill="1" applyBorder="1" applyAlignment="1">
      <alignment horizontal="center" vertical="center"/>
    </xf>
    <xf numFmtId="164" fontId="5" fillId="3" borderId="9" xfId="0" applyNumberFormat="1" applyFont="1" applyFill="1" applyBorder="1" applyAlignment="1">
      <alignment horizontal="center" vertical="center"/>
    </xf>
    <xf numFmtId="0" fontId="10" fillId="0" borderId="12" xfId="0" applyFont="1" applyFill="1" applyBorder="1"/>
    <xf numFmtId="0" fontId="5" fillId="0" borderId="12" xfId="0" applyFont="1" applyFill="1" applyBorder="1" applyAlignment="1">
      <alignment horizontal="center"/>
    </xf>
    <xf numFmtId="3" fontId="5" fillId="0" borderId="12" xfId="0" applyNumberFormat="1" applyFont="1" applyFill="1" applyBorder="1" applyAlignment="1">
      <alignment horizontal="center"/>
    </xf>
    <xf numFmtId="164" fontId="5" fillId="0" borderId="12" xfId="0" applyNumberFormat="1" applyFont="1" applyFill="1" applyBorder="1" applyAlignment="1">
      <alignment horizontal="center"/>
    </xf>
    <xf numFmtId="1" fontId="5" fillId="0" borderId="12" xfId="0" applyNumberFormat="1" applyFont="1" applyFill="1" applyBorder="1" applyAlignment="1">
      <alignment horizontal="center"/>
    </xf>
    <xf numFmtId="166" fontId="1" fillId="3" borderId="12" xfId="0" applyNumberFormat="1" applyFont="1" applyFill="1" applyBorder="1" applyAlignment="1">
      <alignment horizontal="center"/>
    </xf>
    <xf numFmtId="166" fontId="1" fillId="3" borderId="12" xfId="0" applyNumberFormat="1" applyFont="1" applyFill="1" applyBorder="1" applyAlignment="1">
      <alignment horizontal="center" wrapText="1"/>
    </xf>
    <xf numFmtId="166" fontId="1" fillId="3" borderId="9" xfId="0" applyNumberFormat="1" applyFont="1" applyFill="1" applyBorder="1" applyAlignment="1">
      <alignment horizontal="center"/>
    </xf>
    <xf numFmtId="166" fontId="1" fillId="3" borderId="1" xfId="0" applyNumberFormat="1" applyFont="1" applyFill="1" applyBorder="1" applyAlignment="1">
      <alignment horizontal="center"/>
    </xf>
    <xf numFmtId="164" fontId="1" fillId="0" borderId="1" xfId="0" applyNumberFormat="1" applyFont="1" applyFill="1" applyBorder="1" applyAlignment="1">
      <alignment horizontal="center"/>
    </xf>
    <xf numFmtId="0" fontId="12" fillId="4" borderId="34" xfId="0" applyFont="1" applyFill="1" applyBorder="1"/>
    <xf numFmtId="0" fontId="12" fillId="4" borderId="16" xfId="0" applyFont="1" applyFill="1" applyBorder="1"/>
    <xf numFmtId="166" fontId="1" fillId="0" borderId="12" xfId="0" applyNumberFormat="1" applyFont="1" applyFill="1" applyBorder="1" applyAlignment="1">
      <alignment horizontal="center" wrapText="1"/>
    </xf>
    <xf numFmtId="0" fontId="15" fillId="0" borderId="1" xfId="6" applyFont="1" applyBorder="1" applyAlignment="1">
      <alignment wrapText="1"/>
    </xf>
    <xf numFmtId="0" fontId="5" fillId="0" borderId="1" xfId="0" applyFont="1" applyFill="1" applyBorder="1" applyAlignment="1">
      <alignment horizontal="left" wrapText="1" indent="2"/>
    </xf>
    <xf numFmtId="0" fontId="5" fillId="3" borderId="0" xfId="0" applyFont="1" applyFill="1" applyAlignment="1">
      <alignment wrapText="1"/>
    </xf>
    <xf numFmtId="3" fontId="5" fillId="0" borderId="15" xfId="0" applyNumberFormat="1" applyFont="1" applyFill="1" applyBorder="1" applyAlignment="1" applyProtection="1">
      <alignment horizontal="center"/>
    </xf>
    <xf numFmtId="3" fontId="5" fillId="3" borderId="9" xfId="0" applyNumberFormat="1" applyFont="1" applyFill="1" applyBorder="1" applyAlignment="1">
      <alignment horizontal="center"/>
    </xf>
    <xf numFmtId="3" fontId="1" fillId="0" borderId="12" xfId="0" quotePrefix="1" applyNumberFormat="1" applyFont="1" applyFill="1" applyBorder="1" applyAlignment="1">
      <alignment horizontal="center"/>
    </xf>
    <xf numFmtId="3" fontId="1" fillId="0" borderId="41" xfId="0" applyNumberFormat="1" applyFont="1" applyFill="1" applyBorder="1" applyAlignment="1">
      <alignment horizontal="center"/>
    </xf>
    <xf numFmtId="3" fontId="1" fillId="0" borderId="40" xfId="0" applyNumberFormat="1" applyFont="1" applyFill="1" applyBorder="1" applyAlignment="1">
      <alignment horizontal="center"/>
    </xf>
    <xf numFmtId="0" fontId="20" fillId="3" borderId="0" xfId="0" applyFont="1" applyFill="1"/>
    <xf numFmtId="0" fontId="22" fillId="0" borderId="0" xfId="0" applyFont="1"/>
    <xf numFmtId="0" fontId="22" fillId="0" borderId="9" xfId="0" applyFont="1" applyBorder="1"/>
    <xf numFmtId="0" fontId="22" fillId="0" borderId="40"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3" fillId="0" borderId="40"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 xfId="0" applyFont="1" applyBorder="1" applyAlignment="1">
      <alignment horizontal="center" vertical="center" wrapText="1"/>
    </xf>
    <xf numFmtId="5" fontId="22" fillId="0" borderId="1" xfId="0" applyNumberFormat="1" applyFont="1" applyBorder="1" applyAlignment="1">
      <alignment horizontal="center" vertical="center" wrapText="1"/>
    </xf>
    <xf numFmtId="6"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2" fillId="0" borderId="12" xfId="0" applyFont="1" applyBorder="1" applyAlignment="1">
      <alignment horizontal="center" vertical="center" wrapText="1"/>
    </xf>
    <xf numFmtId="5" fontId="22" fillId="0" borderId="27" xfId="0" applyNumberFormat="1" applyFont="1" applyBorder="1" applyAlignment="1">
      <alignment horizontal="center" vertical="center" wrapText="1"/>
    </xf>
    <xf numFmtId="0" fontId="22" fillId="0" borderId="27" xfId="0" applyFont="1" applyBorder="1" applyAlignment="1">
      <alignment horizontal="center" vertical="center" wrapText="1"/>
    </xf>
    <xf numFmtId="6" fontId="22" fillId="0" borderId="12" xfId="0" applyNumberFormat="1" applyFont="1" applyBorder="1" applyAlignment="1">
      <alignment horizontal="center" vertical="center" wrapText="1"/>
    </xf>
    <xf numFmtId="6" fontId="22" fillId="0" borderId="9" xfId="0" applyNumberFormat="1" applyFont="1" applyBorder="1" applyAlignment="1">
      <alignment horizontal="center" vertical="center" wrapText="1"/>
    </xf>
    <xf numFmtId="0" fontId="22" fillId="0" borderId="27" xfId="0" applyFont="1" applyFill="1" applyBorder="1" applyAlignment="1">
      <alignment horizontal="center" vertical="center" textRotation="90" wrapText="1"/>
    </xf>
    <xf numFmtId="0" fontId="5" fillId="3" borderId="0" xfId="0" applyFont="1" applyFill="1" applyAlignment="1"/>
    <xf numFmtId="0" fontId="21" fillId="0" borderId="0" xfId="0" applyFont="1" applyAlignment="1">
      <alignment wrapText="1"/>
    </xf>
    <xf numFmtId="166" fontId="4" fillId="3" borderId="32" xfId="0" applyNumberFormat="1" applyFont="1" applyFill="1" applyBorder="1" applyAlignment="1">
      <alignment horizontal="centerContinuous"/>
    </xf>
    <xf numFmtId="166" fontId="4" fillId="3" borderId="43" xfId="0" applyNumberFormat="1" applyFont="1" applyFill="1" applyBorder="1" applyAlignment="1">
      <alignment horizontal="center" vertical="center"/>
    </xf>
    <xf numFmtId="166" fontId="4" fillId="3" borderId="34" xfId="0" applyNumberFormat="1" applyFont="1" applyFill="1" applyBorder="1" applyAlignment="1">
      <alignment horizontal="center" vertical="center"/>
    </xf>
    <xf numFmtId="166" fontId="4" fillId="3" borderId="31" xfId="0" applyNumberFormat="1" applyFont="1" applyFill="1" applyBorder="1" applyAlignment="1">
      <alignment horizontal="center" vertical="center"/>
    </xf>
    <xf numFmtId="169" fontId="24" fillId="3" borderId="44" xfId="0" applyNumberFormat="1" applyFont="1" applyFill="1" applyBorder="1" applyAlignment="1" applyProtection="1">
      <alignment vertical="center"/>
      <protection locked="0"/>
    </xf>
    <xf numFmtId="169" fontId="24" fillId="3" borderId="34" xfId="0" applyNumberFormat="1" applyFont="1" applyFill="1" applyBorder="1" applyAlignment="1" applyProtection="1">
      <alignment vertical="center"/>
      <protection locked="0"/>
    </xf>
    <xf numFmtId="169" fontId="24" fillId="3" borderId="31" xfId="0" applyNumberFormat="1" applyFont="1" applyFill="1" applyBorder="1" applyAlignment="1" applyProtection="1">
      <alignment vertical="center"/>
      <protection locked="0"/>
    </xf>
    <xf numFmtId="169" fontId="24" fillId="3" borderId="35" xfId="0" applyNumberFormat="1" applyFont="1" applyFill="1" applyBorder="1" applyAlignment="1" applyProtection="1">
      <alignment vertical="center"/>
      <protection locked="0"/>
    </xf>
    <xf numFmtId="166" fontId="4" fillId="3" borderId="35" xfId="0" applyNumberFormat="1" applyFont="1" applyFill="1" applyBorder="1" applyAlignment="1">
      <alignment horizontal="center" vertical="center"/>
    </xf>
    <xf numFmtId="9" fontId="4" fillId="3" borderId="35" xfId="0" applyNumberFormat="1" applyFont="1" applyFill="1" applyBorder="1" applyAlignment="1">
      <alignment vertical="center"/>
    </xf>
    <xf numFmtId="166" fontId="4" fillId="3" borderId="18" xfId="0" applyNumberFormat="1" applyFont="1" applyFill="1" applyBorder="1" applyAlignment="1">
      <alignment horizontal="centerContinuous"/>
    </xf>
    <xf numFmtId="166" fontId="4" fillId="3" borderId="45" xfId="0" applyNumberFormat="1" applyFont="1" applyFill="1" applyBorder="1" applyAlignment="1">
      <alignment horizontal="left" vertical="center"/>
    </xf>
    <xf numFmtId="166" fontId="4" fillId="3" borderId="0" xfId="0" applyNumberFormat="1" applyFont="1" applyFill="1" applyAlignment="1">
      <alignment horizontal="left" vertical="center"/>
    </xf>
    <xf numFmtId="166" fontId="4" fillId="3" borderId="17" xfId="0" applyNumberFormat="1" applyFont="1" applyFill="1" applyBorder="1" applyAlignment="1">
      <alignment horizontal="left" vertical="center"/>
    </xf>
    <xf numFmtId="9" fontId="4" fillId="3" borderId="45" xfId="0" applyNumberFormat="1" applyFont="1" applyFill="1" applyBorder="1" applyAlignment="1">
      <alignment horizontal="right" vertical="center"/>
    </xf>
    <xf numFmtId="9" fontId="4" fillId="3" borderId="46" xfId="0" applyNumberFormat="1" applyFont="1" applyFill="1" applyBorder="1" applyAlignment="1">
      <alignment horizontal="right" vertical="center"/>
    </xf>
    <xf numFmtId="9" fontId="4" fillId="3" borderId="17" xfId="0" applyNumberFormat="1" applyFont="1" applyFill="1" applyBorder="1" applyAlignment="1">
      <alignment horizontal="right" vertical="center"/>
    </xf>
    <xf numFmtId="166" fontId="4" fillId="3" borderId="14" xfId="0" applyNumberFormat="1" applyFont="1" applyFill="1" applyBorder="1" applyAlignment="1">
      <alignment horizontal="right" vertical="center"/>
    </xf>
    <xf numFmtId="9" fontId="4" fillId="3" borderId="14" xfId="0" applyNumberFormat="1" applyFont="1" applyFill="1" applyBorder="1" applyAlignment="1">
      <alignment vertical="center"/>
    </xf>
    <xf numFmtId="166" fontId="4" fillId="3" borderId="45" xfId="0" applyNumberFormat="1" applyFont="1" applyFill="1" applyBorder="1"/>
    <xf numFmtId="166" fontId="4" fillId="3" borderId="46" xfId="0" applyNumberFormat="1" applyFont="1" applyFill="1" applyBorder="1" applyAlignment="1">
      <alignment horizontal="left" vertical="center"/>
    </xf>
    <xf numFmtId="166" fontId="4" fillId="3" borderId="14" xfId="0" applyNumberFormat="1" applyFont="1" applyFill="1" applyBorder="1" applyAlignment="1">
      <alignment horizontal="left" vertical="center"/>
    </xf>
    <xf numFmtId="166" fontId="4" fillId="3" borderId="14" xfId="0" applyNumberFormat="1" applyFont="1" applyFill="1" applyBorder="1" applyAlignment="1">
      <alignment vertical="center"/>
    </xf>
    <xf numFmtId="166" fontId="4" fillId="3" borderId="48" xfId="0" applyNumberFormat="1" applyFont="1" applyFill="1" applyBorder="1"/>
    <xf numFmtId="166" fontId="4" fillId="3" borderId="0" xfId="0" applyNumberFormat="1" applyFont="1" applyFill="1" applyAlignment="1">
      <alignment vertical="center"/>
    </xf>
    <xf numFmtId="166" fontId="4" fillId="3" borderId="49" xfId="0" applyNumberFormat="1" applyFont="1" applyFill="1" applyBorder="1" applyAlignment="1">
      <alignment vertical="center"/>
    </xf>
    <xf numFmtId="166" fontId="4" fillId="3" borderId="45" xfId="0" applyNumberFormat="1" applyFont="1" applyFill="1" applyBorder="1" applyAlignment="1">
      <alignment vertical="center"/>
    </xf>
    <xf numFmtId="166" fontId="4" fillId="3" borderId="46" xfId="0" applyNumberFormat="1" applyFont="1" applyFill="1" applyBorder="1" applyAlignment="1">
      <alignment vertical="center"/>
    </xf>
    <xf numFmtId="166" fontId="4" fillId="3" borderId="17" xfId="0" applyNumberFormat="1" applyFont="1" applyFill="1" applyBorder="1" applyAlignment="1">
      <alignment vertical="center"/>
    </xf>
    <xf numFmtId="166" fontId="4" fillId="3" borderId="15" xfId="0" applyNumberFormat="1" applyFont="1" applyFill="1" applyBorder="1" applyAlignment="1">
      <alignment horizontal="left" vertical="center"/>
    </xf>
    <xf numFmtId="166" fontId="4" fillId="3" borderId="15" xfId="0" applyNumberFormat="1" applyFont="1" applyFill="1" applyBorder="1" applyAlignment="1">
      <alignment vertical="center"/>
    </xf>
    <xf numFmtId="166" fontId="22" fillId="3" borderId="19" xfId="0" applyNumberFormat="1" applyFont="1" applyFill="1" applyBorder="1" applyAlignment="1">
      <alignment horizontal="center" vertical="center"/>
    </xf>
    <xf numFmtId="166" fontId="22" fillId="3" borderId="23" xfId="0" applyNumberFormat="1" applyFont="1" applyFill="1" applyBorder="1" applyAlignment="1">
      <alignment horizontal="center" wrapText="1"/>
    </xf>
    <xf numFmtId="37" fontId="4" fillId="0" borderId="50" xfId="0" applyNumberFormat="1" applyFont="1" applyBorder="1" applyAlignment="1" applyProtection="1">
      <alignment horizontal="center" vertical="center"/>
      <protection locked="0"/>
    </xf>
    <xf numFmtId="167" fontId="4" fillId="3" borderId="1" xfId="0" applyNumberFormat="1" applyFont="1" applyFill="1" applyBorder="1" applyAlignment="1" applyProtection="1">
      <alignment horizontal="center" vertical="center"/>
      <protection locked="0"/>
    </xf>
    <xf numFmtId="37" fontId="4" fillId="3" borderId="1" xfId="0" applyNumberFormat="1" applyFont="1" applyFill="1" applyBorder="1" applyAlignment="1" applyProtection="1">
      <alignment horizontal="center" vertical="center"/>
      <protection locked="0"/>
    </xf>
    <xf numFmtId="167" fontId="24" fillId="3" borderId="14" xfId="0" applyNumberFormat="1" applyFont="1" applyFill="1" applyBorder="1" applyAlignment="1" applyProtection="1">
      <alignment horizontal="center" vertical="center"/>
      <protection locked="0"/>
    </xf>
    <xf numFmtId="166" fontId="22" fillId="3" borderId="36" xfId="0" applyNumberFormat="1" applyFont="1" applyFill="1" applyBorder="1" applyAlignment="1">
      <alignment horizontal="center" vertical="center"/>
    </xf>
    <xf numFmtId="166" fontId="22" fillId="3" borderId="28" xfId="0" applyNumberFormat="1" applyFont="1" applyFill="1" applyBorder="1" applyAlignment="1">
      <alignment horizontal="center" wrapText="1"/>
    </xf>
    <xf numFmtId="1" fontId="4" fillId="3" borderId="15" xfId="0"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1" fontId="4" fillId="3" borderId="52" xfId="0" applyNumberFormat="1" applyFont="1" applyFill="1" applyBorder="1" applyAlignment="1">
      <alignment horizontal="center" vertical="center"/>
    </xf>
    <xf numFmtId="166" fontId="22" fillId="3" borderId="33" xfId="0" applyNumberFormat="1" applyFont="1" applyFill="1" applyBorder="1" applyAlignment="1">
      <alignment horizontal="center" vertical="center"/>
    </xf>
    <xf numFmtId="166" fontId="22" fillId="3" borderId="29" xfId="0" applyNumberFormat="1" applyFont="1" applyFill="1" applyBorder="1" applyAlignment="1">
      <alignment horizontal="center" wrapText="1"/>
    </xf>
    <xf numFmtId="1" fontId="4" fillId="3" borderId="13" xfId="0" applyNumberFormat="1" applyFont="1" applyFill="1" applyBorder="1" applyAlignment="1">
      <alignment horizontal="center" vertical="center"/>
    </xf>
    <xf numFmtId="166" fontId="22" fillId="3" borderId="27" xfId="0" applyNumberFormat="1" applyFont="1" applyFill="1" applyBorder="1" applyAlignment="1">
      <alignment horizontal="center" vertical="center"/>
    </xf>
    <xf numFmtId="5" fontId="4" fillId="3" borderId="1" xfId="0" applyNumberFormat="1" applyFont="1" applyFill="1" applyBorder="1" applyAlignment="1">
      <alignment horizontal="center" vertical="center"/>
    </xf>
    <xf numFmtId="5" fontId="4" fillId="3" borderId="9" xfId="0" applyNumberFormat="1" applyFont="1" applyFill="1" applyBorder="1" applyAlignment="1">
      <alignment horizontal="center" vertical="center"/>
    </xf>
    <xf numFmtId="5" fontId="4" fillId="3" borderId="15" xfId="0" applyNumberFormat="1" applyFont="1" applyFill="1" applyBorder="1" applyAlignment="1">
      <alignment horizontal="center" vertical="center"/>
    </xf>
    <xf numFmtId="166" fontId="4" fillId="3" borderId="0" xfId="0" applyNumberFormat="1" applyFont="1" applyFill="1" applyBorder="1" applyAlignment="1">
      <alignment horizontal="left" vertical="center"/>
    </xf>
    <xf numFmtId="166" fontId="4" fillId="3" borderId="0" xfId="0" applyNumberFormat="1" applyFont="1" applyFill="1" applyBorder="1" applyAlignment="1">
      <alignment vertical="center"/>
    </xf>
    <xf numFmtId="9" fontId="4" fillId="3" borderId="0" xfId="0" applyNumberFormat="1" applyFont="1" applyFill="1" applyBorder="1" applyAlignment="1">
      <alignment horizontal="right" vertical="center"/>
    </xf>
    <xf numFmtId="166" fontId="5" fillId="3" borderId="0" xfId="0" applyNumberFormat="1" applyFont="1" applyFill="1" applyAlignment="1">
      <alignment horizontal="center"/>
    </xf>
    <xf numFmtId="166" fontId="4" fillId="3" borderId="53" xfId="0" applyNumberFormat="1" applyFont="1" applyFill="1" applyBorder="1" applyAlignment="1">
      <alignment horizontal="left" vertical="center"/>
    </xf>
    <xf numFmtId="9" fontId="4" fillId="3" borderId="53" xfId="0" applyNumberFormat="1" applyFont="1" applyFill="1" applyBorder="1" applyAlignment="1">
      <alignment horizontal="right" vertical="center"/>
    </xf>
    <xf numFmtId="169" fontId="24" fillId="3" borderId="32" xfId="0" applyNumberFormat="1" applyFont="1" applyFill="1" applyBorder="1" applyAlignment="1" applyProtection="1">
      <alignment vertical="center"/>
      <protection locked="0"/>
    </xf>
    <xf numFmtId="0" fontId="4" fillId="3" borderId="1" xfId="0" applyNumberFormat="1" applyFont="1" applyFill="1" applyBorder="1" applyAlignment="1" applyProtection="1">
      <alignment horizontal="center" vertical="center"/>
      <protection locked="0"/>
    </xf>
    <xf numFmtId="168" fontId="4" fillId="3" borderId="1" xfId="0" applyNumberFormat="1" applyFont="1" applyFill="1" applyBorder="1" applyAlignment="1" applyProtection="1">
      <alignment horizontal="center" vertical="center"/>
      <protection locked="0"/>
    </xf>
    <xf numFmtId="170" fontId="4" fillId="3" borderId="1" xfId="8" applyNumberFormat="1" applyFont="1" applyFill="1" applyBorder="1" applyAlignment="1" applyProtection="1">
      <alignment horizontal="center" vertical="center"/>
      <protection locked="0"/>
    </xf>
    <xf numFmtId="0" fontId="4" fillId="3" borderId="1" xfId="0" applyNumberFormat="1" applyFont="1" applyFill="1" applyBorder="1" applyAlignment="1" applyProtection="1">
      <alignment vertical="center"/>
      <protection locked="0"/>
    </xf>
    <xf numFmtId="9" fontId="4" fillId="3" borderId="14" xfId="0" applyNumberFormat="1" applyFont="1" applyFill="1" applyBorder="1" applyAlignment="1">
      <alignment horizontal="left" vertical="center" indent="2"/>
    </xf>
    <xf numFmtId="9" fontId="4" fillId="3" borderId="17" xfId="0" applyNumberFormat="1" applyFont="1" applyFill="1" applyBorder="1" applyAlignment="1">
      <alignment vertical="center"/>
    </xf>
    <xf numFmtId="0" fontId="5" fillId="6" borderId="0" xfId="0" applyFont="1" applyFill="1"/>
    <xf numFmtId="0" fontId="5" fillId="6" borderId="1" xfId="0" applyFont="1" applyFill="1" applyBorder="1" applyAlignment="1">
      <alignment horizontal="left" indent="4"/>
    </xf>
    <xf numFmtId="0" fontId="5" fillId="6" borderId="1" xfId="0" applyFont="1" applyFill="1" applyBorder="1" applyAlignment="1">
      <alignment horizontal="center"/>
    </xf>
    <xf numFmtId="164" fontId="5" fillId="6" borderId="1" xfId="0" applyNumberFormat="1" applyFont="1" applyFill="1" applyBorder="1" applyAlignment="1">
      <alignment horizontal="center"/>
    </xf>
    <xf numFmtId="1" fontId="5" fillId="6" borderId="1" xfId="0" applyNumberFormat="1" applyFont="1" applyFill="1" applyBorder="1" applyAlignment="1">
      <alignment horizontal="center"/>
    </xf>
    <xf numFmtId="3" fontId="5" fillId="6" borderId="1" xfId="0" applyNumberFormat="1" applyFont="1" applyFill="1" applyBorder="1" applyAlignment="1">
      <alignment horizontal="center"/>
    </xf>
    <xf numFmtId="0" fontId="17" fillId="6" borderId="0" xfId="0" applyFont="1" applyFill="1"/>
    <xf numFmtId="0" fontId="5" fillId="6" borderId="1" xfId="0" applyFont="1" applyFill="1" applyBorder="1" applyAlignment="1">
      <alignment horizontal="left" indent="2"/>
    </xf>
    <xf numFmtId="3" fontId="5" fillId="6" borderId="15" xfId="0" applyNumberFormat="1" applyFont="1" applyFill="1" applyBorder="1" applyAlignment="1" applyProtection="1">
      <alignment horizontal="center"/>
    </xf>
    <xf numFmtId="0" fontId="26" fillId="0" borderId="11" xfId="5" applyFont="1" applyBorder="1"/>
    <xf numFmtId="0" fontId="27" fillId="0" borderId="24" xfId="4" applyFont="1" applyFill="1" applyBorder="1" applyAlignment="1" applyProtection="1"/>
    <xf numFmtId="2" fontId="4" fillId="3" borderId="1" xfId="0" applyNumberFormat="1" applyFont="1" applyFill="1" applyBorder="1" applyAlignment="1" applyProtection="1">
      <alignment horizontal="center" vertical="center"/>
      <protection locked="0"/>
    </xf>
    <xf numFmtId="9" fontId="12" fillId="3" borderId="0" xfId="0" applyNumberFormat="1" applyFont="1" applyFill="1" applyBorder="1"/>
    <xf numFmtId="0" fontId="5" fillId="0" borderId="1" xfId="0" applyFont="1" applyFill="1" applyBorder="1" applyAlignment="1">
      <alignment horizontal="left" wrapText="1" indent="5"/>
    </xf>
    <xf numFmtId="2" fontId="4" fillId="3" borderId="1" xfId="0" applyNumberFormat="1" applyFont="1" applyFill="1" applyBorder="1" applyAlignment="1">
      <alignment horizontal="center" vertical="center"/>
    </xf>
    <xf numFmtId="0" fontId="6" fillId="0" borderId="0" xfId="4" applyAlignment="1" applyProtection="1">
      <alignment vertical="center"/>
    </xf>
    <xf numFmtId="0" fontId="30" fillId="0" borderId="54"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26" xfId="0" applyFont="1" applyBorder="1" applyAlignment="1">
      <alignment horizontal="center" vertical="center" wrapText="1"/>
    </xf>
    <xf numFmtId="0" fontId="22" fillId="0" borderId="55" xfId="0" applyFont="1" applyBorder="1" applyAlignment="1">
      <alignment vertical="center" wrapText="1"/>
    </xf>
    <xf numFmtId="0" fontId="22" fillId="0" borderId="56" xfId="0" applyFont="1" applyBorder="1" applyAlignment="1">
      <alignment vertical="center" wrapText="1"/>
    </xf>
    <xf numFmtId="0" fontId="22" fillId="0" borderId="26" xfId="0" applyFont="1" applyBorder="1" applyAlignment="1">
      <alignment vertical="center" wrapText="1"/>
    </xf>
    <xf numFmtId="0" fontId="31" fillId="0" borderId="57"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8" xfId="0" applyFont="1" applyBorder="1" applyAlignment="1">
      <alignment horizontal="center" vertical="center"/>
    </xf>
    <xf numFmtId="0" fontId="30" fillId="0" borderId="59" xfId="0" applyFont="1" applyBorder="1" applyAlignment="1">
      <alignment horizontal="center" vertical="center" wrapText="1"/>
    </xf>
    <xf numFmtId="6" fontId="30" fillId="0" borderId="25" xfId="0" applyNumberFormat="1" applyFont="1" applyBorder="1" applyAlignment="1">
      <alignment horizontal="center" vertical="center" wrapText="1"/>
    </xf>
    <xf numFmtId="0" fontId="30" fillId="0" borderId="25" xfId="0" applyFont="1" applyBorder="1" applyAlignment="1">
      <alignment horizontal="center" vertical="center"/>
    </xf>
    <xf numFmtId="0" fontId="31" fillId="0" borderId="59" xfId="0" applyFont="1" applyBorder="1" applyAlignment="1">
      <alignment horizontal="center" vertical="center" wrapText="1"/>
    </xf>
    <xf numFmtId="0" fontId="30" fillId="0" borderId="60" xfId="0" applyFont="1" applyBorder="1" applyAlignment="1">
      <alignment horizontal="center" vertical="center" wrapText="1"/>
    </xf>
    <xf numFmtId="6" fontId="30" fillId="0" borderId="56" xfId="0" applyNumberFormat="1" applyFont="1" applyBorder="1" applyAlignment="1">
      <alignment horizontal="center" vertical="center" wrapText="1"/>
    </xf>
    <xf numFmtId="0" fontId="30" fillId="0" borderId="56" xfId="0" applyFont="1" applyBorder="1" applyAlignment="1">
      <alignment horizontal="center" vertical="center" wrapText="1"/>
    </xf>
    <xf numFmtId="0" fontId="30" fillId="0" borderId="56" xfId="0" applyFont="1" applyBorder="1" applyAlignment="1">
      <alignment horizontal="center" vertical="center"/>
    </xf>
    <xf numFmtId="0" fontId="22" fillId="0" borderId="25" xfId="0" applyFont="1" applyBorder="1" applyAlignment="1">
      <alignment vertical="center" wrapText="1"/>
    </xf>
    <xf numFmtId="0" fontId="30" fillId="0" borderId="25" xfId="0" applyFont="1" applyBorder="1" applyAlignment="1">
      <alignment vertical="center"/>
    </xf>
    <xf numFmtId="0" fontId="32" fillId="0" borderId="0" xfId="0" applyFont="1" applyAlignment="1">
      <alignment vertical="center"/>
    </xf>
    <xf numFmtId="9" fontId="4" fillId="3" borderId="17" xfId="0" applyNumberFormat="1" applyFont="1" applyFill="1" applyBorder="1" applyAlignment="1">
      <alignment horizontal="left" vertical="center" indent="2"/>
    </xf>
    <xf numFmtId="1" fontId="4" fillId="3" borderId="1" xfId="0" applyNumberFormat="1" applyFont="1" applyFill="1" applyBorder="1" applyAlignment="1" applyProtection="1">
      <alignment horizontal="center" vertical="center"/>
      <protection locked="0"/>
    </xf>
    <xf numFmtId="9" fontId="4" fillId="3" borderId="31" xfId="0" applyNumberFormat="1" applyFont="1" applyFill="1" applyBorder="1" applyAlignment="1">
      <alignment horizontal="left" vertical="center" indent="4"/>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26" fillId="0" borderId="39" xfId="5" applyFont="1" applyBorder="1" applyAlignment="1">
      <alignment horizontal="left" vertical="top" wrapText="1"/>
    </xf>
    <xf numFmtId="0" fontId="26" fillId="0" borderId="18" xfId="5" applyFont="1" applyBorder="1" applyAlignment="1">
      <alignment horizontal="left" vertical="top" wrapText="1"/>
    </xf>
    <xf numFmtId="0" fontId="26" fillId="0" borderId="38" xfId="5" applyFont="1" applyBorder="1" applyAlignment="1">
      <alignment horizontal="left" vertical="top" wrapText="1"/>
    </xf>
    <xf numFmtId="0" fontId="5" fillId="0" borderId="0" xfId="0" applyFont="1" applyFill="1" applyBorder="1" applyAlignment="1">
      <alignment horizontal="left" vertical="top" wrapText="1"/>
    </xf>
    <xf numFmtId="0" fontId="5" fillId="3" borderId="0" xfId="0" applyFont="1" applyFill="1" applyAlignment="1">
      <alignment horizontal="left" wrapText="1"/>
    </xf>
    <xf numFmtId="166" fontId="3" fillId="3" borderId="0" xfId="0" applyNumberFormat="1" applyFont="1" applyFill="1" applyBorder="1" applyAlignment="1" applyProtection="1">
      <alignment horizontal="center" vertical="top" wrapText="1"/>
    </xf>
    <xf numFmtId="0" fontId="21" fillId="0" borderId="0" xfId="0" applyFont="1" applyAlignment="1">
      <alignment horizontal="left" wrapText="1"/>
    </xf>
    <xf numFmtId="166" fontId="3" fillId="3" borderId="0" xfId="0" applyNumberFormat="1" applyFont="1" applyFill="1" applyBorder="1" applyAlignment="1" applyProtection="1">
      <alignment horizontal="center" vertical="top"/>
    </xf>
    <xf numFmtId="166" fontId="3" fillId="3" borderId="0" xfId="0" applyNumberFormat="1" applyFont="1" applyFill="1" applyBorder="1" applyAlignment="1" applyProtection="1">
      <alignment horizontal="center" wrapText="1"/>
    </xf>
    <xf numFmtId="0" fontId="22" fillId="3" borderId="0" xfId="0" applyFont="1" applyFill="1" applyAlignment="1">
      <alignment horizontal="left"/>
    </xf>
    <xf numFmtId="166" fontId="4" fillId="3" borderId="0" xfId="0" applyNumberFormat="1" applyFont="1" applyFill="1" applyAlignment="1">
      <alignment horizontal="left" vertical="top" wrapText="1"/>
    </xf>
    <xf numFmtId="166" fontId="4" fillId="3" borderId="0" xfId="0" applyNumberFormat="1" applyFont="1" applyFill="1" applyAlignment="1">
      <alignment horizontal="left"/>
    </xf>
    <xf numFmtId="166" fontId="4" fillId="3" borderId="0" xfId="0" applyNumberFormat="1" applyFont="1" applyFill="1" applyAlignment="1">
      <alignment horizontal="left" vertical="top"/>
    </xf>
    <xf numFmtId="166" fontId="4" fillId="3" borderId="0" xfId="0" applyNumberFormat="1" applyFont="1" applyFill="1" applyBorder="1" applyAlignment="1">
      <alignment horizontal="left" vertical="top" wrapText="1"/>
    </xf>
    <xf numFmtId="0" fontId="28" fillId="0" borderId="0" xfId="0" applyFont="1" applyAlignment="1">
      <alignment horizontal="center"/>
    </xf>
    <xf numFmtId="166" fontId="25" fillId="3" borderId="0" xfId="0" applyNumberFormat="1" applyFont="1" applyFill="1" applyAlignment="1">
      <alignment horizontal="center" wrapText="1"/>
    </xf>
    <xf numFmtId="0" fontId="4" fillId="3" borderId="33" xfId="0" applyFont="1" applyFill="1" applyBorder="1" applyAlignment="1">
      <alignment horizontal="center" textRotation="90" wrapText="1"/>
    </xf>
    <xf numFmtId="0" fontId="4" fillId="3" borderId="37" xfId="0" applyFont="1" applyFill="1" applyBorder="1" applyAlignment="1">
      <alignment horizontal="center" textRotation="90" wrapText="1"/>
    </xf>
    <xf numFmtId="166" fontId="4" fillId="3" borderId="30" xfId="0" applyNumberFormat="1" applyFont="1" applyFill="1" applyBorder="1" applyAlignment="1">
      <alignment horizontal="center"/>
    </xf>
    <xf numFmtId="166" fontId="4" fillId="3" borderId="42" xfId="0" applyNumberFormat="1" applyFont="1" applyFill="1" applyBorder="1" applyAlignment="1">
      <alignment horizontal="center"/>
    </xf>
    <xf numFmtId="166" fontId="4" fillId="3" borderId="47" xfId="0" applyNumberFormat="1" applyFont="1" applyFill="1" applyBorder="1" applyAlignment="1">
      <alignment horizontal="center"/>
    </xf>
    <xf numFmtId="166" fontId="4" fillId="3" borderId="13" xfId="0" applyNumberFormat="1" applyFont="1" applyFill="1" applyBorder="1" applyAlignment="1">
      <alignment horizontal="center" vertical="center" wrapText="1"/>
    </xf>
    <xf numFmtId="166" fontId="4" fillId="3" borderId="14" xfId="0" applyNumberFormat="1" applyFont="1" applyFill="1" applyBorder="1" applyAlignment="1">
      <alignment horizontal="center" vertical="center" wrapText="1"/>
    </xf>
    <xf numFmtId="166" fontId="4" fillId="3" borderId="15" xfId="0" applyNumberFormat="1" applyFont="1" applyFill="1" applyBorder="1" applyAlignment="1">
      <alignment horizontal="center" vertical="center" wrapText="1"/>
    </xf>
    <xf numFmtId="0" fontId="4" fillId="3" borderId="51" xfId="0"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9" fontId="4" fillId="3" borderId="32" xfId="0" applyNumberFormat="1" applyFont="1" applyFill="1" applyBorder="1" applyAlignment="1">
      <alignment horizontal="left" vertical="center" indent="4"/>
    </xf>
    <xf numFmtId="9" fontId="4" fillId="3" borderId="18" xfId="0" applyNumberFormat="1" applyFont="1" applyFill="1" applyBorder="1" applyAlignment="1">
      <alignment horizontal="left" vertical="center" indent="4"/>
    </xf>
    <xf numFmtId="0" fontId="4" fillId="3" borderId="19"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9" fontId="4" fillId="3" borderId="17" xfId="0" applyNumberFormat="1" applyFont="1" applyFill="1" applyBorder="1" applyAlignment="1">
      <alignment horizontal="left" vertical="center" indent="2"/>
    </xf>
    <xf numFmtId="0" fontId="0" fillId="0" borderId="0" xfId="0" applyAlignment="1">
      <alignment horizontal="center"/>
    </xf>
    <xf numFmtId="166" fontId="25" fillId="3" borderId="14" xfId="0" applyNumberFormat="1" applyFont="1" applyFill="1" applyBorder="1" applyAlignment="1">
      <alignment horizontal="center" wrapText="1"/>
    </xf>
    <xf numFmtId="0" fontId="4" fillId="3" borderId="0" xfId="3" applyFont="1" applyFill="1" applyAlignment="1">
      <alignment horizontal="left"/>
    </xf>
    <xf numFmtId="0" fontId="29" fillId="0" borderId="0" xfId="0" applyFont="1" applyAlignment="1">
      <alignment horizontal="left" vertical="center" wrapText="1"/>
    </xf>
    <xf numFmtId="0" fontId="22" fillId="0" borderId="0" xfId="0" applyFont="1" applyFill="1" applyAlignment="1">
      <alignment horizontal="left" wrapText="1"/>
    </xf>
    <xf numFmtId="0" fontId="22" fillId="0" borderId="0" xfId="0" applyFont="1" applyAlignment="1">
      <alignment horizontal="left" vertical="top" wrapText="1"/>
    </xf>
    <xf numFmtId="0" fontId="22" fillId="0" borderId="0" xfId="0" applyFont="1" applyAlignment="1">
      <alignment horizontal="left" vertical="top"/>
    </xf>
    <xf numFmtId="0" fontId="30" fillId="0" borderId="54" xfId="0" applyFont="1" applyBorder="1" applyAlignment="1">
      <alignment horizontal="center" vertical="center" textRotation="90" wrapText="1"/>
    </xf>
    <xf numFmtId="0" fontId="30" fillId="0" borderId="55" xfId="0" applyFont="1" applyBorder="1" applyAlignment="1">
      <alignment horizontal="center" vertical="center" textRotation="90" wrapText="1"/>
    </xf>
    <xf numFmtId="0" fontId="30" fillId="0" borderId="60" xfId="0" applyFont="1" applyBorder="1" applyAlignment="1">
      <alignment horizontal="center" vertical="center" textRotation="90" wrapText="1"/>
    </xf>
    <xf numFmtId="0" fontId="30" fillId="0" borderId="0" xfId="0" applyFont="1" applyAlignment="1">
      <alignment horizontal="left" vertical="center" wrapText="1"/>
    </xf>
  </cellXfs>
  <cellStyles count="9">
    <cellStyle name="Comma" xfId="2" builtinId="3"/>
    <cellStyle name="Currency" xfId="8" builtinId="4"/>
    <cellStyle name="Currency 2" xfId="7" xr:uid="{00000000-0005-0000-0000-000002000000}"/>
    <cellStyle name="Hyperlink" xfId="4" builtinId="8"/>
    <cellStyle name="Normal" xfId="0" builtinId="0"/>
    <cellStyle name="Normal 2" xfId="6" xr:uid="{00000000-0005-0000-0000-000005000000}"/>
    <cellStyle name="Normal_HMIWI EG SS" xfId="5" xr:uid="{00000000-0005-0000-0000-000007000000}"/>
    <cellStyle name="Normal_ICR Cost Inputs" xfId="1" xr:uid="{00000000-0005-0000-0000-000008000000}"/>
    <cellStyle name="Normal_Sheet1" xfId="3"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rsonal\joloughlin_scainc_com\Documents\Carbon%20Black%20-%20RTR%20-%20RTI\CB%20ICR\SS_Cyanide_ICR_20201112_v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YR1"/>
      <sheetName val="YR2"/>
      <sheetName val="YR3"/>
      <sheetName val="Respondent Summary"/>
      <sheetName val="EPA_YR1"/>
      <sheetName val="EPA_YR2"/>
      <sheetName val="EPA_YR3"/>
      <sheetName val="EPA Summary"/>
    </sheetNames>
    <sheetDataSet>
      <sheetData sheetId="0">
        <row r="23">
          <cell r="D23">
            <v>49.44</v>
          </cell>
        </row>
        <row r="24">
          <cell r="D24">
            <v>66.624000000000009</v>
          </cell>
        </row>
        <row r="25">
          <cell r="D25">
            <v>26.751999999999999</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ls.gov/oes/current/naics4_3250A1.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opLeftCell="B4" zoomScale="170" zoomScaleNormal="170" workbookViewId="0">
      <selection activeCell="G15" sqref="G15"/>
    </sheetView>
  </sheetViews>
  <sheetFormatPr defaultColWidth="9.140625" defaultRowHeight="12.75" x14ac:dyDescent="0.2"/>
  <cols>
    <col min="1" max="1" width="5" style="16" customWidth="1"/>
    <col min="2" max="2" width="31.85546875" style="16" customWidth="1"/>
    <col min="3" max="3" width="16" style="16" bestFit="1" customWidth="1"/>
    <col min="4" max="4" width="17.42578125" style="16" customWidth="1"/>
    <col min="5" max="5" width="14.7109375" style="16" bestFit="1" customWidth="1"/>
    <col min="6" max="6" width="16.5703125" style="16" customWidth="1"/>
    <col min="7" max="7" width="15.5703125" style="16" customWidth="1"/>
    <col min="8" max="16384" width="9.140625" style="16"/>
  </cols>
  <sheetData>
    <row r="1" spans="1:6" ht="13.5" thickBot="1" x14ac:dyDescent="0.25"/>
    <row r="2" spans="1:6" x14ac:dyDescent="0.2">
      <c r="B2" s="69"/>
      <c r="C2" s="89" t="s">
        <v>0</v>
      </c>
    </row>
    <row r="3" spans="1:6" x14ac:dyDescent="0.2">
      <c r="B3" s="38" t="s">
        <v>1</v>
      </c>
      <c r="C3" s="88">
        <v>15</v>
      </c>
    </row>
    <row r="4" spans="1:6" x14ac:dyDescent="0.2">
      <c r="B4" s="38" t="s">
        <v>2</v>
      </c>
      <c r="C4" s="88">
        <v>0</v>
      </c>
    </row>
    <row r="5" spans="1:6" ht="13.5" thickBot="1" x14ac:dyDescent="0.25">
      <c r="A5" s="26"/>
      <c r="B5" s="39" t="s">
        <v>3</v>
      </c>
      <c r="C5" s="90">
        <v>15</v>
      </c>
    </row>
    <row r="6" spans="1:6" x14ac:dyDescent="0.2">
      <c r="A6" s="26"/>
      <c r="B6" s="26"/>
      <c r="C6" s="27"/>
      <c r="D6" s="28"/>
    </row>
    <row r="9" spans="1:6" ht="13.5" thickBot="1" x14ac:dyDescent="0.25"/>
    <row r="10" spans="1:6" ht="15" x14ac:dyDescent="0.25">
      <c r="B10" s="70" t="s">
        <v>4</v>
      </c>
      <c r="C10" s="40"/>
      <c r="D10" s="40"/>
      <c r="E10" s="40"/>
      <c r="F10" s="41"/>
    </row>
    <row r="11" spans="1:6" x14ac:dyDescent="0.2">
      <c r="B11" s="45" t="s">
        <v>5</v>
      </c>
      <c r="C11" s="26"/>
      <c r="D11" s="26"/>
      <c r="E11" s="26"/>
      <c r="F11" s="42"/>
    </row>
    <row r="12" spans="1:6" x14ac:dyDescent="0.2">
      <c r="B12" s="29" t="s">
        <v>6</v>
      </c>
      <c r="C12" s="26"/>
      <c r="D12" s="26"/>
      <c r="E12" s="26"/>
      <c r="F12" s="42"/>
    </row>
    <row r="13" spans="1:6" x14ac:dyDescent="0.2">
      <c r="B13" s="30" t="s">
        <v>7</v>
      </c>
      <c r="C13" s="31" t="s">
        <v>8</v>
      </c>
      <c r="D13" s="32" t="s">
        <v>9</v>
      </c>
      <c r="E13" s="66" t="s">
        <v>10</v>
      </c>
      <c r="F13" s="68" t="s">
        <v>11</v>
      </c>
    </row>
    <row r="14" spans="1:6" ht="38.25" x14ac:dyDescent="0.2">
      <c r="B14" s="38" t="s">
        <v>12</v>
      </c>
      <c r="C14" s="33" t="s">
        <v>13</v>
      </c>
      <c r="D14" s="129" t="s">
        <v>14</v>
      </c>
      <c r="E14" s="43">
        <v>48.4</v>
      </c>
      <c r="F14" s="44">
        <v>101.64</v>
      </c>
    </row>
    <row r="15" spans="1:6" ht="41.25" customHeight="1" x14ac:dyDescent="0.2">
      <c r="B15" s="38" t="s">
        <v>15</v>
      </c>
      <c r="C15" s="33" t="s">
        <v>16</v>
      </c>
      <c r="D15" s="129" t="s">
        <v>17</v>
      </c>
      <c r="E15" s="43">
        <v>22.65</v>
      </c>
      <c r="F15" s="44">
        <v>47.57</v>
      </c>
    </row>
    <row r="16" spans="1:6" ht="25.5" x14ac:dyDescent="0.2">
      <c r="B16" s="38" t="s">
        <v>18</v>
      </c>
      <c r="C16" s="34" t="s">
        <v>19</v>
      </c>
      <c r="D16" s="129" t="s">
        <v>20</v>
      </c>
      <c r="E16" s="43">
        <v>66.36</v>
      </c>
      <c r="F16" s="44">
        <v>139.36000000000001</v>
      </c>
    </row>
    <row r="17" spans="2:6" x14ac:dyDescent="0.2">
      <c r="B17" s="38"/>
      <c r="C17" s="34"/>
      <c r="D17" s="33"/>
      <c r="E17" s="43"/>
      <c r="F17" s="44"/>
    </row>
    <row r="18" spans="2:6" ht="13.5" thickBot="1" x14ac:dyDescent="0.25">
      <c r="B18" s="231" t="s">
        <v>21</v>
      </c>
      <c r="C18" s="46"/>
      <c r="D18" s="46"/>
      <c r="E18" s="47"/>
      <c r="F18" s="48"/>
    </row>
    <row r="19" spans="2:6" ht="13.5" thickBot="1" x14ac:dyDescent="0.25">
      <c r="B19" s="49"/>
      <c r="C19" s="50"/>
      <c r="D19" s="50"/>
    </row>
    <row r="20" spans="2:6" ht="15" x14ac:dyDescent="0.25">
      <c r="B20" s="71" t="s">
        <v>22</v>
      </c>
      <c r="C20" s="58"/>
      <c r="D20" s="59"/>
    </row>
    <row r="21" spans="2:6" ht="25.5" x14ac:dyDescent="0.2">
      <c r="B21" s="60"/>
      <c r="C21" s="57" t="s">
        <v>23</v>
      </c>
      <c r="D21" s="61" t="s">
        <v>24</v>
      </c>
    </row>
    <row r="22" spans="2:6" x14ac:dyDescent="0.2">
      <c r="B22" s="52" t="s">
        <v>25</v>
      </c>
      <c r="C22" s="36">
        <v>30.9</v>
      </c>
      <c r="D22" s="62">
        <v>49.44</v>
      </c>
    </row>
    <row r="23" spans="2:6" x14ac:dyDescent="0.2">
      <c r="B23" s="51" t="s">
        <v>26</v>
      </c>
      <c r="C23" s="35">
        <v>41.64</v>
      </c>
      <c r="D23" s="62">
        <v>66.62</v>
      </c>
    </row>
    <row r="24" spans="2:6" x14ac:dyDescent="0.2">
      <c r="B24" s="52" t="s">
        <v>27</v>
      </c>
      <c r="C24" s="36">
        <v>16.72</v>
      </c>
      <c r="D24" s="62">
        <v>26.75</v>
      </c>
    </row>
    <row r="25" spans="2:6" x14ac:dyDescent="0.2">
      <c r="B25" s="52"/>
      <c r="C25" s="36"/>
      <c r="D25" s="62"/>
    </row>
    <row r="26" spans="2:6" ht="41.25" customHeight="1" x14ac:dyDescent="0.2">
      <c r="B26" s="262" t="s">
        <v>28</v>
      </c>
      <c r="C26" s="263"/>
      <c r="D26" s="264"/>
    </row>
    <row r="27" spans="2:6" ht="30.95" customHeight="1" x14ac:dyDescent="0.2">
      <c r="B27" s="265" t="s">
        <v>29</v>
      </c>
      <c r="C27" s="266"/>
      <c r="D27" s="267"/>
      <c r="E27" s="45"/>
    </row>
    <row r="28" spans="2:6" x14ac:dyDescent="0.2">
      <c r="B28" s="230" t="s">
        <v>30</v>
      </c>
      <c r="C28" s="37"/>
      <c r="D28" s="53"/>
    </row>
    <row r="29" spans="2:6" ht="13.5" thickBot="1" x14ac:dyDescent="0.25">
      <c r="B29" s="54"/>
      <c r="C29" s="55"/>
      <c r="D29" s="56"/>
    </row>
  </sheetData>
  <mergeCells count="2">
    <mergeCell ref="B26:D26"/>
    <mergeCell ref="B27:D27"/>
  </mergeCells>
  <hyperlinks>
    <hyperlink ref="B18" r:id="rId1" location="11-0000 " xr:uid="{E5933691-810C-4772-A3C1-79D2A51FDF03}"/>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4BD9E-0B19-4FE6-8B03-96D0CE9B1E06}">
  <sheetPr>
    <tabColor rgb="FF0070C0"/>
  </sheetPr>
  <dimension ref="A1:E28"/>
  <sheetViews>
    <sheetView workbookViewId="0">
      <selection activeCell="L10" sqref="L10"/>
    </sheetView>
  </sheetViews>
  <sheetFormatPr defaultRowHeight="15" x14ac:dyDescent="0.25"/>
  <cols>
    <col min="1" max="4" width="22.140625" customWidth="1"/>
    <col min="5" max="5" width="3.42578125" customWidth="1"/>
  </cols>
  <sheetData>
    <row r="1" spans="1:5" ht="51.95" customHeight="1" thickBot="1" x14ac:dyDescent="0.3">
      <c r="A1" s="152" t="s">
        <v>178</v>
      </c>
      <c r="B1" s="150" t="s">
        <v>179</v>
      </c>
      <c r="C1" s="152" t="s">
        <v>180</v>
      </c>
      <c r="D1" s="152" t="s">
        <v>181</v>
      </c>
      <c r="E1" s="155" t="s">
        <v>45</v>
      </c>
    </row>
    <row r="2" spans="1:5" ht="15.75" thickTop="1" x14ac:dyDescent="0.25">
      <c r="A2" s="143" t="s">
        <v>182</v>
      </c>
      <c r="B2" s="144"/>
      <c r="C2" s="145"/>
      <c r="D2" s="145"/>
      <c r="E2" s="140" t="s">
        <v>51</v>
      </c>
    </row>
    <row r="3" spans="1:5" x14ac:dyDescent="0.25">
      <c r="A3" s="146" t="s">
        <v>183</v>
      </c>
      <c r="B3" s="147">
        <v>9145</v>
      </c>
      <c r="C3" s="146">
        <v>9</v>
      </c>
      <c r="D3" s="148">
        <f>B3*C3</f>
        <v>82305</v>
      </c>
      <c r="E3" s="141" t="s">
        <v>184</v>
      </c>
    </row>
    <row r="4" spans="1:5" ht="24" x14ac:dyDescent="0.25">
      <c r="A4" s="149" t="s">
        <v>185</v>
      </c>
      <c r="B4" s="147"/>
      <c r="C4" s="146"/>
      <c r="D4" s="148"/>
      <c r="E4" s="141" t="s">
        <v>161</v>
      </c>
    </row>
    <row r="5" spans="1:5" ht="15.75" thickBot="1" x14ac:dyDescent="0.3">
      <c r="A5" s="150" t="s">
        <v>183</v>
      </c>
      <c r="B5" s="151">
        <v>7117</v>
      </c>
      <c r="C5" s="152">
        <v>15</v>
      </c>
      <c r="D5" s="153">
        <f t="shared" ref="D5" si="0">B5*C5</f>
        <v>106755</v>
      </c>
      <c r="E5" s="142" t="s">
        <v>163</v>
      </c>
    </row>
    <row r="6" spans="1:5" ht="15.75" thickTop="1" x14ac:dyDescent="0.25">
      <c r="A6" s="144" t="s">
        <v>93</v>
      </c>
      <c r="B6" s="145" t="s">
        <v>186</v>
      </c>
      <c r="C6" s="145">
        <f>SUM(C3:C5)</f>
        <v>24</v>
      </c>
      <c r="D6" s="154">
        <f>ROUND(SUM(D3,D5),-4)</f>
        <v>190000</v>
      </c>
      <c r="E6" s="139"/>
    </row>
    <row r="7" spans="1:5" x14ac:dyDescent="0.25">
      <c r="A7" s="138"/>
      <c r="B7" s="138"/>
      <c r="C7" s="138"/>
      <c r="D7" s="138"/>
      <c r="E7" s="138"/>
    </row>
    <row r="8" spans="1:5" ht="126.75" customHeight="1" x14ac:dyDescent="0.25">
      <c r="A8" s="303" t="s">
        <v>187</v>
      </c>
      <c r="B8" s="304"/>
      <c r="C8" s="304"/>
      <c r="D8" s="304"/>
      <c r="E8" s="304"/>
    </row>
    <row r="9" spans="1:5" ht="15.75" thickBot="1" x14ac:dyDescent="0.3">
      <c r="A9" s="138"/>
      <c r="B9" s="138"/>
      <c r="C9" s="138"/>
      <c r="D9" s="138"/>
      <c r="E9" s="138"/>
    </row>
    <row r="10" spans="1:5" x14ac:dyDescent="0.25">
      <c r="A10" s="237" t="s">
        <v>129</v>
      </c>
      <c r="B10" s="238" t="s">
        <v>130</v>
      </c>
      <c r="C10" s="238" t="s">
        <v>131</v>
      </c>
      <c r="D10" s="238" t="s">
        <v>132</v>
      </c>
      <c r="E10" s="305" t="s">
        <v>45</v>
      </c>
    </row>
    <row r="11" spans="1:5" ht="36" x14ac:dyDescent="0.25">
      <c r="A11" s="239" t="s">
        <v>188</v>
      </c>
      <c r="B11" s="240" t="s">
        <v>189</v>
      </c>
      <c r="C11" s="240" t="s">
        <v>190</v>
      </c>
      <c r="D11" s="240" t="s">
        <v>191</v>
      </c>
      <c r="E11" s="306"/>
    </row>
    <row r="12" spans="1:5" ht="15.75" thickBot="1" x14ac:dyDescent="0.3">
      <c r="A12" s="241"/>
      <c r="B12" s="242"/>
      <c r="C12" s="243"/>
      <c r="D12" s="240" t="s">
        <v>192</v>
      </c>
      <c r="E12" s="307"/>
    </row>
    <row r="13" spans="1:5" ht="16.5" thickTop="1" thickBot="1" x14ac:dyDescent="0.3">
      <c r="A13" s="244" t="s">
        <v>182</v>
      </c>
      <c r="B13" s="245"/>
      <c r="C13" s="246"/>
      <c r="D13" s="246"/>
      <c r="E13" s="247" t="s">
        <v>51</v>
      </c>
    </row>
    <row r="14" spans="1:5" ht="15.75" thickBot="1" x14ac:dyDescent="0.3">
      <c r="A14" s="248" t="s">
        <v>183</v>
      </c>
      <c r="B14" s="249">
        <v>15241</v>
      </c>
      <c r="C14" s="245">
        <v>9</v>
      </c>
      <c r="D14" s="249">
        <f>B14*C14</f>
        <v>137169</v>
      </c>
      <c r="E14" s="250" t="s">
        <v>184</v>
      </c>
    </row>
    <row r="15" spans="1:5" ht="24.75" thickBot="1" x14ac:dyDescent="0.3">
      <c r="A15" s="251" t="s">
        <v>185</v>
      </c>
      <c r="B15" s="245"/>
      <c r="C15" s="245"/>
      <c r="D15" s="245"/>
      <c r="E15" s="250" t="s">
        <v>161</v>
      </c>
    </row>
    <row r="16" spans="1:5" ht="15.75" thickBot="1" x14ac:dyDescent="0.3">
      <c r="A16" s="252" t="s">
        <v>183</v>
      </c>
      <c r="B16" s="253">
        <v>21350</v>
      </c>
      <c r="C16" s="254">
        <v>15</v>
      </c>
      <c r="D16" s="253">
        <f>B16*C16</f>
        <v>320250</v>
      </c>
      <c r="E16" s="255" t="s">
        <v>163</v>
      </c>
    </row>
    <row r="17" spans="1:5" ht="16.5" thickTop="1" thickBot="1" x14ac:dyDescent="0.3">
      <c r="A17" s="248" t="s">
        <v>93</v>
      </c>
      <c r="B17" s="256"/>
      <c r="C17" s="245">
        <f>C14+C16</f>
        <v>24</v>
      </c>
      <c r="D17" s="249">
        <f>D14+D16</f>
        <v>457419</v>
      </c>
      <c r="E17" s="257"/>
    </row>
    <row r="18" spans="1:5" ht="15.75" thickBot="1" x14ac:dyDescent="0.3">
      <c r="A18" s="248" t="s">
        <v>193</v>
      </c>
      <c r="B18" s="245"/>
      <c r="C18" s="245">
        <f>C17/3</f>
        <v>8</v>
      </c>
      <c r="D18" s="249">
        <f>D17/3</f>
        <v>152473</v>
      </c>
      <c r="E18" s="257"/>
    </row>
    <row r="19" spans="1:5" x14ac:dyDescent="0.25">
      <c r="A19" s="258" t="s">
        <v>194</v>
      </c>
      <c r="B19" s="138"/>
      <c r="C19" s="138"/>
      <c r="D19" s="138"/>
      <c r="E19" s="138"/>
    </row>
    <row r="20" spans="1:5" ht="28.5" customHeight="1" x14ac:dyDescent="0.25">
      <c r="A20" s="308" t="s">
        <v>195</v>
      </c>
      <c r="B20" s="308"/>
      <c r="C20" s="308"/>
      <c r="D20" s="308"/>
      <c r="E20" s="308"/>
    </row>
    <row r="21" spans="1:5" ht="21.75" customHeight="1" x14ac:dyDescent="0.25">
      <c r="A21" s="302" t="s">
        <v>196</v>
      </c>
      <c r="B21" s="302"/>
      <c r="C21" s="302"/>
      <c r="D21" s="302"/>
      <c r="E21" s="302"/>
    </row>
    <row r="22" spans="1:5" ht="27.75" customHeight="1" x14ac:dyDescent="0.25">
      <c r="A22" s="308" t="s">
        <v>197</v>
      </c>
      <c r="B22" s="308"/>
      <c r="C22" s="308"/>
      <c r="D22" s="308"/>
      <c r="E22" s="308"/>
    </row>
    <row r="23" spans="1:5" ht="11.25" customHeight="1" x14ac:dyDescent="0.25">
      <c r="A23" s="302" t="s">
        <v>198</v>
      </c>
      <c r="B23" s="302"/>
      <c r="C23" s="302"/>
      <c r="D23" s="302"/>
      <c r="E23" s="302"/>
    </row>
    <row r="24" spans="1:5" ht="36" customHeight="1" x14ac:dyDescent="0.25">
      <c r="A24" s="301" t="s">
        <v>199</v>
      </c>
      <c r="B24" s="301"/>
      <c r="C24" s="301"/>
      <c r="D24" s="301"/>
      <c r="E24" s="301"/>
    </row>
    <row r="27" spans="1:5" x14ac:dyDescent="0.25">
      <c r="A27" s="236" t="s">
        <v>62</v>
      </c>
    </row>
    <row r="28" spans="1:5" x14ac:dyDescent="0.25">
      <c r="A28" s="236" t="s">
        <v>62</v>
      </c>
    </row>
  </sheetData>
  <mergeCells count="7">
    <mergeCell ref="A24:E24"/>
    <mergeCell ref="A23:E23"/>
    <mergeCell ref="A8:E8"/>
    <mergeCell ref="E10:E12"/>
    <mergeCell ref="A20:E20"/>
    <mergeCell ref="A21:E21"/>
    <mergeCell ref="A22:E22"/>
  </mergeCells>
  <hyperlinks>
    <hyperlink ref="A27" location="_ftnref1" display="_ftnref1" xr:uid="{1B3AD6FE-749C-4B4D-B038-27DC60D7243B}"/>
    <hyperlink ref="A28" location="_ftnref2" display="_ftnref2" xr:uid="{EEBE1743-3144-44BE-AC7A-899F6E55015C}"/>
  </hyperlink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7030A0"/>
    <pageSetUpPr fitToPage="1"/>
  </sheetPr>
  <dimension ref="A2:FP59"/>
  <sheetViews>
    <sheetView zoomScaleNormal="100" zoomScaleSheetLayoutView="80" workbookViewId="0">
      <pane ySplit="3" topLeftCell="A13" activePane="bottomLeft" state="frozen"/>
      <selection activeCell="H23" sqref="H23"/>
      <selection pane="bottomLeft" activeCell="C16" sqref="C16"/>
    </sheetView>
  </sheetViews>
  <sheetFormatPr defaultColWidth="9.140625" defaultRowHeight="11.25" x14ac:dyDescent="0.2"/>
  <cols>
    <col min="1" max="2" width="2.140625" style="15" customWidth="1"/>
    <col min="3" max="3" width="36" style="15" customWidth="1"/>
    <col min="4" max="4" width="10.7109375" style="15" customWidth="1"/>
    <col min="5" max="5" width="9.28515625" style="15" bestFit="1" customWidth="1"/>
    <col min="6" max="6" width="10.140625" style="15" bestFit="1" customWidth="1"/>
    <col min="7" max="7" width="9.7109375" style="15" customWidth="1"/>
    <col min="8" max="8" width="10.140625" style="15" bestFit="1" customWidth="1"/>
    <col min="9" max="9" width="7.85546875" style="15" bestFit="1" customWidth="1"/>
    <col min="10" max="10" width="8.85546875" style="15" bestFit="1" customWidth="1"/>
    <col min="11" max="11" width="9.7109375" style="15" bestFit="1" customWidth="1"/>
    <col min="12" max="12" width="8.85546875" style="15" bestFit="1" customWidth="1"/>
    <col min="13" max="13" width="9.5703125" style="15" bestFit="1" customWidth="1"/>
    <col min="14" max="14" width="9.42578125" style="15" bestFit="1" customWidth="1"/>
    <col min="15" max="15" width="8.85546875" style="15" bestFit="1" customWidth="1"/>
    <col min="16" max="16" width="7.5703125" style="15" customWidth="1"/>
    <col min="17" max="17" width="4.140625" style="15" customWidth="1"/>
    <col min="18" max="18" width="29.140625" style="67" customWidth="1"/>
    <col min="19" max="16384" width="9.140625" style="15"/>
  </cols>
  <sheetData>
    <row r="2" spans="1:172" ht="33" customHeight="1" x14ac:dyDescent="0.2">
      <c r="C2" s="270" t="s">
        <v>31</v>
      </c>
      <c r="D2" s="270"/>
      <c r="E2" s="270"/>
      <c r="F2" s="270"/>
      <c r="G2" s="270"/>
      <c r="H2" s="270"/>
      <c r="I2" s="270"/>
      <c r="J2" s="270"/>
      <c r="K2" s="270"/>
      <c r="L2" s="270"/>
      <c r="M2" s="270"/>
      <c r="N2" s="270"/>
      <c r="O2" s="270"/>
      <c r="P2" s="270"/>
    </row>
    <row r="3" spans="1:172" s="17" customFormat="1" ht="69.75" customHeight="1" x14ac:dyDescent="0.2">
      <c r="A3" s="131"/>
      <c r="B3" s="131"/>
      <c r="C3" s="84" t="s">
        <v>32</v>
      </c>
      <c r="D3" s="84" t="s">
        <v>33</v>
      </c>
      <c r="E3" s="84" t="s">
        <v>34</v>
      </c>
      <c r="F3" s="84" t="s">
        <v>35</v>
      </c>
      <c r="G3" s="84" t="s">
        <v>36</v>
      </c>
      <c r="H3" s="91" t="s">
        <v>37</v>
      </c>
      <c r="I3" s="92" t="s">
        <v>38</v>
      </c>
      <c r="J3" s="92" t="s">
        <v>39</v>
      </c>
      <c r="K3" s="92" t="s">
        <v>40</v>
      </c>
      <c r="L3" s="92" t="s">
        <v>41</v>
      </c>
      <c r="M3" s="84" t="s">
        <v>42</v>
      </c>
      <c r="N3" s="92" t="s">
        <v>43</v>
      </c>
      <c r="O3" s="92" t="s">
        <v>44</v>
      </c>
      <c r="P3" s="93" t="s">
        <v>45</v>
      </c>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row>
    <row r="4" spans="1:172" ht="10.5" customHeight="1" x14ac:dyDescent="0.2">
      <c r="C4" s="94" t="s">
        <v>46</v>
      </c>
      <c r="D4" s="84" t="s">
        <v>47</v>
      </c>
      <c r="E4" s="18"/>
      <c r="F4" s="18"/>
      <c r="G4" s="18"/>
      <c r="H4" s="18"/>
      <c r="I4" s="18"/>
      <c r="J4" s="18"/>
      <c r="K4" s="18"/>
      <c r="L4" s="18"/>
      <c r="M4" s="18"/>
      <c r="N4" s="18"/>
      <c r="O4" s="18"/>
      <c r="P4" s="18"/>
    </row>
    <row r="5" spans="1:172" ht="10.5" customHeight="1" x14ac:dyDescent="0.2">
      <c r="C5" s="94" t="s">
        <v>48</v>
      </c>
      <c r="D5" s="84" t="s">
        <v>47</v>
      </c>
      <c r="E5" s="18"/>
      <c r="F5" s="18"/>
      <c r="G5" s="18"/>
      <c r="H5" s="18"/>
      <c r="I5" s="18"/>
      <c r="J5" s="18"/>
      <c r="K5" s="18"/>
      <c r="L5" s="18"/>
      <c r="M5" s="18"/>
      <c r="N5" s="18"/>
      <c r="O5" s="18"/>
      <c r="P5" s="18"/>
    </row>
    <row r="6" spans="1:172" ht="10.5" customHeight="1" x14ac:dyDescent="0.2">
      <c r="C6" s="94" t="s">
        <v>49</v>
      </c>
      <c r="D6" s="84"/>
      <c r="E6" s="18"/>
      <c r="F6" s="18"/>
      <c r="G6" s="18"/>
      <c r="H6" s="18"/>
      <c r="I6" s="18"/>
      <c r="J6" s="18"/>
      <c r="K6" s="18"/>
      <c r="L6" s="18"/>
      <c r="M6" s="18"/>
      <c r="N6" s="18"/>
      <c r="O6" s="18"/>
      <c r="P6" s="18"/>
    </row>
    <row r="7" spans="1:172" x14ac:dyDescent="0.2">
      <c r="C7" s="95" t="s">
        <v>50</v>
      </c>
      <c r="D7" s="18">
        <v>8</v>
      </c>
      <c r="E7" s="72">
        <v>0</v>
      </c>
      <c r="F7" s="18">
        <v>1</v>
      </c>
      <c r="G7" s="18">
        <f>D7*F7</f>
        <v>8</v>
      </c>
      <c r="H7" s="19">
        <f>Inputs!$C$3+Inputs!$C$4</f>
        <v>15</v>
      </c>
      <c r="I7" s="85">
        <f>H7*G7</f>
        <v>120</v>
      </c>
      <c r="J7" s="85">
        <f>I7*0.1</f>
        <v>12</v>
      </c>
      <c r="K7" s="85">
        <f>I7*0.05</f>
        <v>6</v>
      </c>
      <c r="L7" s="132">
        <f>SUM(I7:K7)</f>
        <v>138</v>
      </c>
      <c r="M7" s="72">
        <f>ROUND(I7*Inputs!$F$14+J7*Inputs!$F$15+K7*Inputs!$F$16,0)</f>
        <v>13604</v>
      </c>
      <c r="N7" s="72">
        <f>E7*F7*H7</f>
        <v>0</v>
      </c>
      <c r="O7" s="18">
        <v>0</v>
      </c>
      <c r="P7" s="18" t="s">
        <v>51</v>
      </c>
    </row>
    <row r="8" spans="1:172" s="221" customFormat="1" x14ac:dyDescent="0.2">
      <c r="C8" s="228" t="s">
        <v>52</v>
      </c>
      <c r="D8" s="223"/>
      <c r="E8" s="224"/>
      <c r="F8" s="223"/>
      <c r="G8" s="223"/>
      <c r="H8" s="223"/>
      <c r="I8" s="223"/>
      <c r="J8" s="225"/>
      <c r="K8" s="225"/>
      <c r="L8" s="225"/>
      <c r="M8" s="224"/>
      <c r="N8" s="224"/>
      <c r="O8" s="223"/>
      <c r="P8" s="223"/>
      <c r="R8" s="227"/>
    </row>
    <row r="9" spans="1:172" s="221" customFormat="1" x14ac:dyDescent="0.2">
      <c r="C9" s="222" t="s">
        <v>53</v>
      </c>
      <c r="D9" s="223">
        <v>0</v>
      </c>
      <c r="E9" s="224">
        <v>21350</v>
      </c>
      <c r="F9" s="223">
        <v>1</v>
      </c>
      <c r="G9" s="223">
        <f>D9*F9</f>
        <v>0</v>
      </c>
      <c r="H9" s="225">
        <f>Inputs!$C$3+Inputs!$C$4</f>
        <v>15</v>
      </c>
      <c r="I9" s="226">
        <f>H9*G9</f>
        <v>0</v>
      </c>
      <c r="J9" s="226">
        <f>I9*0.1</f>
        <v>0</v>
      </c>
      <c r="K9" s="226">
        <f>I9*0.05</f>
        <v>0</v>
      </c>
      <c r="L9" s="229">
        <f>SUM(I9:K9)</f>
        <v>0</v>
      </c>
      <c r="M9" s="224">
        <f>ROUND(I9*Inputs!$F$14+J9*Inputs!$F$15+K9*Inputs!$F$16,0)</f>
        <v>0</v>
      </c>
      <c r="N9" s="224">
        <f>E9*F9*H9</f>
        <v>320250</v>
      </c>
      <c r="O9" s="223">
        <v>0</v>
      </c>
      <c r="P9" s="223" t="s">
        <v>54</v>
      </c>
      <c r="R9" s="227"/>
    </row>
    <row r="10" spans="1:172" s="221" customFormat="1" x14ac:dyDescent="0.2">
      <c r="C10" s="222" t="s">
        <v>55</v>
      </c>
      <c r="D10" s="223">
        <v>0</v>
      </c>
      <c r="E10" s="224">
        <v>15241</v>
      </c>
      <c r="F10" s="223">
        <v>1</v>
      </c>
      <c r="G10" s="223">
        <f t="shared" ref="G10" si="0">D10*F10</f>
        <v>0</v>
      </c>
      <c r="H10" s="225">
        <f>15*0.2</f>
        <v>3</v>
      </c>
      <c r="I10" s="226">
        <f t="shared" ref="I10" si="1">H10*G10</f>
        <v>0</v>
      </c>
      <c r="J10" s="226">
        <f t="shared" ref="J10" si="2">I10*0.1</f>
        <v>0</v>
      </c>
      <c r="K10" s="226">
        <f t="shared" ref="K10" si="3">I10*0.05</f>
        <v>0</v>
      </c>
      <c r="L10" s="229">
        <f t="shared" ref="L10" si="4">SUM(I10:K10)</f>
        <v>0</v>
      </c>
      <c r="M10" s="224">
        <f>ROUND(I10*Inputs!$F$14+J10*Inputs!$F$15+K10*Inputs!$F$16,0)</f>
        <v>0</v>
      </c>
      <c r="N10" s="224">
        <f>E10*F10*H10</f>
        <v>45723</v>
      </c>
      <c r="O10" s="223">
        <v>0</v>
      </c>
      <c r="P10" s="223" t="s">
        <v>56</v>
      </c>
      <c r="R10" s="227"/>
    </row>
    <row r="11" spans="1:172" x14ac:dyDescent="0.2">
      <c r="C11" s="95" t="s">
        <v>57</v>
      </c>
      <c r="D11" s="18" t="s">
        <v>58</v>
      </c>
      <c r="E11" s="72"/>
      <c r="F11" s="18"/>
      <c r="G11" s="18"/>
      <c r="H11" s="18"/>
      <c r="I11" s="18"/>
      <c r="J11" s="19"/>
      <c r="K11" s="19"/>
      <c r="L11" s="19"/>
      <c r="M11" s="72"/>
      <c r="N11" s="72"/>
      <c r="O11" s="18"/>
      <c r="P11" s="18"/>
    </row>
    <row r="12" spans="1:172" x14ac:dyDescent="0.2">
      <c r="C12" s="95" t="s">
        <v>59</v>
      </c>
      <c r="D12" s="18" t="s">
        <v>60</v>
      </c>
      <c r="E12" s="72"/>
      <c r="F12" s="18"/>
      <c r="G12" s="18"/>
      <c r="H12" s="18"/>
      <c r="I12" s="18"/>
      <c r="J12" s="19"/>
      <c r="K12" s="19"/>
      <c r="L12" s="19"/>
      <c r="M12" s="72"/>
      <c r="N12" s="72"/>
      <c r="O12" s="18"/>
      <c r="P12" s="18"/>
    </row>
    <row r="13" spans="1:172" x14ac:dyDescent="0.2">
      <c r="C13" s="95" t="s">
        <v>61</v>
      </c>
      <c r="D13" s="18"/>
      <c r="E13" s="72"/>
      <c r="F13" s="18"/>
      <c r="G13" s="18"/>
      <c r="H13" s="19"/>
      <c r="I13" s="85"/>
      <c r="J13" s="85"/>
      <c r="K13" s="85"/>
      <c r="L13" s="132"/>
      <c r="M13" s="72"/>
      <c r="N13" s="72"/>
      <c r="O13" s="18"/>
      <c r="P13" s="18" t="s">
        <v>62</v>
      </c>
    </row>
    <row r="14" spans="1:172" ht="22.5" x14ac:dyDescent="0.2">
      <c r="C14" s="96" t="s">
        <v>63</v>
      </c>
      <c r="D14" s="18">
        <v>4</v>
      </c>
      <c r="E14" s="72">
        <v>0</v>
      </c>
      <c r="F14" s="18">
        <v>1</v>
      </c>
      <c r="G14" s="18">
        <f t="shared" ref="G14:G15" si="5">D14*F14</f>
        <v>4</v>
      </c>
      <c r="H14" s="19">
        <v>15</v>
      </c>
      <c r="I14" s="85">
        <f t="shared" ref="I14:I15" si="6">H14*G14</f>
        <v>60</v>
      </c>
      <c r="J14" s="85">
        <f t="shared" ref="J14:J15" si="7">I14*0.1</f>
        <v>6</v>
      </c>
      <c r="K14" s="85">
        <f t="shared" ref="K14:K15" si="8">I14*0.05</f>
        <v>3</v>
      </c>
      <c r="L14" s="132">
        <f t="shared" ref="L14:L15" si="9">SUM(I14:K14)</f>
        <v>69</v>
      </c>
      <c r="M14" s="72">
        <f>ROUND(I14*Inputs!$F$14+J14*Inputs!$F$15+K14*Inputs!$F$16,0)</f>
        <v>6802</v>
      </c>
      <c r="N14" s="72">
        <f t="shared" ref="N14:N15" si="10">E14*F14*H14</f>
        <v>0</v>
      </c>
      <c r="O14" s="18">
        <f t="shared" ref="O14:O15" si="11">F14*H14</f>
        <v>15</v>
      </c>
      <c r="P14" s="18" t="s">
        <v>54</v>
      </c>
    </row>
    <row r="15" spans="1:172" ht="22.5" x14ac:dyDescent="0.2">
      <c r="C15" s="96" t="s">
        <v>64</v>
      </c>
      <c r="D15" s="18">
        <v>8</v>
      </c>
      <c r="E15" s="72">
        <v>0</v>
      </c>
      <c r="F15" s="18">
        <v>1</v>
      </c>
      <c r="G15" s="18">
        <f t="shared" si="5"/>
        <v>8</v>
      </c>
      <c r="H15" s="19">
        <v>3</v>
      </c>
      <c r="I15" s="85">
        <f t="shared" si="6"/>
        <v>24</v>
      </c>
      <c r="J15" s="85">
        <f t="shared" si="7"/>
        <v>2.4000000000000004</v>
      </c>
      <c r="K15" s="85">
        <f t="shared" si="8"/>
        <v>1.2000000000000002</v>
      </c>
      <c r="L15" s="132">
        <f t="shared" si="9"/>
        <v>27.599999999999998</v>
      </c>
      <c r="M15" s="72">
        <f>ROUND(I15*Inputs!$F$14+J15*Inputs!$F$15+K15*Inputs!$F$16,0)</f>
        <v>2721</v>
      </c>
      <c r="N15" s="72">
        <f t="shared" si="10"/>
        <v>0</v>
      </c>
      <c r="O15" s="18">
        <f t="shared" si="11"/>
        <v>3</v>
      </c>
      <c r="P15" s="18" t="s">
        <v>56</v>
      </c>
    </row>
    <row r="16" spans="1:172" x14ac:dyDescent="0.2">
      <c r="C16" s="96" t="s">
        <v>65</v>
      </c>
      <c r="D16" s="84">
        <v>1</v>
      </c>
      <c r="E16" s="72">
        <v>0</v>
      </c>
      <c r="F16" s="18">
        <v>1</v>
      </c>
      <c r="G16" s="18">
        <f t="shared" ref="G16" si="12">D16*F16</f>
        <v>1</v>
      </c>
      <c r="H16" s="19">
        <v>18</v>
      </c>
      <c r="I16" s="85">
        <f t="shared" ref="I16" si="13">H16*G16</f>
        <v>18</v>
      </c>
      <c r="J16" s="85">
        <f t="shared" ref="J16" si="14">I16*0.1</f>
        <v>1.8</v>
      </c>
      <c r="K16" s="85">
        <f t="shared" ref="K16" si="15">I16*0.05</f>
        <v>0.9</v>
      </c>
      <c r="L16" s="132">
        <f t="shared" ref="L16" si="16">SUM(I16:K16)</f>
        <v>20.7</v>
      </c>
      <c r="M16" s="72">
        <f>ROUND(I16*Inputs!$F$14+J16*Inputs!$F$15+K16*Inputs!$F$16,0)</f>
        <v>2041</v>
      </c>
      <c r="N16" s="72">
        <f t="shared" ref="N16" si="17">E16*F16*H16</f>
        <v>0</v>
      </c>
      <c r="O16" s="18">
        <f t="shared" ref="O16" si="18">F16*H16</f>
        <v>18</v>
      </c>
      <c r="P16" s="18"/>
    </row>
    <row r="17" spans="3:16" x14ac:dyDescent="0.2">
      <c r="C17" s="96" t="s">
        <v>66</v>
      </c>
      <c r="D17" s="84"/>
      <c r="E17" s="72"/>
      <c r="F17" s="18"/>
      <c r="G17" s="18"/>
      <c r="H17" s="19"/>
      <c r="I17" s="85"/>
      <c r="J17" s="85"/>
      <c r="K17" s="85"/>
      <c r="L17" s="132"/>
      <c r="M17" s="72"/>
      <c r="N17" s="72"/>
      <c r="O17" s="18"/>
      <c r="P17" s="18"/>
    </row>
    <row r="18" spans="3:16" x14ac:dyDescent="0.2">
      <c r="C18" s="234" t="s">
        <v>67</v>
      </c>
      <c r="D18" s="84">
        <v>3</v>
      </c>
      <c r="E18" s="72">
        <v>0</v>
      </c>
      <c r="F18" s="18">
        <v>1</v>
      </c>
      <c r="G18" s="18">
        <f t="shared" ref="G18:G22" si="19">D18*F18</f>
        <v>3</v>
      </c>
      <c r="H18" s="19">
        <v>15</v>
      </c>
      <c r="I18" s="85">
        <f t="shared" ref="I18:I22" si="20">H18*G18</f>
        <v>45</v>
      </c>
      <c r="J18" s="85">
        <f t="shared" ref="J18:J22" si="21">I18*0.1</f>
        <v>4.5</v>
      </c>
      <c r="K18" s="85">
        <f t="shared" ref="K18:K22" si="22">I18*0.05</f>
        <v>2.25</v>
      </c>
      <c r="L18" s="132">
        <f t="shared" ref="L18:L22" si="23">SUM(I18:K18)</f>
        <v>51.75</v>
      </c>
      <c r="M18" s="72">
        <f>ROUND(I18*Inputs!$F$14+J18*Inputs!$F$15+K18*Inputs!$F$16,0)</f>
        <v>5101</v>
      </c>
      <c r="N18" s="72">
        <f t="shared" ref="N18:N22" si="24">E18*F18*H18</f>
        <v>0</v>
      </c>
      <c r="O18" s="18">
        <f t="shared" ref="O18:O22" si="25">F18*H18</f>
        <v>15</v>
      </c>
      <c r="P18" s="18" t="s">
        <v>68</v>
      </c>
    </row>
    <row r="19" spans="3:16" ht="22.5" x14ac:dyDescent="0.2">
      <c r="C19" s="234" t="s">
        <v>69</v>
      </c>
      <c r="D19" s="84" t="s">
        <v>70</v>
      </c>
      <c r="E19" s="72" t="s">
        <v>62</v>
      </c>
      <c r="F19" s="18" t="s">
        <v>62</v>
      </c>
      <c r="G19" s="18" t="s">
        <v>62</v>
      </c>
      <c r="H19" s="19" t="s">
        <v>62</v>
      </c>
      <c r="I19" s="85" t="s">
        <v>62</v>
      </c>
      <c r="J19" s="85" t="s">
        <v>62</v>
      </c>
      <c r="K19" s="85" t="s">
        <v>62</v>
      </c>
      <c r="L19" s="132" t="s">
        <v>62</v>
      </c>
      <c r="M19" s="72" t="s">
        <v>62</v>
      </c>
      <c r="N19" s="72" t="s">
        <v>62</v>
      </c>
      <c r="O19" s="18" t="s">
        <v>62</v>
      </c>
      <c r="P19" s="18" t="s">
        <v>71</v>
      </c>
    </row>
    <row r="20" spans="3:16" x14ac:dyDescent="0.2">
      <c r="C20" s="96" t="s">
        <v>72</v>
      </c>
      <c r="D20" s="84"/>
      <c r="E20" s="72" t="s">
        <v>62</v>
      </c>
      <c r="F20" s="18" t="s">
        <v>62</v>
      </c>
      <c r="G20" s="18" t="s">
        <v>62</v>
      </c>
      <c r="H20" s="19" t="s">
        <v>62</v>
      </c>
      <c r="I20" s="85" t="s">
        <v>62</v>
      </c>
      <c r="J20" s="85" t="s">
        <v>62</v>
      </c>
      <c r="K20" s="85" t="s">
        <v>62</v>
      </c>
      <c r="L20" s="132" t="s">
        <v>62</v>
      </c>
      <c r="M20" s="72" t="s">
        <v>62</v>
      </c>
      <c r="N20" s="72" t="s">
        <v>62</v>
      </c>
      <c r="O20" s="18" t="s">
        <v>62</v>
      </c>
      <c r="P20" s="18"/>
    </row>
    <row r="21" spans="3:16" ht="22.5" x14ac:dyDescent="0.2">
      <c r="C21" s="234" t="s">
        <v>73</v>
      </c>
      <c r="D21" s="84" t="s">
        <v>74</v>
      </c>
      <c r="E21" s="72" t="s">
        <v>62</v>
      </c>
      <c r="F21" s="18" t="s">
        <v>62</v>
      </c>
      <c r="G21" s="18" t="s">
        <v>62</v>
      </c>
      <c r="H21" s="19" t="s">
        <v>62</v>
      </c>
      <c r="I21" s="85" t="s">
        <v>62</v>
      </c>
      <c r="J21" s="85" t="s">
        <v>62</v>
      </c>
      <c r="K21" s="85" t="s">
        <v>62</v>
      </c>
      <c r="L21" s="132" t="s">
        <v>62</v>
      </c>
      <c r="M21" s="72" t="s">
        <v>62</v>
      </c>
      <c r="N21" s="72" t="s">
        <v>62</v>
      </c>
      <c r="O21" s="18" t="s">
        <v>62</v>
      </c>
      <c r="P21" s="18" t="s">
        <v>75</v>
      </c>
    </row>
    <row r="22" spans="3:16" x14ac:dyDescent="0.2">
      <c r="C22" s="234" t="s">
        <v>76</v>
      </c>
      <c r="D22" s="84">
        <v>1</v>
      </c>
      <c r="E22" s="72">
        <v>0</v>
      </c>
      <c r="F22" s="18">
        <v>0</v>
      </c>
      <c r="G22" s="18">
        <f t="shared" si="19"/>
        <v>0</v>
      </c>
      <c r="H22" s="19">
        <v>0</v>
      </c>
      <c r="I22" s="85">
        <f t="shared" si="20"/>
        <v>0</v>
      </c>
      <c r="J22" s="85">
        <f t="shared" si="21"/>
        <v>0</v>
      </c>
      <c r="K22" s="85">
        <f t="shared" si="22"/>
        <v>0</v>
      </c>
      <c r="L22" s="132">
        <f t="shared" si="23"/>
        <v>0</v>
      </c>
      <c r="M22" s="72">
        <f>ROUND(I22*Inputs!$F$14+J22*Inputs!$F$15+K22*Inputs!$F$16,0)</f>
        <v>0</v>
      </c>
      <c r="N22" s="72">
        <f t="shared" si="24"/>
        <v>0</v>
      </c>
      <c r="O22" s="18">
        <f t="shared" si="25"/>
        <v>0</v>
      </c>
      <c r="P22" s="18" t="s">
        <v>68</v>
      </c>
    </row>
    <row r="23" spans="3:16" x14ac:dyDescent="0.2">
      <c r="C23" s="97" t="s">
        <v>77</v>
      </c>
      <c r="D23" s="18"/>
      <c r="E23" s="72"/>
      <c r="F23" s="18"/>
      <c r="G23" s="18"/>
      <c r="H23" s="18"/>
      <c r="I23" s="85">
        <f>SUM(I7:I22)</f>
        <v>267</v>
      </c>
      <c r="J23" s="85">
        <f t="shared" ref="J23:O23" si="26">SUM(J7:J22)</f>
        <v>26.7</v>
      </c>
      <c r="K23" s="85">
        <f t="shared" si="26"/>
        <v>13.35</v>
      </c>
      <c r="L23" s="85">
        <f t="shared" si="26"/>
        <v>307.04999999999995</v>
      </c>
      <c r="M23" s="72">
        <f t="shared" si="26"/>
        <v>30269</v>
      </c>
      <c r="N23" s="72">
        <f>SUM(N7:N22)</f>
        <v>365973</v>
      </c>
      <c r="O23" s="85">
        <f t="shared" si="26"/>
        <v>51</v>
      </c>
      <c r="P23" s="18"/>
    </row>
    <row r="24" spans="3:16" x14ac:dyDescent="0.2">
      <c r="C24" s="94" t="s">
        <v>78</v>
      </c>
      <c r="D24" s="18"/>
      <c r="E24" s="72"/>
      <c r="F24" s="18"/>
      <c r="G24" s="18"/>
      <c r="H24" s="18"/>
      <c r="I24" s="18"/>
      <c r="J24" s="19"/>
      <c r="K24" s="19"/>
      <c r="L24" s="19"/>
      <c r="M24" s="72"/>
      <c r="N24" s="72"/>
      <c r="O24" s="18"/>
      <c r="P24" s="18"/>
    </row>
    <row r="25" spans="3:16" x14ac:dyDescent="0.2">
      <c r="C25" s="95" t="s">
        <v>79</v>
      </c>
      <c r="D25" s="18" t="s">
        <v>80</v>
      </c>
      <c r="E25" s="72"/>
      <c r="F25" s="18"/>
      <c r="G25" s="18"/>
      <c r="H25" s="18"/>
      <c r="I25" s="18"/>
      <c r="J25" s="19"/>
      <c r="K25" s="19"/>
      <c r="L25" s="19"/>
      <c r="M25" s="72"/>
      <c r="N25" s="72"/>
      <c r="O25" s="18"/>
      <c r="P25" s="18"/>
    </row>
    <row r="26" spans="3:16" x14ac:dyDescent="0.2">
      <c r="C26" s="95" t="s">
        <v>81</v>
      </c>
      <c r="D26" s="18" t="s">
        <v>82</v>
      </c>
      <c r="E26" s="72"/>
      <c r="F26" s="18"/>
      <c r="G26" s="18"/>
      <c r="H26" s="18"/>
      <c r="I26" s="18"/>
      <c r="J26" s="19"/>
      <c r="K26" s="19"/>
      <c r="L26" s="19"/>
      <c r="M26" s="72"/>
      <c r="N26" s="72"/>
      <c r="O26" s="18"/>
      <c r="P26" s="18"/>
    </row>
    <row r="27" spans="3:16" x14ac:dyDescent="0.2">
      <c r="C27" s="95" t="s">
        <v>83</v>
      </c>
      <c r="D27" s="84" t="s">
        <v>82</v>
      </c>
      <c r="E27" s="72"/>
      <c r="F27" s="18"/>
      <c r="G27" s="18"/>
      <c r="H27" s="18"/>
      <c r="I27" s="18"/>
      <c r="J27" s="19"/>
      <c r="K27" s="19"/>
      <c r="L27" s="19"/>
      <c r="M27" s="72"/>
      <c r="N27" s="72"/>
      <c r="O27" s="18"/>
      <c r="P27" s="18"/>
    </row>
    <row r="28" spans="3:16" x14ac:dyDescent="0.2">
      <c r="C28" s="95" t="s">
        <v>84</v>
      </c>
      <c r="D28" s="84" t="s">
        <v>47</v>
      </c>
      <c r="E28" s="72"/>
      <c r="F28" s="18"/>
      <c r="G28" s="18"/>
      <c r="H28" s="18"/>
      <c r="I28" s="18"/>
      <c r="J28" s="19"/>
      <c r="K28" s="19"/>
      <c r="L28" s="19"/>
      <c r="M28" s="72"/>
      <c r="N28" s="72"/>
      <c r="O28" s="18"/>
      <c r="P28" s="18"/>
    </row>
    <row r="29" spans="3:16" x14ac:dyDescent="0.2">
      <c r="C29" s="95" t="s">
        <v>85</v>
      </c>
      <c r="D29" s="18"/>
      <c r="E29" s="72"/>
      <c r="F29" s="18"/>
      <c r="G29" s="18"/>
      <c r="H29" s="18"/>
      <c r="I29" s="18"/>
      <c r="J29" s="19"/>
      <c r="K29" s="19"/>
      <c r="L29" s="19"/>
      <c r="M29" s="72"/>
      <c r="N29" s="72"/>
      <c r="O29" s="18"/>
      <c r="P29" s="18"/>
    </row>
    <row r="30" spans="3:16" x14ac:dyDescent="0.2">
      <c r="C30" s="96" t="s">
        <v>86</v>
      </c>
      <c r="D30" s="18">
        <v>0.5</v>
      </c>
      <c r="E30" s="72">
        <v>0</v>
      </c>
      <c r="F30" s="18">
        <v>1</v>
      </c>
      <c r="G30" s="18">
        <f>D30*F30</f>
        <v>0.5</v>
      </c>
      <c r="H30" s="19">
        <f>H14+H15</f>
        <v>18</v>
      </c>
      <c r="I30" s="85">
        <f t="shared" ref="I30:I31" si="27">H30*G30</f>
        <v>9</v>
      </c>
      <c r="J30" s="85">
        <f t="shared" ref="J30:J31" si="28">I30*0.1</f>
        <v>0.9</v>
      </c>
      <c r="K30" s="85">
        <f t="shared" ref="K30:K31" si="29">I30*0.05</f>
        <v>0.45</v>
      </c>
      <c r="L30" s="132">
        <f t="shared" ref="L30:L31" si="30">SUM(I30:K30)</f>
        <v>10.35</v>
      </c>
      <c r="M30" s="72">
        <f>ROUND(I30*Inputs!$F$14+J30*Inputs!$F$15+K30*Inputs!$F$16,0)</f>
        <v>1020</v>
      </c>
      <c r="N30" s="72">
        <f t="shared" ref="N30:N31" si="31">E30*F30*H30</f>
        <v>0</v>
      </c>
      <c r="O30" s="18">
        <v>0</v>
      </c>
      <c r="P30" s="18" t="s">
        <v>62</v>
      </c>
    </row>
    <row r="31" spans="3:16" x14ac:dyDescent="0.2">
      <c r="C31" s="96" t="s">
        <v>87</v>
      </c>
      <c r="D31" s="18">
        <v>2</v>
      </c>
      <c r="E31" s="72">
        <v>0</v>
      </c>
      <c r="F31" s="18">
        <v>1</v>
      </c>
      <c r="G31" s="18">
        <f>D31*F31</f>
        <v>2</v>
      </c>
      <c r="H31" s="19">
        <v>15</v>
      </c>
      <c r="I31" s="85">
        <f t="shared" si="27"/>
        <v>30</v>
      </c>
      <c r="J31" s="85">
        <f t="shared" si="28"/>
        <v>3</v>
      </c>
      <c r="K31" s="85">
        <f t="shared" si="29"/>
        <v>1.5</v>
      </c>
      <c r="L31" s="132">
        <f t="shared" si="30"/>
        <v>34.5</v>
      </c>
      <c r="M31" s="72">
        <f>ROUND(I31*Inputs!$F$14+J31*Inputs!$F$15+K31*Inputs!$F$16,0)</f>
        <v>3401</v>
      </c>
      <c r="N31" s="72">
        <f t="shared" si="31"/>
        <v>0</v>
      </c>
      <c r="O31" s="18">
        <v>0</v>
      </c>
      <c r="P31" s="18"/>
    </row>
    <row r="32" spans="3:16" x14ac:dyDescent="0.2">
      <c r="C32" s="130" t="s">
        <v>88</v>
      </c>
      <c r="D32" s="18" t="s">
        <v>62</v>
      </c>
      <c r="E32" s="72" t="s">
        <v>62</v>
      </c>
      <c r="F32" s="18" t="s">
        <v>62</v>
      </c>
      <c r="G32" s="18" t="s">
        <v>62</v>
      </c>
      <c r="H32" s="19" t="s">
        <v>62</v>
      </c>
      <c r="I32" s="85" t="s">
        <v>62</v>
      </c>
      <c r="J32" s="85" t="s">
        <v>62</v>
      </c>
      <c r="K32" s="85" t="s">
        <v>62</v>
      </c>
      <c r="L32" s="132" t="s">
        <v>62</v>
      </c>
      <c r="M32" s="72" t="s">
        <v>62</v>
      </c>
      <c r="N32" s="72" t="s">
        <v>62</v>
      </c>
      <c r="O32" s="18" t="s">
        <v>62</v>
      </c>
      <c r="P32" s="18"/>
    </row>
    <row r="33" spans="3:18" ht="22.5" x14ac:dyDescent="0.2">
      <c r="C33" s="96" t="s">
        <v>89</v>
      </c>
      <c r="D33" s="18">
        <v>20</v>
      </c>
      <c r="E33" s="72">
        <v>0</v>
      </c>
      <c r="F33" s="18">
        <v>1</v>
      </c>
      <c r="G33" s="18">
        <f t="shared" ref="G33" si="32">D33*F33</f>
        <v>20</v>
      </c>
      <c r="H33" s="19">
        <v>15</v>
      </c>
      <c r="I33" s="85">
        <f t="shared" ref="I33" si="33">H33*G33</f>
        <v>300</v>
      </c>
      <c r="J33" s="85">
        <f t="shared" ref="J33" si="34">I33*0.1</f>
        <v>30</v>
      </c>
      <c r="K33" s="85">
        <f t="shared" ref="K33" si="35">I33*0.05</f>
        <v>15</v>
      </c>
      <c r="L33" s="132">
        <f>SUM(I33:K33)</f>
        <v>345</v>
      </c>
      <c r="M33" s="72">
        <f>ROUND(I33*Inputs!$F$14+J33*Inputs!$F$15+K33*Inputs!$F$16,0)</f>
        <v>34010</v>
      </c>
      <c r="N33" s="72">
        <f t="shared" ref="N33" si="36">E33*F33*H33</f>
        <v>0</v>
      </c>
      <c r="O33" s="18">
        <v>0</v>
      </c>
      <c r="P33" s="18" t="s">
        <v>90</v>
      </c>
    </row>
    <row r="34" spans="3:18" x14ac:dyDescent="0.2">
      <c r="C34" s="95" t="s">
        <v>91</v>
      </c>
      <c r="D34" s="18" t="s">
        <v>47</v>
      </c>
      <c r="E34" s="72"/>
      <c r="F34" s="18"/>
      <c r="G34" s="18"/>
      <c r="H34" s="18"/>
      <c r="I34" s="85"/>
      <c r="J34" s="85"/>
      <c r="K34" s="85"/>
      <c r="L34" s="85"/>
      <c r="M34" s="72"/>
      <c r="N34" s="72"/>
      <c r="O34" s="18">
        <f t="shared" ref="O34" si="37">F34*H34</f>
        <v>0</v>
      </c>
      <c r="P34" s="18"/>
    </row>
    <row r="35" spans="3:18" ht="12" thickBot="1" x14ac:dyDescent="0.25">
      <c r="C35" s="116" t="s">
        <v>92</v>
      </c>
      <c r="D35" s="117"/>
      <c r="E35" s="117"/>
      <c r="F35" s="117"/>
      <c r="G35" s="117"/>
      <c r="H35" s="117"/>
      <c r="I35" s="118">
        <f>SUM(I24:I34)</f>
        <v>339</v>
      </c>
      <c r="J35" s="118">
        <f t="shared" ref="J35:O35" si="38">SUM(J24:J34)</f>
        <v>33.9</v>
      </c>
      <c r="K35" s="118">
        <f t="shared" si="38"/>
        <v>16.95</v>
      </c>
      <c r="L35" s="118">
        <f t="shared" si="38"/>
        <v>389.85</v>
      </c>
      <c r="M35" s="119">
        <f t="shared" si="38"/>
        <v>38431</v>
      </c>
      <c r="N35" s="119">
        <f t="shared" si="38"/>
        <v>0</v>
      </c>
      <c r="O35" s="120">
        <f t="shared" si="38"/>
        <v>0</v>
      </c>
      <c r="P35" s="117"/>
    </row>
    <row r="36" spans="3:18" s="82" customFormat="1" ht="13.5" customHeight="1" thickTop="1" x14ac:dyDescent="0.2">
      <c r="C36" s="112" t="s">
        <v>93</v>
      </c>
      <c r="D36" s="113"/>
      <c r="E36" s="113"/>
      <c r="F36" s="113"/>
      <c r="G36" s="113"/>
      <c r="H36" s="113"/>
      <c r="I36" s="114">
        <f t="shared" ref="I36:O36" si="39">I35+I23</f>
        <v>606</v>
      </c>
      <c r="J36" s="114">
        <f t="shared" si="39"/>
        <v>60.599999999999994</v>
      </c>
      <c r="K36" s="114">
        <f t="shared" si="39"/>
        <v>30.299999999999997</v>
      </c>
      <c r="L36" s="133">
        <f t="shared" si="39"/>
        <v>696.9</v>
      </c>
      <c r="M36" s="115">
        <f t="shared" si="39"/>
        <v>68700</v>
      </c>
      <c r="N36" s="115">
        <f>N35+N23</f>
        <v>365973</v>
      </c>
      <c r="O36" s="113">
        <f t="shared" si="39"/>
        <v>51</v>
      </c>
      <c r="P36" s="113"/>
      <c r="R36" s="83"/>
    </row>
    <row r="37" spans="3:18" ht="3" customHeight="1" x14ac:dyDescent="0.2">
      <c r="C37" s="98"/>
      <c r="D37" s="99"/>
      <c r="E37" s="99"/>
      <c r="F37" s="99"/>
      <c r="G37" s="99"/>
      <c r="H37" s="100"/>
      <c r="I37" s="101"/>
      <c r="J37" s="102"/>
      <c r="K37" s="102"/>
      <c r="L37" s="103"/>
      <c r="M37" s="103"/>
      <c r="N37" s="103"/>
      <c r="O37" s="99"/>
      <c r="P37" s="104"/>
    </row>
    <row r="38" spans="3:18" hidden="1" x14ac:dyDescent="0.2">
      <c r="C38" s="105"/>
      <c r="D38" s="20"/>
      <c r="E38" s="20"/>
      <c r="F38" s="20"/>
      <c r="G38" s="20"/>
      <c r="H38" s="9"/>
      <c r="I38" s="9"/>
      <c r="J38" s="10"/>
      <c r="K38" s="75" t="s">
        <v>94</v>
      </c>
      <c r="L38" s="75" t="s">
        <v>95</v>
      </c>
      <c r="M38" s="86" t="s">
        <v>96</v>
      </c>
      <c r="N38" s="86" t="s">
        <v>3</v>
      </c>
      <c r="O38" s="20"/>
      <c r="P38" s="106"/>
    </row>
    <row r="39" spans="3:18" hidden="1" x14ac:dyDescent="0.2">
      <c r="C39" s="105"/>
      <c r="D39" s="20"/>
      <c r="E39" s="20"/>
      <c r="F39" s="20"/>
      <c r="G39" s="20"/>
      <c r="H39" s="76" t="s">
        <v>97</v>
      </c>
      <c r="I39" s="77"/>
      <c r="J39" s="81"/>
      <c r="K39" s="75">
        <f>I36+J36+K36</f>
        <v>696.9</v>
      </c>
      <c r="L39" s="74">
        <f>M36</f>
        <v>68700</v>
      </c>
      <c r="M39" s="74">
        <f>N36</f>
        <v>365973</v>
      </c>
      <c r="N39" s="74">
        <f>M39+L39</f>
        <v>434673</v>
      </c>
      <c r="O39" s="20"/>
      <c r="P39" s="106"/>
    </row>
    <row r="40" spans="3:18" ht="7.5" hidden="1" customHeight="1" x14ac:dyDescent="0.2">
      <c r="C40" s="105"/>
      <c r="D40" s="20"/>
      <c r="E40" s="20"/>
      <c r="F40" s="20"/>
      <c r="G40" s="20"/>
      <c r="H40" s="11"/>
      <c r="I40" s="9"/>
      <c r="J40" s="10"/>
      <c r="K40" s="10"/>
      <c r="L40" s="12"/>
      <c r="M40" s="12"/>
      <c r="N40" s="12"/>
      <c r="O40" s="20"/>
      <c r="P40" s="106"/>
    </row>
    <row r="41" spans="3:18" hidden="1" x14ac:dyDescent="0.2">
      <c r="C41" s="105"/>
      <c r="D41" s="20"/>
      <c r="E41" s="20"/>
      <c r="F41" s="20"/>
      <c r="G41" s="20"/>
      <c r="H41" s="76" t="s">
        <v>98</v>
      </c>
      <c r="I41" s="77"/>
      <c r="J41" s="78"/>
      <c r="K41" s="78"/>
      <c r="L41" s="79"/>
      <c r="M41" s="80"/>
      <c r="N41" s="74">
        <f>N36</f>
        <v>365973</v>
      </c>
      <c r="O41" s="20"/>
      <c r="P41" s="106"/>
    </row>
    <row r="42" spans="3:18" hidden="1" x14ac:dyDescent="0.2">
      <c r="C42" s="107"/>
      <c r="D42" s="108"/>
      <c r="E42" s="108"/>
      <c r="F42" s="108"/>
      <c r="G42" s="108"/>
      <c r="H42" s="76" t="s">
        <v>99</v>
      </c>
      <c r="I42" s="109"/>
      <c r="J42" s="109"/>
      <c r="K42" s="109"/>
      <c r="L42" s="79"/>
      <c r="M42" s="110"/>
      <c r="N42" s="74">
        <f>N36</f>
        <v>365973</v>
      </c>
      <c r="O42" s="108"/>
      <c r="P42" s="111"/>
    </row>
    <row r="43" spans="3:18" ht="8.25" customHeight="1" x14ac:dyDescent="0.2"/>
    <row r="44" spans="3:18" x14ac:dyDescent="0.2">
      <c r="C44" s="15" t="s">
        <v>100</v>
      </c>
      <c r="M44" s="21"/>
    </row>
    <row r="45" spans="3:18" ht="10.5" customHeight="1" x14ac:dyDescent="0.2">
      <c r="C45" s="269" t="s">
        <v>101</v>
      </c>
      <c r="D45" s="269"/>
      <c r="E45" s="269"/>
      <c r="F45" s="269"/>
      <c r="G45" s="269"/>
      <c r="H45" s="269"/>
      <c r="I45" s="269"/>
      <c r="J45" s="269"/>
      <c r="K45" s="269"/>
      <c r="L45" s="269"/>
      <c r="M45" s="269"/>
      <c r="N45" s="269"/>
      <c r="O45" s="269"/>
    </row>
    <row r="46" spans="3:18" ht="20.25" customHeight="1" x14ac:dyDescent="0.2">
      <c r="C46" s="269" t="s">
        <v>102</v>
      </c>
      <c r="D46" s="269"/>
      <c r="E46" s="269"/>
      <c r="F46" s="269"/>
      <c r="G46" s="269"/>
      <c r="H46" s="269"/>
      <c r="I46" s="269"/>
      <c r="J46" s="269"/>
      <c r="K46" s="269"/>
      <c r="L46" s="269"/>
      <c r="M46" s="269"/>
      <c r="N46" s="269"/>
      <c r="O46" s="269"/>
      <c r="P46" s="269"/>
    </row>
    <row r="47" spans="3:18" ht="10.5" customHeight="1" x14ac:dyDescent="0.2">
      <c r="C47" s="15" t="s">
        <v>103</v>
      </c>
    </row>
    <row r="48" spans="3:18" ht="20.25" customHeight="1" x14ac:dyDescent="0.2">
      <c r="C48" s="269" t="s">
        <v>104</v>
      </c>
      <c r="D48" s="269"/>
      <c r="E48" s="269"/>
      <c r="F48" s="269"/>
      <c r="G48" s="269"/>
      <c r="H48" s="269"/>
      <c r="I48" s="269"/>
      <c r="J48" s="269"/>
      <c r="K48" s="269"/>
      <c r="L48" s="269"/>
      <c r="M48" s="269"/>
      <c r="N48" s="269"/>
      <c r="O48" s="269"/>
    </row>
    <row r="49" spans="3:18" s="22" customFormat="1" ht="21" customHeight="1" x14ac:dyDescent="0.2">
      <c r="C49" s="271" t="s">
        <v>105</v>
      </c>
      <c r="D49" s="271"/>
      <c r="E49" s="271"/>
      <c r="F49" s="271"/>
      <c r="G49" s="271"/>
      <c r="H49" s="271"/>
      <c r="I49" s="271"/>
      <c r="J49" s="271"/>
      <c r="K49" s="271"/>
      <c r="L49" s="271"/>
      <c r="M49" s="271"/>
      <c r="N49" s="271"/>
      <c r="O49" s="271"/>
      <c r="P49" s="271"/>
      <c r="Q49" s="271"/>
      <c r="R49" s="137"/>
    </row>
    <row r="50" spans="3:18" x14ac:dyDescent="0.2">
      <c r="C50" s="269" t="s">
        <v>106</v>
      </c>
      <c r="D50" s="269"/>
      <c r="E50" s="269"/>
      <c r="F50" s="269"/>
      <c r="G50" s="269"/>
      <c r="H50" s="269"/>
      <c r="I50" s="269"/>
      <c r="J50" s="269"/>
      <c r="K50" s="269"/>
      <c r="L50" s="269"/>
      <c r="M50" s="269"/>
      <c r="N50" s="269"/>
      <c r="O50" s="269"/>
    </row>
    <row r="51" spans="3:18" x14ac:dyDescent="0.2">
      <c r="C51" s="269" t="s">
        <v>107</v>
      </c>
      <c r="D51" s="269"/>
      <c r="E51" s="269"/>
      <c r="F51" s="269"/>
      <c r="G51" s="269"/>
      <c r="H51" s="269"/>
      <c r="I51" s="269"/>
      <c r="J51" s="269"/>
      <c r="K51" s="269"/>
      <c r="L51" s="269"/>
      <c r="M51" s="269"/>
      <c r="N51" s="269"/>
      <c r="O51" s="269"/>
    </row>
    <row r="52" spans="3:18" x14ac:dyDescent="0.2">
      <c r="C52" s="269" t="s">
        <v>108</v>
      </c>
      <c r="D52" s="269"/>
      <c r="E52" s="269"/>
      <c r="F52" s="269"/>
      <c r="G52" s="269"/>
      <c r="H52" s="269"/>
      <c r="I52" s="269"/>
      <c r="J52" s="269"/>
      <c r="K52" s="269"/>
      <c r="L52" s="269"/>
      <c r="M52" s="269"/>
      <c r="N52" s="269"/>
      <c r="O52" s="269"/>
    </row>
    <row r="53" spans="3:18" x14ac:dyDescent="0.2">
      <c r="C53" s="269" t="s">
        <v>62</v>
      </c>
      <c r="D53" s="269"/>
      <c r="E53" s="269"/>
      <c r="F53" s="269"/>
      <c r="G53" s="269"/>
      <c r="H53" s="269"/>
      <c r="I53" s="269"/>
      <c r="J53" s="269"/>
      <c r="K53" s="269"/>
      <c r="L53" s="269"/>
      <c r="M53" s="269"/>
      <c r="N53" s="269"/>
      <c r="O53" s="269"/>
    </row>
    <row r="54" spans="3:18" x14ac:dyDescent="0.2">
      <c r="C54" s="269"/>
      <c r="D54" s="269"/>
      <c r="E54" s="269"/>
      <c r="F54" s="269"/>
      <c r="G54" s="269"/>
      <c r="H54" s="269"/>
      <c r="I54" s="269"/>
      <c r="J54" s="269"/>
      <c r="K54" s="269"/>
      <c r="L54" s="269"/>
      <c r="M54" s="269"/>
      <c r="N54" s="269"/>
      <c r="O54" s="269"/>
    </row>
    <row r="59" spans="3:18" x14ac:dyDescent="0.2">
      <c r="C59" s="268"/>
      <c r="D59" s="268"/>
      <c r="E59" s="268"/>
      <c r="F59" s="268"/>
      <c r="G59" s="268"/>
      <c r="H59" s="268"/>
      <c r="I59" s="268"/>
      <c r="J59" s="268"/>
      <c r="K59" s="268"/>
      <c r="L59" s="268"/>
      <c r="M59" s="268"/>
      <c r="N59" s="268"/>
      <c r="O59" s="268"/>
    </row>
  </sheetData>
  <mergeCells count="11">
    <mergeCell ref="C59:O59"/>
    <mergeCell ref="C51:O51"/>
    <mergeCell ref="C2:P2"/>
    <mergeCell ref="C54:O54"/>
    <mergeCell ref="C52:O52"/>
    <mergeCell ref="C45:O45"/>
    <mergeCell ref="C48:O48"/>
    <mergeCell ref="C50:O50"/>
    <mergeCell ref="C53:O53"/>
    <mergeCell ref="C46:P46"/>
    <mergeCell ref="C49:Q49"/>
  </mergeCells>
  <printOptions horizontalCentered="1"/>
  <pageMargins left="0.5" right="0.5" top="0.5" bottom="0.5" header="0.3" footer="0.3"/>
  <pageSetup scale="86" fitToHeight="0" orientation="landscape" r:id="rId1"/>
  <rowBreaks count="1" manualBreakCount="1">
    <brk id="23" min="2" max="15" man="1"/>
  </rowBreaks>
  <ignoredErrors>
    <ignoredError sqref="H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D804-1168-47F4-96DE-D51A915444A3}">
  <sheetPr>
    <tabColor rgb="FF7030A0"/>
  </sheetPr>
  <dimension ref="B2:Q46"/>
  <sheetViews>
    <sheetView tabSelected="1" zoomScaleNormal="100" workbookViewId="0">
      <selection activeCell="Q35" sqref="Q35"/>
    </sheetView>
  </sheetViews>
  <sheetFormatPr defaultColWidth="9.140625" defaultRowHeight="11.25" x14ac:dyDescent="0.2"/>
  <cols>
    <col min="1" max="1" width="2.140625" style="15" customWidth="1"/>
    <col min="2" max="2" width="36" style="15" customWidth="1"/>
    <col min="3" max="3" width="10.7109375" style="15" customWidth="1"/>
    <col min="4" max="4" width="9.28515625" style="15" bestFit="1" customWidth="1"/>
    <col min="5" max="5" width="10.140625" style="15" bestFit="1" customWidth="1"/>
    <col min="6" max="6" width="9.7109375" style="15" customWidth="1"/>
    <col min="7" max="7" width="10.140625" style="15" bestFit="1" customWidth="1"/>
    <col min="8" max="8" width="7.85546875" style="15" bestFit="1" customWidth="1"/>
    <col min="9" max="9" width="8.85546875" style="15" bestFit="1" customWidth="1"/>
    <col min="10" max="10" width="9.7109375" style="15" bestFit="1" customWidth="1"/>
    <col min="11" max="11" width="8.85546875" style="15" bestFit="1" customWidth="1"/>
    <col min="12" max="12" width="9.5703125" style="15" bestFit="1" customWidth="1"/>
    <col min="13" max="13" width="9.42578125" style="15" bestFit="1" customWidth="1"/>
    <col min="14" max="14" width="8.85546875" style="15" bestFit="1" customWidth="1"/>
    <col min="15" max="15" width="7.7109375" style="15" customWidth="1"/>
    <col min="16" max="16" width="2.5703125" style="15" customWidth="1"/>
    <col min="17" max="17" width="29.140625" style="67" customWidth="1"/>
    <col min="18" max="16384" width="9.140625" style="15"/>
  </cols>
  <sheetData>
    <row r="2" spans="2:16" ht="33" customHeight="1" x14ac:dyDescent="0.2">
      <c r="B2" s="272" t="s">
        <v>109</v>
      </c>
      <c r="C2" s="272"/>
      <c r="D2" s="272"/>
      <c r="E2" s="272"/>
      <c r="F2" s="272"/>
      <c r="G2" s="272"/>
      <c r="H2" s="272"/>
      <c r="I2" s="272"/>
      <c r="J2" s="272"/>
      <c r="K2" s="272"/>
      <c r="L2" s="272"/>
      <c r="M2" s="272"/>
      <c r="N2" s="272"/>
      <c r="O2" s="272"/>
    </row>
    <row r="3" spans="2:16" ht="67.5" x14ac:dyDescent="0.2">
      <c r="B3" s="84" t="s">
        <v>32</v>
      </c>
      <c r="C3" s="84" t="s">
        <v>33</v>
      </c>
      <c r="D3" s="84" t="s">
        <v>34</v>
      </c>
      <c r="E3" s="84" t="s">
        <v>35</v>
      </c>
      <c r="F3" s="84" t="s">
        <v>36</v>
      </c>
      <c r="G3" s="91" t="s">
        <v>37</v>
      </c>
      <c r="H3" s="92" t="s">
        <v>38</v>
      </c>
      <c r="I3" s="92" t="s">
        <v>39</v>
      </c>
      <c r="J3" s="92" t="s">
        <v>40</v>
      </c>
      <c r="K3" s="92" t="s">
        <v>41</v>
      </c>
      <c r="L3" s="84" t="s">
        <v>42</v>
      </c>
      <c r="M3" s="92" t="s">
        <v>43</v>
      </c>
      <c r="N3" s="92" t="s">
        <v>44</v>
      </c>
      <c r="O3" s="93" t="s">
        <v>45</v>
      </c>
    </row>
    <row r="4" spans="2:16" x14ac:dyDescent="0.2">
      <c r="B4" s="94" t="s">
        <v>46</v>
      </c>
      <c r="C4" s="84" t="s">
        <v>47</v>
      </c>
      <c r="D4" s="18"/>
      <c r="E4" s="18"/>
      <c r="F4" s="18"/>
      <c r="G4" s="18"/>
      <c r="H4" s="18"/>
      <c r="I4" s="18"/>
      <c r="J4" s="18"/>
      <c r="K4" s="18"/>
      <c r="L4" s="18"/>
      <c r="M4" s="18"/>
      <c r="N4" s="18"/>
      <c r="O4" s="18"/>
    </row>
    <row r="5" spans="2:16" x14ac:dyDescent="0.2">
      <c r="B5" s="94" t="s">
        <v>48</v>
      </c>
      <c r="C5" s="84" t="s">
        <v>47</v>
      </c>
      <c r="D5" s="18"/>
      <c r="E5" s="18"/>
      <c r="F5" s="18"/>
      <c r="G5" s="18"/>
      <c r="H5" s="18"/>
      <c r="I5" s="18"/>
      <c r="J5" s="18"/>
      <c r="K5" s="18"/>
      <c r="L5" s="18"/>
      <c r="M5" s="18"/>
      <c r="N5" s="18"/>
      <c r="O5" s="18"/>
      <c r="P5" s="156"/>
    </row>
    <row r="6" spans="2:16" ht="21.75" customHeight="1" x14ac:dyDescent="0.2">
      <c r="B6" s="94" t="s">
        <v>49</v>
      </c>
      <c r="C6" s="84"/>
      <c r="D6" s="18"/>
      <c r="E6" s="18"/>
      <c r="F6" s="18"/>
      <c r="G6" s="18"/>
      <c r="H6" s="18"/>
      <c r="I6" s="18"/>
      <c r="J6" s="18"/>
      <c r="K6" s="18"/>
      <c r="L6" s="18"/>
      <c r="M6" s="18"/>
      <c r="N6" s="18"/>
      <c r="O6" s="18"/>
      <c r="P6" s="156"/>
    </row>
    <row r="7" spans="2:16" ht="21.75" customHeight="1" x14ac:dyDescent="0.2">
      <c r="B7" s="95" t="s">
        <v>50</v>
      </c>
      <c r="C7" s="18">
        <v>8</v>
      </c>
      <c r="D7" s="72">
        <v>0</v>
      </c>
      <c r="E7" s="18">
        <v>1</v>
      </c>
      <c r="F7" s="18">
        <f>C7*E7</f>
        <v>8</v>
      </c>
      <c r="G7" s="19">
        <v>0</v>
      </c>
      <c r="H7" s="85">
        <f>G7*F7</f>
        <v>0</v>
      </c>
      <c r="I7" s="85">
        <f>H7*0.1</f>
        <v>0</v>
      </c>
      <c r="J7" s="85">
        <f>H7*0.05</f>
        <v>0</v>
      </c>
      <c r="K7" s="132">
        <f>SUM(H7:J7)</f>
        <v>0</v>
      </c>
      <c r="L7" s="72">
        <f>ROUND(H7*Inputs!$F$14+I7*Inputs!$F$15+J7*Inputs!$F$16,0)</f>
        <v>0</v>
      </c>
      <c r="M7" s="72">
        <f>D7*E7*G7</f>
        <v>0</v>
      </c>
      <c r="N7" s="18">
        <v>0</v>
      </c>
      <c r="O7" s="18" t="s">
        <v>51</v>
      </c>
      <c r="P7" s="156"/>
    </row>
    <row r="8" spans="2:16" ht="24" customHeight="1" x14ac:dyDescent="0.2">
      <c r="B8" s="228" t="s">
        <v>52</v>
      </c>
      <c r="C8" s="223"/>
      <c r="D8" s="224"/>
      <c r="E8" s="223"/>
      <c r="F8" s="223"/>
      <c r="G8" s="223"/>
      <c r="H8" s="223"/>
      <c r="I8" s="225"/>
      <c r="J8" s="225"/>
      <c r="K8" s="225"/>
      <c r="L8" s="224"/>
      <c r="M8" s="224"/>
      <c r="N8" s="223"/>
      <c r="O8" s="223"/>
      <c r="P8" s="156"/>
    </row>
    <row r="9" spans="2:16" ht="21" customHeight="1" x14ac:dyDescent="0.2">
      <c r="B9" s="222" t="s">
        <v>53</v>
      </c>
      <c r="C9" s="223">
        <v>0</v>
      </c>
      <c r="D9" s="224">
        <v>21350</v>
      </c>
      <c r="E9" s="223">
        <v>1</v>
      </c>
      <c r="F9" s="223">
        <f>C9*E9</f>
        <v>0</v>
      </c>
      <c r="G9" s="225">
        <v>0</v>
      </c>
      <c r="H9" s="226">
        <f>G9*F9</f>
        <v>0</v>
      </c>
      <c r="I9" s="226">
        <f>H9*0.1</f>
        <v>0</v>
      </c>
      <c r="J9" s="226">
        <f>H9*0.05</f>
        <v>0</v>
      </c>
      <c r="K9" s="229">
        <f>SUM(H9:J9)</f>
        <v>0</v>
      </c>
      <c r="L9" s="224">
        <f>ROUND(H9*Inputs!$F$14+I9*Inputs!$F$15+J9*Inputs!$F$16,0)</f>
        <v>0</v>
      </c>
      <c r="M9" s="224">
        <f t="shared" ref="M9:M10" si="0">D9*E9*G9</f>
        <v>0</v>
      </c>
      <c r="N9" s="223">
        <v>0</v>
      </c>
      <c r="O9" s="223" t="s">
        <v>54</v>
      </c>
      <c r="P9" s="157"/>
    </row>
    <row r="10" spans="2:16" x14ac:dyDescent="0.2">
      <c r="B10" s="222" t="s">
        <v>55</v>
      </c>
      <c r="C10" s="223">
        <v>0</v>
      </c>
      <c r="D10" s="224">
        <v>15241</v>
      </c>
      <c r="E10" s="223">
        <v>1</v>
      </c>
      <c r="F10" s="223">
        <f t="shared" ref="F10" si="1">C10*E10</f>
        <v>0</v>
      </c>
      <c r="G10" s="225">
        <f>15*0.2</f>
        <v>3</v>
      </c>
      <c r="H10" s="226">
        <f t="shared" ref="H10" si="2">G10*F10</f>
        <v>0</v>
      </c>
      <c r="I10" s="226">
        <f t="shared" ref="I10" si="3">H10*0.1</f>
        <v>0</v>
      </c>
      <c r="J10" s="226">
        <f t="shared" ref="J10" si="4">H10*0.05</f>
        <v>0</v>
      </c>
      <c r="K10" s="229">
        <f t="shared" ref="K10" si="5">SUM(H10:J10)</f>
        <v>0</v>
      </c>
      <c r="L10" s="224">
        <f>ROUND(H10*Inputs!$F$14+I10*Inputs!$F$15+J10*Inputs!$F$16,0)</f>
        <v>0</v>
      </c>
      <c r="M10" s="224">
        <f t="shared" si="0"/>
        <v>45723</v>
      </c>
      <c r="N10" s="223">
        <v>0</v>
      </c>
      <c r="O10" s="223" t="s">
        <v>56</v>
      </c>
      <c r="P10" s="156"/>
    </row>
    <row r="11" spans="2:16" x14ac:dyDescent="0.2">
      <c r="B11" s="95" t="s">
        <v>57</v>
      </c>
      <c r="C11" s="18" t="s">
        <v>58</v>
      </c>
      <c r="D11" s="72"/>
      <c r="E11" s="18"/>
      <c r="F11" s="18"/>
      <c r="G11" s="18"/>
      <c r="H11" s="18"/>
      <c r="I11" s="19"/>
      <c r="J11" s="19"/>
      <c r="K11" s="19"/>
      <c r="L11" s="72"/>
      <c r="M11" s="72"/>
      <c r="N11" s="18"/>
      <c r="O11" s="18"/>
    </row>
    <row r="12" spans="2:16" x14ac:dyDescent="0.2">
      <c r="B12" s="95" t="s">
        <v>59</v>
      </c>
      <c r="C12" s="18" t="s">
        <v>60</v>
      </c>
      <c r="D12" s="72"/>
      <c r="E12" s="18"/>
      <c r="F12" s="18"/>
      <c r="G12" s="18"/>
      <c r="H12" s="18"/>
      <c r="I12" s="19"/>
      <c r="J12" s="19"/>
      <c r="K12" s="19"/>
      <c r="L12" s="72"/>
      <c r="M12" s="72"/>
      <c r="N12" s="18"/>
      <c r="O12" s="18"/>
    </row>
    <row r="13" spans="2:16" x14ac:dyDescent="0.2">
      <c r="B13" s="95" t="s">
        <v>61</v>
      </c>
      <c r="C13" s="18"/>
      <c r="D13" s="72"/>
      <c r="E13" s="18"/>
      <c r="F13" s="18"/>
      <c r="G13" s="19"/>
      <c r="H13" s="85"/>
      <c r="I13" s="85"/>
      <c r="J13" s="85"/>
      <c r="K13" s="132"/>
      <c r="L13" s="72"/>
      <c r="M13" s="72"/>
      <c r="N13" s="18"/>
      <c r="O13" s="18" t="s">
        <v>62</v>
      </c>
    </row>
    <row r="14" spans="2:16" ht="22.5" x14ac:dyDescent="0.2">
      <c r="B14" s="96" t="s">
        <v>110</v>
      </c>
      <c r="C14" s="18">
        <v>4</v>
      </c>
      <c r="D14" s="72">
        <v>0</v>
      </c>
      <c r="E14" s="18">
        <v>1</v>
      </c>
      <c r="F14" s="18">
        <f t="shared" ref="F14:F16" si="6">C14*E14</f>
        <v>4</v>
      </c>
      <c r="G14" s="19">
        <v>0</v>
      </c>
      <c r="H14" s="85">
        <f t="shared" ref="H14:H16" si="7">G14*F14</f>
        <v>0</v>
      </c>
      <c r="I14" s="85">
        <f t="shared" ref="I14:I16" si="8">H14*0.1</f>
        <v>0</v>
      </c>
      <c r="J14" s="85">
        <f t="shared" ref="J14:J16" si="9">H14*0.05</f>
        <v>0</v>
      </c>
      <c r="K14" s="132">
        <f t="shared" ref="K14:K16" si="10">SUM(H14:J14)</f>
        <v>0</v>
      </c>
      <c r="L14" s="72">
        <f>ROUND(H14*Inputs!$F$14+I14*Inputs!$F$15+J14*Inputs!$F$16,0)</f>
        <v>0</v>
      </c>
      <c r="M14" s="72">
        <f t="shared" ref="M14:M16" si="11">D14*E14*G14</f>
        <v>0</v>
      </c>
      <c r="N14" s="18">
        <f t="shared" ref="N14:N16" si="12">E14*G14</f>
        <v>0</v>
      </c>
      <c r="O14" s="18" t="s">
        <v>54</v>
      </c>
    </row>
    <row r="15" spans="2:16" ht="22.5" x14ac:dyDescent="0.2">
      <c r="B15" s="96" t="s">
        <v>64</v>
      </c>
      <c r="C15" s="18">
        <v>8</v>
      </c>
      <c r="D15" s="72">
        <v>0</v>
      </c>
      <c r="E15" s="18">
        <v>1</v>
      </c>
      <c r="F15" s="18">
        <f t="shared" si="6"/>
        <v>8</v>
      </c>
      <c r="G15" s="19">
        <v>3</v>
      </c>
      <c r="H15" s="85">
        <f t="shared" si="7"/>
        <v>24</v>
      </c>
      <c r="I15" s="85">
        <f t="shared" si="8"/>
        <v>2.4000000000000004</v>
      </c>
      <c r="J15" s="85">
        <f t="shared" si="9"/>
        <v>1.2000000000000002</v>
      </c>
      <c r="K15" s="132">
        <f t="shared" si="10"/>
        <v>27.599999999999998</v>
      </c>
      <c r="L15" s="72">
        <f>ROUND(H15*Inputs!$F$14+I15*Inputs!$F$15+J15*Inputs!$F$16,0)</f>
        <v>2721</v>
      </c>
      <c r="M15" s="72">
        <f t="shared" si="11"/>
        <v>0</v>
      </c>
      <c r="N15" s="18">
        <f t="shared" si="12"/>
        <v>3</v>
      </c>
      <c r="O15" s="18" t="s">
        <v>56</v>
      </c>
    </row>
    <row r="16" spans="2:16" x14ac:dyDescent="0.2">
      <c r="B16" s="96" t="s">
        <v>65</v>
      </c>
      <c r="C16" s="84">
        <v>1</v>
      </c>
      <c r="D16" s="72">
        <v>0</v>
      </c>
      <c r="E16" s="18">
        <v>1</v>
      </c>
      <c r="F16" s="18">
        <f t="shared" si="6"/>
        <v>1</v>
      </c>
      <c r="G16" s="19">
        <v>3</v>
      </c>
      <c r="H16" s="85">
        <f t="shared" si="7"/>
        <v>3</v>
      </c>
      <c r="I16" s="85">
        <f t="shared" si="8"/>
        <v>0.30000000000000004</v>
      </c>
      <c r="J16" s="85">
        <f t="shared" si="9"/>
        <v>0.15000000000000002</v>
      </c>
      <c r="K16" s="132">
        <f t="shared" si="10"/>
        <v>3.4499999999999997</v>
      </c>
      <c r="L16" s="72">
        <f>ROUND(H16*Inputs!$F$14+I16*Inputs!$F$15+J16*Inputs!$F$16,0)</f>
        <v>340</v>
      </c>
      <c r="M16" s="72">
        <f t="shared" si="11"/>
        <v>0</v>
      </c>
      <c r="N16" s="18">
        <f t="shared" si="12"/>
        <v>3</v>
      </c>
      <c r="O16" s="18"/>
    </row>
    <row r="17" spans="2:15" x14ac:dyDescent="0.2">
      <c r="B17" s="96" t="s">
        <v>66</v>
      </c>
      <c r="C17" s="84"/>
      <c r="D17" s="72"/>
      <c r="E17" s="18"/>
      <c r="F17" s="18"/>
      <c r="G17" s="19"/>
      <c r="H17" s="85"/>
      <c r="I17" s="85"/>
      <c r="J17" s="85"/>
      <c r="K17" s="132"/>
      <c r="L17" s="72"/>
      <c r="M17" s="72"/>
      <c r="N17" s="18"/>
      <c r="O17" s="18"/>
    </row>
    <row r="18" spans="2:15" x14ac:dyDescent="0.2">
      <c r="B18" s="234" t="s">
        <v>67</v>
      </c>
      <c r="C18" s="84">
        <v>3</v>
      </c>
      <c r="D18" s="72">
        <v>0</v>
      </c>
      <c r="E18" s="18">
        <v>0</v>
      </c>
      <c r="F18" s="18">
        <f t="shared" ref="F18:F22" si="13">C18*E18</f>
        <v>0</v>
      </c>
      <c r="G18" s="19">
        <v>0</v>
      </c>
      <c r="H18" s="85">
        <f t="shared" ref="H18:H22" si="14">G18*F18</f>
        <v>0</v>
      </c>
      <c r="I18" s="85">
        <f t="shared" ref="I18:I22" si="15">H18*0.1</f>
        <v>0</v>
      </c>
      <c r="J18" s="85">
        <f t="shared" ref="J18:J22" si="16">H18*0.05</f>
        <v>0</v>
      </c>
      <c r="K18" s="132">
        <f t="shared" ref="K18:K22" si="17">SUM(H18:J18)</f>
        <v>0</v>
      </c>
      <c r="L18" s="72">
        <f>ROUND(H18*Inputs!$F$14+I18*Inputs!$F$15+J18*Inputs!$F$16,0)</f>
        <v>0</v>
      </c>
      <c r="M18" s="72">
        <f t="shared" ref="M18:M22" si="18">D18*E18*G18</f>
        <v>0</v>
      </c>
      <c r="N18" s="18">
        <f t="shared" ref="N18:N22" si="19">E18*G18</f>
        <v>0</v>
      </c>
      <c r="O18" s="18" t="s">
        <v>68</v>
      </c>
    </row>
    <row r="19" spans="2:15" ht="22.5" x14ac:dyDescent="0.2">
      <c r="B19" s="234" t="s">
        <v>69</v>
      </c>
      <c r="C19" s="84" t="s">
        <v>70</v>
      </c>
      <c r="D19" s="72" t="s">
        <v>62</v>
      </c>
      <c r="E19" s="18" t="s">
        <v>62</v>
      </c>
      <c r="F19" s="18" t="s">
        <v>62</v>
      </c>
      <c r="G19" s="19" t="s">
        <v>62</v>
      </c>
      <c r="H19" s="85" t="s">
        <v>62</v>
      </c>
      <c r="I19" s="85" t="s">
        <v>62</v>
      </c>
      <c r="J19" s="85" t="s">
        <v>62</v>
      </c>
      <c r="K19" s="132" t="s">
        <v>62</v>
      </c>
      <c r="L19" s="72" t="s">
        <v>62</v>
      </c>
      <c r="M19" s="72" t="s">
        <v>62</v>
      </c>
      <c r="N19" s="18" t="s">
        <v>62</v>
      </c>
      <c r="O19" s="18" t="s">
        <v>71</v>
      </c>
    </row>
    <row r="20" spans="2:15" x14ac:dyDescent="0.2">
      <c r="B20" s="96" t="s">
        <v>72</v>
      </c>
      <c r="C20" s="84"/>
      <c r="D20" s="72" t="s">
        <v>62</v>
      </c>
      <c r="E20" s="18" t="s">
        <v>62</v>
      </c>
      <c r="F20" s="18" t="s">
        <v>62</v>
      </c>
      <c r="G20" s="19" t="s">
        <v>62</v>
      </c>
      <c r="H20" s="85" t="s">
        <v>62</v>
      </c>
      <c r="I20" s="85" t="s">
        <v>62</v>
      </c>
      <c r="J20" s="85" t="s">
        <v>62</v>
      </c>
      <c r="K20" s="132" t="s">
        <v>62</v>
      </c>
      <c r="L20" s="72" t="s">
        <v>62</v>
      </c>
      <c r="M20" s="72" t="s">
        <v>62</v>
      </c>
      <c r="N20" s="18" t="s">
        <v>62</v>
      </c>
      <c r="O20" s="18"/>
    </row>
    <row r="21" spans="2:15" ht="22.5" x14ac:dyDescent="0.2">
      <c r="B21" s="234" t="s">
        <v>73</v>
      </c>
      <c r="C21" s="84" t="s">
        <v>74</v>
      </c>
      <c r="D21" s="72" t="s">
        <v>62</v>
      </c>
      <c r="E21" s="18" t="s">
        <v>62</v>
      </c>
      <c r="F21" s="18" t="s">
        <v>62</v>
      </c>
      <c r="G21" s="19" t="s">
        <v>62</v>
      </c>
      <c r="H21" s="85" t="s">
        <v>62</v>
      </c>
      <c r="I21" s="85" t="s">
        <v>62</v>
      </c>
      <c r="J21" s="85" t="s">
        <v>62</v>
      </c>
      <c r="K21" s="132" t="s">
        <v>62</v>
      </c>
      <c r="L21" s="72" t="s">
        <v>62</v>
      </c>
      <c r="M21" s="72" t="s">
        <v>62</v>
      </c>
      <c r="N21" s="18" t="s">
        <v>62</v>
      </c>
      <c r="O21" s="18" t="s">
        <v>75</v>
      </c>
    </row>
    <row r="22" spans="2:15" x14ac:dyDescent="0.2">
      <c r="B22" s="234" t="s">
        <v>76</v>
      </c>
      <c r="C22" s="84">
        <v>1</v>
      </c>
      <c r="D22" s="72">
        <v>0</v>
      </c>
      <c r="E22" s="18">
        <v>1</v>
      </c>
      <c r="F22" s="18">
        <f t="shared" si="13"/>
        <v>1</v>
      </c>
      <c r="G22" s="19">
        <v>15</v>
      </c>
      <c r="H22" s="85">
        <f t="shared" si="14"/>
        <v>15</v>
      </c>
      <c r="I22" s="85">
        <f t="shared" si="15"/>
        <v>1.5</v>
      </c>
      <c r="J22" s="85">
        <f t="shared" si="16"/>
        <v>0.75</v>
      </c>
      <c r="K22" s="132">
        <f t="shared" si="17"/>
        <v>17.25</v>
      </c>
      <c r="L22" s="72">
        <f>ROUND(H22*Inputs!$F$14+I22*Inputs!$F$15+J22*Inputs!$F$16,0)</f>
        <v>1700</v>
      </c>
      <c r="M22" s="72">
        <f t="shared" si="18"/>
        <v>0</v>
      </c>
      <c r="N22" s="18">
        <f t="shared" si="19"/>
        <v>15</v>
      </c>
      <c r="O22" s="18" t="s">
        <v>68</v>
      </c>
    </row>
    <row r="23" spans="2:15" x14ac:dyDescent="0.2">
      <c r="B23" s="97" t="s">
        <v>77</v>
      </c>
      <c r="C23" s="18"/>
      <c r="D23" s="72"/>
      <c r="E23" s="18"/>
      <c r="F23" s="18"/>
      <c r="G23" s="18"/>
      <c r="H23" s="85">
        <f>SUM(H7:H22)</f>
        <v>42</v>
      </c>
      <c r="I23" s="85">
        <f t="shared" ref="I23:N23" si="20">SUM(I7:I22)</f>
        <v>4.2</v>
      </c>
      <c r="J23" s="85">
        <f t="shared" si="20"/>
        <v>2.1</v>
      </c>
      <c r="K23" s="85">
        <f t="shared" si="20"/>
        <v>48.3</v>
      </c>
      <c r="L23" s="72">
        <f t="shared" si="20"/>
        <v>4761</v>
      </c>
      <c r="M23" s="72">
        <f t="shared" si="20"/>
        <v>45723</v>
      </c>
      <c r="N23" s="85">
        <f t="shared" si="20"/>
        <v>21</v>
      </c>
      <c r="O23" s="18"/>
    </row>
    <row r="24" spans="2:15" x14ac:dyDescent="0.2">
      <c r="B24" s="94" t="s">
        <v>78</v>
      </c>
      <c r="C24" s="18"/>
      <c r="D24" s="72"/>
      <c r="E24" s="18"/>
      <c r="F24" s="18"/>
      <c r="G24" s="18"/>
      <c r="H24" s="18"/>
      <c r="I24" s="19"/>
      <c r="J24" s="19"/>
      <c r="K24" s="19"/>
      <c r="L24" s="72"/>
      <c r="M24" s="72"/>
      <c r="N24" s="18"/>
      <c r="O24" s="18"/>
    </row>
    <row r="25" spans="2:15" x14ac:dyDescent="0.2">
      <c r="B25" s="95" t="s">
        <v>79</v>
      </c>
      <c r="C25" s="18" t="s">
        <v>80</v>
      </c>
      <c r="D25" s="72"/>
      <c r="E25" s="18"/>
      <c r="F25" s="18"/>
      <c r="G25" s="18"/>
      <c r="H25" s="18"/>
      <c r="I25" s="19"/>
      <c r="J25" s="19"/>
      <c r="K25" s="19"/>
      <c r="L25" s="72"/>
      <c r="M25" s="72"/>
      <c r="N25" s="18"/>
      <c r="O25" s="18"/>
    </row>
    <row r="26" spans="2:15" x14ac:dyDescent="0.2">
      <c r="B26" s="95" t="s">
        <v>81</v>
      </c>
      <c r="C26" s="18" t="s">
        <v>82</v>
      </c>
      <c r="D26" s="72"/>
      <c r="E26" s="18"/>
      <c r="F26" s="18"/>
      <c r="G26" s="18"/>
      <c r="H26" s="18"/>
      <c r="I26" s="19"/>
      <c r="J26" s="19"/>
      <c r="K26" s="19"/>
      <c r="L26" s="72"/>
      <c r="M26" s="72"/>
      <c r="N26" s="18"/>
      <c r="O26" s="18"/>
    </row>
    <row r="27" spans="2:15" x14ac:dyDescent="0.2">
      <c r="B27" s="95" t="s">
        <v>83</v>
      </c>
      <c r="C27" s="84" t="s">
        <v>82</v>
      </c>
      <c r="D27" s="72"/>
      <c r="E27" s="18"/>
      <c r="F27" s="18"/>
      <c r="G27" s="18"/>
      <c r="H27" s="18"/>
      <c r="I27" s="19"/>
      <c r="J27" s="19"/>
      <c r="K27" s="19"/>
      <c r="L27" s="72"/>
      <c r="M27" s="72"/>
      <c r="N27" s="18"/>
      <c r="O27" s="18"/>
    </row>
    <row r="28" spans="2:15" x14ac:dyDescent="0.2">
      <c r="B28" s="95" t="s">
        <v>84</v>
      </c>
      <c r="C28" s="84" t="s">
        <v>47</v>
      </c>
      <c r="D28" s="72"/>
      <c r="E28" s="18"/>
      <c r="F28" s="18"/>
      <c r="G28" s="18"/>
      <c r="H28" s="18"/>
      <c r="I28" s="19"/>
      <c r="J28" s="19"/>
      <c r="K28" s="19"/>
      <c r="L28" s="72"/>
      <c r="M28" s="72"/>
      <c r="N28" s="18"/>
      <c r="O28" s="18"/>
    </row>
    <row r="29" spans="2:15" x14ac:dyDescent="0.2">
      <c r="B29" s="95" t="s">
        <v>85</v>
      </c>
      <c r="C29" s="18"/>
      <c r="D29" s="72"/>
      <c r="E29" s="18"/>
      <c r="F29" s="18"/>
      <c r="G29" s="18"/>
      <c r="H29" s="18"/>
      <c r="I29" s="19"/>
      <c r="J29" s="19"/>
      <c r="K29" s="19"/>
      <c r="L29" s="72"/>
      <c r="M29" s="72"/>
      <c r="N29" s="18"/>
      <c r="O29" s="18"/>
    </row>
    <row r="30" spans="2:15" x14ac:dyDescent="0.2">
      <c r="B30" s="96" t="s">
        <v>86</v>
      </c>
      <c r="C30" s="18">
        <v>0.5</v>
      </c>
      <c r="D30" s="72">
        <v>0</v>
      </c>
      <c r="E30" s="18">
        <v>1</v>
      </c>
      <c r="F30" s="18">
        <f>C30*E30</f>
        <v>0.5</v>
      </c>
      <c r="G30" s="19">
        <f>G14+G15</f>
        <v>3</v>
      </c>
      <c r="H30" s="85">
        <f t="shared" ref="H30:H31" si="21">G30*F30</f>
        <v>1.5</v>
      </c>
      <c r="I30" s="85">
        <f t="shared" ref="I30:I31" si="22">H30*0.1</f>
        <v>0.15000000000000002</v>
      </c>
      <c r="J30" s="85">
        <f t="shared" ref="J30:J31" si="23">H30*0.05</f>
        <v>7.5000000000000011E-2</v>
      </c>
      <c r="K30" s="132">
        <f t="shared" ref="K30:K31" si="24">SUM(H30:J30)</f>
        <v>1.7249999999999999</v>
      </c>
      <c r="L30" s="72">
        <f>ROUND(H30*Inputs!$F$14+I30*Inputs!$F$15+J30*Inputs!$F$16,0)</f>
        <v>170</v>
      </c>
      <c r="M30" s="72">
        <f t="shared" ref="M30:M31" si="25">D30*E30*G30</f>
        <v>0</v>
      </c>
      <c r="N30" s="18">
        <v>0</v>
      </c>
      <c r="O30" s="18" t="s">
        <v>62</v>
      </c>
    </row>
    <row r="31" spans="2:15" x14ac:dyDescent="0.2">
      <c r="B31" s="96" t="s">
        <v>87</v>
      </c>
      <c r="C31" s="18">
        <v>2</v>
      </c>
      <c r="D31" s="72">
        <v>0</v>
      </c>
      <c r="E31" s="18">
        <v>1</v>
      </c>
      <c r="F31" s="18">
        <f>C31*E31</f>
        <v>2</v>
      </c>
      <c r="G31" s="19">
        <v>15</v>
      </c>
      <c r="H31" s="85">
        <f t="shared" si="21"/>
        <v>30</v>
      </c>
      <c r="I31" s="85">
        <f t="shared" si="22"/>
        <v>3</v>
      </c>
      <c r="J31" s="85">
        <f t="shared" si="23"/>
        <v>1.5</v>
      </c>
      <c r="K31" s="132">
        <f t="shared" si="24"/>
        <v>34.5</v>
      </c>
      <c r="L31" s="72">
        <f>ROUND(H31*Inputs!$F$14+I31*Inputs!$F$15+J31*Inputs!$F$16,0)</f>
        <v>3401</v>
      </c>
      <c r="M31" s="72">
        <f t="shared" si="25"/>
        <v>0</v>
      </c>
      <c r="N31" s="18">
        <v>0</v>
      </c>
      <c r="O31" s="18"/>
    </row>
    <row r="32" spans="2:15" x14ac:dyDescent="0.2">
      <c r="B32" s="130" t="s">
        <v>88</v>
      </c>
      <c r="C32" s="18" t="s">
        <v>62</v>
      </c>
      <c r="D32" s="72" t="s">
        <v>62</v>
      </c>
      <c r="E32" s="18" t="s">
        <v>62</v>
      </c>
      <c r="F32" s="18" t="s">
        <v>62</v>
      </c>
      <c r="G32" s="19" t="s">
        <v>62</v>
      </c>
      <c r="H32" s="85" t="s">
        <v>62</v>
      </c>
      <c r="I32" s="85" t="s">
        <v>62</v>
      </c>
      <c r="J32" s="85" t="s">
        <v>62</v>
      </c>
      <c r="K32" s="132" t="s">
        <v>62</v>
      </c>
      <c r="L32" s="72" t="s">
        <v>62</v>
      </c>
      <c r="M32" s="72" t="s">
        <v>62</v>
      </c>
      <c r="N32" s="18" t="s">
        <v>62</v>
      </c>
      <c r="O32" s="18"/>
    </row>
    <row r="33" spans="2:16" ht="22.5" x14ac:dyDescent="0.2">
      <c r="B33" s="96" t="s">
        <v>89</v>
      </c>
      <c r="C33" s="18">
        <v>20</v>
      </c>
      <c r="D33" s="72">
        <v>0</v>
      </c>
      <c r="E33" s="18">
        <v>1</v>
      </c>
      <c r="F33" s="18">
        <f t="shared" ref="F33" si="26">C33*E33</f>
        <v>20</v>
      </c>
      <c r="G33" s="19">
        <v>0</v>
      </c>
      <c r="H33" s="85">
        <f t="shared" ref="H33" si="27">G33*F33</f>
        <v>0</v>
      </c>
      <c r="I33" s="85">
        <f t="shared" ref="I33" si="28">H33*0.1</f>
        <v>0</v>
      </c>
      <c r="J33" s="85">
        <f t="shared" ref="J33" si="29">H33*0.05</f>
        <v>0</v>
      </c>
      <c r="K33" s="132">
        <f>SUM(H33:J33)</f>
        <v>0</v>
      </c>
      <c r="L33" s="72">
        <f>ROUND(H33*Inputs!$F$14+I33*Inputs!$F$15+J33*Inputs!$F$16,0)</f>
        <v>0</v>
      </c>
      <c r="M33" s="72">
        <f t="shared" ref="M33" si="30">D33*E33*G33</f>
        <v>0</v>
      </c>
      <c r="N33" s="18">
        <f t="shared" ref="N33" si="31">E33*G33</f>
        <v>0</v>
      </c>
      <c r="O33" s="18" t="s">
        <v>90</v>
      </c>
    </row>
    <row r="34" spans="2:16" x14ac:dyDescent="0.2">
      <c r="B34" s="95" t="s">
        <v>91</v>
      </c>
      <c r="C34" s="18" t="s">
        <v>47</v>
      </c>
      <c r="D34" s="72"/>
      <c r="E34" s="18"/>
      <c r="F34" s="18"/>
      <c r="G34" s="18"/>
      <c r="H34" s="85"/>
      <c r="I34" s="85"/>
      <c r="J34" s="85"/>
      <c r="K34" s="85"/>
      <c r="L34" s="72"/>
      <c r="M34" s="72"/>
      <c r="N34" s="18"/>
      <c r="O34" s="18"/>
    </row>
    <row r="35" spans="2:16" ht="12" thickBot="1" x14ac:dyDescent="0.25">
      <c r="B35" s="116" t="s">
        <v>92</v>
      </c>
      <c r="C35" s="117"/>
      <c r="D35" s="117"/>
      <c r="E35" s="117"/>
      <c r="F35" s="117"/>
      <c r="G35" s="117"/>
      <c r="H35" s="118">
        <f>SUM(H24:H34)</f>
        <v>31.5</v>
      </c>
      <c r="I35" s="118">
        <f t="shared" ref="I35:M35" si="32">SUM(I24:I34)</f>
        <v>3.15</v>
      </c>
      <c r="J35" s="118">
        <f t="shared" si="32"/>
        <v>1.575</v>
      </c>
      <c r="K35" s="118">
        <f t="shared" si="32"/>
        <v>36.225000000000001</v>
      </c>
      <c r="L35" s="119">
        <f t="shared" si="32"/>
        <v>3571</v>
      </c>
      <c r="M35" s="119">
        <f t="shared" si="32"/>
        <v>0</v>
      </c>
      <c r="N35" s="120">
        <f>SUM(N24:N34)</f>
        <v>0</v>
      </c>
      <c r="O35" s="117"/>
    </row>
    <row r="36" spans="2:16" ht="12" thickTop="1" x14ac:dyDescent="0.2">
      <c r="B36" s="112" t="s">
        <v>93</v>
      </c>
      <c r="C36" s="113"/>
      <c r="D36" s="113"/>
      <c r="E36" s="113"/>
      <c r="F36" s="113"/>
      <c r="G36" s="113"/>
      <c r="H36" s="114">
        <f t="shared" ref="H36:N36" si="33">H35+H23</f>
        <v>73.5</v>
      </c>
      <c r="I36" s="114">
        <f t="shared" si="33"/>
        <v>7.35</v>
      </c>
      <c r="J36" s="114">
        <f t="shared" si="33"/>
        <v>3.6749999999999998</v>
      </c>
      <c r="K36" s="133">
        <f t="shared" si="33"/>
        <v>84.525000000000006</v>
      </c>
      <c r="L36" s="115">
        <f t="shared" si="33"/>
        <v>8332</v>
      </c>
      <c r="M36" s="115">
        <f t="shared" si="33"/>
        <v>45723</v>
      </c>
      <c r="N36" s="113">
        <f t="shared" si="33"/>
        <v>21</v>
      </c>
      <c r="O36" s="113"/>
    </row>
    <row r="38" spans="2:16" x14ac:dyDescent="0.2">
      <c r="B38" s="15" t="s">
        <v>100</v>
      </c>
      <c r="L38" s="21"/>
    </row>
    <row r="39" spans="2:16" x14ac:dyDescent="0.2">
      <c r="B39" s="269" t="s">
        <v>101</v>
      </c>
      <c r="C39" s="269"/>
      <c r="D39" s="269"/>
      <c r="E39" s="269"/>
      <c r="F39" s="269"/>
      <c r="G39" s="269"/>
      <c r="H39" s="269"/>
      <c r="I39" s="269"/>
      <c r="J39" s="269"/>
      <c r="K39" s="269"/>
      <c r="L39" s="269"/>
      <c r="M39" s="269"/>
      <c r="N39" s="269"/>
    </row>
    <row r="40" spans="2:16" ht="20.25" customHeight="1" x14ac:dyDescent="0.2">
      <c r="B40" s="269" t="s">
        <v>102</v>
      </c>
      <c r="C40" s="269"/>
      <c r="D40" s="269"/>
      <c r="E40" s="269"/>
      <c r="F40" s="269"/>
      <c r="G40" s="269"/>
      <c r="H40" s="269"/>
      <c r="I40" s="269"/>
      <c r="J40" s="269"/>
      <c r="K40" s="269"/>
      <c r="L40" s="269"/>
      <c r="M40" s="269"/>
      <c r="N40" s="269"/>
      <c r="O40" s="269"/>
    </row>
    <row r="41" spans="2:16" ht="9" customHeight="1" x14ac:dyDescent="0.2">
      <c r="B41" s="15" t="s">
        <v>103</v>
      </c>
    </row>
    <row r="42" spans="2:16" ht="21" customHeight="1" x14ac:dyDescent="0.2">
      <c r="B42" s="269" t="s">
        <v>104</v>
      </c>
      <c r="C42" s="269"/>
      <c r="D42" s="269"/>
      <c r="E42" s="269"/>
      <c r="F42" s="269"/>
      <c r="G42" s="269"/>
      <c r="H42" s="269"/>
      <c r="I42" s="269"/>
      <c r="J42" s="269"/>
      <c r="K42" s="269"/>
      <c r="L42" s="269"/>
      <c r="M42" s="269"/>
      <c r="N42" s="269"/>
    </row>
    <row r="43" spans="2:16" ht="21.75" customHeight="1" x14ac:dyDescent="0.2">
      <c r="B43" s="271" t="s">
        <v>105</v>
      </c>
      <c r="C43" s="271"/>
      <c r="D43" s="271"/>
      <c r="E43" s="271"/>
      <c r="F43" s="271"/>
      <c r="G43" s="271"/>
      <c r="H43" s="271"/>
      <c r="I43" s="271"/>
      <c r="J43" s="271"/>
      <c r="K43" s="271"/>
      <c r="L43" s="271"/>
      <c r="M43" s="271"/>
      <c r="N43" s="271"/>
      <c r="O43" s="271"/>
      <c r="P43" s="271"/>
    </row>
    <row r="44" spans="2:16" x14ac:dyDescent="0.2">
      <c r="B44" s="269" t="s">
        <v>106</v>
      </c>
      <c r="C44" s="269"/>
      <c r="D44" s="269"/>
      <c r="E44" s="269"/>
      <c r="F44" s="269"/>
      <c r="G44" s="269"/>
      <c r="H44" s="269"/>
      <c r="I44" s="269"/>
      <c r="J44" s="269"/>
      <c r="K44" s="269"/>
      <c r="L44" s="269"/>
      <c r="M44" s="269"/>
      <c r="N44" s="269"/>
    </row>
    <row r="45" spans="2:16" x14ac:dyDescent="0.2">
      <c r="B45" s="269" t="s">
        <v>107</v>
      </c>
      <c r="C45" s="269"/>
      <c r="D45" s="269"/>
      <c r="E45" s="269"/>
      <c r="F45" s="269"/>
      <c r="G45" s="269"/>
      <c r="H45" s="269"/>
      <c r="I45" s="269"/>
      <c r="J45" s="269"/>
      <c r="K45" s="269"/>
      <c r="L45" s="269"/>
      <c r="M45" s="269"/>
      <c r="N45" s="269"/>
    </row>
    <row r="46" spans="2:16" x14ac:dyDescent="0.2">
      <c r="B46" s="269" t="s">
        <v>108</v>
      </c>
      <c r="C46" s="269"/>
      <c r="D46" s="269"/>
      <c r="E46" s="269"/>
      <c r="F46" s="269"/>
      <c r="G46" s="269"/>
      <c r="H46" s="269"/>
      <c r="I46" s="269"/>
      <c r="J46" s="269"/>
      <c r="K46" s="269"/>
      <c r="L46" s="269"/>
      <c r="M46" s="269"/>
      <c r="N46" s="269"/>
    </row>
  </sheetData>
  <mergeCells count="8">
    <mergeCell ref="B45:N45"/>
    <mergeCell ref="B46:N46"/>
    <mergeCell ref="B2:O2"/>
    <mergeCell ref="B39:N39"/>
    <mergeCell ref="B40:O40"/>
    <mergeCell ref="B42:N42"/>
    <mergeCell ref="B43:P43"/>
    <mergeCell ref="B44:N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B38F0-2ADD-4254-A599-0B85F22DE49B}">
  <sheetPr>
    <tabColor rgb="FF7030A0"/>
    <pageSetUpPr fitToPage="1"/>
  </sheetPr>
  <dimension ref="B2:Q46"/>
  <sheetViews>
    <sheetView zoomScaleNormal="100" zoomScaleSheetLayoutView="80" workbookViewId="0">
      <pane ySplit="2" topLeftCell="A5" activePane="bottomLeft" state="frozen"/>
      <selection activeCell="H23" sqref="H23"/>
      <selection pane="bottomLeft" activeCell="B9" sqref="B9"/>
    </sheetView>
  </sheetViews>
  <sheetFormatPr defaultColWidth="9.140625" defaultRowHeight="11.25" x14ac:dyDescent="0.2"/>
  <cols>
    <col min="1" max="1" width="2.140625" style="15" customWidth="1"/>
    <col min="2" max="2" width="36" style="15" customWidth="1"/>
    <col min="3" max="3" width="10.7109375" style="15" customWidth="1"/>
    <col min="4" max="4" width="9.28515625" style="15" bestFit="1" customWidth="1"/>
    <col min="5" max="5" width="10.140625" style="15" bestFit="1" customWidth="1"/>
    <col min="6" max="6" width="9.7109375" style="15" customWidth="1"/>
    <col min="7" max="7" width="10.140625" style="15" bestFit="1" customWidth="1"/>
    <col min="8" max="8" width="7.85546875" style="15" bestFit="1" customWidth="1"/>
    <col min="9" max="9" width="8.85546875" style="15" bestFit="1" customWidth="1"/>
    <col min="10" max="10" width="9.7109375" style="15" bestFit="1" customWidth="1"/>
    <col min="11" max="11" width="8.85546875" style="15" bestFit="1" customWidth="1"/>
    <col min="12" max="12" width="9.5703125" style="15" bestFit="1" customWidth="1"/>
    <col min="13" max="13" width="9.42578125" style="15" bestFit="1" customWidth="1"/>
    <col min="14" max="14" width="8.85546875" style="15" bestFit="1" customWidth="1"/>
    <col min="15" max="15" width="7.140625" style="15" customWidth="1"/>
    <col min="16" max="16" width="2.5703125" style="15" customWidth="1"/>
    <col min="17" max="17" width="29.140625" style="67" customWidth="1"/>
    <col min="18" max="16384" width="9.140625" style="15"/>
  </cols>
  <sheetData>
    <row r="2" spans="2:15" ht="33" customHeight="1" x14ac:dyDescent="0.2">
      <c r="B2" s="272" t="s">
        <v>111</v>
      </c>
      <c r="C2" s="272"/>
      <c r="D2" s="272"/>
      <c r="E2" s="272"/>
      <c r="F2" s="272"/>
      <c r="G2" s="272"/>
      <c r="H2" s="272"/>
      <c r="I2" s="272"/>
      <c r="J2" s="272"/>
      <c r="K2" s="272"/>
      <c r="L2" s="272"/>
      <c r="M2" s="272"/>
      <c r="N2" s="272"/>
      <c r="O2" s="272"/>
    </row>
    <row r="3" spans="2:15" ht="67.5" x14ac:dyDescent="0.2">
      <c r="B3" s="84" t="s">
        <v>32</v>
      </c>
      <c r="C3" s="84" t="s">
        <v>33</v>
      </c>
      <c r="D3" s="84" t="s">
        <v>34</v>
      </c>
      <c r="E3" s="84" t="s">
        <v>35</v>
      </c>
      <c r="F3" s="84" t="s">
        <v>36</v>
      </c>
      <c r="G3" s="91" t="s">
        <v>37</v>
      </c>
      <c r="H3" s="92" t="s">
        <v>38</v>
      </c>
      <c r="I3" s="92" t="s">
        <v>39</v>
      </c>
      <c r="J3" s="92" t="s">
        <v>40</v>
      </c>
      <c r="K3" s="92" t="s">
        <v>41</v>
      </c>
      <c r="L3" s="84" t="s">
        <v>42</v>
      </c>
      <c r="M3" s="92" t="s">
        <v>43</v>
      </c>
      <c r="N3" s="92" t="s">
        <v>44</v>
      </c>
      <c r="O3" s="93" t="s">
        <v>45</v>
      </c>
    </row>
    <row r="4" spans="2:15" x14ac:dyDescent="0.2">
      <c r="B4" s="94" t="s">
        <v>46</v>
      </c>
      <c r="C4" s="84" t="s">
        <v>47</v>
      </c>
      <c r="D4" s="18"/>
      <c r="E4" s="18"/>
      <c r="F4" s="18"/>
      <c r="G4" s="18"/>
      <c r="H4" s="18"/>
      <c r="I4" s="18"/>
      <c r="J4" s="18"/>
      <c r="K4" s="18"/>
      <c r="L4" s="18"/>
      <c r="M4" s="18"/>
      <c r="N4" s="18"/>
      <c r="O4" s="18"/>
    </row>
    <row r="5" spans="2:15" x14ac:dyDescent="0.2">
      <c r="B5" s="94" t="s">
        <v>48</v>
      </c>
      <c r="C5" s="84" t="s">
        <v>47</v>
      </c>
      <c r="D5" s="18"/>
      <c r="E5" s="18"/>
      <c r="F5" s="18"/>
      <c r="G5" s="18"/>
      <c r="H5" s="18"/>
      <c r="I5" s="18"/>
      <c r="J5" s="18"/>
      <c r="K5" s="18"/>
      <c r="L5" s="18"/>
      <c r="M5" s="18"/>
      <c r="N5" s="18"/>
      <c r="O5" s="18"/>
    </row>
    <row r="6" spans="2:15" ht="11.25" customHeight="1" x14ac:dyDescent="0.2">
      <c r="B6" s="94" t="s">
        <v>49</v>
      </c>
      <c r="C6" s="84"/>
      <c r="D6" s="18"/>
      <c r="E6" s="18"/>
      <c r="F6" s="18"/>
      <c r="G6" s="18"/>
      <c r="H6" s="18"/>
      <c r="I6" s="18"/>
      <c r="J6" s="18"/>
      <c r="K6" s="18"/>
      <c r="L6" s="18"/>
      <c r="M6" s="18"/>
      <c r="N6" s="18"/>
      <c r="O6" s="18"/>
    </row>
    <row r="7" spans="2:15" ht="11.25" customHeight="1" x14ac:dyDescent="0.2">
      <c r="B7" s="95" t="s">
        <v>50</v>
      </c>
      <c r="C7" s="18">
        <v>8</v>
      </c>
      <c r="D7" s="72">
        <v>0</v>
      </c>
      <c r="E7" s="18">
        <v>1</v>
      </c>
      <c r="F7" s="18">
        <f>C7*E7</f>
        <v>8</v>
      </c>
      <c r="G7" s="19">
        <v>0</v>
      </c>
      <c r="H7" s="85">
        <f>G7*F7</f>
        <v>0</v>
      </c>
      <c r="I7" s="85">
        <f>H7*0.1</f>
        <v>0</v>
      </c>
      <c r="J7" s="85">
        <f>H7*0.05</f>
        <v>0</v>
      </c>
      <c r="K7" s="132">
        <f>SUM(H7:J7)</f>
        <v>0</v>
      </c>
      <c r="L7" s="72">
        <f>ROUND(H7*Inputs!$F$14+I7*Inputs!$F$15+J7*Inputs!$F$16,0)</f>
        <v>0</v>
      </c>
      <c r="M7" s="72">
        <f>D7*E7*G7</f>
        <v>0</v>
      </c>
      <c r="N7" s="18">
        <v>0</v>
      </c>
      <c r="O7" s="18" t="s">
        <v>51</v>
      </c>
    </row>
    <row r="8" spans="2:15" ht="11.25" customHeight="1" x14ac:dyDescent="0.2">
      <c r="B8" s="228" t="s">
        <v>52</v>
      </c>
      <c r="C8" s="223"/>
      <c r="D8" s="224"/>
      <c r="E8" s="223"/>
      <c r="F8" s="223"/>
      <c r="G8" s="223"/>
      <c r="H8" s="223"/>
      <c r="I8" s="225"/>
      <c r="J8" s="225"/>
      <c r="K8" s="225"/>
      <c r="L8" s="224"/>
      <c r="M8" s="224"/>
      <c r="N8" s="223"/>
      <c r="O8" s="223"/>
    </row>
    <row r="9" spans="2:15" ht="11.25" customHeight="1" x14ac:dyDescent="0.2">
      <c r="B9" s="222" t="s">
        <v>53</v>
      </c>
      <c r="C9" s="223">
        <v>0</v>
      </c>
      <c r="D9" s="224">
        <v>21350</v>
      </c>
      <c r="E9" s="223">
        <v>1</v>
      </c>
      <c r="F9" s="223">
        <f>C9*E9</f>
        <v>0</v>
      </c>
      <c r="G9" s="225">
        <v>0</v>
      </c>
      <c r="H9" s="226">
        <f>G9*F9</f>
        <v>0</v>
      </c>
      <c r="I9" s="226">
        <f>H9*0.1</f>
        <v>0</v>
      </c>
      <c r="J9" s="226">
        <f>H9*0.05</f>
        <v>0</v>
      </c>
      <c r="K9" s="229">
        <f>SUM(H9:J9)</f>
        <v>0</v>
      </c>
      <c r="L9" s="224">
        <f>ROUND(H9*Inputs!$F$14+I9*Inputs!$F$15+J9*Inputs!$F$16,0)</f>
        <v>0</v>
      </c>
      <c r="M9" s="224">
        <f t="shared" ref="M9:M10" si="0">D9*E9*G9</f>
        <v>0</v>
      </c>
      <c r="N9" s="223">
        <v>0</v>
      </c>
      <c r="O9" s="223" t="s">
        <v>54</v>
      </c>
    </row>
    <row r="10" spans="2:15" x14ac:dyDescent="0.2">
      <c r="B10" s="222" t="s">
        <v>55</v>
      </c>
      <c r="C10" s="223">
        <v>8</v>
      </c>
      <c r="D10" s="224">
        <v>15241</v>
      </c>
      <c r="E10" s="223">
        <v>1</v>
      </c>
      <c r="F10" s="223">
        <v>0</v>
      </c>
      <c r="G10" s="225">
        <v>3</v>
      </c>
      <c r="H10" s="226">
        <f t="shared" ref="H10" si="1">G10*F10</f>
        <v>0</v>
      </c>
      <c r="I10" s="226">
        <f t="shared" ref="I10" si="2">H10*0.1</f>
        <v>0</v>
      </c>
      <c r="J10" s="226">
        <f t="shared" ref="J10" si="3">H10*0.05</f>
        <v>0</v>
      </c>
      <c r="K10" s="229">
        <f t="shared" ref="K10" si="4">SUM(H10:J10)</f>
        <v>0</v>
      </c>
      <c r="L10" s="224">
        <f>ROUND(H10*Inputs!$F$14+I10*Inputs!$F$15+J10*Inputs!$F$16,0)</f>
        <v>0</v>
      </c>
      <c r="M10" s="224">
        <f t="shared" si="0"/>
        <v>45723</v>
      </c>
      <c r="N10" s="223">
        <v>0</v>
      </c>
      <c r="O10" s="223" t="s">
        <v>56</v>
      </c>
    </row>
    <row r="11" spans="2:15" x14ac:dyDescent="0.2">
      <c r="B11" s="95" t="s">
        <v>57</v>
      </c>
      <c r="C11" s="18" t="s">
        <v>58</v>
      </c>
      <c r="D11" s="72"/>
      <c r="E11" s="18"/>
      <c r="F11" s="18"/>
      <c r="G11" s="18"/>
      <c r="H11" s="18"/>
      <c r="I11" s="19"/>
      <c r="J11" s="19"/>
      <c r="K11" s="19"/>
      <c r="L11" s="72"/>
      <c r="M11" s="72"/>
      <c r="N11" s="18"/>
      <c r="O11" s="18"/>
    </row>
    <row r="12" spans="2:15" x14ac:dyDescent="0.2">
      <c r="B12" s="95" t="s">
        <v>59</v>
      </c>
      <c r="C12" s="18" t="s">
        <v>60</v>
      </c>
      <c r="D12" s="72"/>
      <c r="E12" s="18"/>
      <c r="F12" s="18"/>
      <c r="G12" s="18"/>
      <c r="H12" s="18"/>
      <c r="I12" s="19"/>
      <c r="J12" s="19"/>
      <c r="K12" s="19"/>
      <c r="L12" s="72"/>
      <c r="M12" s="72"/>
      <c r="N12" s="18"/>
      <c r="O12" s="18"/>
    </row>
    <row r="13" spans="2:15" x14ac:dyDescent="0.2">
      <c r="B13" s="95" t="s">
        <v>61</v>
      </c>
      <c r="C13" s="18"/>
      <c r="D13" s="72"/>
      <c r="E13" s="18"/>
      <c r="F13" s="18"/>
      <c r="G13" s="19"/>
      <c r="H13" s="85"/>
      <c r="I13" s="85"/>
      <c r="J13" s="85"/>
      <c r="K13" s="132"/>
      <c r="L13" s="72"/>
      <c r="M13" s="72"/>
      <c r="N13" s="18"/>
      <c r="O13" s="18" t="s">
        <v>62</v>
      </c>
    </row>
    <row r="14" spans="2:15" ht="22.5" x14ac:dyDescent="0.2">
      <c r="B14" s="96" t="s">
        <v>63</v>
      </c>
      <c r="C14" s="18">
        <v>4</v>
      </c>
      <c r="D14" s="72">
        <v>0</v>
      </c>
      <c r="E14" s="18">
        <v>1</v>
      </c>
      <c r="F14" s="18">
        <f t="shared" ref="F14:F16" si="5">C14*E14</f>
        <v>4</v>
      </c>
      <c r="G14" s="19">
        <v>0</v>
      </c>
      <c r="H14" s="85">
        <f t="shared" ref="H14:H16" si="6">G14*F14</f>
        <v>0</v>
      </c>
      <c r="I14" s="85">
        <f t="shared" ref="I14:I16" si="7">H14*0.1</f>
        <v>0</v>
      </c>
      <c r="J14" s="85">
        <f t="shared" ref="J14:J16" si="8">H14*0.05</f>
        <v>0</v>
      </c>
      <c r="K14" s="132">
        <f t="shared" ref="K14:K16" si="9">SUM(H14:J14)</f>
        <v>0</v>
      </c>
      <c r="L14" s="72">
        <f>ROUND(H14*Inputs!$F$14+I14*Inputs!$F$15+J14*Inputs!$F$16,0)</f>
        <v>0</v>
      </c>
      <c r="M14" s="72">
        <f t="shared" ref="M14:M16" si="10">D14*E14*G14</f>
        <v>0</v>
      </c>
      <c r="N14" s="18">
        <f t="shared" ref="N14:N16" si="11">E14*G14</f>
        <v>0</v>
      </c>
      <c r="O14" s="18" t="s">
        <v>54</v>
      </c>
    </row>
    <row r="15" spans="2:15" ht="22.5" x14ac:dyDescent="0.2">
      <c r="B15" s="96" t="s">
        <v>64</v>
      </c>
      <c r="C15" s="18">
        <v>8</v>
      </c>
      <c r="D15" s="72">
        <v>0</v>
      </c>
      <c r="E15" s="18">
        <v>1</v>
      </c>
      <c r="F15" s="18">
        <f t="shared" si="5"/>
        <v>8</v>
      </c>
      <c r="G15" s="19">
        <v>3</v>
      </c>
      <c r="H15" s="85">
        <f t="shared" si="6"/>
        <v>24</v>
      </c>
      <c r="I15" s="85">
        <f t="shared" si="7"/>
        <v>2.4000000000000004</v>
      </c>
      <c r="J15" s="85">
        <f t="shared" si="8"/>
        <v>1.2000000000000002</v>
      </c>
      <c r="K15" s="132">
        <f t="shared" si="9"/>
        <v>27.599999999999998</v>
      </c>
      <c r="L15" s="72">
        <f>ROUND(H15*Inputs!$F$14+I15*Inputs!$F$15+J15*Inputs!$F$16,0)</f>
        <v>2721</v>
      </c>
      <c r="M15" s="72">
        <f t="shared" si="10"/>
        <v>0</v>
      </c>
      <c r="N15" s="18">
        <f t="shared" si="11"/>
        <v>3</v>
      </c>
      <c r="O15" s="18" t="s">
        <v>56</v>
      </c>
    </row>
    <row r="16" spans="2:15" x14ac:dyDescent="0.2">
      <c r="B16" s="96" t="s">
        <v>65</v>
      </c>
      <c r="C16" s="84">
        <v>1</v>
      </c>
      <c r="D16" s="72">
        <v>0</v>
      </c>
      <c r="E16" s="18">
        <v>1</v>
      </c>
      <c r="F16" s="18">
        <f t="shared" si="5"/>
        <v>1</v>
      </c>
      <c r="G16" s="19">
        <v>3</v>
      </c>
      <c r="H16" s="85">
        <f t="shared" si="6"/>
        <v>3</v>
      </c>
      <c r="I16" s="85">
        <f t="shared" si="7"/>
        <v>0.30000000000000004</v>
      </c>
      <c r="J16" s="85">
        <f t="shared" si="8"/>
        <v>0.15000000000000002</v>
      </c>
      <c r="K16" s="132">
        <f t="shared" si="9"/>
        <v>3.4499999999999997</v>
      </c>
      <c r="L16" s="72">
        <f>ROUND(H16*Inputs!$F$14+I16*Inputs!$F$15+J16*Inputs!$F$16,0)</f>
        <v>340</v>
      </c>
      <c r="M16" s="72">
        <f t="shared" si="10"/>
        <v>0</v>
      </c>
      <c r="N16" s="18">
        <f t="shared" si="11"/>
        <v>3</v>
      </c>
      <c r="O16" s="18"/>
    </row>
    <row r="17" spans="2:15" x14ac:dyDescent="0.2">
      <c r="B17" s="96" t="s">
        <v>66</v>
      </c>
      <c r="C17" s="84"/>
      <c r="D17" s="72"/>
      <c r="E17" s="18"/>
      <c r="F17" s="18"/>
      <c r="G17" s="19"/>
      <c r="H17" s="85"/>
      <c r="I17" s="85"/>
      <c r="J17" s="85"/>
      <c r="K17" s="132"/>
      <c r="L17" s="72"/>
      <c r="M17" s="72"/>
      <c r="N17" s="18"/>
      <c r="O17" s="18"/>
    </row>
    <row r="18" spans="2:15" x14ac:dyDescent="0.2">
      <c r="B18" s="234" t="s">
        <v>67</v>
      </c>
      <c r="C18" s="84">
        <v>3</v>
      </c>
      <c r="D18" s="72">
        <v>0</v>
      </c>
      <c r="E18" s="18">
        <v>15</v>
      </c>
      <c r="F18" s="18">
        <f t="shared" ref="F18:F22" si="12">C18*E18</f>
        <v>45</v>
      </c>
      <c r="G18" s="19">
        <v>0</v>
      </c>
      <c r="H18" s="85">
        <f t="shared" ref="H18:H22" si="13">G18*F18</f>
        <v>0</v>
      </c>
      <c r="I18" s="85">
        <f t="shared" ref="I18:I22" si="14">H18*0.1</f>
        <v>0</v>
      </c>
      <c r="J18" s="85">
        <f t="shared" ref="J18:J22" si="15">H18*0.05</f>
        <v>0</v>
      </c>
      <c r="K18" s="132">
        <f t="shared" ref="K18:K22" si="16">SUM(H18:J18)</f>
        <v>0</v>
      </c>
      <c r="L18" s="72">
        <f>ROUND(H18*Inputs!$F$14+I18*Inputs!$F$15+J18*Inputs!$F$16,0)</f>
        <v>0</v>
      </c>
      <c r="M18" s="72">
        <f t="shared" ref="M18:M22" si="17">D18*E18*G18</f>
        <v>0</v>
      </c>
      <c r="N18" s="18">
        <f t="shared" ref="N18:N22" si="18">E18*G18</f>
        <v>0</v>
      </c>
      <c r="O18" s="18" t="s">
        <v>68</v>
      </c>
    </row>
    <row r="19" spans="2:15" ht="22.5" x14ac:dyDescent="0.2">
      <c r="B19" s="234" t="s">
        <v>69</v>
      </c>
      <c r="C19" s="84" t="s">
        <v>70</v>
      </c>
      <c r="D19" s="72" t="s">
        <v>62</v>
      </c>
      <c r="E19" s="18" t="s">
        <v>62</v>
      </c>
      <c r="F19" s="18" t="s">
        <v>62</v>
      </c>
      <c r="G19" s="19" t="s">
        <v>62</v>
      </c>
      <c r="H19" s="85" t="s">
        <v>62</v>
      </c>
      <c r="I19" s="85" t="s">
        <v>62</v>
      </c>
      <c r="J19" s="85" t="s">
        <v>62</v>
      </c>
      <c r="K19" s="132" t="s">
        <v>62</v>
      </c>
      <c r="L19" s="72" t="s">
        <v>62</v>
      </c>
      <c r="M19" s="72" t="s">
        <v>62</v>
      </c>
      <c r="N19" s="18" t="s">
        <v>62</v>
      </c>
      <c r="O19" s="18" t="s">
        <v>71</v>
      </c>
    </row>
    <row r="20" spans="2:15" x14ac:dyDescent="0.2">
      <c r="B20" s="96" t="s">
        <v>72</v>
      </c>
      <c r="C20" s="84"/>
      <c r="D20" s="72" t="s">
        <v>62</v>
      </c>
      <c r="E20" s="18" t="s">
        <v>62</v>
      </c>
      <c r="F20" s="18" t="s">
        <v>62</v>
      </c>
      <c r="G20" s="19" t="s">
        <v>62</v>
      </c>
      <c r="H20" s="85" t="s">
        <v>62</v>
      </c>
      <c r="I20" s="85" t="s">
        <v>62</v>
      </c>
      <c r="J20" s="85" t="s">
        <v>62</v>
      </c>
      <c r="K20" s="132" t="s">
        <v>62</v>
      </c>
      <c r="L20" s="72" t="s">
        <v>62</v>
      </c>
      <c r="M20" s="72" t="s">
        <v>62</v>
      </c>
      <c r="N20" s="18" t="s">
        <v>62</v>
      </c>
      <c r="O20" s="18"/>
    </row>
    <row r="21" spans="2:15" ht="22.5" x14ac:dyDescent="0.2">
      <c r="B21" s="234" t="s">
        <v>73</v>
      </c>
      <c r="C21" s="84" t="s">
        <v>74</v>
      </c>
      <c r="D21" s="72" t="s">
        <v>62</v>
      </c>
      <c r="E21" s="18" t="s">
        <v>62</v>
      </c>
      <c r="F21" s="18" t="s">
        <v>62</v>
      </c>
      <c r="G21" s="19" t="s">
        <v>62</v>
      </c>
      <c r="H21" s="85" t="s">
        <v>62</v>
      </c>
      <c r="I21" s="85" t="s">
        <v>62</v>
      </c>
      <c r="J21" s="85" t="s">
        <v>62</v>
      </c>
      <c r="K21" s="132" t="s">
        <v>62</v>
      </c>
      <c r="L21" s="72" t="s">
        <v>62</v>
      </c>
      <c r="M21" s="72" t="s">
        <v>62</v>
      </c>
      <c r="N21" s="18" t="s">
        <v>62</v>
      </c>
      <c r="O21" s="18" t="s">
        <v>75</v>
      </c>
    </row>
    <row r="22" spans="2:15" x14ac:dyDescent="0.2">
      <c r="B22" s="234" t="s">
        <v>76</v>
      </c>
      <c r="C22" s="84">
        <v>1</v>
      </c>
      <c r="D22" s="72">
        <v>0</v>
      </c>
      <c r="E22" s="18">
        <v>1</v>
      </c>
      <c r="F22" s="18">
        <f t="shared" si="12"/>
        <v>1</v>
      </c>
      <c r="G22" s="19">
        <v>15</v>
      </c>
      <c r="H22" s="85">
        <f t="shared" si="13"/>
        <v>15</v>
      </c>
      <c r="I22" s="85">
        <f t="shared" si="14"/>
        <v>1.5</v>
      </c>
      <c r="J22" s="85">
        <f t="shared" si="15"/>
        <v>0.75</v>
      </c>
      <c r="K22" s="132">
        <f t="shared" si="16"/>
        <v>17.25</v>
      </c>
      <c r="L22" s="72">
        <f>ROUND(H22*Inputs!$F$14+I22*Inputs!$F$15+J22*Inputs!$F$16,0)</f>
        <v>1700</v>
      </c>
      <c r="M22" s="72">
        <f t="shared" si="17"/>
        <v>0</v>
      </c>
      <c r="N22" s="18">
        <f t="shared" si="18"/>
        <v>15</v>
      </c>
      <c r="O22" s="18" t="s">
        <v>68</v>
      </c>
    </row>
    <row r="23" spans="2:15" x14ac:dyDescent="0.2">
      <c r="B23" s="97" t="s">
        <v>77</v>
      </c>
      <c r="C23" s="18"/>
      <c r="D23" s="72"/>
      <c r="E23" s="18"/>
      <c r="F23" s="18"/>
      <c r="G23" s="18"/>
      <c r="H23" s="85">
        <f>SUM(H7:H22)</f>
        <v>42</v>
      </c>
      <c r="I23" s="85">
        <f t="shared" ref="I23:N23" si="19">SUM(I7:I22)</f>
        <v>4.2</v>
      </c>
      <c r="J23" s="85">
        <f t="shared" si="19"/>
        <v>2.1</v>
      </c>
      <c r="K23" s="85">
        <f t="shared" si="19"/>
        <v>48.3</v>
      </c>
      <c r="L23" s="72">
        <f t="shared" si="19"/>
        <v>4761</v>
      </c>
      <c r="M23" s="72">
        <f t="shared" si="19"/>
        <v>45723</v>
      </c>
      <c r="N23" s="85">
        <f t="shared" si="19"/>
        <v>21</v>
      </c>
      <c r="O23" s="18"/>
    </row>
    <row r="24" spans="2:15" x14ac:dyDescent="0.2">
      <c r="B24" s="94" t="s">
        <v>78</v>
      </c>
      <c r="C24" s="18"/>
      <c r="D24" s="72"/>
      <c r="E24" s="18"/>
      <c r="F24" s="18"/>
      <c r="G24" s="18"/>
      <c r="H24" s="18"/>
      <c r="I24" s="19"/>
      <c r="J24" s="19"/>
      <c r="K24" s="19"/>
      <c r="L24" s="72"/>
      <c r="M24" s="72"/>
      <c r="N24" s="18"/>
      <c r="O24" s="18"/>
    </row>
    <row r="25" spans="2:15" x14ac:dyDescent="0.2">
      <c r="B25" s="95" t="s">
        <v>79</v>
      </c>
      <c r="C25" s="18" t="s">
        <v>80</v>
      </c>
      <c r="D25" s="72"/>
      <c r="E25" s="18"/>
      <c r="F25" s="18"/>
      <c r="G25" s="18"/>
      <c r="H25" s="18"/>
      <c r="I25" s="19"/>
      <c r="J25" s="19"/>
      <c r="K25" s="19"/>
      <c r="L25" s="72"/>
      <c r="M25" s="72"/>
      <c r="N25" s="18"/>
      <c r="O25" s="18"/>
    </row>
    <row r="26" spans="2:15" x14ac:dyDescent="0.2">
      <c r="B26" s="95" t="s">
        <v>81</v>
      </c>
      <c r="C26" s="18" t="s">
        <v>82</v>
      </c>
      <c r="D26" s="72"/>
      <c r="E26" s="18"/>
      <c r="F26" s="18"/>
      <c r="G26" s="18"/>
      <c r="H26" s="18"/>
      <c r="I26" s="19"/>
      <c r="J26" s="19"/>
      <c r="K26" s="19"/>
      <c r="L26" s="72"/>
      <c r="M26" s="72"/>
      <c r="N26" s="18"/>
      <c r="O26" s="18"/>
    </row>
    <row r="27" spans="2:15" x14ac:dyDescent="0.2">
      <c r="B27" s="95" t="s">
        <v>83</v>
      </c>
      <c r="C27" s="84" t="s">
        <v>82</v>
      </c>
      <c r="D27" s="72"/>
      <c r="E27" s="18"/>
      <c r="F27" s="18"/>
      <c r="G27" s="18"/>
      <c r="H27" s="18"/>
      <c r="I27" s="19"/>
      <c r="J27" s="19"/>
      <c r="K27" s="19"/>
      <c r="L27" s="72"/>
      <c r="M27" s="72"/>
      <c r="N27" s="18"/>
      <c r="O27" s="18"/>
    </row>
    <row r="28" spans="2:15" x14ac:dyDescent="0.2">
      <c r="B28" s="95" t="s">
        <v>84</v>
      </c>
      <c r="C28" s="84" t="s">
        <v>47</v>
      </c>
      <c r="D28" s="72"/>
      <c r="E28" s="18"/>
      <c r="F28" s="18"/>
      <c r="G28" s="18"/>
      <c r="H28" s="18"/>
      <c r="I28" s="19"/>
      <c r="J28" s="19"/>
      <c r="K28" s="19"/>
      <c r="L28" s="72"/>
      <c r="M28" s="72"/>
      <c r="N28" s="18"/>
      <c r="O28" s="18"/>
    </row>
    <row r="29" spans="2:15" x14ac:dyDescent="0.2">
      <c r="B29" s="95" t="s">
        <v>85</v>
      </c>
      <c r="C29" s="18"/>
      <c r="D29" s="72"/>
      <c r="E29" s="18"/>
      <c r="F29" s="18"/>
      <c r="G29" s="18"/>
      <c r="H29" s="18"/>
      <c r="I29" s="19"/>
      <c r="J29" s="19"/>
      <c r="K29" s="19"/>
      <c r="L29" s="72"/>
      <c r="M29" s="72"/>
      <c r="N29" s="18"/>
      <c r="O29" s="18"/>
    </row>
    <row r="30" spans="2:15" x14ac:dyDescent="0.2">
      <c r="B30" s="96" t="s">
        <v>86</v>
      </c>
      <c r="C30" s="18">
        <v>0.5</v>
      </c>
      <c r="D30" s="72">
        <v>0</v>
      </c>
      <c r="E30" s="18">
        <v>1</v>
      </c>
      <c r="F30" s="18">
        <f>C30*E30</f>
        <v>0.5</v>
      </c>
      <c r="G30" s="19">
        <f>G14+G15</f>
        <v>3</v>
      </c>
      <c r="H30" s="85">
        <f t="shared" ref="H30:H31" si="20">G30*F30</f>
        <v>1.5</v>
      </c>
      <c r="I30" s="85">
        <f t="shared" ref="I30:I31" si="21">H30*0.1</f>
        <v>0.15000000000000002</v>
      </c>
      <c r="J30" s="85">
        <f t="shared" ref="J30:J31" si="22">H30*0.05</f>
        <v>7.5000000000000011E-2</v>
      </c>
      <c r="K30" s="132">
        <f t="shared" ref="K30:K31" si="23">SUM(H30:J30)</f>
        <v>1.7249999999999999</v>
      </c>
      <c r="L30" s="72">
        <f>ROUND(H30*Inputs!$F$14+I30*Inputs!$F$15+J30*Inputs!$F$16,0)</f>
        <v>170</v>
      </c>
      <c r="M30" s="72">
        <f t="shared" ref="M30:M31" si="24">D30*E30*G30</f>
        <v>0</v>
      </c>
      <c r="N30" s="18">
        <v>0</v>
      </c>
      <c r="O30" s="18" t="s">
        <v>62</v>
      </c>
    </row>
    <row r="31" spans="2:15" x14ac:dyDescent="0.2">
      <c r="B31" s="96" t="s">
        <v>87</v>
      </c>
      <c r="C31" s="18">
        <v>2</v>
      </c>
      <c r="D31" s="72">
        <v>0</v>
      </c>
      <c r="E31" s="18">
        <v>1</v>
      </c>
      <c r="F31" s="18">
        <f>C31*E31</f>
        <v>2</v>
      </c>
      <c r="G31" s="19">
        <v>15</v>
      </c>
      <c r="H31" s="85">
        <f t="shared" si="20"/>
        <v>30</v>
      </c>
      <c r="I31" s="85">
        <f t="shared" si="21"/>
        <v>3</v>
      </c>
      <c r="J31" s="85">
        <f t="shared" si="22"/>
        <v>1.5</v>
      </c>
      <c r="K31" s="132">
        <f t="shared" si="23"/>
        <v>34.5</v>
      </c>
      <c r="L31" s="72">
        <f>ROUND(H31*Inputs!$F$14+I31*Inputs!$F$15+J31*Inputs!$F$16,0)</f>
        <v>3401</v>
      </c>
      <c r="M31" s="72">
        <f t="shared" si="24"/>
        <v>0</v>
      </c>
      <c r="N31" s="18">
        <v>0</v>
      </c>
      <c r="O31" s="18" t="s">
        <v>62</v>
      </c>
    </row>
    <row r="32" spans="2:15" x14ac:dyDescent="0.2">
      <c r="B32" s="130" t="s">
        <v>88</v>
      </c>
      <c r="C32" s="18" t="s">
        <v>62</v>
      </c>
      <c r="D32" s="72" t="s">
        <v>62</v>
      </c>
      <c r="E32" s="18" t="s">
        <v>62</v>
      </c>
      <c r="F32" s="18" t="s">
        <v>62</v>
      </c>
      <c r="G32" s="19" t="s">
        <v>62</v>
      </c>
      <c r="H32" s="85" t="s">
        <v>62</v>
      </c>
      <c r="I32" s="85" t="s">
        <v>62</v>
      </c>
      <c r="J32" s="85" t="s">
        <v>62</v>
      </c>
      <c r="K32" s="132" t="s">
        <v>62</v>
      </c>
      <c r="L32" s="72" t="s">
        <v>62</v>
      </c>
      <c r="M32" s="72" t="s">
        <v>62</v>
      </c>
      <c r="N32" s="18" t="s">
        <v>62</v>
      </c>
      <c r="O32" s="18"/>
    </row>
    <row r="33" spans="2:16" ht="22.5" x14ac:dyDescent="0.2">
      <c r="B33" s="96" t="s">
        <v>89</v>
      </c>
      <c r="C33" s="18">
        <v>20</v>
      </c>
      <c r="D33" s="72">
        <v>0</v>
      </c>
      <c r="E33" s="18">
        <v>1</v>
      </c>
      <c r="F33" s="18">
        <f t="shared" ref="F33" si="25">C33*E33</f>
        <v>20</v>
      </c>
      <c r="G33" s="19">
        <v>0</v>
      </c>
      <c r="H33" s="85">
        <f t="shared" ref="H33" si="26">G33*F33</f>
        <v>0</v>
      </c>
      <c r="I33" s="85">
        <f t="shared" ref="I33" si="27">H33*0.1</f>
        <v>0</v>
      </c>
      <c r="J33" s="85">
        <f t="shared" ref="J33" si="28">H33*0.05</f>
        <v>0</v>
      </c>
      <c r="K33" s="132">
        <f>SUM(H33:J33)</f>
        <v>0</v>
      </c>
      <c r="L33" s="72">
        <f>ROUND(H33*Inputs!$F$14+I33*Inputs!$F$15+J33*Inputs!$F$16,0)</f>
        <v>0</v>
      </c>
      <c r="M33" s="72">
        <f t="shared" ref="M33" si="29">D33*E33*G33</f>
        <v>0</v>
      </c>
      <c r="N33" s="18">
        <f t="shared" ref="N33" si="30">E33*G33</f>
        <v>0</v>
      </c>
      <c r="O33" s="18" t="s">
        <v>90</v>
      </c>
    </row>
    <row r="34" spans="2:16" x14ac:dyDescent="0.2">
      <c r="B34" s="95" t="s">
        <v>91</v>
      </c>
      <c r="C34" s="18" t="s">
        <v>47</v>
      </c>
      <c r="D34" s="72"/>
      <c r="E34" s="18"/>
      <c r="F34" s="18"/>
      <c r="G34" s="18"/>
      <c r="H34" s="85"/>
      <c r="I34" s="85"/>
      <c r="J34" s="85"/>
      <c r="K34" s="85"/>
      <c r="L34" s="72"/>
      <c r="M34" s="72"/>
      <c r="N34" s="18"/>
      <c r="O34" s="18"/>
    </row>
    <row r="35" spans="2:16" ht="12" thickBot="1" x14ac:dyDescent="0.25">
      <c r="B35" s="116" t="s">
        <v>92</v>
      </c>
      <c r="C35" s="117"/>
      <c r="D35" s="117"/>
      <c r="E35" s="117"/>
      <c r="F35" s="117"/>
      <c r="G35" s="117"/>
      <c r="H35" s="118">
        <f t="shared" ref="H35:N35" si="31">SUM(H24:H34)</f>
        <v>31.5</v>
      </c>
      <c r="I35" s="118">
        <f t="shared" si="31"/>
        <v>3.15</v>
      </c>
      <c r="J35" s="118">
        <f t="shared" si="31"/>
        <v>1.575</v>
      </c>
      <c r="K35" s="118">
        <f t="shared" si="31"/>
        <v>36.225000000000001</v>
      </c>
      <c r="L35" s="119">
        <f t="shared" si="31"/>
        <v>3571</v>
      </c>
      <c r="M35" s="119">
        <f t="shared" si="31"/>
        <v>0</v>
      </c>
      <c r="N35" s="120">
        <f t="shared" si="31"/>
        <v>0</v>
      </c>
      <c r="O35" s="117"/>
    </row>
    <row r="36" spans="2:16" ht="12" thickTop="1" x14ac:dyDescent="0.2">
      <c r="B36" s="112" t="s">
        <v>93</v>
      </c>
      <c r="C36" s="113"/>
      <c r="D36" s="113"/>
      <c r="E36" s="113"/>
      <c r="F36" s="113"/>
      <c r="G36" s="113"/>
      <c r="H36" s="114">
        <f t="shared" ref="H36:N36" si="32">H35+H23</f>
        <v>73.5</v>
      </c>
      <c r="I36" s="114">
        <f t="shared" si="32"/>
        <v>7.35</v>
      </c>
      <c r="J36" s="114">
        <f t="shared" si="32"/>
        <v>3.6749999999999998</v>
      </c>
      <c r="K36" s="133">
        <f t="shared" si="32"/>
        <v>84.525000000000006</v>
      </c>
      <c r="L36" s="115">
        <f t="shared" si="32"/>
        <v>8332</v>
      </c>
      <c r="M36" s="115">
        <f t="shared" si="32"/>
        <v>45723</v>
      </c>
      <c r="N36" s="113">
        <f t="shared" si="32"/>
        <v>21</v>
      </c>
      <c r="O36" s="113"/>
    </row>
    <row r="38" spans="2:16" x14ac:dyDescent="0.2">
      <c r="B38" s="15" t="s">
        <v>100</v>
      </c>
      <c r="L38" s="21"/>
    </row>
    <row r="39" spans="2:16" x14ac:dyDescent="0.2">
      <c r="B39" s="269" t="s">
        <v>101</v>
      </c>
      <c r="C39" s="269"/>
      <c r="D39" s="269"/>
      <c r="E39" s="269"/>
      <c r="F39" s="269"/>
      <c r="G39" s="269"/>
      <c r="H39" s="269"/>
      <c r="I39" s="269"/>
      <c r="J39" s="269"/>
      <c r="K39" s="269"/>
      <c r="L39" s="269"/>
      <c r="M39" s="269"/>
      <c r="N39" s="269"/>
    </row>
    <row r="40" spans="2:16" ht="20.25" customHeight="1" x14ac:dyDescent="0.2">
      <c r="B40" s="269" t="s">
        <v>102</v>
      </c>
      <c r="C40" s="269"/>
      <c r="D40" s="269"/>
      <c r="E40" s="269"/>
      <c r="F40" s="269"/>
      <c r="G40" s="269"/>
      <c r="H40" s="269"/>
      <c r="I40" s="269"/>
      <c r="J40" s="269"/>
      <c r="K40" s="269"/>
      <c r="L40" s="269"/>
      <c r="M40" s="269"/>
      <c r="N40" s="269"/>
      <c r="O40" s="269"/>
    </row>
    <row r="41" spans="2:16" ht="9.75" customHeight="1" x14ac:dyDescent="0.2">
      <c r="B41" s="15" t="s">
        <v>103</v>
      </c>
    </row>
    <row r="42" spans="2:16" ht="19.5" customHeight="1" x14ac:dyDescent="0.2">
      <c r="B42" s="269" t="s">
        <v>104</v>
      </c>
      <c r="C42" s="269"/>
      <c r="D42" s="269"/>
      <c r="E42" s="269"/>
      <c r="F42" s="269"/>
      <c r="G42" s="269"/>
      <c r="H42" s="269"/>
      <c r="I42" s="269"/>
      <c r="J42" s="269"/>
      <c r="K42" s="269"/>
      <c r="L42" s="269"/>
      <c r="M42" s="269"/>
      <c r="N42" s="269"/>
    </row>
    <row r="43" spans="2:16" ht="20.25" customHeight="1" x14ac:dyDescent="0.2">
      <c r="B43" s="271" t="s">
        <v>105</v>
      </c>
      <c r="C43" s="271"/>
      <c r="D43" s="271"/>
      <c r="E43" s="271"/>
      <c r="F43" s="271"/>
      <c r="G43" s="271"/>
      <c r="H43" s="271"/>
      <c r="I43" s="271"/>
      <c r="J43" s="271"/>
      <c r="K43" s="271"/>
      <c r="L43" s="271"/>
      <c r="M43" s="271"/>
      <c r="N43" s="271"/>
      <c r="O43" s="271"/>
      <c r="P43" s="271"/>
    </row>
    <row r="44" spans="2:16" ht="9.75" customHeight="1" x14ac:dyDescent="0.2">
      <c r="B44" s="269" t="s">
        <v>106</v>
      </c>
      <c r="C44" s="269"/>
      <c r="D44" s="269"/>
      <c r="E44" s="269"/>
      <c r="F44" s="269"/>
      <c r="G44" s="269"/>
      <c r="H44" s="269"/>
      <c r="I44" s="269"/>
      <c r="J44" s="269"/>
      <c r="K44" s="269"/>
      <c r="L44" s="269"/>
      <c r="M44" s="269"/>
      <c r="N44" s="269"/>
    </row>
    <row r="45" spans="2:16" x14ac:dyDescent="0.2">
      <c r="B45" s="269" t="s">
        <v>107</v>
      </c>
      <c r="C45" s="269"/>
      <c r="D45" s="269"/>
      <c r="E45" s="269"/>
      <c r="F45" s="269"/>
      <c r="G45" s="269"/>
      <c r="H45" s="269"/>
      <c r="I45" s="269"/>
      <c r="J45" s="269"/>
      <c r="K45" s="269"/>
      <c r="L45" s="269"/>
      <c r="M45" s="269"/>
      <c r="N45" s="269"/>
    </row>
    <row r="46" spans="2:16" x14ac:dyDescent="0.2">
      <c r="B46" s="269" t="s">
        <v>108</v>
      </c>
      <c r="C46" s="269"/>
      <c r="D46" s="269"/>
      <c r="E46" s="269"/>
      <c r="F46" s="269"/>
      <c r="G46" s="269"/>
      <c r="H46" s="269"/>
      <c r="I46" s="269"/>
      <c r="J46" s="269"/>
      <c r="K46" s="269"/>
      <c r="L46" s="269"/>
      <c r="M46" s="269"/>
      <c r="N46" s="269"/>
    </row>
  </sheetData>
  <mergeCells count="8">
    <mergeCell ref="B2:O2"/>
    <mergeCell ref="B45:N45"/>
    <mergeCell ref="B46:N46"/>
    <mergeCell ref="B39:N39"/>
    <mergeCell ref="B40:O40"/>
    <mergeCell ref="B42:N42"/>
    <mergeCell ref="B43:P43"/>
    <mergeCell ref="B44:N44"/>
  </mergeCells>
  <printOptions horizontalCentered="1"/>
  <pageMargins left="0.5" right="0.5" top="0.5" bottom="0.5" header="0.3" footer="0.3"/>
  <pageSetup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B1:O15"/>
  <sheetViews>
    <sheetView zoomScaleNormal="100" workbookViewId="0">
      <selection activeCell="B7" sqref="B7"/>
    </sheetView>
  </sheetViews>
  <sheetFormatPr defaultColWidth="9.140625" defaultRowHeight="14.25" x14ac:dyDescent="0.2"/>
  <cols>
    <col min="1" max="1" width="3.28515625" style="24" customWidth="1"/>
    <col min="2" max="2" width="13.28515625" style="24" customWidth="1"/>
    <col min="3" max="3" width="13.42578125" style="24" customWidth="1"/>
    <col min="4" max="4" width="12.42578125" style="24" customWidth="1"/>
    <col min="5" max="5" width="12.7109375" style="24" customWidth="1"/>
    <col min="6" max="6" width="15" style="24" customWidth="1"/>
    <col min="7" max="7" width="13.28515625" style="24" customWidth="1"/>
    <col min="8" max="8" width="22.28515625" style="24" customWidth="1"/>
    <col min="9" max="9" width="13" style="24" customWidth="1"/>
    <col min="10" max="10" width="9.140625" style="24"/>
    <col min="11" max="11" width="12.85546875" style="24" customWidth="1"/>
    <col min="12" max="16384" width="9.140625" style="24"/>
  </cols>
  <sheetData>
    <row r="1" spans="2:15" ht="39.75" customHeight="1" x14ac:dyDescent="0.25">
      <c r="B1" s="273" t="s">
        <v>112</v>
      </c>
      <c r="C1" s="273"/>
      <c r="D1" s="273"/>
      <c r="E1" s="273"/>
      <c r="F1" s="273"/>
      <c r="G1" s="273"/>
      <c r="H1" s="273"/>
      <c r="I1" s="273"/>
      <c r="J1" s="23"/>
      <c r="K1" s="23"/>
      <c r="L1" s="23"/>
      <c r="M1" s="23"/>
      <c r="N1" s="23"/>
      <c r="O1" s="23"/>
    </row>
    <row r="2" spans="2:15" ht="40.5" customHeight="1" thickBot="1" x14ac:dyDescent="0.25">
      <c r="B2" s="121" t="s">
        <v>113</v>
      </c>
      <c r="C2" s="122" t="s">
        <v>114</v>
      </c>
      <c r="D2" s="122" t="s">
        <v>115</v>
      </c>
      <c r="E2" s="122" t="s">
        <v>116</v>
      </c>
      <c r="F2" s="122" t="s">
        <v>117</v>
      </c>
      <c r="G2" s="122" t="s">
        <v>118</v>
      </c>
      <c r="H2" s="122" t="s">
        <v>119</v>
      </c>
      <c r="I2" s="122" t="s">
        <v>120</v>
      </c>
    </row>
    <row r="3" spans="2:15" ht="15" thickTop="1" x14ac:dyDescent="0.2">
      <c r="B3" s="123">
        <v>1</v>
      </c>
      <c r="C3" s="2">
        <f>'YR1'!I36</f>
        <v>606</v>
      </c>
      <c r="D3" s="2">
        <f>+'YR1'!J36</f>
        <v>60.599999999999994</v>
      </c>
      <c r="E3" s="2">
        <f>+'YR1'!K36</f>
        <v>30.299999999999997</v>
      </c>
      <c r="F3" s="2">
        <f>SUM(C3:E3)</f>
        <v>696.9</v>
      </c>
      <c r="G3" s="3">
        <f>'YR1'!M36</f>
        <v>68700</v>
      </c>
      <c r="H3" s="3">
        <f>'YR1'!N36</f>
        <v>365973</v>
      </c>
      <c r="I3" s="3">
        <f>+G3+H3</f>
        <v>434673</v>
      </c>
    </row>
    <row r="4" spans="2:15" x14ac:dyDescent="0.2">
      <c r="B4" s="124">
        <v>2</v>
      </c>
      <c r="C4" s="4">
        <f>'YR2'!H36</f>
        <v>73.5</v>
      </c>
      <c r="D4" s="4">
        <f>+'YR2'!I36</f>
        <v>7.35</v>
      </c>
      <c r="E4" s="4">
        <f>'YR2'!J36</f>
        <v>3.6749999999999998</v>
      </c>
      <c r="F4" s="4">
        <f>SUM(C4:E4)</f>
        <v>84.524999999999991</v>
      </c>
      <c r="G4" s="5">
        <f>'YR2'!L36</f>
        <v>8332</v>
      </c>
      <c r="H4" s="5">
        <f>'YR2'!M36</f>
        <v>45723</v>
      </c>
      <c r="I4" s="5">
        <f>+G4+H4</f>
        <v>54055</v>
      </c>
    </row>
    <row r="5" spans="2:15" ht="15" thickBot="1" x14ac:dyDescent="0.25">
      <c r="B5" s="121">
        <v>3</v>
      </c>
      <c r="C5" s="6">
        <f>'YR3'!H36</f>
        <v>73.5</v>
      </c>
      <c r="D5" s="6">
        <f>'YR2'!I36</f>
        <v>7.35</v>
      </c>
      <c r="E5" s="6">
        <f>'YR3'!J36</f>
        <v>3.6749999999999998</v>
      </c>
      <c r="F5" s="6">
        <f>SUM(C5:E5)</f>
        <v>84.524999999999991</v>
      </c>
      <c r="G5" s="7">
        <f>'YR3'!L36</f>
        <v>8332</v>
      </c>
      <c r="H5" s="7">
        <f>'YR3'!M36</f>
        <v>45723</v>
      </c>
      <c r="I5" s="7">
        <f>+G5+H5</f>
        <v>54055</v>
      </c>
    </row>
    <row r="6" spans="2:15" ht="15" thickTop="1" x14ac:dyDescent="0.2">
      <c r="B6" s="123" t="s">
        <v>3</v>
      </c>
      <c r="C6" s="2">
        <f t="shared" ref="C6:I6" si="0">SUM(C3:C5)</f>
        <v>753</v>
      </c>
      <c r="D6" s="2">
        <f t="shared" si="0"/>
        <v>75.299999999999983</v>
      </c>
      <c r="E6" s="2">
        <f t="shared" si="0"/>
        <v>37.649999999999991</v>
      </c>
      <c r="F6" s="2">
        <f>SUM(F3:F5)</f>
        <v>865.94999999999993</v>
      </c>
      <c r="G6" s="3">
        <f t="shared" si="0"/>
        <v>85364</v>
      </c>
      <c r="H6" s="3">
        <f t="shared" si="0"/>
        <v>457419</v>
      </c>
      <c r="I6" s="3">
        <f t="shared" si="0"/>
        <v>542783</v>
      </c>
    </row>
    <row r="7" spans="2:15" x14ac:dyDescent="0.2">
      <c r="B7" s="124" t="s">
        <v>121</v>
      </c>
      <c r="C7" s="4">
        <f t="shared" ref="C7:I7" si="1">AVERAGE(C3:C5)</f>
        <v>251</v>
      </c>
      <c r="D7" s="4">
        <f t="shared" si="1"/>
        <v>25.099999999999994</v>
      </c>
      <c r="E7" s="4">
        <f t="shared" si="1"/>
        <v>12.549999999999997</v>
      </c>
      <c r="F7" s="4">
        <f>AVERAGE(F3:F5)</f>
        <v>288.64999999999998</v>
      </c>
      <c r="G7" s="125">
        <f t="shared" si="1"/>
        <v>28454.666666666668</v>
      </c>
      <c r="H7" s="5">
        <f t="shared" si="1"/>
        <v>152473</v>
      </c>
      <c r="I7" s="5">
        <f t="shared" si="1"/>
        <v>180927.66666666666</v>
      </c>
    </row>
    <row r="8" spans="2:15" x14ac:dyDescent="0.2">
      <c r="B8" s="126"/>
      <c r="C8" s="25"/>
      <c r="D8" s="25"/>
      <c r="E8" s="25"/>
      <c r="F8" s="25"/>
      <c r="G8" s="25"/>
      <c r="H8" s="25"/>
      <c r="I8" s="127"/>
    </row>
    <row r="9" spans="2:15" ht="30" customHeight="1" thickBot="1" x14ac:dyDescent="0.25">
      <c r="B9" s="121" t="s">
        <v>113</v>
      </c>
      <c r="C9" s="122" t="s">
        <v>122</v>
      </c>
      <c r="D9" s="122" t="s">
        <v>123</v>
      </c>
      <c r="E9" s="122" t="s">
        <v>124</v>
      </c>
      <c r="F9" s="122" t="s">
        <v>125</v>
      </c>
      <c r="G9" s="122" t="s">
        <v>94</v>
      </c>
      <c r="H9" s="128" t="s">
        <v>126</v>
      </c>
      <c r="I9" s="128" t="s">
        <v>127</v>
      </c>
    </row>
    <row r="10" spans="2:15" ht="15" thickTop="1" x14ac:dyDescent="0.2">
      <c r="B10" s="123">
        <v>1</v>
      </c>
      <c r="C10" s="2">
        <v>15</v>
      </c>
      <c r="D10" s="2">
        <f>'YR1'!O36</f>
        <v>51</v>
      </c>
      <c r="E10" s="2">
        <f>'YR1'!I23+'YR1'!J23+'YR1'!K23</f>
        <v>307.05</v>
      </c>
      <c r="F10" s="2">
        <f>'YR1'!I35+'YR1'!J35+'YR1'!K35</f>
        <v>389.84999999999997</v>
      </c>
      <c r="G10" s="2">
        <f>F10+E10</f>
        <v>696.9</v>
      </c>
      <c r="H10" s="87">
        <f>G10/D10</f>
        <v>13.664705882352941</v>
      </c>
      <c r="I10" s="63">
        <f>G10/C10</f>
        <v>46.46</v>
      </c>
    </row>
    <row r="11" spans="2:15" x14ac:dyDescent="0.2">
      <c r="B11" s="124">
        <v>2</v>
      </c>
      <c r="C11" s="73">
        <v>15</v>
      </c>
      <c r="D11" s="73">
        <f>'YR2'!N36</f>
        <v>21</v>
      </c>
      <c r="E11" s="73">
        <f>'YR2'!K23</f>
        <v>48.3</v>
      </c>
      <c r="F11" s="73">
        <f>'YR2'!K35</f>
        <v>36.225000000000001</v>
      </c>
      <c r="G11" s="2">
        <f>F11+E11</f>
        <v>84.525000000000006</v>
      </c>
      <c r="H11" s="87">
        <f t="shared" ref="H11" si="2">G11/D11</f>
        <v>4.0250000000000004</v>
      </c>
      <c r="I11" s="63">
        <f t="shared" ref="I11:I12" si="3">G11/C11</f>
        <v>5.6350000000000007</v>
      </c>
    </row>
    <row r="12" spans="2:15" ht="15" thickBot="1" x14ac:dyDescent="0.25">
      <c r="B12" s="121">
        <v>3</v>
      </c>
      <c r="C12" s="64">
        <v>15</v>
      </c>
      <c r="D12" s="64">
        <f>'YR3'!N36</f>
        <v>21</v>
      </c>
      <c r="E12" s="64">
        <f>'YR3'!K23</f>
        <v>48.3</v>
      </c>
      <c r="F12" s="64">
        <f>'YR3'!K35</f>
        <v>36.225000000000001</v>
      </c>
      <c r="G12" s="6">
        <f>F12+E12</f>
        <v>84.525000000000006</v>
      </c>
      <c r="H12" s="134">
        <f>G12/D12</f>
        <v>4.0250000000000004</v>
      </c>
      <c r="I12" s="135">
        <f t="shared" si="3"/>
        <v>5.6350000000000007</v>
      </c>
    </row>
    <row r="13" spans="2:15" ht="15" thickTop="1" x14ac:dyDescent="0.2">
      <c r="B13" s="123" t="s">
        <v>3</v>
      </c>
      <c r="C13" s="2">
        <v>45</v>
      </c>
      <c r="D13" s="2">
        <f>SUM(D10:D12)</f>
        <v>93</v>
      </c>
      <c r="E13" s="2">
        <f t="shared" ref="E13:F13" si="4">SUM(E10:E12)</f>
        <v>403.65000000000003</v>
      </c>
      <c r="F13" s="2">
        <f t="shared" si="4"/>
        <v>462.3</v>
      </c>
      <c r="G13" s="2">
        <f>SUM(G10:G12)</f>
        <v>865.94999999999993</v>
      </c>
      <c r="H13" s="87">
        <f>G13/D13</f>
        <v>9.3112903225806445</v>
      </c>
      <c r="I13" s="136">
        <f>G13/C13</f>
        <v>19.243333333333332</v>
      </c>
    </row>
    <row r="14" spans="2:15" x14ac:dyDescent="0.2">
      <c r="B14" s="124" t="s">
        <v>121</v>
      </c>
      <c r="C14" s="4">
        <f>AVERAGE(C10:C12)</f>
        <v>15</v>
      </c>
      <c r="D14" s="4">
        <f t="shared" ref="D14:G14" si="5">AVERAGE(D10:D12)</f>
        <v>31</v>
      </c>
      <c r="E14" s="4">
        <f t="shared" si="5"/>
        <v>134.55000000000001</v>
      </c>
      <c r="F14" s="4">
        <f t="shared" si="5"/>
        <v>154.1</v>
      </c>
      <c r="G14" s="4">
        <f t="shared" si="5"/>
        <v>288.64999999999998</v>
      </c>
      <c r="H14" s="87">
        <f>G14/D14</f>
        <v>9.3112903225806445</v>
      </c>
      <c r="I14" s="73">
        <f>G14/C14</f>
        <v>19.243333333333332</v>
      </c>
    </row>
    <row r="15" spans="2:15" x14ac:dyDescent="0.2">
      <c r="G15" s="65"/>
    </row>
  </sheetData>
  <mergeCells count="1">
    <mergeCell ref="B1:I1"/>
  </mergeCells>
  <printOptions horizontalCentered="1"/>
  <pageMargins left="0.7" right="0.7" top="0.75" bottom="0.75" header="0.3" footer="0.3"/>
  <pageSetup orientation="landscape" r:id="rId1"/>
  <ignoredErrors>
    <ignoredError sqref="C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A1:M26"/>
  <sheetViews>
    <sheetView zoomScaleNormal="100" workbookViewId="0">
      <selection activeCell="D8" sqref="D8"/>
    </sheetView>
  </sheetViews>
  <sheetFormatPr defaultColWidth="9.140625" defaultRowHeight="14.25" x14ac:dyDescent="0.2"/>
  <cols>
    <col min="1" max="1" width="3.140625" style="24" customWidth="1"/>
    <col min="2" max="3" width="3.140625" style="13" customWidth="1"/>
    <col min="4" max="4" width="40.28515625" style="13" customWidth="1"/>
    <col min="5" max="5" width="3.28515625" style="13" customWidth="1"/>
    <col min="6" max="8" width="11.28515625" style="13" customWidth="1"/>
    <col min="9" max="9" width="11.5703125" style="13" bestFit="1" customWidth="1"/>
    <col min="10" max="10" width="10.42578125" style="13" bestFit="1" customWidth="1"/>
    <col min="11" max="11" width="10.140625" style="24" bestFit="1" customWidth="1"/>
    <col min="12" max="12" width="8.42578125" style="24" bestFit="1" customWidth="1"/>
    <col min="13" max="14" width="3.5703125" style="24" customWidth="1"/>
    <col min="15" max="16384" width="9.140625" style="24"/>
  </cols>
  <sheetData>
    <row r="1" spans="1:13" ht="15.75" customHeight="1" x14ac:dyDescent="0.25">
      <c r="A1"/>
      <c r="B1"/>
      <c r="C1"/>
      <c r="D1"/>
      <c r="E1"/>
      <c r="F1"/>
      <c r="G1"/>
      <c r="H1"/>
      <c r="I1"/>
      <c r="J1"/>
      <c r="K1"/>
      <c r="L1"/>
      <c r="M1"/>
    </row>
    <row r="2" spans="1:13" ht="30" customHeight="1" x14ac:dyDescent="0.25">
      <c r="A2" s="280" t="s">
        <v>128</v>
      </c>
      <c r="B2" s="280"/>
      <c r="C2" s="280"/>
      <c r="D2" s="280"/>
      <c r="E2" s="280"/>
      <c r="F2" s="280"/>
      <c r="G2" s="280"/>
      <c r="H2" s="280"/>
      <c r="I2" s="280"/>
      <c r="J2" s="280"/>
      <c r="K2" s="280"/>
      <c r="L2" s="280"/>
      <c r="M2" s="280"/>
    </row>
    <row r="3" spans="1:13" ht="14.25" customHeight="1" x14ac:dyDescent="0.2">
      <c r="A3" s="158"/>
      <c r="B3" s="168"/>
      <c r="C3" s="168"/>
      <c r="D3" s="168"/>
      <c r="E3" s="168"/>
      <c r="F3" s="189" t="s">
        <v>129</v>
      </c>
      <c r="G3" s="195" t="s">
        <v>130</v>
      </c>
      <c r="H3" s="201" t="s">
        <v>131</v>
      </c>
      <c r="I3" s="201" t="s">
        <v>132</v>
      </c>
      <c r="J3" s="201" t="s">
        <v>133</v>
      </c>
      <c r="K3" s="204" t="s">
        <v>134</v>
      </c>
      <c r="L3" s="204" t="s">
        <v>135</v>
      </c>
      <c r="M3" s="281" t="s">
        <v>45</v>
      </c>
    </row>
    <row r="4" spans="1:13" ht="48.75" thickBot="1" x14ac:dyDescent="0.25">
      <c r="A4" s="283" t="s">
        <v>32</v>
      </c>
      <c r="B4" s="284"/>
      <c r="C4" s="284"/>
      <c r="D4" s="284"/>
      <c r="E4" s="285"/>
      <c r="F4" s="190" t="s">
        <v>136</v>
      </c>
      <c r="G4" s="196" t="s">
        <v>137</v>
      </c>
      <c r="H4" s="202" t="s">
        <v>138</v>
      </c>
      <c r="I4" s="202" t="s">
        <v>139</v>
      </c>
      <c r="J4" s="202" t="s">
        <v>140</v>
      </c>
      <c r="K4" s="202" t="s">
        <v>141</v>
      </c>
      <c r="L4" s="202" t="s">
        <v>142</v>
      </c>
      <c r="M4" s="282"/>
    </row>
    <row r="5" spans="1:13" ht="14.25" customHeight="1" thickTop="1" x14ac:dyDescent="0.2">
      <c r="A5" s="159" t="s">
        <v>143</v>
      </c>
      <c r="B5" s="169" t="s">
        <v>144</v>
      </c>
      <c r="C5" s="177"/>
      <c r="D5" s="177"/>
      <c r="E5" s="181"/>
      <c r="F5" s="286" t="s">
        <v>145</v>
      </c>
      <c r="G5" s="287"/>
      <c r="H5" s="287"/>
      <c r="I5" s="287"/>
      <c r="J5" s="287"/>
      <c r="K5" s="287"/>
      <c r="L5" s="287"/>
      <c r="M5" s="288"/>
    </row>
    <row r="6" spans="1:13" x14ac:dyDescent="0.2">
      <c r="A6" s="160" t="s">
        <v>146</v>
      </c>
      <c r="B6" s="170" t="s">
        <v>147</v>
      </c>
      <c r="C6" s="170"/>
      <c r="D6" s="170"/>
      <c r="E6" s="182"/>
      <c r="F6" s="191">
        <v>10</v>
      </c>
      <c r="G6" s="197">
        <v>8</v>
      </c>
      <c r="H6" s="197">
        <f>(F6*G6)</f>
        <v>80</v>
      </c>
      <c r="I6" s="197">
        <f>H6*0.05</f>
        <v>4</v>
      </c>
      <c r="J6" s="197">
        <f>H6*0.1</f>
        <v>8</v>
      </c>
      <c r="K6" s="197">
        <f>SUM(H6:J6)</f>
        <v>92</v>
      </c>
      <c r="L6" s="205">
        <f>H6*Inputs!$D$22+I6*Inputs!$D$23+J6*Inputs!$D$24</f>
        <v>4435.68</v>
      </c>
      <c r="M6" s="205" t="s">
        <v>51</v>
      </c>
    </row>
    <row r="7" spans="1:13" x14ac:dyDescent="0.2">
      <c r="A7" s="161" t="s">
        <v>148</v>
      </c>
      <c r="B7" s="171" t="s">
        <v>149</v>
      </c>
      <c r="C7" s="171"/>
      <c r="D7" s="171"/>
      <c r="E7" s="183"/>
      <c r="F7" s="289"/>
      <c r="G7" s="290"/>
      <c r="H7" s="290"/>
      <c r="I7" s="290"/>
      <c r="J7" s="290"/>
      <c r="K7" s="290"/>
      <c r="L7" s="290"/>
      <c r="M7" s="291"/>
    </row>
    <row r="8" spans="1:13" x14ac:dyDescent="0.2">
      <c r="A8" s="162"/>
      <c r="B8" s="172" t="s">
        <v>150</v>
      </c>
      <c r="C8" s="169" t="s">
        <v>151</v>
      </c>
      <c r="D8" s="169"/>
      <c r="E8" s="184"/>
      <c r="F8" s="289"/>
      <c r="G8" s="290"/>
      <c r="H8" s="290"/>
      <c r="I8" s="290"/>
      <c r="J8" s="290"/>
      <c r="K8" s="290"/>
      <c r="L8" s="290"/>
      <c r="M8" s="291"/>
    </row>
    <row r="9" spans="1:13" x14ac:dyDescent="0.2">
      <c r="A9" s="163"/>
      <c r="B9" s="210"/>
      <c r="C9" s="208" t="s">
        <v>152</v>
      </c>
      <c r="D9" s="208"/>
      <c r="E9" s="209"/>
      <c r="F9" s="215">
        <f>15*0.1</f>
        <v>1.5</v>
      </c>
      <c r="G9" s="215">
        <v>5.5</v>
      </c>
      <c r="H9" s="215">
        <f>F9*G9</f>
        <v>8.25</v>
      </c>
      <c r="I9" s="232">
        <f>H9*0.05</f>
        <v>0.41250000000000003</v>
      </c>
      <c r="J9" s="232">
        <f>H9*0.1</f>
        <v>0.82500000000000007</v>
      </c>
      <c r="K9" s="216">
        <f>H9+I9+J9</f>
        <v>9.4874999999999989</v>
      </c>
      <c r="L9" s="217">
        <f>H9*Inputs!$D$22+I9*Inputs!$D$23+J9*Inputs!$D$24</f>
        <v>457.42950000000002</v>
      </c>
      <c r="M9" s="215" t="s">
        <v>54</v>
      </c>
    </row>
    <row r="10" spans="1:13" x14ac:dyDescent="0.2">
      <c r="A10" s="214"/>
      <c r="B10" s="213"/>
      <c r="C10" s="212" t="s">
        <v>153</v>
      </c>
      <c r="D10" s="212"/>
      <c r="E10" s="209"/>
      <c r="F10" s="215">
        <f>3*0.1</f>
        <v>0.30000000000000004</v>
      </c>
      <c r="G10" s="215">
        <v>8</v>
      </c>
      <c r="H10" s="215">
        <f t="shared" ref="H10" si="0">F10*G10</f>
        <v>2.4000000000000004</v>
      </c>
      <c r="I10" s="215">
        <f t="shared" ref="I10" si="1">H10*0.05</f>
        <v>0.12000000000000002</v>
      </c>
      <c r="J10" s="215">
        <f t="shared" ref="J10" si="2">H10*0.1</f>
        <v>0.24000000000000005</v>
      </c>
      <c r="K10" s="215">
        <f t="shared" ref="K10" si="3">H10+I10+J10</f>
        <v>2.7600000000000007</v>
      </c>
      <c r="L10" s="217">
        <f>H10*Inputs!$D$22+I10*Inputs!$D$23+J10*Inputs!$D$24</f>
        <v>133.07040000000001</v>
      </c>
      <c r="M10" s="218" t="s">
        <v>154</v>
      </c>
    </row>
    <row r="11" spans="1:13" x14ac:dyDescent="0.2">
      <c r="A11" s="164"/>
      <c r="B11" s="173" t="s">
        <v>155</v>
      </c>
      <c r="C11" s="178" t="s">
        <v>156</v>
      </c>
      <c r="D11" s="178"/>
      <c r="E11" s="185"/>
      <c r="F11" s="294" t="s">
        <v>145</v>
      </c>
      <c r="G11" s="295"/>
      <c r="H11" s="295"/>
      <c r="I11" s="295"/>
      <c r="J11" s="295"/>
      <c r="K11" s="295"/>
      <c r="L11" s="295"/>
      <c r="M11" s="296"/>
    </row>
    <row r="12" spans="1:13" x14ac:dyDescent="0.2">
      <c r="A12" s="164"/>
      <c r="B12" s="174" t="s">
        <v>157</v>
      </c>
      <c r="C12" s="171" t="s">
        <v>158</v>
      </c>
      <c r="D12" s="171"/>
      <c r="E12" s="186"/>
      <c r="F12" s="289"/>
      <c r="G12" s="290"/>
      <c r="H12" s="290"/>
      <c r="I12" s="290"/>
      <c r="J12" s="290"/>
      <c r="K12" s="290"/>
      <c r="L12" s="290"/>
      <c r="M12" s="291"/>
    </row>
    <row r="13" spans="1:13" ht="16.5" customHeight="1" x14ac:dyDescent="0.2">
      <c r="A13" s="165" t="s">
        <v>62</v>
      </c>
      <c r="B13" s="297" t="s">
        <v>159</v>
      </c>
      <c r="C13" s="297"/>
      <c r="D13" s="297"/>
      <c r="E13" s="187"/>
      <c r="F13" s="192">
        <v>18</v>
      </c>
      <c r="G13" s="198">
        <v>0.5</v>
      </c>
      <c r="H13" s="199">
        <f t="shared" ref="H13:H17" si="4">F13*G13</f>
        <v>9</v>
      </c>
      <c r="I13" s="199">
        <f t="shared" ref="I13:I18" si="5">H13*0.05</f>
        <v>0.45</v>
      </c>
      <c r="J13" s="199">
        <f t="shared" ref="J13:J18" si="6">H13*0.1</f>
        <v>0.9</v>
      </c>
      <c r="K13" s="197">
        <f t="shared" ref="K13:K17" si="7">H13+I13+J13</f>
        <v>10.35</v>
      </c>
      <c r="L13" s="205">
        <f>H13*Inputs!$D$22+I13*Inputs!$D$23+J13*Inputs!$D$24</f>
        <v>499.01399999999995</v>
      </c>
      <c r="M13" s="207"/>
    </row>
    <row r="14" spans="1:13" x14ac:dyDescent="0.2">
      <c r="A14" s="165" t="s">
        <v>62</v>
      </c>
      <c r="B14" s="297" t="s">
        <v>160</v>
      </c>
      <c r="C14" s="297"/>
      <c r="D14" s="297"/>
      <c r="E14" s="187"/>
      <c r="F14" s="192">
        <v>15</v>
      </c>
      <c r="G14" s="198">
        <v>10</v>
      </c>
      <c r="H14" s="199">
        <f t="shared" si="4"/>
        <v>150</v>
      </c>
      <c r="I14" s="199">
        <f t="shared" si="5"/>
        <v>7.5</v>
      </c>
      <c r="J14" s="199">
        <f t="shared" si="6"/>
        <v>15</v>
      </c>
      <c r="K14" s="197">
        <f t="shared" si="7"/>
        <v>172.5</v>
      </c>
      <c r="L14" s="205">
        <f>H14*Inputs!$D$22+I14*Inputs!$D$23+J14*Inputs!$D$24</f>
        <v>8316.9</v>
      </c>
      <c r="M14" s="207" t="s">
        <v>161</v>
      </c>
    </row>
    <row r="15" spans="1:13" x14ac:dyDescent="0.2">
      <c r="A15" s="164"/>
      <c r="B15" s="259" t="s">
        <v>162</v>
      </c>
      <c r="C15" s="220"/>
      <c r="D15" s="220"/>
      <c r="E15" s="187"/>
      <c r="F15" s="192">
        <v>3</v>
      </c>
      <c r="G15" s="198">
        <v>20</v>
      </c>
      <c r="H15" s="199">
        <f t="shared" si="4"/>
        <v>60</v>
      </c>
      <c r="I15" s="199">
        <f t="shared" si="5"/>
        <v>3</v>
      </c>
      <c r="J15" s="199">
        <f t="shared" si="6"/>
        <v>6</v>
      </c>
      <c r="K15" s="197">
        <f t="shared" si="7"/>
        <v>69</v>
      </c>
      <c r="L15" s="205">
        <f>H15*Inputs!$D$22+I15*Inputs!$D$23+J15*Inputs!$D$24</f>
        <v>3326.7599999999998</v>
      </c>
      <c r="M15" s="207" t="s">
        <v>163</v>
      </c>
    </row>
    <row r="16" spans="1:13" ht="15" customHeight="1" x14ac:dyDescent="0.2">
      <c r="A16" s="292" t="s">
        <v>164</v>
      </c>
      <c r="B16" s="293"/>
      <c r="C16" s="293"/>
      <c r="D16" s="293"/>
      <c r="E16" s="187"/>
      <c r="F16" s="192">
        <v>15</v>
      </c>
      <c r="G16" s="198">
        <v>1</v>
      </c>
      <c r="H16" s="199">
        <f t="shared" si="4"/>
        <v>15</v>
      </c>
      <c r="I16" s="235">
        <f t="shared" si="5"/>
        <v>0.75</v>
      </c>
      <c r="J16" s="235">
        <f t="shared" si="6"/>
        <v>1.5</v>
      </c>
      <c r="K16" s="197">
        <f t="shared" si="7"/>
        <v>17.25</v>
      </c>
      <c r="L16" s="205">
        <f>H16*Inputs!$D$22+I16*Inputs!$D$23+J16*Inputs!$D$24</f>
        <v>831.68999999999994</v>
      </c>
      <c r="M16" s="207"/>
    </row>
    <row r="17" spans="1:13" ht="15" customHeight="1" x14ac:dyDescent="0.2">
      <c r="A17" s="261" t="s">
        <v>165</v>
      </c>
      <c r="B17" s="220"/>
      <c r="C17" s="220"/>
      <c r="D17" s="220"/>
      <c r="E17" s="187"/>
      <c r="F17" s="192">
        <v>30</v>
      </c>
      <c r="G17" s="198">
        <v>1</v>
      </c>
      <c r="H17" s="199">
        <f t="shared" si="4"/>
        <v>30</v>
      </c>
      <c r="I17" s="235">
        <f t="shared" si="5"/>
        <v>1.5</v>
      </c>
      <c r="J17" s="235">
        <f t="shared" si="6"/>
        <v>3</v>
      </c>
      <c r="K17" s="197">
        <f t="shared" si="7"/>
        <v>34.5</v>
      </c>
      <c r="L17" s="205">
        <f>H17*Inputs!$D$22+I17*Inputs!$D$23+J17*Inputs!$D$24</f>
        <v>1663.3799999999999</v>
      </c>
      <c r="M17" s="207" t="s">
        <v>166</v>
      </c>
    </row>
    <row r="18" spans="1:13" x14ac:dyDescent="0.2">
      <c r="A18" s="166"/>
      <c r="B18" s="175" t="s">
        <v>167</v>
      </c>
      <c r="C18" s="179" t="s">
        <v>168</v>
      </c>
      <c r="D18" s="179"/>
      <c r="E18" s="188"/>
      <c r="F18" s="193">
        <v>1</v>
      </c>
      <c r="G18" s="199">
        <v>4</v>
      </c>
      <c r="H18" s="199">
        <f t="shared" ref="H18" si="8">(F18*G18)</f>
        <v>4</v>
      </c>
      <c r="I18" s="199">
        <f t="shared" si="5"/>
        <v>0.2</v>
      </c>
      <c r="J18" s="199">
        <f t="shared" si="6"/>
        <v>0.4</v>
      </c>
      <c r="K18" s="197">
        <f t="shared" ref="K18" si="9">SUM(H18:J18)</f>
        <v>4.6000000000000005</v>
      </c>
      <c r="L18" s="205">
        <f>H18*[1]Inputs!$D$23+I18*[1]Inputs!$D$24+J18*[1]Inputs!$D$25</f>
        <v>221.78559999999999</v>
      </c>
      <c r="M18" s="207"/>
    </row>
    <row r="19" spans="1:13" x14ac:dyDescent="0.2">
      <c r="A19" s="167"/>
      <c r="B19" s="176" t="s">
        <v>93</v>
      </c>
      <c r="C19" s="180"/>
      <c r="D19" s="180"/>
      <c r="E19" s="179"/>
      <c r="F19" s="194"/>
      <c r="G19" s="200"/>
      <c r="H19" s="203">
        <f>SUM(H6:H18)</f>
        <v>358.65</v>
      </c>
      <c r="I19" s="203">
        <f>SUM(I6:I18)</f>
        <v>17.932500000000001</v>
      </c>
      <c r="J19" s="203">
        <f>SUM(J6:J18)</f>
        <v>35.865000000000002</v>
      </c>
      <c r="K19" s="203">
        <f>SUM(K6:K18)</f>
        <v>412.44749999999999</v>
      </c>
      <c r="L19" s="206">
        <f>SUM(L6:L18)</f>
        <v>19885.709499999997</v>
      </c>
      <c r="M19" s="207"/>
    </row>
    <row r="20" spans="1:13" x14ac:dyDescent="0.2">
      <c r="A20" s="8"/>
      <c r="B20" s="8"/>
      <c r="C20" s="8"/>
      <c r="D20" s="8"/>
      <c r="E20" s="8"/>
      <c r="F20" s="8"/>
      <c r="G20" s="211"/>
      <c r="H20" s="14"/>
      <c r="I20" s="14"/>
      <c r="J20" s="14"/>
      <c r="K20" s="14"/>
      <c r="L20" s="14"/>
      <c r="M20" s="14"/>
    </row>
    <row r="21" spans="1:13" x14ac:dyDescent="0.2">
      <c r="A21" s="276" t="s">
        <v>100</v>
      </c>
      <c r="B21" s="276"/>
      <c r="C21" s="276"/>
      <c r="D21" s="276"/>
      <c r="E21" s="276"/>
      <c r="F21" s="276"/>
      <c r="G21" s="276"/>
      <c r="H21" s="276"/>
      <c r="I21" s="276"/>
      <c r="J21" s="276"/>
      <c r="K21" s="276"/>
      <c r="L21" s="276"/>
      <c r="M21" s="276"/>
    </row>
    <row r="22" spans="1:13" x14ac:dyDescent="0.2">
      <c r="A22" s="277" t="s">
        <v>200</v>
      </c>
      <c r="B22" s="277"/>
      <c r="C22" s="277"/>
      <c r="D22" s="277"/>
      <c r="E22" s="277"/>
      <c r="F22" s="277"/>
      <c r="G22" s="277"/>
      <c r="H22" s="277"/>
      <c r="I22" s="277"/>
      <c r="J22" s="277"/>
      <c r="K22" s="277"/>
      <c r="L22" s="277"/>
      <c r="M22" s="277"/>
    </row>
    <row r="23" spans="1:13" ht="11.25" customHeight="1" x14ac:dyDescent="0.2">
      <c r="A23" s="278" t="s">
        <v>169</v>
      </c>
      <c r="B23" s="278"/>
      <c r="C23" s="278"/>
      <c r="D23" s="278"/>
      <c r="E23" s="278"/>
      <c r="F23" s="278"/>
      <c r="G23" s="278"/>
      <c r="H23" s="278"/>
      <c r="I23" s="278"/>
      <c r="K23" s="279"/>
      <c r="L23" s="279"/>
      <c r="M23" s="279"/>
    </row>
    <row r="24" spans="1:13" ht="22.5" customHeight="1" x14ac:dyDescent="0.2">
      <c r="A24" s="275" t="s">
        <v>201</v>
      </c>
      <c r="B24" s="275"/>
      <c r="C24" s="275"/>
      <c r="D24" s="275"/>
      <c r="E24" s="275"/>
      <c r="F24" s="275"/>
      <c r="G24" s="275"/>
      <c r="H24" s="275"/>
      <c r="I24" s="275"/>
      <c r="J24" s="275"/>
      <c r="K24" s="275"/>
      <c r="L24" s="275"/>
      <c r="M24" s="275"/>
    </row>
    <row r="25" spans="1:13" ht="24" customHeight="1" x14ac:dyDescent="0.2">
      <c r="A25" s="275" t="s">
        <v>170</v>
      </c>
      <c r="B25" s="275"/>
      <c r="C25" s="275"/>
      <c r="D25" s="275"/>
      <c r="E25" s="275"/>
      <c r="F25" s="275"/>
      <c r="G25" s="275"/>
      <c r="H25" s="275"/>
      <c r="I25" s="275"/>
      <c r="J25" s="275"/>
      <c r="K25" s="275"/>
      <c r="L25" s="275"/>
      <c r="M25" s="275"/>
    </row>
    <row r="26" spans="1:13" ht="10.5" customHeight="1" x14ac:dyDescent="0.2">
      <c r="A26" s="274" t="s">
        <v>171</v>
      </c>
      <c r="B26" s="274"/>
      <c r="C26" s="274"/>
      <c r="D26" s="274"/>
      <c r="E26" s="274"/>
      <c r="F26" s="274"/>
      <c r="G26" s="274"/>
      <c r="H26" s="274"/>
      <c r="I26" s="274"/>
      <c r="J26" s="274"/>
      <c r="K26" s="274"/>
      <c r="L26" s="274"/>
      <c r="M26" s="274"/>
    </row>
  </sheetData>
  <mergeCells count="18">
    <mergeCell ref="A16:D16"/>
    <mergeCell ref="F8:M8"/>
    <mergeCell ref="F11:M11"/>
    <mergeCell ref="F12:M12"/>
    <mergeCell ref="B13:D13"/>
    <mergeCell ref="B14:D14"/>
    <mergeCell ref="A2:M2"/>
    <mergeCell ref="M3:M4"/>
    <mergeCell ref="A4:E4"/>
    <mergeCell ref="F5:M5"/>
    <mergeCell ref="F7:M7"/>
    <mergeCell ref="A26:M26"/>
    <mergeCell ref="A24:M24"/>
    <mergeCell ref="A25:M25"/>
    <mergeCell ref="A21:M21"/>
    <mergeCell ref="A22:M22"/>
    <mergeCell ref="A23:I23"/>
    <mergeCell ref="K23:M23"/>
  </mergeCells>
  <printOptions horizontalCentered="1"/>
  <pageMargins left="0.7" right="0.7" top="0.75" bottom="0.75" header="0.3" footer="0.3"/>
  <pageSetup scale="93" orientation="landscape" r:id="rId1"/>
  <ignoredErrors>
    <ignoredError sqref="L9:L10 F9:F10 H9:H10 I9:I10 J9:J10 K9:K10" unlockedFormula="1"/>
    <ignoredError sqref="A5:A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72CA-3685-4E46-9B0B-B3403CC1A71E}">
  <sheetPr>
    <tabColor rgb="FF00B050"/>
  </sheetPr>
  <dimension ref="A2:M26"/>
  <sheetViews>
    <sheetView zoomScaleNormal="100" workbookViewId="0">
      <selection activeCell="C9" sqref="C9"/>
    </sheetView>
  </sheetViews>
  <sheetFormatPr defaultColWidth="9.140625" defaultRowHeight="14.25" x14ac:dyDescent="0.2"/>
  <cols>
    <col min="1" max="1" width="3.140625" style="24" customWidth="1"/>
    <col min="2" max="3" width="3.140625" style="13" customWidth="1"/>
    <col min="4" max="4" width="40.28515625" style="13" customWidth="1"/>
    <col min="5" max="5" width="3.28515625" style="13" customWidth="1"/>
    <col min="6" max="8" width="11.28515625" style="13" customWidth="1"/>
    <col min="9" max="9" width="11.5703125" style="13" bestFit="1" customWidth="1"/>
    <col min="10" max="10" width="10.42578125" style="13" bestFit="1" customWidth="1"/>
    <col min="11" max="11" width="10.140625" style="24" bestFit="1" customWidth="1"/>
    <col min="12" max="12" width="8.42578125" style="24" bestFit="1" customWidth="1"/>
    <col min="13" max="13" width="3.5703125" style="24" customWidth="1"/>
    <col min="14" max="16384" width="9.140625" style="24"/>
  </cols>
  <sheetData>
    <row r="2" spans="1:13" ht="28.5" customHeight="1" x14ac:dyDescent="0.25">
      <c r="A2" s="280" t="s">
        <v>172</v>
      </c>
      <c r="B2" s="280"/>
      <c r="C2" s="280"/>
      <c r="D2" s="280"/>
      <c r="E2" s="280"/>
      <c r="F2" s="280"/>
      <c r="G2" s="280"/>
      <c r="H2" s="280"/>
      <c r="I2" s="280"/>
      <c r="J2" s="280"/>
      <c r="K2" s="280"/>
      <c r="L2" s="280"/>
      <c r="M2" s="280"/>
    </row>
    <row r="3" spans="1:13" ht="14.25" customHeight="1" x14ac:dyDescent="0.2">
      <c r="A3" s="158"/>
      <c r="B3" s="168"/>
      <c r="C3" s="168"/>
      <c r="D3" s="168"/>
      <c r="E3" s="168"/>
      <c r="F3" s="189" t="s">
        <v>129</v>
      </c>
      <c r="G3" s="195" t="s">
        <v>130</v>
      </c>
      <c r="H3" s="201" t="s">
        <v>131</v>
      </c>
      <c r="I3" s="201" t="s">
        <v>132</v>
      </c>
      <c r="J3" s="201" t="s">
        <v>133</v>
      </c>
      <c r="K3" s="204" t="s">
        <v>134</v>
      </c>
      <c r="L3" s="204" t="s">
        <v>135</v>
      </c>
      <c r="M3" s="281" t="s">
        <v>45</v>
      </c>
    </row>
    <row r="4" spans="1:13" ht="48.75" thickBot="1" x14ac:dyDescent="0.25">
      <c r="A4" s="283" t="s">
        <v>32</v>
      </c>
      <c r="B4" s="284"/>
      <c r="C4" s="284"/>
      <c r="D4" s="284"/>
      <c r="E4" s="285"/>
      <c r="F4" s="190" t="s">
        <v>136</v>
      </c>
      <c r="G4" s="196" t="s">
        <v>137</v>
      </c>
      <c r="H4" s="202" t="s">
        <v>138</v>
      </c>
      <c r="I4" s="202" t="s">
        <v>139</v>
      </c>
      <c r="J4" s="202" t="s">
        <v>140</v>
      </c>
      <c r="K4" s="202" t="s">
        <v>141</v>
      </c>
      <c r="L4" s="202" t="s">
        <v>142</v>
      </c>
      <c r="M4" s="282"/>
    </row>
    <row r="5" spans="1:13" ht="25.5" customHeight="1" thickTop="1" x14ac:dyDescent="0.2">
      <c r="A5" s="159" t="s">
        <v>143</v>
      </c>
      <c r="B5" s="169" t="s">
        <v>144</v>
      </c>
      <c r="C5" s="177"/>
      <c r="D5" s="177"/>
      <c r="E5" s="181"/>
      <c r="F5" s="286" t="s">
        <v>145</v>
      </c>
      <c r="G5" s="287"/>
      <c r="H5" s="287"/>
      <c r="I5" s="287"/>
      <c r="J5" s="287"/>
      <c r="K5" s="287"/>
      <c r="L5" s="287"/>
      <c r="M5" s="288"/>
    </row>
    <row r="6" spans="1:13" ht="15" customHeight="1" x14ac:dyDescent="0.2">
      <c r="A6" s="160" t="s">
        <v>146</v>
      </c>
      <c r="B6" s="170" t="s">
        <v>147</v>
      </c>
      <c r="C6" s="170"/>
      <c r="D6" s="170"/>
      <c r="E6" s="182"/>
      <c r="F6" s="191">
        <v>0</v>
      </c>
      <c r="G6" s="197">
        <v>8</v>
      </c>
      <c r="H6" s="197">
        <f>(F6*G6)</f>
        <v>0</v>
      </c>
      <c r="I6" s="197">
        <f>H6*0.05</f>
        <v>0</v>
      </c>
      <c r="J6" s="197">
        <f>H6*0.1</f>
        <v>0</v>
      </c>
      <c r="K6" s="197">
        <f>SUM(H6:J6)</f>
        <v>0</v>
      </c>
      <c r="L6" s="205">
        <f>H6*Inputs!$D$22+I6*Inputs!$D$23+J6*Inputs!$D$24</f>
        <v>0</v>
      </c>
      <c r="M6" s="205" t="s">
        <v>51</v>
      </c>
    </row>
    <row r="7" spans="1:13" ht="25.5" customHeight="1" x14ac:dyDescent="0.2">
      <c r="A7" s="161" t="s">
        <v>148</v>
      </c>
      <c r="B7" s="171" t="s">
        <v>149</v>
      </c>
      <c r="C7" s="171"/>
      <c r="D7" s="171"/>
      <c r="E7" s="183"/>
      <c r="F7" s="289"/>
      <c r="G7" s="290"/>
      <c r="H7" s="290"/>
      <c r="I7" s="290"/>
      <c r="J7" s="290"/>
      <c r="K7" s="290"/>
      <c r="L7" s="290"/>
      <c r="M7" s="291"/>
    </row>
    <row r="8" spans="1:13" ht="12" customHeight="1" x14ac:dyDescent="0.2">
      <c r="A8" s="162"/>
      <c r="B8" s="172" t="s">
        <v>150</v>
      </c>
      <c r="C8" s="169" t="s">
        <v>151</v>
      </c>
      <c r="D8" s="169"/>
      <c r="E8" s="184"/>
      <c r="F8" s="289"/>
      <c r="G8" s="290"/>
      <c r="H8" s="290"/>
      <c r="I8" s="290"/>
      <c r="J8" s="290"/>
      <c r="K8" s="290"/>
      <c r="L8" s="290"/>
      <c r="M8" s="291"/>
    </row>
    <row r="9" spans="1:13" x14ac:dyDescent="0.2">
      <c r="A9" s="163"/>
      <c r="B9" s="210"/>
      <c r="C9" s="208" t="s">
        <v>152</v>
      </c>
      <c r="D9" s="208"/>
      <c r="E9" s="209"/>
      <c r="F9" s="215">
        <v>0</v>
      </c>
      <c r="G9" s="215">
        <v>5.5</v>
      </c>
      <c r="H9" s="215">
        <f>F9*G9</f>
        <v>0</v>
      </c>
      <c r="I9" s="260">
        <f>H9*0.05</f>
        <v>0</v>
      </c>
      <c r="J9" s="260">
        <f>H9*0.1</f>
        <v>0</v>
      </c>
      <c r="K9" s="260">
        <f>H9+I9+J9</f>
        <v>0</v>
      </c>
      <c r="L9" s="217">
        <f>H9*Inputs!$D$22+I9*Inputs!$D$23+J9*Inputs!$D$24</f>
        <v>0</v>
      </c>
      <c r="M9" s="215" t="s">
        <v>54</v>
      </c>
    </row>
    <row r="10" spans="1:13" x14ac:dyDescent="0.2">
      <c r="A10" s="214"/>
      <c r="B10" s="213"/>
      <c r="C10" s="212" t="s">
        <v>153</v>
      </c>
      <c r="D10" s="212"/>
      <c r="E10" s="209"/>
      <c r="F10" s="215">
        <f>3*0.1</f>
        <v>0.30000000000000004</v>
      </c>
      <c r="G10" s="215">
        <v>8</v>
      </c>
      <c r="H10" s="215">
        <f t="shared" ref="H10" si="0">F10*G10</f>
        <v>2.4000000000000004</v>
      </c>
      <c r="I10" s="215">
        <f t="shared" ref="I10" si="1">H10*0.05</f>
        <v>0.12000000000000002</v>
      </c>
      <c r="J10" s="215">
        <f t="shared" ref="J10" si="2">H10*0.1</f>
        <v>0.24000000000000005</v>
      </c>
      <c r="K10" s="215">
        <f t="shared" ref="K10" si="3">H10+I10+J10</f>
        <v>2.7600000000000007</v>
      </c>
      <c r="L10" s="217">
        <f>H10*Inputs!$D$22+I10*Inputs!$D$23+J10*Inputs!$D$24</f>
        <v>133.07040000000001</v>
      </c>
      <c r="M10" s="218" t="s">
        <v>154</v>
      </c>
    </row>
    <row r="11" spans="1:13" x14ac:dyDescent="0.2">
      <c r="A11" s="164"/>
      <c r="B11" s="173" t="s">
        <v>155</v>
      </c>
      <c r="C11" s="178" t="s">
        <v>156</v>
      </c>
      <c r="D11" s="178"/>
      <c r="E11" s="185"/>
      <c r="F11" s="294" t="s">
        <v>145</v>
      </c>
      <c r="G11" s="295"/>
      <c r="H11" s="295"/>
      <c r="I11" s="295"/>
      <c r="J11" s="295"/>
      <c r="K11" s="295"/>
      <c r="L11" s="295"/>
      <c r="M11" s="296"/>
    </row>
    <row r="12" spans="1:13" x14ac:dyDescent="0.2">
      <c r="A12" s="164"/>
      <c r="B12" s="174" t="s">
        <v>157</v>
      </c>
      <c r="C12" s="171" t="s">
        <v>158</v>
      </c>
      <c r="D12" s="171"/>
      <c r="E12" s="186"/>
      <c r="F12" s="289"/>
      <c r="G12" s="290"/>
      <c r="H12" s="290"/>
      <c r="I12" s="290"/>
      <c r="J12" s="290"/>
      <c r="K12" s="290"/>
      <c r="L12" s="290"/>
      <c r="M12" s="291"/>
    </row>
    <row r="13" spans="1:13" x14ac:dyDescent="0.2">
      <c r="A13" s="165" t="s">
        <v>62</v>
      </c>
      <c r="B13" s="297" t="s">
        <v>159</v>
      </c>
      <c r="C13" s="297"/>
      <c r="D13" s="297"/>
      <c r="E13" s="187"/>
      <c r="F13" s="192">
        <v>3</v>
      </c>
      <c r="G13" s="198">
        <v>0.5</v>
      </c>
      <c r="H13" s="199">
        <f t="shared" ref="H13:H17" si="4">F13*G13</f>
        <v>1.5</v>
      </c>
      <c r="I13" s="199">
        <f t="shared" ref="I13:I18" si="5">H13*0.05</f>
        <v>7.5000000000000011E-2</v>
      </c>
      <c r="J13" s="199">
        <f t="shared" ref="J13:J18" si="6">H13*0.1</f>
        <v>0.15000000000000002</v>
      </c>
      <c r="K13" s="197">
        <f t="shared" ref="K13:K17" si="7">H13+I13+J13</f>
        <v>1.7250000000000001</v>
      </c>
      <c r="L13" s="205">
        <f>H13*Inputs!$D$22+I13*Inputs!$D$23+J13*Inputs!$D$24</f>
        <v>83.168999999999997</v>
      </c>
      <c r="M13" s="207"/>
    </row>
    <row r="14" spans="1:13" x14ac:dyDescent="0.2">
      <c r="A14" s="165" t="s">
        <v>62</v>
      </c>
      <c r="B14" s="297" t="s">
        <v>160</v>
      </c>
      <c r="C14" s="297"/>
      <c r="D14" s="297"/>
      <c r="E14" s="187"/>
      <c r="F14" s="192">
        <v>0</v>
      </c>
      <c r="G14" s="198">
        <v>10</v>
      </c>
      <c r="H14" s="199">
        <f t="shared" si="4"/>
        <v>0</v>
      </c>
      <c r="I14" s="199">
        <f t="shared" si="5"/>
        <v>0</v>
      </c>
      <c r="J14" s="199">
        <f t="shared" si="6"/>
        <v>0</v>
      </c>
      <c r="K14" s="197">
        <f t="shared" si="7"/>
        <v>0</v>
      </c>
      <c r="L14" s="205">
        <f>H14*Inputs!$D$22+I14*Inputs!$D$23+J14*Inputs!$D$24</f>
        <v>0</v>
      </c>
      <c r="M14" s="207" t="s">
        <v>161</v>
      </c>
    </row>
    <row r="15" spans="1:13" x14ac:dyDescent="0.2">
      <c r="A15" s="165"/>
      <c r="B15" s="219" t="s">
        <v>162</v>
      </c>
      <c r="C15" s="220"/>
      <c r="D15" s="220"/>
      <c r="E15" s="187"/>
      <c r="F15" s="192">
        <v>3</v>
      </c>
      <c r="G15" s="198">
        <v>20</v>
      </c>
      <c r="H15" s="199">
        <f t="shared" si="4"/>
        <v>60</v>
      </c>
      <c r="I15" s="199">
        <f t="shared" si="5"/>
        <v>3</v>
      </c>
      <c r="J15" s="199">
        <f t="shared" si="6"/>
        <v>6</v>
      </c>
      <c r="K15" s="197">
        <f t="shared" si="7"/>
        <v>69</v>
      </c>
      <c r="L15" s="205">
        <f>H15*Inputs!$D$22+I15*Inputs!$D$23+J15*Inputs!$D$24</f>
        <v>3326.7599999999998</v>
      </c>
      <c r="M15" s="207" t="s">
        <v>163</v>
      </c>
    </row>
    <row r="16" spans="1:13" x14ac:dyDescent="0.2">
      <c r="A16" s="292" t="s">
        <v>164</v>
      </c>
      <c r="B16" s="293"/>
      <c r="C16" s="293"/>
      <c r="D16" s="293"/>
      <c r="E16" s="187"/>
      <c r="F16" s="192">
        <v>0</v>
      </c>
      <c r="G16" s="198">
        <v>1</v>
      </c>
      <c r="H16" s="199">
        <f t="shared" si="4"/>
        <v>0</v>
      </c>
      <c r="I16" s="199">
        <f t="shared" si="5"/>
        <v>0</v>
      </c>
      <c r="J16" s="199">
        <f t="shared" si="6"/>
        <v>0</v>
      </c>
      <c r="K16" s="197">
        <f t="shared" si="7"/>
        <v>0</v>
      </c>
      <c r="L16" s="205">
        <f>H16*Inputs!$D$22+I16*Inputs!$D$23+J16*Inputs!$D$24</f>
        <v>0</v>
      </c>
      <c r="M16" s="207"/>
    </row>
    <row r="17" spans="1:13" x14ac:dyDescent="0.2">
      <c r="A17" s="261" t="s">
        <v>165</v>
      </c>
      <c r="B17" s="220"/>
      <c r="C17" s="220"/>
      <c r="D17" s="220"/>
      <c r="E17" s="187"/>
      <c r="F17" s="192">
        <v>30</v>
      </c>
      <c r="G17" s="198">
        <v>1</v>
      </c>
      <c r="H17" s="199">
        <f t="shared" si="4"/>
        <v>30</v>
      </c>
      <c r="I17" s="235">
        <f t="shared" si="5"/>
        <v>1.5</v>
      </c>
      <c r="J17" s="199">
        <f t="shared" si="6"/>
        <v>3</v>
      </c>
      <c r="K17" s="197">
        <f t="shared" si="7"/>
        <v>34.5</v>
      </c>
      <c r="L17" s="205">
        <f>H17*Inputs!$D$22+I17*Inputs!$D$23+J17*Inputs!$D$24</f>
        <v>1663.3799999999999</v>
      </c>
      <c r="M17" s="207" t="s">
        <v>166</v>
      </c>
    </row>
    <row r="18" spans="1:13" x14ac:dyDescent="0.2">
      <c r="A18" s="166"/>
      <c r="B18" s="175" t="s">
        <v>167</v>
      </c>
      <c r="C18" s="179" t="s">
        <v>168</v>
      </c>
      <c r="D18" s="179"/>
      <c r="E18" s="188"/>
      <c r="F18" s="193">
        <v>1</v>
      </c>
      <c r="G18" s="199">
        <v>4</v>
      </c>
      <c r="H18" s="199">
        <f t="shared" ref="H18" si="8">(F18*G18)</f>
        <v>4</v>
      </c>
      <c r="I18" s="199">
        <f t="shared" si="5"/>
        <v>0.2</v>
      </c>
      <c r="J18" s="199">
        <f t="shared" si="6"/>
        <v>0.4</v>
      </c>
      <c r="K18" s="197">
        <f t="shared" ref="K18" si="9">SUM(H18:J18)</f>
        <v>4.6000000000000005</v>
      </c>
      <c r="L18" s="205">
        <f>H18*[1]Inputs!$D$23+I18*[1]Inputs!$D$24+J18*[1]Inputs!$D$25</f>
        <v>221.78559999999999</v>
      </c>
      <c r="M18" s="207"/>
    </row>
    <row r="19" spans="1:13" x14ac:dyDescent="0.2">
      <c r="A19" s="167"/>
      <c r="B19" s="176" t="s">
        <v>93</v>
      </c>
      <c r="C19" s="180"/>
      <c r="D19" s="180"/>
      <c r="E19" s="179"/>
      <c r="F19" s="194"/>
      <c r="G19" s="200"/>
      <c r="H19" s="203">
        <f>SUM(H6:H18)</f>
        <v>97.9</v>
      </c>
      <c r="I19" s="203">
        <f>SUM(I6:I18)</f>
        <v>4.8950000000000005</v>
      </c>
      <c r="J19" s="203">
        <f>SUM(J6:J18)</f>
        <v>9.7900000000000009</v>
      </c>
      <c r="K19" s="203">
        <f>SUM(K6:K18)</f>
        <v>112.58499999999999</v>
      </c>
      <c r="L19" s="206">
        <f>SUM(L6:L18)</f>
        <v>5428.165</v>
      </c>
      <c r="M19" s="207"/>
    </row>
    <row r="21" spans="1:13" x14ac:dyDescent="0.2">
      <c r="A21" s="276" t="s">
        <v>100</v>
      </c>
      <c r="B21" s="276"/>
      <c r="C21" s="276"/>
      <c r="D21" s="276"/>
      <c r="E21" s="276"/>
      <c r="F21" s="276"/>
      <c r="G21" s="276"/>
      <c r="H21" s="276"/>
      <c r="I21" s="276"/>
      <c r="J21" s="276"/>
      <c r="K21" s="276"/>
      <c r="L21" s="276"/>
      <c r="M21" s="276"/>
    </row>
    <row r="22" spans="1:13" ht="11.25" customHeight="1" x14ac:dyDescent="0.2">
      <c r="A22" s="277" t="s">
        <v>173</v>
      </c>
      <c r="B22" s="277"/>
      <c r="C22" s="277"/>
      <c r="D22" s="277"/>
      <c r="E22" s="277"/>
      <c r="F22" s="277"/>
      <c r="G22" s="277"/>
      <c r="H22" s="277"/>
      <c r="I22" s="277"/>
      <c r="J22" s="277"/>
      <c r="K22" s="277"/>
      <c r="L22" s="277"/>
      <c r="M22" s="277"/>
    </row>
    <row r="23" spans="1:13" ht="11.25" customHeight="1" x14ac:dyDescent="0.25">
      <c r="A23" s="278" t="s">
        <v>169</v>
      </c>
      <c r="B23" s="278"/>
      <c r="C23" s="278"/>
      <c r="D23" s="278"/>
      <c r="E23" s="278"/>
      <c r="F23" s="278"/>
      <c r="G23" s="278"/>
      <c r="H23" s="278"/>
      <c r="I23" s="278"/>
      <c r="J23" s="298"/>
      <c r="K23" s="298"/>
      <c r="L23" s="298"/>
      <c r="M23" s="298"/>
    </row>
    <row r="24" spans="1:13" ht="22.5" customHeight="1" x14ac:dyDescent="0.2">
      <c r="A24" s="275" t="s">
        <v>201</v>
      </c>
      <c r="B24" s="275"/>
      <c r="C24" s="275"/>
      <c r="D24" s="275"/>
      <c r="E24" s="275"/>
      <c r="F24" s="275"/>
      <c r="G24" s="275"/>
      <c r="H24" s="275"/>
      <c r="I24" s="275"/>
      <c r="J24" s="275"/>
      <c r="K24" s="275"/>
      <c r="L24" s="275"/>
      <c r="M24" s="275"/>
    </row>
    <row r="25" spans="1:13" ht="24.75" customHeight="1" x14ac:dyDescent="0.2">
      <c r="A25" s="275" t="s">
        <v>170</v>
      </c>
      <c r="B25" s="275"/>
      <c r="C25" s="275"/>
      <c r="D25" s="275"/>
      <c r="E25" s="275"/>
      <c r="F25" s="275"/>
      <c r="G25" s="275"/>
      <c r="H25" s="275"/>
      <c r="I25" s="275"/>
      <c r="J25" s="275"/>
      <c r="K25" s="275"/>
      <c r="L25" s="275"/>
      <c r="M25" s="275"/>
    </row>
    <row r="26" spans="1:13" ht="10.5" customHeight="1" x14ac:dyDescent="0.2">
      <c r="A26" s="274" t="s">
        <v>174</v>
      </c>
      <c r="B26" s="274"/>
      <c r="C26" s="274"/>
      <c r="D26" s="274"/>
      <c r="E26" s="274"/>
      <c r="F26" s="274"/>
      <c r="G26" s="274"/>
      <c r="H26" s="274"/>
      <c r="I26" s="274"/>
      <c r="J26" s="274"/>
      <c r="K26" s="274"/>
      <c r="L26" s="274"/>
      <c r="M26" s="274"/>
    </row>
  </sheetData>
  <mergeCells count="18">
    <mergeCell ref="A23:I23"/>
    <mergeCell ref="A24:M24"/>
    <mergeCell ref="A25:M25"/>
    <mergeCell ref="A26:M26"/>
    <mergeCell ref="F8:M8"/>
    <mergeCell ref="F11:M11"/>
    <mergeCell ref="F12:M12"/>
    <mergeCell ref="B13:D13"/>
    <mergeCell ref="B14:D14"/>
    <mergeCell ref="A16:D16"/>
    <mergeCell ref="A21:M21"/>
    <mergeCell ref="A22:M22"/>
    <mergeCell ref="J23:M23"/>
    <mergeCell ref="A2:M2"/>
    <mergeCell ref="M3:M4"/>
    <mergeCell ref="A4:E4"/>
    <mergeCell ref="F5:M5"/>
    <mergeCell ref="F7:M7"/>
  </mergeCells>
  <printOptions horizontalCentered="1"/>
  <pageMargins left="0.7" right="0.7" top="0.75" bottom="0.75" header="0.3" footer="0.3"/>
  <pageSetup scale="93" orientation="landscape" r:id="rId1"/>
  <ignoredErrors>
    <ignoredError sqref="F10 H9:H10 I9:I10 J9:J10 K9:K10 L9:L10" unlockedFormula="1"/>
    <ignoredError sqref="A5:A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E48D7-C1E5-4FB5-85B5-437A3CFD296A}">
  <sheetPr>
    <tabColor rgb="FF00B050"/>
  </sheetPr>
  <dimension ref="A1:U25"/>
  <sheetViews>
    <sheetView topLeftCell="A10" zoomScaleNormal="100" workbookViewId="0">
      <selection activeCell="D17" sqref="D17"/>
    </sheetView>
  </sheetViews>
  <sheetFormatPr defaultColWidth="9.140625" defaultRowHeight="14.25" x14ac:dyDescent="0.2"/>
  <cols>
    <col min="1" max="3" width="3.140625" style="13" customWidth="1"/>
    <col min="4" max="4" width="40.28515625" style="13" customWidth="1"/>
    <col min="5" max="5" width="3.28515625" style="13" customWidth="1"/>
    <col min="6" max="8" width="11.28515625" style="13" customWidth="1"/>
    <col min="9" max="9" width="11.5703125" style="13" bestFit="1" customWidth="1"/>
    <col min="10" max="10" width="10.42578125" style="24" bestFit="1" customWidth="1"/>
    <col min="11" max="11" width="10.140625" style="24" bestFit="1" customWidth="1"/>
    <col min="12" max="12" width="8.42578125" style="24" bestFit="1" customWidth="1"/>
    <col min="13" max="13" width="3.5703125" style="24" customWidth="1"/>
    <col min="14" max="16384" width="9.140625" style="24"/>
  </cols>
  <sheetData>
    <row r="1" spans="1:21" ht="30" customHeight="1" x14ac:dyDescent="0.25">
      <c r="A1" s="299" t="s">
        <v>175</v>
      </c>
      <c r="B1" s="299"/>
      <c r="C1" s="299"/>
      <c r="D1" s="299"/>
      <c r="E1" s="299"/>
      <c r="F1" s="299"/>
      <c r="G1" s="299"/>
      <c r="H1" s="299"/>
      <c r="I1" s="299"/>
      <c r="J1" s="299"/>
      <c r="K1" s="299"/>
      <c r="L1" s="299"/>
      <c r="M1" s="299"/>
    </row>
    <row r="2" spans="1:21" ht="14.25" customHeight="1" x14ac:dyDescent="0.2">
      <c r="A2" s="158"/>
      <c r="B2" s="168"/>
      <c r="C2" s="168"/>
      <c r="D2" s="168"/>
      <c r="E2" s="168"/>
      <c r="F2" s="189" t="s">
        <v>129</v>
      </c>
      <c r="G2" s="195" t="s">
        <v>130</v>
      </c>
      <c r="H2" s="201" t="s">
        <v>131</v>
      </c>
      <c r="I2" s="201" t="s">
        <v>132</v>
      </c>
      <c r="J2" s="201" t="s">
        <v>133</v>
      </c>
      <c r="K2" s="204" t="s">
        <v>134</v>
      </c>
      <c r="L2" s="204" t="s">
        <v>135</v>
      </c>
      <c r="M2" s="281" t="s">
        <v>45</v>
      </c>
    </row>
    <row r="3" spans="1:21" ht="48.75" thickBot="1" x14ac:dyDescent="0.25">
      <c r="A3" s="283" t="s">
        <v>32</v>
      </c>
      <c r="B3" s="284"/>
      <c r="C3" s="284"/>
      <c r="D3" s="284"/>
      <c r="E3" s="285"/>
      <c r="F3" s="190" t="s">
        <v>136</v>
      </c>
      <c r="G3" s="196" t="s">
        <v>137</v>
      </c>
      <c r="H3" s="202" t="s">
        <v>138</v>
      </c>
      <c r="I3" s="202" t="s">
        <v>139</v>
      </c>
      <c r="J3" s="202" t="s">
        <v>140</v>
      </c>
      <c r="K3" s="202" t="s">
        <v>141</v>
      </c>
      <c r="L3" s="202" t="s">
        <v>142</v>
      </c>
      <c r="M3" s="282"/>
    </row>
    <row r="4" spans="1:21" ht="24" customHeight="1" thickTop="1" x14ac:dyDescent="0.2">
      <c r="A4" s="159" t="s">
        <v>143</v>
      </c>
      <c r="B4" s="169" t="s">
        <v>144</v>
      </c>
      <c r="C4" s="177"/>
      <c r="D4" s="177"/>
      <c r="E4" s="181"/>
      <c r="F4" s="286" t="s">
        <v>145</v>
      </c>
      <c r="G4" s="287"/>
      <c r="H4" s="287"/>
      <c r="I4" s="287"/>
      <c r="J4" s="287"/>
      <c r="K4" s="287"/>
      <c r="L4" s="287"/>
      <c r="M4" s="288"/>
      <c r="U4" s="233"/>
    </row>
    <row r="5" spans="1:21" ht="15" customHeight="1" x14ac:dyDescent="0.2">
      <c r="A5" s="160" t="s">
        <v>146</v>
      </c>
      <c r="B5" s="170" t="s">
        <v>147</v>
      </c>
      <c r="C5" s="170"/>
      <c r="D5" s="170"/>
      <c r="E5" s="182"/>
      <c r="F5" s="191">
        <v>0</v>
      </c>
      <c r="G5" s="197">
        <v>8</v>
      </c>
      <c r="H5" s="197">
        <f>(F5*G5)</f>
        <v>0</v>
      </c>
      <c r="I5" s="197">
        <f>H5*0.05</f>
        <v>0</v>
      </c>
      <c r="J5" s="197">
        <f>H5*0.1</f>
        <v>0</v>
      </c>
      <c r="K5" s="197">
        <f>SUM(H5:J5)</f>
        <v>0</v>
      </c>
      <c r="L5" s="205">
        <f>H5*Inputs!$D$22+I5*Inputs!$D$23+J5*Inputs!$D$24</f>
        <v>0</v>
      </c>
      <c r="M5" s="205" t="s">
        <v>51</v>
      </c>
      <c r="U5" s="233"/>
    </row>
    <row r="6" spans="1:21" ht="26.25" customHeight="1" x14ac:dyDescent="0.2">
      <c r="A6" s="161" t="s">
        <v>148</v>
      </c>
      <c r="B6" s="171" t="s">
        <v>149</v>
      </c>
      <c r="C6" s="171"/>
      <c r="D6" s="171"/>
      <c r="E6" s="183"/>
      <c r="F6" s="289"/>
      <c r="G6" s="290"/>
      <c r="H6" s="290"/>
      <c r="I6" s="290"/>
      <c r="J6" s="290"/>
      <c r="K6" s="290"/>
      <c r="L6" s="290"/>
      <c r="M6" s="291"/>
      <c r="U6" s="233"/>
    </row>
    <row r="7" spans="1:21" ht="26.25" customHeight="1" x14ac:dyDescent="0.2">
      <c r="A7" s="162"/>
      <c r="B7" s="172" t="s">
        <v>150</v>
      </c>
      <c r="C7" s="169" t="s">
        <v>151</v>
      </c>
      <c r="D7" s="169"/>
      <c r="E7" s="184"/>
      <c r="F7" s="289"/>
      <c r="G7" s="290"/>
      <c r="H7" s="290"/>
      <c r="I7" s="290"/>
      <c r="J7" s="290"/>
      <c r="K7" s="290"/>
      <c r="L7" s="290"/>
      <c r="M7" s="291"/>
    </row>
    <row r="8" spans="1:21" x14ac:dyDescent="0.2">
      <c r="A8" s="163"/>
      <c r="B8" s="210"/>
      <c r="C8" s="208" t="s">
        <v>152</v>
      </c>
      <c r="D8" s="208"/>
      <c r="E8" s="209"/>
      <c r="F8" s="215">
        <v>0</v>
      </c>
      <c r="G8" s="215">
        <v>5.5</v>
      </c>
      <c r="H8" s="215">
        <f>F8*G8</f>
        <v>0</v>
      </c>
      <c r="I8" s="260">
        <f>H8*0.05</f>
        <v>0</v>
      </c>
      <c r="J8" s="260">
        <f>H8*0.1</f>
        <v>0</v>
      </c>
      <c r="K8" s="260">
        <f>H8+I8+J8</f>
        <v>0</v>
      </c>
      <c r="L8" s="217">
        <f>H8*Inputs!$D$22+I8*Inputs!$D$23+J8*Inputs!$D$24</f>
        <v>0</v>
      </c>
      <c r="M8" s="215" t="s">
        <v>54</v>
      </c>
    </row>
    <row r="9" spans="1:21" x14ac:dyDescent="0.2">
      <c r="A9" s="214"/>
      <c r="B9" s="213"/>
      <c r="C9" s="212" t="s">
        <v>153</v>
      </c>
      <c r="D9" s="212"/>
      <c r="E9" s="209"/>
      <c r="F9" s="215">
        <f>3*0.1</f>
        <v>0.30000000000000004</v>
      </c>
      <c r="G9" s="215">
        <v>8</v>
      </c>
      <c r="H9" s="215">
        <f t="shared" ref="H9" si="0">F9*G9</f>
        <v>2.4000000000000004</v>
      </c>
      <c r="I9" s="215">
        <f t="shared" ref="I9" si="1">H9*0.05</f>
        <v>0.12000000000000002</v>
      </c>
      <c r="J9" s="215">
        <f t="shared" ref="J9" si="2">H9*0.1</f>
        <v>0.24000000000000005</v>
      </c>
      <c r="K9" s="215">
        <f t="shared" ref="K9" si="3">H9+I9+J9</f>
        <v>2.7600000000000007</v>
      </c>
      <c r="L9" s="217">
        <f>H9*Inputs!$D$22+I9*Inputs!$D$23+J9*Inputs!$D$24</f>
        <v>133.07040000000001</v>
      </c>
      <c r="M9" s="218" t="s">
        <v>154</v>
      </c>
    </row>
    <row r="10" spans="1:21" x14ac:dyDescent="0.2">
      <c r="A10" s="164"/>
      <c r="B10" s="173" t="s">
        <v>155</v>
      </c>
      <c r="C10" s="178" t="s">
        <v>156</v>
      </c>
      <c r="D10" s="178"/>
      <c r="E10" s="185"/>
      <c r="F10" s="294" t="s">
        <v>145</v>
      </c>
      <c r="G10" s="295"/>
      <c r="H10" s="295"/>
      <c r="I10" s="295"/>
      <c r="J10" s="295"/>
      <c r="K10" s="295"/>
      <c r="L10" s="295"/>
      <c r="M10" s="296"/>
    </row>
    <row r="11" spans="1:21" x14ac:dyDescent="0.2">
      <c r="A11" s="164"/>
      <c r="B11" s="174" t="s">
        <v>157</v>
      </c>
      <c r="C11" s="171" t="s">
        <v>158</v>
      </c>
      <c r="D11" s="171"/>
      <c r="E11" s="186"/>
      <c r="F11" s="289"/>
      <c r="G11" s="290"/>
      <c r="H11" s="290"/>
      <c r="I11" s="290"/>
      <c r="J11" s="290"/>
      <c r="K11" s="290"/>
      <c r="L11" s="290"/>
      <c r="M11" s="291"/>
    </row>
    <row r="12" spans="1:21" x14ac:dyDescent="0.2">
      <c r="A12" s="165" t="s">
        <v>62</v>
      </c>
      <c r="B12" s="297" t="s">
        <v>159</v>
      </c>
      <c r="C12" s="297"/>
      <c r="D12" s="297"/>
      <c r="E12" s="187"/>
      <c r="F12" s="192">
        <v>3</v>
      </c>
      <c r="G12" s="198">
        <v>0.5</v>
      </c>
      <c r="H12" s="199">
        <f t="shared" ref="H12:H16" si="4">F12*G12</f>
        <v>1.5</v>
      </c>
      <c r="I12" s="199">
        <f t="shared" ref="I12:I17" si="5">H12*0.05</f>
        <v>7.5000000000000011E-2</v>
      </c>
      <c r="J12" s="199">
        <f t="shared" ref="J12:J17" si="6">H12*0.1</f>
        <v>0.15000000000000002</v>
      </c>
      <c r="K12" s="197">
        <f t="shared" ref="K12:K16" si="7">H12+I12+J12</f>
        <v>1.7250000000000001</v>
      </c>
      <c r="L12" s="205">
        <f>H12*Inputs!$D$22+I12*Inputs!$D$23+J12*Inputs!$D$24</f>
        <v>83.168999999999997</v>
      </c>
      <c r="M12" s="207"/>
    </row>
    <row r="13" spans="1:21" x14ac:dyDescent="0.2">
      <c r="A13" s="165" t="s">
        <v>62</v>
      </c>
      <c r="B13" s="297" t="s">
        <v>160</v>
      </c>
      <c r="C13" s="297"/>
      <c r="D13" s="297"/>
      <c r="E13" s="187"/>
      <c r="F13" s="192">
        <v>0</v>
      </c>
      <c r="G13" s="198">
        <v>10</v>
      </c>
      <c r="H13" s="199">
        <f t="shared" si="4"/>
        <v>0</v>
      </c>
      <c r="I13" s="199">
        <f t="shared" si="5"/>
        <v>0</v>
      </c>
      <c r="J13" s="199">
        <f t="shared" si="6"/>
        <v>0</v>
      </c>
      <c r="K13" s="197">
        <f t="shared" si="7"/>
        <v>0</v>
      </c>
      <c r="L13" s="205">
        <f>H13*Inputs!$D$22+I13*Inputs!$D$23+J13*Inputs!$D$24</f>
        <v>0</v>
      </c>
      <c r="M13" s="207" t="s">
        <v>161</v>
      </c>
    </row>
    <row r="14" spans="1:21" x14ac:dyDescent="0.2">
      <c r="A14" s="165"/>
      <c r="B14" s="219" t="s">
        <v>162</v>
      </c>
      <c r="C14" s="220"/>
      <c r="D14" s="220"/>
      <c r="E14" s="187"/>
      <c r="F14" s="192">
        <v>3</v>
      </c>
      <c r="G14" s="198">
        <v>20</v>
      </c>
      <c r="H14" s="199">
        <f t="shared" si="4"/>
        <v>60</v>
      </c>
      <c r="I14" s="199">
        <f t="shared" si="5"/>
        <v>3</v>
      </c>
      <c r="J14" s="199">
        <f t="shared" si="6"/>
        <v>6</v>
      </c>
      <c r="K14" s="197">
        <f t="shared" si="7"/>
        <v>69</v>
      </c>
      <c r="L14" s="205">
        <f>H14*Inputs!$D$22+I14*Inputs!$D$23+J14*Inputs!$D$24</f>
        <v>3326.7599999999998</v>
      </c>
      <c r="M14" s="207" t="s">
        <v>163</v>
      </c>
    </row>
    <row r="15" spans="1:21" x14ac:dyDescent="0.2">
      <c r="A15" s="292" t="s">
        <v>164</v>
      </c>
      <c r="B15" s="293"/>
      <c r="C15" s="293"/>
      <c r="D15" s="293"/>
      <c r="E15" s="187"/>
      <c r="F15" s="192">
        <v>0</v>
      </c>
      <c r="G15" s="198">
        <v>1</v>
      </c>
      <c r="H15" s="199">
        <f t="shared" si="4"/>
        <v>0</v>
      </c>
      <c r="I15" s="199">
        <f t="shared" si="5"/>
        <v>0</v>
      </c>
      <c r="J15" s="199">
        <f t="shared" si="6"/>
        <v>0</v>
      </c>
      <c r="K15" s="197">
        <f t="shared" si="7"/>
        <v>0</v>
      </c>
      <c r="L15" s="205">
        <f>H15*Inputs!$D$22+I15*Inputs!$D$23+J15*Inputs!$D$24</f>
        <v>0</v>
      </c>
      <c r="M15" s="207"/>
    </row>
    <row r="16" spans="1:21" x14ac:dyDescent="0.2">
      <c r="A16" s="261" t="s">
        <v>165</v>
      </c>
      <c r="B16" s="220"/>
      <c r="C16" s="220"/>
      <c r="D16" s="220"/>
      <c r="E16" s="187"/>
      <c r="F16" s="192">
        <v>30</v>
      </c>
      <c r="G16" s="198">
        <v>1</v>
      </c>
      <c r="H16" s="199">
        <f t="shared" si="4"/>
        <v>30</v>
      </c>
      <c r="I16" s="235">
        <f t="shared" si="5"/>
        <v>1.5</v>
      </c>
      <c r="J16" s="199">
        <f t="shared" si="6"/>
        <v>3</v>
      </c>
      <c r="K16" s="197">
        <f t="shared" si="7"/>
        <v>34.5</v>
      </c>
      <c r="L16" s="205">
        <f>H16*Inputs!$D$22+I16*Inputs!$D$23+J16*Inputs!$D$24</f>
        <v>1663.3799999999999</v>
      </c>
      <c r="M16" s="207" t="s">
        <v>166</v>
      </c>
    </row>
    <row r="17" spans="1:13" x14ac:dyDescent="0.2">
      <c r="A17" s="166"/>
      <c r="B17" s="175" t="s">
        <v>167</v>
      </c>
      <c r="C17" s="179" t="s">
        <v>168</v>
      </c>
      <c r="D17" s="179"/>
      <c r="E17" s="188"/>
      <c r="F17" s="193">
        <v>1</v>
      </c>
      <c r="G17" s="199">
        <v>4</v>
      </c>
      <c r="H17" s="199">
        <f t="shared" ref="H17" si="8">(F17*G17)</f>
        <v>4</v>
      </c>
      <c r="I17" s="199">
        <f t="shared" si="5"/>
        <v>0.2</v>
      </c>
      <c r="J17" s="199">
        <f t="shared" si="6"/>
        <v>0.4</v>
      </c>
      <c r="K17" s="197">
        <f t="shared" ref="K17" si="9">SUM(H17:J17)</f>
        <v>4.6000000000000005</v>
      </c>
      <c r="L17" s="205">
        <f>H17*[1]Inputs!$D$23+I17*[1]Inputs!$D$24+J17*[1]Inputs!$D$25</f>
        <v>221.78559999999999</v>
      </c>
      <c r="M17" s="207" t="s">
        <v>62</v>
      </c>
    </row>
    <row r="18" spans="1:13" x14ac:dyDescent="0.2">
      <c r="A18" s="167"/>
      <c r="B18" s="176" t="s">
        <v>93</v>
      </c>
      <c r="C18" s="180"/>
      <c r="D18" s="180"/>
      <c r="E18" s="179"/>
      <c r="F18" s="194"/>
      <c r="G18" s="200"/>
      <c r="H18" s="203">
        <f>SUM(H5:H17)</f>
        <v>97.9</v>
      </c>
      <c r="I18" s="203">
        <f>SUM(I5:I17)</f>
        <v>4.8950000000000005</v>
      </c>
      <c r="J18" s="203">
        <f>SUM(J5:J17)</f>
        <v>9.7900000000000009</v>
      </c>
      <c r="K18" s="203">
        <f>SUM(K5:K17)</f>
        <v>112.58499999999999</v>
      </c>
      <c r="L18" s="206">
        <f>SUM(L5:L17)</f>
        <v>5428.165</v>
      </c>
      <c r="M18" s="207"/>
    </row>
    <row r="20" spans="1:13" x14ac:dyDescent="0.2">
      <c r="A20" s="276" t="s">
        <v>100</v>
      </c>
      <c r="B20" s="276"/>
      <c r="C20" s="276"/>
      <c r="D20" s="276"/>
      <c r="E20" s="276"/>
      <c r="F20" s="276"/>
      <c r="G20" s="276"/>
      <c r="H20" s="276"/>
      <c r="I20" s="276"/>
      <c r="J20" s="276"/>
      <c r="K20" s="276"/>
      <c r="L20" s="276"/>
      <c r="M20" s="276"/>
    </row>
    <row r="21" spans="1:13" ht="10.5" customHeight="1" x14ac:dyDescent="0.2">
      <c r="A21" s="277" t="s">
        <v>173</v>
      </c>
      <c r="B21" s="277"/>
      <c r="C21" s="277"/>
      <c r="D21" s="277"/>
      <c r="E21" s="277"/>
      <c r="F21" s="277"/>
      <c r="G21" s="277"/>
      <c r="H21" s="277"/>
      <c r="I21" s="277"/>
      <c r="J21" s="277"/>
      <c r="K21" s="277"/>
      <c r="L21" s="277"/>
      <c r="M21" s="277"/>
    </row>
    <row r="22" spans="1:13" ht="11.25" customHeight="1" x14ac:dyDescent="0.25">
      <c r="A22" s="278" t="s">
        <v>169</v>
      </c>
      <c r="B22" s="278"/>
      <c r="C22" s="278"/>
      <c r="D22" s="278"/>
      <c r="E22" s="278"/>
      <c r="F22" s="278"/>
      <c r="G22" s="278"/>
      <c r="H22" s="278"/>
      <c r="I22" s="278"/>
      <c r="J22" s="298"/>
      <c r="K22" s="298"/>
      <c r="L22" s="298"/>
      <c r="M22" s="298"/>
    </row>
    <row r="23" spans="1:13" ht="25.5" customHeight="1" x14ac:dyDescent="0.2">
      <c r="A23" s="275" t="s">
        <v>201</v>
      </c>
      <c r="B23" s="275"/>
      <c r="C23" s="275"/>
      <c r="D23" s="275"/>
      <c r="E23" s="275"/>
      <c r="F23" s="275"/>
      <c r="G23" s="275"/>
      <c r="H23" s="275"/>
      <c r="I23" s="275"/>
      <c r="J23" s="275"/>
      <c r="K23" s="275"/>
      <c r="L23" s="275"/>
      <c r="M23" s="275"/>
    </row>
    <row r="24" spans="1:13" ht="25.5" customHeight="1" x14ac:dyDescent="0.2">
      <c r="A24" s="275" t="s">
        <v>170</v>
      </c>
      <c r="B24" s="275"/>
      <c r="C24" s="275"/>
      <c r="D24" s="275"/>
      <c r="E24" s="275"/>
      <c r="F24" s="275"/>
      <c r="G24" s="275"/>
      <c r="H24" s="275"/>
      <c r="I24" s="275"/>
      <c r="J24" s="275"/>
      <c r="K24" s="275"/>
      <c r="L24" s="275"/>
      <c r="M24" s="275"/>
    </row>
    <row r="25" spans="1:13" ht="9.75" customHeight="1" x14ac:dyDescent="0.2">
      <c r="A25" s="300" t="s">
        <v>174</v>
      </c>
      <c r="B25" s="300"/>
      <c r="C25" s="300"/>
      <c r="D25" s="300"/>
      <c r="E25" s="300"/>
      <c r="F25" s="300"/>
      <c r="G25" s="300"/>
      <c r="H25" s="300"/>
      <c r="I25" s="300"/>
      <c r="J25" s="300"/>
      <c r="K25" s="300"/>
      <c r="L25" s="300"/>
    </row>
  </sheetData>
  <mergeCells count="18">
    <mergeCell ref="A22:I22"/>
    <mergeCell ref="A23:M23"/>
    <mergeCell ref="A24:M24"/>
    <mergeCell ref="A25:L25"/>
    <mergeCell ref="F7:M7"/>
    <mergeCell ref="F10:M10"/>
    <mergeCell ref="F11:M11"/>
    <mergeCell ref="B12:D12"/>
    <mergeCell ref="B13:D13"/>
    <mergeCell ref="A15:D15"/>
    <mergeCell ref="A20:M20"/>
    <mergeCell ref="A21:M21"/>
    <mergeCell ref="J22:M22"/>
    <mergeCell ref="A1:M1"/>
    <mergeCell ref="M2:M3"/>
    <mergeCell ref="A3:E3"/>
    <mergeCell ref="F4:M4"/>
    <mergeCell ref="F6:M6"/>
  </mergeCells>
  <printOptions horizontalCentered="1"/>
  <pageMargins left="0.7" right="0.7" top="0.75" bottom="0.75" header="0.3" footer="0.3"/>
  <pageSetup scale="93" orientation="landscape" r:id="rId1"/>
  <ignoredErrors>
    <ignoredError sqref="F9 H8:H9 I8:I9 J8:J9 K8:K9 L8:L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2:I8"/>
  <sheetViews>
    <sheetView zoomScale="210" zoomScaleNormal="210" workbookViewId="0">
      <selection activeCell="C4" sqref="C4"/>
    </sheetView>
  </sheetViews>
  <sheetFormatPr defaultColWidth="9.140625" defaultRowHeight="15" x14ac:dyDescent="0.25"/>
  <cols>
    <col min="1" max="1" width="3.5703125" style="1" customWidth="1"/>
    <col min="2" max="2" width="8.5703125" style="8" customWidth="1"/>
    <col min="3" max="3" width="11.5703125" style="8" customWidth="1"/>
    <col min="4" max="4" width="18.28515625" style="8" customWidth="1"/>
    <col min="5" max="5" width="14" style="8" customWidth="1"/>
    <col min="6" max="6" width="12.85546875" style="8" customWidth="1"/>
    <col min="7" max="7" width="13" style="8" customWidth="1"/>
    <col min="8" max="8" width="10.5703125" style="8" customWidth="1"/>
    <col min="9" max="9" width="12.7109375" style="8" customWidth="1"/>
    <col min="10" max="16384" width="9.140625" style="1"/>
  </cols>
  <sheetData>
    <row r="2" spans="2:9" ht="39" customHeight="1" x14ac:dyDescent="0.25">
      <c r="B2" s="273" t="s">
        <v>176</v>
      </c>
      <c r="C2" s="273"/>
      <c r="D2" s="273"/>
      <c r="E2" s="273"/>
      <c r="F2" s="273"/>
      <c r="G2" s="273"/>
      <c r="H2" s="273"/>
      <c r="I2" s="273"/>
    </row>
    <row r="3" spans="2:9" ht="29.25" customHeight="1" thickBot="1" x14ac:dyDescent="0.3">
      <c r="B3" s="121" t="s">
        <v>113</v>
      </c>
      <c r="C3" s="122" t="s">
        <v>114</v>
      </c>
      <c r="D3" s="122" t="s">
        <v>116</v>
      </c>
      <c r="E3" s="122" t="s">
        <v>115</v>
      </c>
      <c r="F3" s="122" t="s">
        <v>94</v>
      </c>
      <c r="G3" s="122" t="s">
        <v>118</v>
      </c>
      <c r="H3" s="122" t="s">
        <v>177</v>
      </c>
      <c r="I3" s="122" t="s">
        <v>120</v>
      </c>
    </row>
    <row r="4" spans="2:9" ht="15.75" thickTop="1" x14ac:dyDescent="0.25">
      <c r="B4" s="123">
        <v>1</v>
      </c>
      <c r="C4" s="2">
        <f>EPA_YR1!H19</f>
        <v>358.65</v>
      </c>
      <c r="D4" s="2">
        <f>EPA_YR1!I19</f>
        <v>17.932500000000001</v>
      </c>
      <c r="E4" s="2">
        <f>EPA_YR1!J19</f>
        <v>35.865000000000002</v>
      </c>
      <c r="F4" s="2">
        <f>SUM(C4:E4)</f>
        <v>412.44749999999999</v>
      </c>
      <c r="G4" s="3">
        <f>EPA_YR1!L19</f>
        <v>19885.709499999997</v>
      </c>
      <c r="H4" s="3">
        <v>0</v>
      </c>
      <c r="I4" s="3">
        <f>+G4+H4</f>
        <v>19885.709499999997</v>
      </c>
    </row>
    <row r="5" spans="2:9" x14ac:dyDescent="0.25">
      <c r="B5" s="124">
        <v>2</v>
      </c>
      <c r="C5" s="4">
        <f>EPA_YR2!H19</f>
        <v>97.9</v>
      </c>
      <c r="D5" s="4">
        <f>EPA_YR2!I19</f>
        <v>4.8950000000000005</v>
      </c>
      <c r="E5" s="4">
        <f>EPA_YR3!J18</f>
        <v>9.7900000000000009</v>
      </c>
      <c r="F5" s="2">
        <f>SUM(C5:E5)</f>
        <v>112.58500000000001</v>
      </c>
      <c r="G5" s="5">
        <f>EPA_YR2!L19</f>
        <v>5428.165</v>
      </c>
      <c r="H5" s="5">
        <v>0</v>
      </c>
      <c r="I5" s="5">
        <f>+G5+H5</f>
        <v>5428.165</v>
      </c>
    </row>
    <row r="6" spans="2:9" ht="15.75" thickBot="1" x14ac:dyDescent="0.3">
      <c r="B6" s="121">
        <v>3</v>
      </c>
      <c r="C6" s="6">
        <f>EPA_YR3!H18</f>
        <v>97.9</v>
      </c>
      <c r="D6" s="6">
        <f>EPA_YR3!I18</f>
        <v>4.8950000000000005</v>
      </c>
      <c r="E6" s="6">
        <f>EPA_YR3!J18</f>
        <v>9.7900000000000009</v>
      </c>
      <c r="F6" s="6">
        <f>SUM(C6:E6)</f>
        <v>112.58500000000001</v>
      </c>
      <c r="G6" s="7">
        <f>EPA_YR3!L18</f>
        <v>5428.165</v>
      </c>
      <c r="H6" s="7">
        <v>0</v>
      </c>
      <c r="I6" s="7">
        <f>+G6+H6</f>
        <v>5428.165</v>
      </c>
    </row>
    <row r="7" spans="2:9" ht="15.75" thickTop="1" x14ac:dyDescent="0.25">
      <c r="B7" s="123" t="s">
        <v>3</v>
      </c>
      <c r="C7" s="2">
        <f t="shared" ref="C7:I7" si="0">SUM(C4:C6)</f>
        <v>554.44999999999993</v>
      </c>
      <c r="D7" s="2">
        <f t="shared" si="0"/>
        <v>27.7225</v>
      </c>
      <c r="E7" s="2">
        <f t="shared" si="0"/>
        <v>55.445</v>
      </c>
      <c r="F7" s="2">
        <f t="shared" si="0"/>
        <v>637.61750000000006</v>
      </c>
      <c r="G7" s="3">
        <f t="shared" si="0"/>
        <v>30742.039499999999</v>
      </c>
      <c r="H7" s="3">
        <f t="shared" si="0"/>
        <v>0</v>
      </c>
      <c r="I7" s="3">
        <f t="shared" si="0"/>
        <v>30742.039499999999</v>
      </c>
    </row>
    <row r="8" spans="2:9" x14ac:dyDescent="0.25">
      <c r="B8" s="124" t="s">
        <v>121</v>
      </c>
      <c r="C8" s="4">
        <f t="shared" ref="C8:I8" si="1">AVERAGE(C4:C6)</f>
        <v>184.81666666666663</v>
      </c>
      <c r="D8" s="4">
        <f t="shared" si="1"/>
        <v>9.2408333333333328</v>
      </c>
      <c r="E8" s="4">
        <f t="shared" si="1"/>
        <v>18.481666666666666</v>
      </c>
      <c r="F8" s="4">
        <f t="shared" si="1"/>
        <v>212.53916666666669</v>
      </c>
      <c r="G8" s="5">
        <f t="shared" si="1"/>
        <v>10247.3465</v>
      </c>
      <c r="H8" s="5">
        <f t="shared" si="1"/>
        <v>0</v>
      </c>
      <c r="I8" s="5">
        <f t="shared" si="1"/>
        <v>10247.3465</v>
      </c>
    </row>
  </sheetData>
  <mergeCells count="1">
    <mergeCell ref="B2:I2"/>
  </mergeCells>
  <printOptions horizont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CD9FA56227444F82B5527B419A1BA5" ma:contentTypeVersion="34" ma:contentTypeDescription="Create a new document." ma:contentTypeScope="" ma:versionID="d548d6422c3edde51e670c831b5162f6">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5247b5e-ffbd-4f0c-88fc-bd54b4f5e0ea" xmlns:ns7="ca497fff-9786-4e82-a531-681128f534e2" targetNamespace="http://schemas.microsoft.com/office/2006/metadata/properties" ma:root="true" ma:fieldsID="1f38b611ca8925cfb7d284c873991045" ns1:_="" ns3:_="" ns4:_="" ns5:_="" ns6:_="" ns7:_="">
    <xsd:import namespace="http://schemas.microsoft.com/sharepoint/v3"/>
    <xsd:import namespace="4ffa91fb-a0ff-4ac5-b2db-65c790d184a4"/>
    <xsd:import namespace="http://schemas.microsoft.com/sharepoint.v3"/>
    <xsd:import namespace="http://schemas.microsoft.com/sharepoint/v3/fields"/>
    <xsd:import namespace="45247b5e-ffbd-4f0c-88fc-bd54b4f5e0ea"/>
    <xsd:import namespace="ca497fff-9786-4e82-a531-681128f534e2"/>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6:LastSharedByUser" minOccurs="0"/>
                <xsd:element ref="ns6:LastSharedByTime" minOccurs="0"/>
                <xsd:element ref="ns7:MediaServiceMetadata" minOccurs="0"/>
                <xsd:element ref="ns7:MediaServiceFastMetadata" minOccurs="0"/>
                <xsd:element ref="ns6:Records_x0020_Status" minOccurs="0"/>
                <xsd:element ref="ns6:Records_x0020_Date" minOccurs="0"/>
                <xsd:element ref="ns7:MediaServiceAutoTags" minOccurs="0"/>
                <xsd:element ref="ns7:MediaServiceOCR" minOccurs="0"/>
                <xsd:element ref="ns7:MediaServiceGenerationTime" minOccurs="0"/>
                <xsd:element ref="ns7:MediaServiceEventHashCode" minOccurs="0"/>
                <xsd:element ref="ns7:MediaServiceDateTaken"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f0ce704-f78d-4157-9c5d-47e9057648bd}" ma:internalName="TaxCatchAllLabel" ma:readOnly="true" ma:showField="CatchAllDataLabel" ma:web="45247b5e-ffbd-4f0c-88fc-bd54b4f5e0e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f0ce704-f78d-4157-9c5d-47e9057648bd}" ma:internalName="TaxCatchAll" ma:showField="CatchAllData" ma:web="45247b5e-ffbd-4f0c-88fc-bd54b4f5e0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247b5e-ffbd-4f0c-88fc-bd54b4f5e0ea"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element name="Records_x0020_Status" ma:index="35" nillable="true" ma:displayName="Records Status" ma:default="Pending" ma:internalName="Records_x0020_Status">
      <xsd:simpleType>
        <xsd:restriction base="dms:Text"/>
      </xsd:simpleType>
    </xsd:element>
    <xsd:element name="Records_x0020_Date" ma:index="36"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497fff-9786-4e82-a531-681128f534e2"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45247b5e-ffbd-4f0c-88fc-bd54b4f5e0ea"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2021-01-14T23:24:05+00:00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Status xmlns="45247b5e-ffbd-4f0c-88fc-bd54b4f5e0ea">Pending</Records_x0020_Status>
  </documentManagement>
</p:properties>
</file>

<file path=customXml/itemProps1.xml><?xml version="1.0" encoding="utf-8"?>
<ds:datastoreItem xmlns:ds="http://schemas.openxmlformats.org/officeDocument/2006/customXml" ds:itemID="{C65BCD0C-0D9B-4723-B305-2A4EFF78E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5247b5e-ffbd-4f0c-88fc-bd54b4f5e0ea"/>
    <ds:schemaRef ds:uri="ca497fff-9786-4e82-a531-681128f534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949D2C-15A4-4856-AA2C-291AB8BDECFF}">
  <ds:schemaRefs>
    <ds:schemaRef ds:uri="Microsoft.SharePoint.Taxonomy.ContentTypeSync"/>
  </ds:schemaRefs>
</ds:datastoreItem>
</file>

<file path=customXml/itemProps3.xml><?xml version="1.0" encoding="utf-8"?>
<ds:datastoreItem xmlns:ds="http://schemas.openxmlformats.org/officeDocument/2006/customXml" ds:itemID="{47385BB6-CAA1-4510-9FAF-FA5EF029DD58}">
  <ds:schemaRefs>
    <ds:schemaRef ds:uri="http://schemas.microsoft.com/sharepoint/v3/contenttype/forms"/>
  </ds:schemaRefs>
</ds:datastoreItem>
</file>

<file path=customXml/itemProps4.xml><?xml version="1.0" encoding="utf-8"?>
<ds:datastoreItem xmlns:ds="http://schemas.openxmlformats.org/officeDocument/2006/customXml" ds:itemID="{2D6E7DD5-11C7-486E-9D55-4AE42BD699A1}">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 ds:uri="45247b5e-ffbd-4f0c-88fc-bd54b4f5e0ea"/>
    <ds:schemaRef ds:uri="4ffa91fb-a0ff-4ac5-b2db-65c790d184a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Inputs</vt:lpstr>
      <vt:lpstr>YR1</vt:lpstr>
      <vt:lpstr>YR2</vt:lpstr>
      <vt:lpstr>YR3</vt:lpstr>
      <vt:lpstr>Respondent Summary</vt:lpstr>
      <vt:lpstr>EPA_YR1</vt:lpstr>
      <vt:lpstr>EPA_YR2</vt:lpstr>
      <vt:lpstr>EPA_YR3</vt:lpstr>
      <vt:lpstr>EPA Summary</vt:lpstr>
      <vt:lpstr>O&amp;M Costs</vt:lpstr>
      <vt:lpstr>'O&amp;M Costs'!_ftn1</vt:lpstr>
      <vt:lpstr>'O&amp;M Costs'!_ftn2</vt:lpstr>
      <vt:lpstr>'O&amp;M Costs'!_ftnref1</vt:lpstr>
      <vt:lpstr>'O&amp;M Costs'!_ftnref2</vt:lpstr>
      <vt:lpstr>'EPA Summary'!Print_Area</vt:lpstr>
      <vt:lpstr>'Respondent Summary'!Print_Area</vt:lpstr>
      <vt:lpstr>'YR1'!Print_Area</vt:lpstr>
      <vt:lpstr>'YR3'!Print_Area</vt:lpstr>
      <vt:lpstr>'YR1'!Print_Titles</vt:lpstr>
      <vt:lpstr>'YR3'!Print_Titles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2021-01-14T23:24:08Z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0x01010057CD9FA56227444F82B5527B419A1BA5</vt:lpwstr>
  </property>
</Properties>
</file>