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showInkAnnotation="0" codeName="ThisWorkbook" defaultThemeVersion="124226"/>
  <xr:revisionPtr revIDLastSave="139" documentId="8_{0EEFAE9F-9BCD-4306-B827-80D0D3041D97}" xr6:coauthVersionLast="47" xr6:coauthVersionMax="47" xr10:uidLastSave="{1706C93E-0BD7-45EE-821A-BFCD810B5849}"/>
  <bookViews>
    <workbookView minimized="1" xWindow="5010" yWindow="5010" windowWidth="7500" windowHeight="6000" firstSheet="5" activeTab="8" xr2:uid="{00000000-000D-0000-FFFF-FFFF00000000}"/>
  </bookViews>
  <sheets>
    <sheet name="Inputs" sheetId="12" r:id="rId1"/>
    <sheet name="YR1" sheetId="4" r:id="rId2"/>
    <sheet name="YR2" sheetId="34" r:id="rId3"/>
    <sheet name="YR3" sheetId="35" r:id="rId4"/>
    <sheet name="Respondent Summary" sheetId="8" r:id="rId5"/>
    <sheet name="EPA_YR1" sheetId="7" r:id="rId6"/>
    <sheet name="EPA_YR2" sheetId="36" r:id="rId7"/>
    <sheet name="EPA_YR3" sheetId="37" r:id="rId8"/>
    <sheet name="EPA Summary" sheetId="11" r:id="rId9"/>
  </sheets>
  <definedNames>
    <definedName name="_xlnm.Print_Area" localSheetId="8">'EPA Summary'!$B$2:$I$8</definedName>
    <definedName name="_xlnm.Print_Area" localSheetId="5">EPA_YR1!$B$2:$N$20</definedName>
    <definedName name="_xlnm.Print_Area" localSheetId="6">EPA_YR2!$B$2:$N$2</definedName>
    <definedName name="_xlnm.Print_Area" localSheetId="7">EPA_YR3!$B$2:$N$3</definedName>
    <definedName name="_xlnm.Print_Area" localSheetId="4">'Respondent Summary'!$B$1:$I$14</definedName>
    <definedName name="_xlnm.Print_Area" localSheetId="1">'YR1'!$B$2:$O$42</definedName>
    <definedName name="_xlnm.Print_Area" localSheetId="2">'YR2'!$B$2:$O$39</definedName>
    <definedName name="_xlnm.Print_Area" localSheetId="3">'YR3'!$B$2:$O$2</definedName>
    <definedName name="_xlnm.Print_Titles" localSheetId="1">'YR1'!$2:$3</definedName>
    <definedName name="_xlnm.Print_Titles" localSheetId="2">'YR2'!$2:$3</definedName>
    <definedName name="_xlnm.Print_Titles" localSheetId="3">'YR3'!$2:$2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 i="35" l="1"/>
  <c r="M16" i="35"/>
  <c r="L16" i="35"/>
  <c r="K16" i="35"/>
  <c r="J16" i="35"/>
  <c r="I16" i="35"/>
  <c r="H16" i="35"/>
  <c r="M9" i="35"/>
  <c r="H9" i="35"/>
  <c r="N10" i="35"/>
  <c r="M10" i="35"/>
  <c r="H10" i="35"/>
  <c r="M9" i="34"/>
  <c r="M7" i="34"/>
  <c r="N10" i="34"/>
  <c r="M10" i="34"/>
  <c r="H10" i="34"/>
  <c r="H9" i="34"/>
  <c r="N10" i="4"/>
  <c r="N9" i="4"/>
  <c r="M10" i="4"/>
  <c r="L10" i="4"/>
  <c r="K10" i="4"/>
  <c r="J10" i="4"/>
  <c r="I10" i="4"/>
  <c r="H10" i="4"/>
  <c r="F10" i="4"/>
  <c r="D10" i="4"/>
  <c r="F9" i="4"/>
  <c r="H9" i="4" s="1"/>
  <c r="M9" i="4"/>
  <c r="I9" i="35" l="1"/>
  <c r="K9" i="35" s="1"/>
  <c r="J9" i="35"/>
  <c r="J10" i="35"/>
  <c r="L10" i="35" s="1"/>
  <c r="I10" i="35"/>
  <c r="K10" i="35" s="1"/>
  <c r="J9" i="34"/>
  <c r="I9" i="34"/>
  <c r="L9" i="34" s="1"/>
  <c r="I10" i="34"/>
  <c r="J10" i="34"/>
  <c r="K10" i="34" s="1"/>
  <c r="J9" i="4"/>
  <c r="I9" i="4"/>
  <c r="C14" i="8"/>
  <c r="L9" i="35" l="1"/>
  <c r="L10" i="34"/>
  <c r="K9" i="34"/>
  <c r="L9" i="4"/>
  <c r="K9" i="4"/>
  <c r="E6" i="11"/>
  <c r="E5" i="11"/>
  <c r="D6" i="11"/>
  <c r="D5" i="11"/>
  <c r="C6" i="11"/>
  <c r="C5" i="11"/>
  <c r="I15" i="37"/>
  <c r="J15" i="37" s="1"/>
  <c r="I14" i="37"/>
  <c r="I12" i="37"/>
  <c r="I6" i="37"/>
  <c r="J6" i="37" s="1"/>
  <c r="I15" i="36"/>
  <c r="J15" i="36" s="1"/>
  <c r="I14" i="36"/>
  <c r="I12" i="36"/>
  <c r="K6" i="36"/>
  <c r="I6" i="36"/>
  <c r="J6" i="36" s="1"/>
  <c r="L6" i="36" s="1"/>
  <c r="N26" i="35"/>
  <c r="M24" i="35"/>
  <c r="F24" i="35"/>
  <c r="H24" i="35" s="1"/>
  <c r="M23" i="35"/>
  <c r="F23" i="35"/>
  <c r="H23" i="35" s="1"/>
  <c r="M22" i="35"/>
  <c r="M26" i="35" s="1"/>
  <c r="F22" i="35"/>
  <c r="H22" i="35" s="1"/>
  <c r="N15" i="35"/>
  <c r="M15" i="35"/>
  <c r="F15" i="35"/>
  <c r="H15" i="35" s="1"/>
  <c r="M7" i="35"/>
  <c r="F7" i="35"/>
  <c r="H7" i="35" s="1"/>
  <c r="M27" i="35" l="1"/>
  <c r="H5" i="8" s="1"/>
  <c r="K15" i="37"/>
  <c r="K15" i="36"/>
  <c r="L15" i="36" s="1"/>
  <c r="K6" i="37"/>
  <c r="L6" i="37" s="1"/>
  <c r="I16" i="37"/>
  <c r="L15" i="37"/>
  <c r="J12" i="37"/>
  <c r="J14" i="37"/>
  <c r="K14" i="37"/>
  <c r="K12" i="37"/>
  <c r="K14" i="36"/>
  <c r="I16" i="36"/>
  <c r="J14" i="36"/>
  <c r="J12" i="36"/>
  <c r="J16" i="36" s="1"/>
  <c r="K12" i="36"/>
  <c r="J22" i="35"/>
  <c r="H26" i="35"/>
  <c r="I22" i="35"/>
  <c r="J15" i="35"/>
  <c r="I15" i="35"/>
  <c r="K15" i="35" s="1"/>
  <c r="N27" i="35"/>
  <c r="D12" i="8" s="1"/>
  <c r="J7" i="35"/>
  <c r="I7" i="35"/>
  <c r="J24" i="35"/>
  <c r="I24" i="35"/>
  <c r="K24" i="35"/>
  <c r="I23" i="35"/>
  <c r="K23" i="35" s="1"/>
  <c r="J23" i="35"/>
  <c r="F23" i="34"/>
  <c r="F22" i="34"/>
  <c r="M23" i="4"/>
  <c r="F23" i="4"/>
  <c r="M33" i="35" l="1"/>
  <c r="L30" i="35"/>
  <c r="K22" i="35"/>
  <c r="K26" i="35" s="1"/>
  <c r="M32" i="35"/>
  <c r="H27" i="35"/>
  <c r="C5" i="8" s="1"/>
  <c r="J16" i="37"/>
  <c r="L14" i="37"/>
  <c r="K16" i="36"/>
  <c r="K16" i="37"/>
  <c r="L12" i="37"/>
  <c r="L14" i="36"/>
  <c r="L12" i="36"/>
  <c r="L16" i="36" s="1"/>
  <c r="J26" i="35"/>
  <c r="E5" i="8" s="1"/>
  <c r="K7" i="35"/>
  <c r="K27" i="35" s="1"/>
  <c r="I26" i="35"/>
  <c r="H23" i="4"/>
  <c r="F22" i="4"/>
  <c r="H22" i="4" s="1"/>
  <c r="M22" i="4"/>
  <c r="E12" i="8" l="1"/>
  <c r="F12" i="8"/>
  <c r="I27" i="35"/>
  <c r="D5" i="8" s="1"/>
  <c r="F5" i="8" s="1"/>
  <c r="L16" i="37"/>
  <c r="J27" i="35"/>
  <c r="J23" i="4"/>
  <c r="I23" i="4"/>
  <c r="J22" i="4"/>
  <c r="I22" i="4"/>
  <c r="G12" i="8" l="1"/>
  <c r="I12" i="8" s="1"/>
  <c r="J30" i="35"/>
  <c r="K23" i="4"/>
  <c r="K22" i="4"/>
  <c r="C5" i="12" l="1"/>
  <c r="M22" i="34" l="1"/>
  <c r="H22" i="34"/>
  <c r="M23" i="34"/>
  <c r="H23" i="34"/>
  <c r="I22" i="34" l="1"/>
  <c r="J22" i="34"/>
  <c r="I23" i="34"/>
  <c r="J23" i="34"/>
  <c r="I14" i="7"/>
  <c r="I12" i="7"/>
  <c r="K12" i="7" s="1"/>
  <c r="N26" i="34"/>
  <c r="M24" i="34"/>
  <c r="F24" i="34"/>
  <c r="H24" i="34" s="1"/>
  <c r="I24" i="34" s="1"/>
  <c r="N15" i="34"/>
  <c r="M15" i="34"/>
  <c r="F15" i="34"/>
  <c r="H15" i="34" s="1"/>
  <c r="M16" i="34"/>
  <c r="F7" i="34"/>
  <c r="H7" i="34" s="1"/>
  <c r="M24" i="4"/>
  <c r="F24" i="4"/>
  <c r="K22" i="34" l="1"/>
  <c r="K23" i="34"/>
  <c r="J14" i="7"/>
  <c r="K14" i="7"/>
  <c r="J12" i="7"/>
  <c r="L12" i="7" s="1"/>
  <c r="H16" i="34"/>
  <c r="I7" i="34"/>
  <c r="J7" i="34"/>
  <c r="N16" i="34"/>
  <c r="N27" i="34" s="1"/>
  <c r="D11" i="8" s="1"/>
  <c r="I15" i="34"/>
  <c r="H26" i="34"/>
  <c r="J15" i="34"/>
  <c r="M26" i="34"/>
  <c r="J24" i="34"/>
  <c r="H24" i="4"/>
  <c r="I24" i="4" s="1"/>
  <c r="K24" i="34" l="1"/>
  <c r="H27" i="34"/>
  <c r="C4" i="8" s="1"/>
  <c r="L14" i="7"/>
  <c r="I26" i="34"/>
  <c r="J26" i="34"/>
  <c r="J16" i="34"/>
  <c r="I16" i="34"/>
  <c r="K15" i="34"/>
  <c r="K7" i="34"/>
  <c r="J24" i="4"/>
  <c r="K24" i="4" s="1"/>
  <c r="E11" i="8" l="1"/>
  <c r="K26" i="34"/>
  <c r="F11" i="8"/>
  <c r="I27" i="34"/>
  <c r="D4" i="8" s="1"/>
  <c r="J27" i="34"/>
  <c r="E4" i="8" s="1"/>
  <c r="K16" i="34"/>
  <c r="K27" i="34" l="1"/>
  <c r="J30" i="34"/>
  <c r="F15" i="4" l="1"/>
  <c r="G7" i="4" l="1"/>
  <c r="N15" i="4" l="1"/>
  <c r="H15" i="4"/>
  <c r="M15" i="4"/>
  <c r="J15" i="4" l="1"/>
  <c r="I15" i="4"/>
  <c r="K15" i="4" l="1"/>
  <c r="M27" i="34" l="1"/>
  <c r="M32" i="34" s="1"/>
  <c r="H4" i="8" l="1"/>
  <c r="L30" i="34"/>
  <c r="M33" i="34"/>
  <c r="F16" i="12" l="1"/>
  <c r="F15" i="12"/>
  <c r="F14" i="12"/>
  <c r="L24" i="35" l="1"/>
  <c r="L7" i="35"/>
  <c r="L15" i="35"/>
  <c r="L23" i="35"/>
  <c r="L22" i="35"/>
  <c r="L23" i="4"/>
  <c r="L22" i="4"/>
  <c r="L22" i="34"/>
  <c r="L23" i="34"/>
  <c r="L7" i="34"/>
  <c r="L24" i="4"/>
  <c r="L15" i="34"/>
  <c r="L24" i="34"/>
  <c r="L15" i="4"/>
  <c r="L26" i="35" l="1"/>
  <c r="L16" i="34"/>
  <c r="L26" i="34"/>
  <c r="L27" i="35" l="1"/>
  <c r="L27" i="34"/>
  <c r="K30" i="35" l="1"/>
  <c r="M30" i="35" s="1"/>
  <c r="G5" i="8"/>
  <c r="I5" i="8" s="1"/>
  <c r="G4" i="8"/>
  <c r="K30" i="34"/>
  <c r="M30" i="34" s="1"/>
  <c r="D25" i="12" l="1"/>
  <c r="D24" i="12"/>
  <c r="D23" i="12"/>
  <c r="M15" i="37" l="1"/>
  <c r="M6" i="37"/>
  <c r="M15" i="36"/>
  <c r="M6" i="36"/>
  <c r="M14" i="36"/>
  <c r="M14" i="37"/>
  <c r="M12" i="37"/>
  <c r="M16" i="37" s="1"/>
  <c r="G6" i="11" s="1"/>
  <c r="M12" i="36"/>
  <c r="M16" i="36" s="1"/>
  <c r="G5" i="11" s="1"/>
  <c r="M14" i="7"/>
  <c r="M12" i="7"/>
  <c r="G11" i="8" l="1"/>
  <c r="I11" i="8" s="1"/>
  <c r="F4" i="8" l="1"/>
  <c r="F6" i="11"/>
  <c r="F5" i="11"/>
  <c r="F7" i="4" l="1"/>
  <c r="N16" i="4" l="1"/>
  <c r="N26" i="4" l="1"/>
  <c r="I4" i="8" l="1"/>
  <c r="H8" i="11"/>
  <c r="H7" i="11"/>
  <c r="M7" i="4" l="1"/>
  <c r="M16" i="4" s="1"/>
  <c r="H7" i="4" l="1"/>
  <c r="H16" i="4" s="1"/>
  <c r="I7" i="4" l="1"/>
  <c r="I16" i="4" s="1"/>
  <c r="N27" i="4"/>
  <c r="D10" i="8" s="1"/>
  <c r="D13" i="8" s="1"/>
  <c r="J7" i="4"/>
  <c r="J16" i="4" s="1"/>
  <c r="E10" i="8" l="1"/>
  <c r="K7" i="4"/>
  <c r="K16" i="4" s="1"/>
  <c r="D14" i="8"/>
  <c r="L7" i="4"/>
  <c r="L16" i="4" l="1"/>
  <c r="I6" i="11"/>
  <c r="I5" i="11"/>
  <c r="I15" i="7"/>
  <c r="I6" i="7"/>
  <c r="K15" i="7" l="1"/>
  <c r="J15" i="7"/>
  <c r="J6" i="7"/>
  <c r="K6" i="7"/>
  <c r="L15" i="7" l="1"/>
  <c r="M15" i="7"/>
  <c r="M6" i="7"/>
  <c r="L6" i="7"/>
  <c r="H26" i="4" l="1"/>
  <c r="M26" i="4"/>
  <c r="M27" i="4" s="1"/>
  <c r="H3" i="8" l="1"/>
  <c r="M32" i="4"/>
  <c r="I16" i="7"/>
  <c r="C4" i="11" s="1"/>
  <c r="K26" i="4"/>
  <c r="K27" i="4" s="1"/>
  <c r="H27" i="4"/>
  <c r="C3" i="8" s="1"/>
  <c r="J16" i="7"/>
  <c r="D4" i="11" s="1"/>
  <c r="J26" i="4"/>
  <c r="K16" i="7"/>
  <c r="E4" i="11" s="1"/>
  <c r="I26" i="4"/>
  <c r="F10" i="8" l="1"/>
  <c r="L16" i="7"/>
  <c r="M16" i="7"/>
  <c r="G4" i="11" s="1"/>
  <c r="E13" i="8"/>
  <c r="C8" i="11"/>
  <c r="F4" i="11"/>
  <c r="C7" i="8"/>
  <c r="C6" i="8"/>
  <c r="L26" i="4"/>
  <c r="D8" i="11"/>
  <c r="E8" i="11"/>
  <c r="J27" i="4"/>
  <c r="E3" i="8" s="1"/>
  <c r="C7" i="11"/>
  <c r="I27" i="4"/>
  <c r="D3" i="8" s="1"/>
  <c r="F14" i="8" l="1"/>
  <c r="J30" i="4"/>
  <c r="D7" i="11"/>
  <c r="E14" i="8"/>
  <c r="L27" i="4"/>
  <c r="G3" i="8" s="1"/>
  <c r="I3" i="8" s="1"/>
  <c r="F13" i="8"/>
  <c r="E7" i="11"/>
  <c r="G10" i="8"/>
  <c r="E6" i="8"/>
  <c r="H7" i="8"/>
  <c r="I4" i="11"/>
  <c r="I10" i="8" l="1"/>
  <c r="I14" i="8" s="1"/>
  <c r="H10" i="8"/>
  <c r="H14" i="8" s="1"/>
  <c r="M33" i="4"/>
  <c r="L30" i="4"/>
  <c r="G14" i="8"/>
  <c r="G7" i="8"/>
  <c r="G7" i="11"/>
  <c r="K30" i="4"/>
  <c r="G13" i="8"/>
  <c r="I13" i="8" s="1"/>
  <c r="F7" i="11"/>
  <c r="F8" i="11"/>
  <c r="G8" i="11"/>
  <c r="E7" i="8"/>
  <c r="F3" i="8"/>
  <c r="I7" i="11"/>
  <c r="I8" i="11"/>
  <c r="H6" i="8"/>
  <c r="D7" i="8"/>
  <c r="D6" i="8"/>
  <c r="H13" i="8" l="1"/>
  <c r="I6" i="8"/>
  <c r="G6" i="8"/>
  <c r="M30" i="4"/>
  <c r="F7" i="8"/>
  <c r="F6" i="8"/>
  <c r="I7" i="8" l="1"/>
</calcChain>
</file>

<file path=xl/sharedStrings.xml><?xml version="1.0" encoding="utf-8"?>
<sst xmlns="http://schemas.openxmlformats.org/spreadsheetml/2006/main" count="419" uniqueCount="157">
  <si>
    <t>All facilities</t>
  </si>
  <si>
    <t xml:space="preserve"> </t>
  </si>
  <si>
    <t>Number of Existing Facilities</t>
  </si>
  <si>
    <t>Number of New Facilities</t>
  </si>
  <si>
    <t>Total</t>
  </si>
  <si>
    <t>Industry Wages</t>
  </si>
  <si>
    <t>May 2019 National Industry-Specific Occupational Employment and Wage Estimates</t>
  </si>
  <si>
    <t>Sectors 31, 32, and 33 - Manufacturing</t>
  </si>
  <si>
    <t>Category</t>
  </si>
  <si>
    <t>Occupation Code</t>
  </si>
  <si>
    <t>Title</t>
  </si>
  <si>
    <t>2019 Wage</t>
  </si>
  <si>
    <t>Loaded Wage</t>
  </si>
  <si>
    <t>Technical</t>
  </si>
  <si>
    <t>17-2081</t>
  </si>
  <si>
    <t>Architecture and Engineering Occupations</t>
  </si>
  <si>
    <t>Clerical</t>
  </si>
  <si>
    <t>43-6014</t>
  </si>
  <si>
    <t>Office and Administrative Support Occupations</t>
  </si>
  <si>
    <t>Managerial</t>
  </si>
  <si>
    <t>11-9041</t>
  </si>
  <si>
    <t>Management Occupations</t>
  </si>
  <si>
    <t xml:space="preserve">https://www.bls.gov/oes/current/naics4_3250A1.htm#11-0000 </t>
  </si>
  <si>
    <t>EPA Wages</t>
  </si>
  <si>
    <t>Hourly Mean Wage</t>
  </si>
  <si>
    <t>With  Fringe &amp; Overhead</t>
  </si>
  <si>
    <t>(GS- 12, step 1) - Tech.</t>
  </si>
  <si>
    <t>(GS- 13, step 5) - Mgmt.</t>
  </si>
  <si>
    <t>(GS-6, step 3) - Cler.</t>
  </si>
  <si>
    <t xml:space="preserve"> https://www.opm.gov/policy-data-oversight/pay-leave/salaries-wages/salary-tables/pdf/2019/GS_h.pdf </t>
  </si>
  <si>
    <t>or https://www.opm.gov/policy-data-oversight/pay-leave/salaries-wages/</t>
  </si>
  <si>
    <t>Table 1 - Annual Respondent Burden and Cost of Recordkeeping and Reporting Requirements for the Cyanide Chemicals Manufacturing RTR  - Year 1</t>
  </si>
  <si>
    <t>Burden Item</t>
  </si>
  <si>
    <t>(A)
Respondent Hours per Occurrence (Technical hours)</t>
  </si>
  <si>
    <t>(C) 
Number of Occurrences Per Respondent Per Year</t>
  </si>
  <si>
    <t>(D)
Technical Hours per Respondent Per Year
 (A X C)</t>
  </si>
  <si>
    <t>(E)
Number of Respondents Per Year</t>
  </si>
  <si>
    <t>(F)
Technical Hours per Year
(D X E)</t>
  </si>
  <si>
    <t>(G) 
Clerical Hours per Year
(F X 0.1)</t>
  </si>
  <si>
    <t>(H)
Management Hours per Year
(F X .05)</t>
  </si>
  <si>
    <t>(I)
Total Hours per Year
(F + G + H)</t>
  </si>
  <si>
    <t>(J)
Total Labor Costs Per Year</t>
  </si>
  <si>
    <t>(K)
Total Non-Labor Costs Per Year 
(B x C x E)</t>
  </si>
  <si>
    <t>(L)
Total Number of Responses per Year
(C X E)</t>
  </si>
  <si>
    <t>Footnotes</t>
  </si>
  <si>
    <t>1.  Applications</t>
  </si>
  <si>
    <t>NA</t>
  </si>
  <si>
    <t>2.  Surveys and Studies</t>
  </si>
  <si>
    <t>3.  Reporting Requirements</t>
  </si>
  <si>
    <t>A.  Read Rule</t>
  </si>
  <si>
    <t>a, b</t>
  </si>
  <si>
    <t>B.  Required Activities</t>
  </si>
  <si>
    <t>c</t>
  </si>
  <si>
    <t>d</t>
  </si>
  <si>
    <t>C.  Create Information</t>
  </si>
  <si>
    <t>Inc. in 3B</t>
  </si>
  <si>
    <t>D.  Gather Information</t>
  </si>
  <si>
    <t>Inc. in 3E</t>
  </si>
  <si>
    <t>E.  Report Preparation</t>
  </si>
  <si>
    <t>1.  Notification of Compliance Status</t>
  </si>
  <si>
    <t>Reporting Subtotal</t>
  </si>
  <si>
    <t>4.  Recordkeeping Requirements</t>
  </si>
  <si>
    <t>A.  Read Instructions</t>
  </si>
  <si>
    <t>Inc. in 3.A</t>
  </si>
  <si>
    <t>B.  Implement Activities</t>
  </si>
  <si>
    <t>C.  Develop Record System</t>
  </si>
  <si>
    <t>D.  Record information</t>
  </si>
  <si>
    <t>1.  Process wastewater notification and report records</t>
  </si>
  <si>
    <t>2.  Process wastewater control applicability records</t>
  </si>
  <si>
    <t>E.  Understand Requirements and Adjust Compliance Plan</t>
  </si>
  <si>
    <t>F.  Time for Audits</t>
  </si>
  <si>
    <t>Recordkeeping Subtotal</t>
  </si>
  <si>
    <t>TOTAL</t>
  </si>
  <si>
    <t>Total Hours</t>
  </si>
  <si>
    <t>Labor</t>
  </si>
  <si>
    <t>Non-Labor</t>
  </si>
  <si>
    <t>Summary of Respondent Burden</t>
  </si>
  <si>
    <t>Initial Capital and Startup</t>
  </si>
  <si>
    <t>Annualized Capital/Start-up and O &amp; M</t>
  </si>
  <si>
    <t>Footnotes:</t>
  </si>
  <si>
    <t xml:space="preserve">(a) There are 13 currently operating facilities. We assumed that there would be no new facilities that would commence operations within three years after promulgation of the rule. As such, costs are estimated for 13 facilities. This is a conservative estimate that assumes none of the 13 existing facilities are new facilities subject to the current cyanide chemicals manufacturing MACT.. </t>
  </si>
  <si>
    <t>(b) This is a one-time cost incurred only in year 1.</t>
  </si>
  <si>
    <t>Table 2 - Annual Respondent Burden and Cost of Recordkeeping and Reporting Requirements for the Cyanide Chemicals Manufacturing RTR  - Year 2</t>
  </si>
  <si>
    <t>1.  Wastewater Control Applicability Calculations/Data</t>
  </si>
  <si>
    <t xml:space="preserve">(a) There are 13 currently operating facilities. We assumed that there would be no new facilities that would commence operations within three years after promulgation of the rule. As such, costs are estimated for 13 facilities. This is a conservative estimate that assumes none of the 13 existing facilities are new facilities subject to the current cyanide chemicals manufacturing MACT. </t>
  </si>
  <si>
    <t>Table 3 - Annual Respondent Burden and Cost of Recordkeeping and Reporting Requirements for the Cyanide Chemicals Manufacturing RTR  - Year 3</t>
  </si>
  <si>
    <t>Table 4 - Summary of Annual Respondent Burden and Cost of Recordkeeping and Reporting Requirements for the Cyanide Chemicals Manufacturing RTR</t>
  </si>
  <si>
    <t>Year</t>
  </si>
  <si>
    <t>Technical Hours</t>
  </si>
  <si>
    <t>Clerical Hours</t>
  </si>
  <si>
    <t>Management Hours</t>
  </si>
  <si>
    <t>Total Labor Hours</t>
  </si>
  <si>
    <t>Labor Costs</t>
  </si>
  <si>
    <t>Total Costs</t>
  </si>
  <si>
    <t>Average</t>
  </si>
  <si>
    <t>Number of Respondents</t>
  </si>
  <si>
    <t>Number of Responses</t>
  </si>
  <si>
    <t>Reporting Hours</t>
  </si>
  <si>
    <t>Recordkeeping Hours</t>
  </si>
  <si>
    <t>Hours per Response</t>
  </si>
  <si>
    <t>Hours Per Respondent</t>
  </si>
  <si>
    <t>Table 5 - Annual Agency Burden and Cost of Recordkeeping and Reporting Requirements for the Cyanide Chemicals Manufacturing RTR - Year 1</t>
  </si>
  <si>
    <t>(A)</t>
  </si>
  <si>
    <t>(B)</t>
  </si>
  <si>
    <t>(C)</t>
  </si>
  <si>
    <t>(D)</t>
  </si>
  <si>
    <t>(E)</t>
  </si>
  <si>
    <t>(F)</t>
  </si>
  <si>
    <t>(G)</t>
  </si>
  <si>
    <t>Number of Occurrences Per Year</t>
  </si>
  <si>
    <t>Technical Hours Per Occurrence</t>
  </si>
  <si>
    <t>Tech Hours Per Year
(C=A x B)</t>
  </si>
  <si>
    <t>Management Hours Per Year
(D = C x 0.05)</t>
  </si>
  <si>
    <t>Clerical Hours Per Year
(E = C x 0.1)</t>
  </si>
  <si>
    <t>Total Hours Per Year (C+D+E)</t>
  </si>
  <si>
    <t>Total Cost Per Year</t>
  </si>
  <si>
    <t>1.</t>
  </si>
  <si>
    <t>Applications</t>
  </si>
  <si>
    <t>not applicable</t>
  </si>
  <si>
    <t>2.</t>
  </si>
  <si>
    <t>Read and Understand Rule Requirements</t>
  </si>
  <si>
    <t>a</t>
  </si>
  <si>
    <t>3.</t>
  </si>
  <si>
    <t>Required Activities</t>
  </si>
  <si>
    <t>C.</t>
  </si>
  <si>
    <t>Create Information</t>
  </si>
  <si>
    <t>D.</t>
  </si>
  <si>
    <t>Gather Information</t>
  </si>
  <si>
    <t>E.</t>
  </si>
  <si>
    <t>Report Reviews</t>
  </si>
  <si>
    <t>Review notification of compliance status</t>
  </si>
  <si>
    <t>a.  Process Wastewater Control</t>
  </si>
  <si>
    <t>Review compliance reports</t>
  </si>
  <si>
    <t>a.  Process Wastewater Control Applicability Testing/Calculations</t>
  </si>
  <si>
    <t>F.</t>
  </si>
  <si>
    <t>Prepare annual summary report</t>
  </si>
  <si>
    <t>Number of occurrences is the number of states and EPA Regions with affected sources (4 states + 2 EPA regions = 6 respondents).</t>
  </si>
  <si>
    <t>Percent of Stack Tests Observed</t>
  </si>
  <si>
    <t>Estimated Percent Retesting</t>
  </si>
  <si>
    <t>Estimated Percent Emission Exceedences</t>
  </si>
  <si>
    <t>Table 6 - Annual Agency Burden and Cost of Recordkeeping and Reporting Requirements for the Cyanide Chemicals Manufacturing RTR - Year 2</t>
  </si>
  <si>
    <t>Number of occurrences is the number of states and EPA Regions with affected sources (4 states + 2 EPA regions = 6 respondents) incurred only in Year 1.</t>
  </si>
  <si>
    <t>Table 7 - Annual Agency Burden and Cost of Recordkeeping and Reporting Requirements for the Cyanide Chemicals Manufacturing RTR - Year 3</t>
  </si>
  <si>
    <t>Table 8 - Summary of Annual Agency Burden and Cost of Recordkeeping and Reporting Requirements for the Cyanide Chemicals Manfufacturing RTR</t>
  </si>
  <si>
    <t>(B) 
Non Labor Costs Per Occurrence</t>
  </si>
  <si>
    <t>Non Labor (Annualized Capital/Startup and O&amp;M) Costs</t>
  </si>
  <si>
    <t>Non Labor Costs</t>
  </si>
  <si>
    <t>2. Wastewater sampling - applicability/compliance sampling</t>
  </si>
  <si>
    <t>1.  Wastewater Applicability/Compliance Calculations</t>
  </si>
  <si>
    <t>(e) Assumes a one time nonlabor cost (in the first year) of $50 to sample wastewater stream for free cyanide to determine applicability to wastwater process requirements for existing sources. It is assumed that each existing facility will incur this cost.</t>
  </si>
  <si>
    <t>e, f</t>
  </si>
  <si>
    <t>(d) Includes labor hour costs to gather data and do calculations to determine process wastewater control applicability. Assumes that owners and operators have the necessary information to perform analyses readily-available for HAP other than free cyanide wastewater stream concentration (burden associated with obtaining sampling concentration for free cyanide assumed under 3.B.2.</t>
  </si>
  <si>
    <t xml:space="preserve">(f) Assumes a one time nonlabor cost (in the first year) of $50 to sample wastewater stream for free cyanide to determine compliance with concentration limit compliance options under the wastewater stream process requirements for existing sources. </t>
  </si>
  <si>
    <t>2.  Process wastewater control applicability/compliance records</t>
  </si>
  <si>
    <t>e,f</t>
  </si>
  <si>
    <t>a.  Process Wastewater Control Applicability Performace Test/Compliance Demionstration</t>
  </si>
  <si>
    <t xml:space="preserve">(c) Assumes all facilities will read the rule and perform one-time activities (i.e., determine/calculate process wastewater control applicability/compliance) in year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</si>
</sst>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quot;$&quot;#,##0"/>
    <numFmt numFmtId="165" formatCode="&quot;$&quot;#,##0.00"/>
    <numFmt numFmtId="166" formatCode=";;;"/>
    <numFmt numFmtId="167" formatCode="General_)"/>
    <numFmt numFmtId="168" formatCode="0_)"/>
    <numFmt numFmtId="170" formatCode="0.0"/>
  </numFmts>
  <fonts count="23" x14ac:knownFonts="1">
    <font>
      <sz val="11"/>
      <color theme="1"/>
      <name val="Calibri"/>
      <family val="2"/>
      <scheme val="minor"/>
    </font>
    <font>
      <sz val="10"/>
      <name val="Arial"/>
      <family val="2"/>
    </font>
    <font>
      <sz val="11"/>
      <color theme="1"/>
      <name val="Calibri"/>
      <family val="2"/>
      <scheme val="minor"/>
    </font>
    <font>
      <b/>
      <sz val="12"/>
      <name val="Arial"/>
      <family val="2"/>
    </font>
    <font>
      <sz val="9"/>
      <name val="Arial"/>
      <family val="2"/>
    </font>
    <font>
      <sz val="8"/>
      <name val="Arial"/>
      <family val="2"/>
    </font>
    <font>
      <sz val="8"/>
      <color indexed="10"/>
      <name val="Arial"/>
      <family val="2"/>
    </font>
    <font>
      <u/>
      <sz val="11"/>
      <color theme="10"/>
      <name val="Calibri"/>
      <family val="2"/>
    </font>
    <font>
      <sz val="8"/>
      <name val="Courier"/>
      <family val="3"/>
    </font>
    <font>
      <sz val="10"/>
      <color theme="1"/>
      <name val="Calibri"/>
      <family val="2"/>
      <scheme val="minor"/>
    </font>
    <font>
      <b/>
      <sz val="14"/>
      <name val="Arial"/>
      <family val="2"/>
    </font>
    <font>
      <b/>
      <i/>
      <sz val="8"/>
      <name val="Arial"/>
      <family val="2"/>
    </font>
    <font>
      <b/>
      <sz val="8"/>
      <name val="Arial"/>
      <family val="2"/>
    </font>
    <font>
      <sz val="11"/>
      <color theme="1"/>
      <name val="Arial"/>
      <family val="2"/>
    </font>
    <font>
      <sz val="9"/>
      <color indexed="12"/>
      <name val="Arial"/>
      <family val="2"/>
    </font>
    <font>
      <b/>
      <sz val="11"/>
      <name val="Arial"/>
      <family val="2"/>
    </font>
    <font>
      <b/>
      <sz val="10"/>
      <color theme="1"/>
      <name val="Calibri"/>
      <family val="2"/>
      <scheme val="minor"/>
    </font>
    <font>
      <b/>
      <sz val="10"/>
      <name val="Calibri"/>
      <family val="2"/>
      <scheme val="minor"/>
    </font>
    <font>
      <sz val="10"/>
      <name val="Calibri"/>
      <family val="2"/>
      <scheme val="minor"/>
    </font>
    <font>
      <u/>
      <sz val="10"/>
      <color theme="10"/>
      <name val="Calibri"/>
      <family val="2"/>
      <scheme val="minor"/>
    </font>
    <font>
      <sz val="8"/>
      <color rgb="FFC00000"/>
      <name val="Arial"/>
      <family val="2"/>
    </font>
    <font>
      <b/>
      <sz val="11"/>
      <name val="Calibri"/>
      <family val="2"/>
      <scheme val="minor"/>
    </font>
    <font>
      <sz val="9"/>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left style="thin">
        <color indexed="8"/>
      </left>
      <right/>
      <top/>
      <bottom style="thin">
        <color indexed="64"/>
      </bottom>
      <diagonal/>
    </border>
    <border>
      <left/>
      <right/>
      <top/>
      <bottom style="thin">
        <color indexed="64"/>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style="thin">
        <color indexed="64"/>
      </right>
      <top/>
      <bottom/>
      <diagonal/>
    </border>
    <border>
      <left/>
      <right style="thin">
        <color indexed="8"/>
      </right>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top style="thin">
        <color indexed="64"/>
      </top>
      <bottom/>
      <diagonal/>
    </border>
    <border>
      <left style="thin">
        <color indexed="8"/>
      </left>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medium">
        <color indexed="64"/>
      </top>
      <bottom/>
      <diagonal/>
    </border>
    <border>
      <left/>
      <right/>
      <top/>
      <bottom style="double">
        <color indexed="64"/>
      </bottom>
      <diagonal/>
    </border>
    <border>
      <left/>
      <right style="thin">
        <color indexed="8"/>
      </right>
      <top/>
      <bottom style="double">
        <color indexed="64"/>
      </bottom>
      <diagonal/>
    </border>
    <border>
      <left style="thin">
        <color indexed="8"/>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8"/>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64"/>
      </right>
      <top style="thin">
        <color indexed="64"/>
      </top>
      <bottom/>
      <diagonal/>
    </border>
    <border>
      <left/>
      <right style="thin">
        <color indexed="64"/>
      </right>
      <top/>
      <bottom style="double">
        <color indexed="64"/>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style="thin">
        <color indexed="8"/>
      </right>
      <top/>
      <bottom style="thin">
        <color indexed="64"/>
      </bottom>
      <diagonal/>
    </border>
  </borders>
  <cellStyleXfs count="8">
    <xf numFmtId="0" fontId="0" fillId="0" borderId="0"/>
    <xf numFmtId="0" fontId="1" fillId="0" borderId="0"/>
    <xf numFmtId="43" fontId="2" fillId="0" borderId="0" applyFont="0" applyFill="0" applyBorder="0" applyAlignment="0" applyProtection="0"/>
    <xf numFmtId="0" fontId="1" fillId="0" borderId="0"/>
    <xf numFmtId="0" fontId="7" fillId="0" borderId="0" applyNumberFormat="0" applyFill="0" applyBorder="0" applyAlignment="0" applyProtection="0">
      <alignment vertical="top"/>
      <protection locked="0"/>
    </xf>
    <xf numFmtId="0" fontId="8" fillId="0" borderId="0"/>
    <xf numFmtId="0" fontId="1" fillId="0" borderId="0"/>
    <xf numFmtId="44" fontId="1" fillId="0" borderId="0" applyFont="0" applyFill="0" applyBorder="0" applyAlignment="0" applyProtection="0"/>
  </cellStyleXfs>
  <cellXfs count="276">
    <xf numFmtId="0" fontId="0" fillId="0" borderId="0" xfId="0"/>
    <xf numFmtId="0" fontId="0" fillId="3" borderId="0" xfId="0" applyFill="1"/>
    <xf numFmtId="3" fontId="1" fillId="3" borderId="11" xfId="0" applyNumberFormat="1" applyFont="1" applyFill="1" applyBorder="1" applyAlignment="1">
      <alignment horizontal="center"/>
    </xf>
    <xf numFmtId="164" fontId="1" fillId="3" borderId="11" xfId="0" applyNumberFormat="1" applyFont="1" applyFill="1" applyBorder="1" applyAlignment="1">
      <alignment horizontal="center"/>
    </xf>
    <xf numFmtId="3" fontId="1" fillId="3" borderId="1" xfId="0" applyNumberFormat="1" applyFont="1" applyFill="1" applyBorder="1" applyAlignment="1">
      <alignment horizontal="center"/>
    </xf>
    <xf numFmtId="164" fontId="1" fillId="3" borderId="1" xfId="0" applyNumberFormat="1" applyFont="1" applyFill="1" applyBorder="1" applyAlignment="1">
      <alignment horizontal="center"/>
    </xf>
    <xf numFmtId="3" fontId="1" fillId="3" borderId="14" xfId="0" applyNumberFormat="1" applyFont="1" applyFill="1" applyBorder="1" applyAlignment="1">
      <alignment horizontal="center"/>
    </xf>
    <xf numFmtId="164" fontId="1" fillId="3" borderId="14" xfId="0" applyNumberFormat="1" applyFont="1" applyFill="1" applyBorder="1" applyAlignment="1">
      <alignment horizontal="center"/>
    </xf>
    <xf numFmtId="167" fontId="5" fillId="3" borderId="0" xfId="0" applyNumberFormat="1" applyFont="1" applyFill="1"/>
    <xf numFmtId="167" fontId="5" fillId="3" borderId="0" xfId="0" applyNumberFormat="1" applyFont="1" applyFill="1" applyBorder="1" applyAlignment="1">
      <alignment horizontal="center" vertical="center"/>
    </xf>
    <xf numFmtId="3" fontId="5" fillId="3" borderId="0" xfId="0" applyNumberFormat="1" applyFont="1" applyFill="1" applyBorder="1" applyAlignment="1">
      <alignment horizontal="center" vertical="center"/>
    </xf>
    <xf numFmtId="167" fontId="5" fillId="3" borderId="0" xfId="0" applyNumberFormat="1" applyFont="1" applyFill="1" applyBorder="1" applyAlignment="1">
      <alignment horizontal="left" vertical="center"/>
    </xf>
    <xf numFmtId="164" fontId="5" fillId="3" borderId="0" xfId="0" applyNumberFormat="1" applyFont="1" applyFill="1" applyBorder="1" applyAlignment="1">
      <alignment horizontal="center" vertical="center"/>
    </xf>
    <xf numFmtId="0" fontId="1" fillId="3" borderId="0" xfId="3" applyFont="1" applyFill="1"/>
    <xf numFmtId="167" fontId="5" fillId="3" borderId="0" xfId="0" applyNumberFormat="1" applyFont="1" applyFill="1" applyBorder="1"/>
    <xf numFmtId="167" fontId="5" fillId="3" borderId="0" xfId="0" applyNumberFormat="1" applyFont="1" applyFill="1" applyBorder="1" applyAlignment="1"/>
    <xf numFmtId="167" fontId="5" fillId="3" borderId="0" xfId="0" applyNumberFormat="1" applyFont="1" applyFill="1" applyBorder="1" applyAlignment="1">
      <alignment horizontal="center"/>
    </xf>
    <xf numFmtId="3" fontId="5" fillId="3" borderId="0" xfId="2" applyNumberFormat="1" applyFont="1" applyFill="1" applyBorder="1" applyAlignment="1">
      <alignment horizontal="right"/>
    </xf>
    <xf numFmtId="167" fontId="6" fillId="3" borderId="0" xfId="0" applyNumberFormat="1" applyFont="1" applyFill="1" applyBorder="1" applyAlignment="1"/>
    <xf numFmtId="0" fontId="5" fillId="3" borderId="0" xfId="0" applyFont="1" applyFill="1"/>
    <xf numFmtId="167" fontId="5" fillId="3" borderId="0" xfId="0" applyNumberFormat="1" applyFont="1" applyFill="1" applyAlignment="1">
      <alignment horizontal="right"/>
    </xf>
    <xf numFmtId="0" fontId="9" fillId="0" borderId="0" xfId="0" applyFont="1"/>
    <xf numFmtId="0" fontId="5" fillId="3" borderId="0" xfId="0" applyFont="1" applyFill="1" applyAlignment="1">
      <alignment wrapText="1"/>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5" fillId="3" borderId="0" xfId="0" applyFont="1" applyFill="1" applyBorder="1"/>
    <xf numFmtId="164" fontId="5" fillId="3" borderId="0" xfId="0" applyNumberFormat="1" applyFont="1" applyFill="1"/>
    <xf numFmtId="0" fontId="4" fillId="3" borderId="0" xfId="0" applyFont="1" applyFill="1"/>
    <xf numFmtId="167" fontId="10" fillId="3" borderId="0" xfId="0" applyNumberFormat="1" applyFont="1" applyFill="1" applyBorder="1" applyAlignment="1" applyProtection="1"/>
    <xf numFmtId="0" fontId="13" fillId="3" borderId="0" xfId="0" applyFont="1" applyFill="1"/>
    <xf numFmtId="0" fontId="13" fillId="4" borderId="0" xfId="0" applyFont="1" applyFill="1" applyBorder="1"/>
    <xf numFmtId="9" fontId="13" fillId="3" borderId="1" xfId="0" applyNumberFormat="1" applyFont="1" applyFill="1" applyBorder="1"/>
    <xf numFmtId="167" fontId="4" fillId="3" borderId="17" xfId="0" applyNumberFormat="1" applyFont="1" applyFill="1" applyBorder="1" applyAlignment="1" applyProtection="1">
      <alignment horizontal="left" vertical="center"/>
    </xf>
    <xf numFmtId="167" fontId="4" fillId="3" borderId="17" xfId="0" applyNumberFormat="1" applyFont="1" applyFill="1" applyBorder="1"/>
    <xf numFmtId="167" fontId="4" fillId="3" borderId="21" xfId="0" applyNumberFormat="1" applyFont="1" applyFill="1" applyBorder="1"/>
    <xf numFmtId="167" fontId="4" fillId="3" borderId="0" xfId="0" applyNumberFormat="1" applyFont="1" applyFill="1" applyBorder="1" applyAlignment="1" applyProtection="1">
      <alignment horizontal="left" vertical="center"/>
    </xf>
    <xf numFmtId="167" fontId="4" fillId="3" borderId="0" xfId="0" applyNumberFormat="1" applyFont="1" applyFill="1" applyBorder="1" applyAlignment="1">
      <alignment vertical="center"/>
    </xf>
    <xf numFmtId="167" fontId="4" fillId="3" borderId="23" xfId="0" applyNumberFormat="1" applyFont="1" applyFill="1" applyBorder="1" applyAlignment="1" applyProtection="1">
      <alignment horizontal="left" vertical="center"/>
    </xf>
    <xf numFmtId="167" fontId="4" fillId="3" borderId="29" xfId="0" applyNumberFormat="1" applyFont="1" applyFill="1" applyBorder="1" applyAlignment="1">
      <alignment vertical="center"/>
    </xf>
    <xf numFmtId="9" fontId="4" fillId="3" borderId="17" xfId="0" applyNumberFormat="1" applyFont="1" applyFill="1" applyBorder="1" applyAlignment="1" applyProtection="1">
      <alignment horizontal="right" vertical="center"/>
    </xf>
    <xf numFmtId="167" fontId="4" fillId="3" borderId="17" xfId="0" applyNumberFormat="1" applyFont="1" applyFill="1" applyBorder="1" applyAlignment="1">
      <alignment vertical="center"/>
    </xf>
    <xf numFmtId="9" fontId="4" fillId="3" borderId="24" xfId="0" applyNumberFormat="1" applyFont="1" applyFill="1" applyBorder="1" applyAlignment="1" applyProtection="1">
      <alignment horizontal="right" vertical="center"/>
    </xf>
    <xf numFmtId="167" fontId="4" fillId="3" borderId="24" xfId="0" applyNumberFormat="1" applyFont="1" applyFill="1" applyBorder="1" applyAlignment="1" applyProtection="1">
      <alignment horizontal="left" vertical="center"/>
    </xf>
    <xf numFmtId="167" fontId="4" fillId="3" borderId="24" xfId="0" applyNumberFormat="1" applyFont="1" applyFill="1" applyBorder="1" applyAlignment="1">
      <alignment vertical="center"/>
    </xf>
    <xf numFmtId="9" fontId="4" fillId="3" borderId="23" xfId="0" applyNumberFormat="1" applyFont="1" applyFill="1" applyBorder="1" applyAlignment="1" applyProtection="1">
      <alignment horizontal="right" vertical="center"/>
    </xf>
    <xf numFmtId="167" fontId="4" fillId="3" borderId="23" xfId="0" applyNumberFormat="1" applyFont="1" applyFill="1" applyBorder="1" applyAlignment="1">
      <alignment vertical="center"/>
    </xf>
    <xf numFmtId="167" fontId="4" fillId="3" borderId="0" xfId="0" applyNumberFormat="1" applyFont="1" applyFill="1" applyBorder="1"/>
    <xf numFmtId="167" fontId="4" fillId="3" borderId="0" xfId="0" applyNumberFormat="1" applyFont="1" applyFill="1" applyBorder="1" applyAlignment="1">
      <alignment horizontal="right"/>
    </xf>
    <xf numFmtId="167" fontId="4" fillId="3" borderId="0" xfId="0" applyNumberFormat="1" applyFont="1" applyFill="1" applyAlignment="1">
      <alignment horizontal="right"/>
    </xf>
    <xf numFmtId="167" fontId="4" fillId="3" borderId="0" xfId="0" applyNumberFormat="1" applyFont="1" applyFill="1"/>
    <xf numFmtId="167" fontId="4" fillId="3" borderId="16" xfId="0" applyNumberFormat="1" applyFont="1" applyFill="1" applyBorder="1" applyAlignment="1" applyProtection="1">
      <alignment horizontal="right" vertical="center"/>
    </xf>
    <xf numFmtId="167" fontId="4" fillId="3" borderId="16" xfId="0" applyNumberFormat="1" applyFont="1" applyFill="1" applyBorder="1" applyAlignment="1" applyProtection="1">
      <alignment horizontal="left" vertical="center"/>
    </xf>
    <xf numFmtId="167" fontId="4" fillId="3" borderId="19" xfId="0" applyNumberFormat="1" applyFont="1" applyFill="1" applyBorder="1" applyAlignment="1">
      <alignment vertical="center"/>
    </xf>
    <xf numFmtId="9" fontId="4" fillId="3" borderId="16" xfId="0" applyNumberFormat="1" applyFont="1" applyFill="1" applyBorder="1" applyAlignment="1" applyProtection="1">
      <alignment horizontal="right" vertical="center"/>
    </xf>
    <xf numFmtId="167" fontId="4" fillId="3" borderId="19" xfId="0" applyNumberFormat="1" applyFont="1" applyFill="1" applyBorder="1" applyAlignment="1" applyProtection="1">
      <alignment horizontal="left" vertical="center"/>
    </xf>
    <xf numFmtId="167" fontId="4" fillId="3" borderId="16" xfId="0" applyNumberFormat="1" applyFont="1" applyFill="1" applyBorder="1" applyAlignment="1" applyProtection="1">
      <alignment horizontal="left" vertical="center" wrapText="1"/>
    </xf>
    <xf numFmtId="0" fontId="9" fillId="0" borderId="0" xfId="0" applyFont="1" applyBorder="1"/>
    <xf numFmtId="164" fontId="9" fillId="0" borderId="0" xfId="0" applyNumberFormat="1" applyFont="1" applyBorder="1" applyAlignment="1">
      <alignment horizontal="center"/>
    </xf>
    <xf numFmtId="164" fontId="16" fillId="0" borderId="0" xfId="0" applyNumberFormat="1" applyFont="1" applyBorder="1" applyAlignment="1">
      <alignment horizontal="center"/>
    </xf>
    <xf numFmtId="0" fontId="18" fillId="0" borderId="13" xfId="6" applyFont="1" applyBorder="1" applyAlignment="1"/>
    <xf numFmtId="0" fontId="17" fillId="2" borderId="9" xfId="6" applyFont="1" applyFill="1" applyBorder="1" applyAlignment="1">
      <alignment horizontal="center"/>
    </xf>
    <xf numFmtId="17" fontId="17" fillId="2" borderId="1" xfId="6" applyNumberFormat="1" applyFont="1" applyFill="1" applyBorder="1" applyAlignment="1">
      <alignment horizontal="center"/>
    </xf>
    <xf numFmtId="0" fontId="17" fillId="2" borderId="1" xfId="6" applyFont="1" applyFill="1" applyBorder="1" applyAlignment="1">
      <alignment horizontal="center"/>
    </xf>
    <xf numFmtId="0" fontId="18" fillId="0" borderId="1" xfId="6" applyFont="1" applyBorder="1"/>
    <xf numFmtId="17" fontId="18" fillId="0" borderId="1" xfId="6" quotePrefix="1" applyNumberFormat="1" applyFont="1" applyBorder="1"/>
    <xf numFmtId="17" fontId="18" fillId="0" borderId="0" xfId="6" quotePrefix="1" applyNumberFormat="1" applyFont="1" applyBorder="1"/>
    <xf numFmtId="0" fontId="18" fillId="0" borderId="0" xfId="6" applyFont="1" applyBorder="1"/>
    <xf numFmtId="0" fontId="18" fillId="0" borderId="1" xfId="5" applyFont="1" applyFill="1" applyBorder="1"/>
    <xf numFmtId="0" fontId="18" fillId="0" borderId="1" xfId="1" applyFont="1" applyFill="1" applyBorder="1"/>
    <xf numFmtId="0" fontId="18" fillId="0" borderId="0" xfId="5" applyFont="1" applyBorder="1"/>
    <xf numFmtId="0" fontId="18" fillId="0" borderId="0" xfId="1" applyFont="1" applyFill="1" applyBorder="1"/>
    <xf numFmtId="0" fontId="9" fillId="0" borderId="9" xfId="0" applyFont="1" applyBorder="1"/>
    <xf numFmtId="0" fontId="9" fillId="0" borderId="10" xfId="0" applyFont="1" applyBorder="1"/>
    <xf numFmtId="0" fontId="9" fillId="0" borderId="12" xfId="0" applyFont="1" applyBorder="1"/>
    <xf numFmtId="0" fontId="9" fillId="0" borderId="30" xfId="0" applyFont="1" applyBorder="1"/>
    <xf numFmtId="0" fontId="9" fillId="0" borderId="36" xfId="0" applyFont="1" applyBorder="1"/>
    <xf numFmtId="0" fontId="18" fillId="0" borderId="1" xfId="0" applyFont="1" applyBorder="1"/>
    <xf numFmtId="2" fontId="18" fillId="2" borderId="2" xfId="0" applyNumberFormat="1" applyFont="1" applyFill="1" applyBorder="1"/>
    <xf numFmtId="0" fontId="9" fillId="0" borderId="13" xfId="0" applyFont="1" applyBorder="1"/>
    <xf numFmtId="0" fontId="18" fillId="0" borderId="0" xfId="0" applyFont="1" applyBorder="1"/>
    <xf numFmtId="0" fontId="18" fillId="0" borderId="27" xfId="0" applyFont="1" applyBorder="1"/>
    <xf numFmtId="0" fontId="9" fillId="0" borderId="27" xfId="0" applyFont="1" applyBorder="1"/>
    <xf numFmtId="0" fontId="9" fillId="0" borderId="35" xfId="0" applyFont="1" applyBorder="1"/>
    <xf numFmtId="0" fontId="19" fillId="0" borderId="0" xfId="4" applyFont="1" applyFill="1" applyBorder="1" applyAlignment="1" applyProtection="1"/>
    <xf numFmtId="0" fontId="18" fillId="0" borderId="0" xfId="0" applyFont="1"/>
    <xf numFmtId="0" fontId="18" fillId="0" borderId="9" xfId="5" applyFont="1" applyFill="1" applyBorder="1"/>
    <xf numFmtId="0" fontId="18" fillId="0" borderId="9" xfId="1" applyFont="1" applyFill="1" applyBorder="1"/>
    <xf numFmtId="0" fontId="18" fillId="0" borderId="36" xfId="1" applyFont="1" applyFill="1" applyBorder="1"/>
    <xf numFmtId="0" fontId="18" fillId="0" borderId="13" xfId="5" applyFont="1" applyBorder="1"/>
    <xf numFmtId="0" fontId="18" fillId="0" borderId="36" xfId="5" applyFont="1" applyBorder="1"/>
    <xf numFmtId="0" fontId="18" fillId="0" borderId="34" xfId="5" applyFont="1" applyFill="1" applyBorder="1"/>
    <xf numFmtId="0" fontId="18" fillId="0" borderId="27" xfId="5" applyFont="1" applyBorder="1"/>
    <xf numFmtId="0" fontId="18" fillId="0" borderId="35" xfId="5" applyFont="1" applyBorder="1"/>
    <xf numFmtId="0" fontId="17" fillId="0" borderId="1" xfId="1" applyFont="1" applyFill="1" applyBorder="1" applyAlignment="1">
      <alignment wrapText="1"/>
    </xf>
    <xf numFmtId="0" fontId="18" fillId="0" borderId="12" xfId="5" applyFont="1" applyFill="1" applyBorder="1"/>
    <xf numFmtId="0" fontId="18" fillId="0" borderId="30" xfId="5" applyFont="1" applyFill="1" applyBorder="1"/>
    <xf numFmtId="0" fontId="18" fillId="0" borderId="9" xfId="1" applyFont="1" applyFill="1" applyBorder="1" applyAlignment="1">
      <alignment wrapText="1"/>
    </xf>
    <xf numFmtId="0" fontId="17" fillId="0" borderId="2" xfId="1" applyFont="1" applyFill="1" applyBorder="1" applyAlignment="1">
      <alignment wrapText="1"/>
    </xf>
    <xf numFmtId="165" fontId="18" fillId="2" borderId="2" xfId="5" applyNumberFormat="1" applyFont="1" applyFill="1" applyBorder="1"/>
    <xf numFmtId="3" fontId="1" fillId="0" borderId="11" xfId="0" applyNumberFormat="1" applyFont="1" applyFill="1" applyBorder="1" applyAlignment="1">
      <alignment horizontal="center"/>
    </xf>
    <xf numFmtId="3" fontId="1" fillId="0" borderId="14" xfId="0" applyNumberFormat="1" applyFont="1" applyFill="1" applyBorder="1" applyAlignment="1">
      <alignment horizontal="center"/>
    </xf>
    <xf numFmtId="0" fontId="13" fillId="0" borderId="0" xfId="0" applyFont="1" applyFill="1"/>
    <xf numFmtId="17" fontId="17" fillId="5" borderId="1" xfId="6" applyNumberFormat="1" applyFont="1" applyFill="1" applyBorder="1" applyAlignment="1">
      <alignment horizontal="center"/>
    </xf>
    <xf numFmtId="0" fontId="20" fillId="3" borderId="0" xfId="0" applyFont="1" applyFill="1"/>
    <xf numFmtId="0" fontId="17" fillId="5" borderId="2" xfId="6" applyFont="1" applyFill="1" applyBorder="1" applyAlignment="1">
      <alignment horizontal="center"/>
    </xf>
    <xf numFmtId="0" fontId="9" fillId="0" borderId="6" xfId="0" applyFont="1" applyBorder="1"/>
    <xf numFmtId="0" fontId="9" fillId="0" borderId="4" xfId="0" applyFont="1" applyBorder="1"/>
    <xf numFmtId="0" fontId="21" fillId="0" borderId="5" xfId="6" applyFont="1" applyBorder="1"/>
    <xf numFmtId="0" fontId="21" fillId="0" borderId="5" xfId="1" applyFont="1" applyFill="1" applyBorder="1"/>
    <xf numFmtId="164" fontId="5" fillId="0" borderId="1" xfId="0" applyNumberFormat="1" applyFont="1" applyFill="1" applyBorder="1" applyAlignment="1">
      <alignment horizontal="center"/>
    </xf>
    <xf numFmtId="49" fontId="4" fillId="3" borderId="16" xfId="3" applyNumberFormat="1" applyFont="1" applyFill="1" applyBorder="1" applyAlignment="1">
      <alignment horizontal="right" vertical="center"/>
    </xf>
    <xf numFmtId="3" fontId="1" fillId="0" borderId="1" xfId="0" applyNumberFormat="1" applyFont="1" applyFill="1" applyBorder="1" applyAlignment="1">
      <alignment horizontal="center"/>
    </xf>
    <xf numFmtId="167" fontId="22" fillId="3" borderId="33" xfId="0" applyNumberFormat="1" applyFont="1" applyFill="1" applyBorder="1" applyAlignment="1">
      <alignment horizontal="center" wrapText="1"/>
    </xf>
    <xf numFmtId="167" fontId="22" fillId="3" borderId="38" xfId="0" applyNumberFormat="1" applyFont="1" applyFill="1" applyBorder="1" applyAlignment="1">
      <alignment horizontal="center" wrapText="1"/>
    </xf>
    <xf numFmtId="167" fontId="22" fillId="3" borderId="39" xfId="0" applyNumberFormat="1" applyFont="1" applyFill="1" applyBorder="1" applyAlignment="1">
      <alignment horizontal="center" wrapText="1"/>
    </xf>
    <xf numFmtId="1" fontId="5" fillId="0" borderId="19" xfId="0" applyNumberFormat="1" applyFont="1" applyFill="1" applyBorder="1" applyAlignment="1" applyProtection="1">
      <alignment horizontal="center" vertical="center"/>
    </xf>
    <xf numFmtId="164" fontId="5" fillId="3" borderId="1" xfId="0" applyNumberFormat="1" applyFont="1" applyFill="1" applyBorder="1" applyAlignment="1">
      <alignment horizontal="center" vertical="center"/>
    </xf>
    <xf numFmtId="168" fontId="4" fillId="3" borderId="1" xfId="0" applyNumberFormat="1" applyFont="1" applyFill="1" applyBorder="1" applyAlignment="1" applyProtection="1">
      <alignment horizontal="center" vertical="center"/>
      <protection locked="0"/>
    </xf>
    <xf numFmtId="1" fontId="4" fillId="3" borderId="19" xfId="0" applyNumberFormat="1" applyFont="1" applyFill="1" applyBorder="1" applyAlignment="1" applyProtection="1">
      <alignment horizontal="center" vertical="center"/>
    </xf>
    <xf numFmtId="5" fontId="4" fillId="3" borderId="1"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1" fontId="4" fillId="3" borderId="1" xfId="0" applyNumberFormat="1" applyFont="1" applyFill="1" applyBorder="1" applyAlignment="1" applyProtection="1">
      <alignment horizontal="center" vertical="center"/>
    </xf>
    <xf numFmtId="37" fontId="4" fillId="3"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lignment horizontal="center" vertical="center"/>
    </xf>
    <xf numFmtId="167" fontId="5" fillId="3" borderId="41" xfId="0" applyNumberFormat="1" applyFont="1" applyFill="1" applyBorder="1" applyAlignment="1">
      <alignment horizontal="left" vertical="center"/>
    </xf>
    <xf numFmtId="167" fontId="5" fillId="3" borderId="23"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164" fontId="5" fillId="3" borderId="23" xfId="0" applyNumberFormat="1" applyFont="1" applyFill="1" applyBorder="1" applyAlignment="1">
      <alignment horizontal="center" vertical="center"/>
    </xf>
    <xf numFmtId="0" fontId="5" fillId="3" borderId="28" xfId="0" applyFont="1" applyFill="1" applyBorder="1"/>
    <xf numFmtId="3" fontId="5" fillId="3" borderId="28" xfId="0" applyNumberFormat="1" applyFont="1" applyFill="1" applyBorder="1" applyAlignment="1">
      <alignment horizontal="center" vertical="center"/>
    </xf>
    <xf numFmtId="0" fontId="5" fillId="3" borderId="0" xfId="0" applyFont="1" applyFill="1" applyAlignment="1">
      <alignment vertical="center"/>
    </xf>
    <xf numFmtId="0" fontId="20" fillId="3" borderId="0" xfId="0" applyFont="1" applyFill="1" applyAlignment="1">
      <alignment vertical="center"/>
    </xf>
    <xf numFmtId="0" fontId="5" fillId="0" borderId="1" xfId="0" applyFont="1" applyFill="1" applyBorder="1" applyAlignment="1">
      <alignment horizontal="center" wrapText="1"/>
    </xf>
    <xf numFmtId="3" fontId="5" fillId="0" borderId="1" xfId="0" applyNumberFormat="1" applyFont="1" applyFill="1" applyBorder="1" applyAlignment="1">
      <alignment horizontal="center"/>
    </xf>
    <xf numFmtId="5" fontId="5" fillId="3" borderId="1" xfId="0" applyNumberFormat="1" applyFont="1" applyFill="1" applyBorder="1" applyAlignment="1">
      <alignment horizontal="center" vertical="center"/>
    </xf>
    <xf numFmtId="3" fontId="5" fillId="0" borderId="19" xfId="0" applyNumberFormat="1" applyFont="1" applyFill="1" applyBorder="1" applyAlignment="1" applyProtection="1">
      <alignment horizontal="center" vertical="center"/>
    </xf>
    <xf numFmtId="3" fontId="1" fillId="0" borderId="11" xfId="0" quotePrefix="1" applyNumberFormat="1" applyFont="1" applyFill="1" applyBorder="1" applyAlignment="1">
      <alignment horizontal="center"/>
    </xf>
    <xf numFmtId="37" fontId="4" fillId="0" borderId="18" xfId="0" applyNumberFormat="1" applyFont="1" applyFill="1" applyBorder="1" applyAlignment="1" applyProtection="1">
      <alignment horizontal="center" vertical="center"/>
      <protection locked="0"/>
    </xf>
    <xf numFmtId="0" fontId="9" fillId="0" borderId="1" xfId="0" applyFont="1" applyBorder="1"/>
    <xf numFmtId="0" fontId="16" fillId="2" borderId="7" xfId="0" applyFont="1" applyFill="1" applyBorder="1" applyAlignment="1">
      <alignment horizontal="center" vertical="center"/>
    </xf>
    <xf numFmtId="0" fontId="16" fillId="2" borderId="7" xfId="0" quotePrefix="1" applyFont="1" applyFill="1" applyBorder="1" applyAlignment="1">
      <alignment horizontal="center" vertical="center"/>
    </xf>
    <xf numFmtId="0" fontId="16" fillId="2" borderId="8" xfId="0" applyFont="1" applyFill="1" applyBorder="1" applyAlignment="1">
      <alignment horizontal="center" vertical="center"/>
    </xf>
    <xf numFmtId="0" fontId="9" fillId="0" borderId="2" xfId="0" applyFont="1" applyBorder="1"/>
    <xf numFmtId="0" fontId="9" fillId="0" borderId="3" xfId="0" applyFont="1" applyBorder="1"/>
    <xf numFmtId="1" fontId="5" fillId="0" borderId="1" xfId="0" applyNumberFormat="1" applyFont="1" applyFill="1" applyBorder="1" applyAlignment="1">
      <alignment horizontal="center" wrapText="1"/>
    </xf>
    <xf numFmtId="3" fontId="5" fillId="0" borderId="1" xfId="0" applyNumberFormat="1" applyFont="1" applyFill="1" applyBorder="1" applyAlignment="1">
      <alignment horizontal="center" wrapText="1"/>
    </xf>
    <xf numFmtId="0" fontId="5" fillId="0" borderId="1" xfId="0" applyFont="1" applyFill="1" applyBorder="1" applyAlignment="1">
      <alignment horizontal="center" textRotation="90" wrapText="1"/>
    </xf>
    <xf numFmtId="0" fontId="5" fillId="0" borderId="1" xfId="0" applyFont="1" applyFill="1" applyBorder="1"/>
    <xf numFmtId="0" fontId="5" fillId="0" borderId="1" xfId="0" applyFont="1" applyFill="1" applyBorder="1" applyAlignment="1">
      <alignment horizontal="left" indent="2"/>
    </xf>
    <xf numFmtId="0" fontId="5" fillId="0" borderId="1" xfId="0" applyFont="1" applyFill="1" applyBorder="1" applyAlignment="1">
      <alignment horizontal="left" wrapText="1" indent="4"/>
    </xf>
    <xf numFmtId="0" fontId="11" fillId="0" borderId="1" xfId="0" applyFont="1" applyFill="1" applyBorder="1"/>
    <xf numFmtId="0" fontId="5" fillId="3" borderId="42" xfId="0" applyFont="1" applyFill="1" applyBorder="1"/>
    <xf numFmtId="0" fontId="5" fillId="3" borderId="25" xfId="0" applyFont="1" applyFill="1" applyBorder="1"/>
    <xf numFmtId="167" fontId="5" fillId="3" borderId="25" xfId="0" applyNumberFormat="1" applyFont="1" applyFill="1" applyBorder="1" applyAlignment="1">
      <alignment horizontal="left" vertical="center"/>
    </xf>
    <xf numFmtId="167" fontId="5" fillId="3" borderId="25"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164" fontId="5" fillId="3" borderId="25" xfId="0" applyNumberFormat="1" applyFont="1" applyFill="1" applyBorder="1" applyAlignment="1">
      <alignment horizontal="center" vertical="center"/>
    </xf>
    <xf numFmtId="0" fontId="5" fillId="3" borderId="43" xfId="0" applyFont="1" applyFill="1" applyBorder="1"/>
    <xf numFmtId="0" fontId="5" fillId="3" borderId="44" xfId="0" applyFont="1" applyFill="1" applyBorder="1"/>
    <xf numFmtId="0" fontId="5" fillId="3" borderId="20" xfId="0" applyFont="1" applyFill="1" applyBorder="1"/>
    <xf numFmtId="0" fontId="5" fillId="3" borderId="45" xfId="0" applyFont="1" applyFill="1" applyBorder="1"/>
    <xf numFmtId="0" fontId="5" fillId="3" borderId="16" xfId="0" applyFont="1" applyFill="1" applyBorder="1"/>
    <xf numFmtId="167" fontId="5" fillId="3" borderId="23" xfId="0" applyNumberFormat="1" applyFont="1" applyFill="1" applyBorder="1" applyAlignment="1">
      <alignment horizontal="left" vertical="center"/>
    </xf>
    <xf numFmtId="164" fontId="5" fillId="3" borderId="28" xfId="0" applyNumberFormat="1" applyFont="1" applyFill="1" applyBorder="1" applyAlignment="1">
      <alignment horizontal="center" vertical="center"/>
    </xf>
    <xf numFmtId="0" fontId="5" fillId="3" borderId="19" xfId="0" applyFont="1" applyFill="1" applyBorder="1"/>
    <xf numFmtId="0" fontId="12" fillId="3" borderId="11" xfId="0" applyFont="1" applyFill="1" applyBorder="1" applyAlignment="1">
      <alignment vertical="center"/>
    </xf>
    <xf numFmtId="0" fontId="5" fillId="3" borderId="11" xfId="0" applyFont="1" applyFill="1" applyBorder="1" applyAlignment="1">
      <alignment horizontal="center" vertical="center"/>
    </xf>
    <xf numFmtId="3" fontId="5" fillId="3" borderId="11" xfId="0" applyNumberFormat="1" applyFont="1" applyFill="1" applyBorder="1" applyAlignment="1">
      <alignment horizontal="center" vertical="center"/>
    </xf>
    <xf numFmtId="164" fontId="5" fillId="3" borderId="11" xfId="0" applyNumberFormat="1" applyFont="1" applyFill="1" applyBorder="1" applyAlignment="1">
      <alignment horizontal="center" vertical="center"/>
    </xf>
    <xf numFmtId="0" fontId="11" fillId="0" borderId="14" xfId="0" applyFont="1" applyFill="1" applyBorder="1"/>
    <xf numFmtId="0" fontId="5" fillId="0" borderId="14" xfId="0" applyFont="1" applyFill="1" applyBorder="1" applyAlignment="1">
      <alignment horizontal="center"/>
    </xf>
    <xf numFmtId="3" fontId="5" fillId="0" borderId="14" xfId="0" applyNumberFormat="1" applyFont="1" applyFill="1" applyBorder="1" applyAlignment="1">
      <alignment horizontal="center"/>
    </xf>
    <xf numFmtId="164" fontId="5" fillId="0" borderId="14" xfId="0" applyNumberFormat="1" applyFont="1" applyFill="1" applyBorder="1" applyAlignment="1">
      <alignment horizontal="center"/>
    </xf>
    <xf numFmtId="1" fontId="5" fillId="0" borderId="14" xfId="0" applyNumberFormat="1" applyFont="1" applyFill="1" applyBorder="1" applyAlignment="1">
      <alignment horizontal="center"/>
    </xf>
    <xf numFmtId="167" fontId="1" fillId="3" borderId="14" xfId="0" applyNumberFormat="1" applyFont="1" applyFill="1" applyBorder="1" applyAlignment="1">
      <alignment horizontal="center"/>
    </xf>
    <xf numFmtId="167" fontId="1" fillId="3" borderId="14" xfId="0" applyNumberFormat="1" applyFont="1" applyFill="1" applyBorder="1" applyAlignment="1">
      <alignment horizontal="center" wrapText="1"/>
    </xf>
    <xf numFmtId="167" fontId="1" fillId="3" borderId="11" xfId="0" applyNumberFormat="1" applyFont="1" applyFill="1" applyBorder="1" applyAlignment="1">
      <alignment horizontal="center"/>
    </xf>
    <xf numFmtId="167" fontId="1" fillId="3" borderId="1" xfId="0" applyNumberFormat="1" applyFont="1" applyFill="1" applyBorder="1" applyAlignment="1">
      <alignment horizontal="center"/>
    </xf>
    <xf numFmtId="164" fontId="1" fillId="0" borderId="1" xfId="0" applyNumberFormat="1" applyFont="1" applyFill="1" applyBorder="1" applyAlignment="1">
      <alignment horizontal="center"/>
    </xf>
    <xf numFmtId="0" fontId="13" fillId="4" borderId="44" xfId="0" applyFont="1" applyFill="1" applyBorder="1"/>
    <xf numFmtId="0" fontId="13" fillId="4" borderId="20" xfId="0" applyFont="1" applyFill="1" applyBorder="1"/>
    <xf numFmtId="167" fontId="1" fillId="0" borderId="14" xfId="0" applyNumberFormat="1" applyFont="1" applyFill="1" applyBorder="1" applyAlignment="1">
      <alignment horizontal="center" wrapText="1"/>
    </xf>
    <xf numFmtId="167" fontId="4" fillId="3" borderId="42" xfId="0" applyNumberFormat="1" applyFont="1" applyFill="1" applyBorder="1" applyAlignment="1" applyProtection="1">
      <alignment horizontal="centerContinuous"/>
    </xf>
    <xf numFmtId="167" fontId="4" fillId="3" borderId="25" xfId="0" applyNumberFormat="1" applyFont="1" applyFill="1" applyBorder="1" applyAlignment="1">
      <alignment horizontal="centerContinuous"/>
    </xf>
    <xf numFmtId="167" fontId="22" fillId="3" borderId="26" xfId="0" applyNumberFormat="1" applyFont="1" applyFill="1" applyBorder="1" applyAlignment="1">
      <alignment horizontal="center" vertical="center"/>
    </xf>
    <xf numFmtId="167" fontId="22" fillId="3" borderId="46" xfId="0" applyNumberFormat="1" applyFont="1" applyFill="1" applyBorder="1" applyAlignment="1">
      <alignment horizontal="center" vertical="center"/>
    </xf>
    <xf numFmtId="167" fontId="22" fillId="3" borderId="43" xfId="0" applyNumberFormat="1" applyFont="1" applyFill="1" applyBorder="1" applyAlignment="1">
      <alignment horizontal="center" vertical="center"/>
    </xf>
    <xf numFmtId="167" fontId="22" fillId="3" borderId="37" xfId="0" applyNumberFormat="1" applyFont="1" applyFill="1" applyBorder="1" applyAlignment="1">
      <alignment horizontal="center" vertical="center"/>
    </xf>
    <xf numFmtId="167" fontId="4" fillId="3" borderId="48" xfId="0" applyNumberFormat="1" applyFont="1" applyFill="1" applyBorder="1" applyAlignment="1" applyProtection="1">
      <alignment horizontal="center" vertical="center"/>
    </xf>
    <xf numFmtId="167" fontId="4" fillId="3" borderId="44" xfId="0" applyNumberFormat="1" applyFont="1" applyFill="1" applyBorder="1" applyAlignment="1" applyProtection="1">
      <alignment horizontal="center" vertical="center"/>
    </xf>
    <xf numFmtId="167" fontId="4" fillId="3" borderId="41" xfId="0" applyNumberFormat="1" applyFont="1" applyFill="1" applyBorder="1" applyAlignment="1" applyProtection="1">
      <alignment horizontal="center" vertical="center"/>
    </xf>
    <xf numFmtId="166" fontId="14" fillId="3" borderId="44" xfId="0" applyNumberFormat="1" applyFont="1" applyFill="1" applyBorder="1" applyAlignment="1" applyProtection="1">
      <alignment vertical="center"/>
      <protection locked="0"/>
    </xf>
    <xf numFmtId="5" fontId="4" fillId="3" borderId="19" xfId="0" applyNumberFormat="1" applyFont="1" applyFill="1" applyBorder="1" applyAlignment="1">
      <alignment horizontal="center" vertical="center"/>
    </xf>
    <xf numFmtId="166" fontId="14" fillId="3" borderId="49" xfId="0" applyNumberFormat="1" applyFont="1" applyFill="1" applyBorder="1" applyAlignment="1" applyProtection="1">
      <alignment vertical="center"/>
      <protection locked="0"/>
    </xf>
    <xf numFmtId="166" fontId="14" fillId="3" borderId="41" xfId="0" applyNumberFormat="1" applyFont="1" applyFill="1" applyBorder="1" applyAlignment="1" applyProtection="1">
      <alignment vertical="center"/>
      <protection locked="0"/>
    </xf>
    <xf numFmtId="166" fontId="14" fillId="3" borderId="45" xfId="0" applyNumberFormat="1" applyFont="1" applyFill="1" applyBorder="1" applyAlignment="1" applyProtection="1">
      <alignment vertical="center"/>
      <protection locked="0"/>
    </xf>
    <xf numFmtId="167" fontId="4" fillId="3" borderId="45" xfId="0" applyNumberFormat="1" applyFont="1" applyFill="1" applyBorder="1" applyAlignment="1" applyProtection="1">
      <alignment horizontal="center" vertical="center"/>
    </xf>
    <xf numFmtId="9" fontId="4" fillId="3" borderId="45" xfId="0" applyNumberFormat="1" applyFont="1" applyFill="1" applyBorder="1" applyAlignment="1" applyProtection="1">
      <alignment vertical="center"/>
    </xf>
    <xf numFmtId="9" fontId="4" fillId="3" borderId="16" xfId="0" applyNumberFormat="1" applyFont="1" applyFill="1" applyBorder="1" applyAlignment="1" applyProtection="1">
      <alignment vertical="center"/>
    </xf>
    <xf numFmtId="167" fontId="4" fillId="3" borderId="16" xfId="0" applyNumberFormat="1" applyFont="1" applyFill="1" applyBorder="1" applyAlignment="1">
      <alignment vertical="center"/>
    </xf>
    <xf numFmtId="168" fontId="14" fillId="3" borderId="16" xfId="0" applyNumberFormat="1" applyFont="1" applyFill="1" applyBorder="1" applyAlignment="1" applyProtection="1">
      <alignment horizontal="center" vertical="center"/>
      <protection locked="0"/>
    </xf>
    <xf numFmtId="1" fontId="4" fillId="3" borderId="50" xfId="0" applyNumberFormat="1" applyFont="1" applyFill="1" applyBorder="1" applyAlignment="1" applyProtection="1">
      <alignment horizontal="center" vertical="center"/>
    </xf>
    <xf numFmtId="1" fontId="4" fillId="3" borderId="15" xfId="0" applyNumberFormat="1" applyFont="1" applyFill="1" applyBorder="1" applyAlignment="1" applyProtection="1">
      <alignment horizontal="center" vertical="center"/>
    </xf>
    <xf numFmtId="5" fontId="4" fillId="3" borderId="11" xfId="0" applyNumberFormat="1" applyFont="1" applyFill="1" applyBorder="1" applyAlignment="1">
      <alignment horizontal="center" vertical="center"/>
    </xf>
    <xf numFmtId="0" fontId="18" fillId="0" borderId="1" xfId="6" applyFont="1" applyBorder="1" applyAlignment="1">
      <alignment wrapText="1"/>
    </xf>
    <xf numFmtId="0" fontId="7" fillId="0" borderId="34" xfId="4" applyFill="1" applyBorder="1" applyAlignment="1" applyProtection="1"/>
    <xf numFmtId="0" fontId="5" fillId="0" borderId="1" xfId="0" applyFont="1" applyFill="1" applyBorder="1" applyAlignment="1">
      <alignment horizontal="left" wrapText="1" indent="6"/>
    </xf>
    <xf numFmtId="2" fontId="5" fillId="0" borderId="1" xfId="0" applyNumberFormat="1" applyFont="1" applyFill="1" applyBorder="1" applyAlignment="1">
      <alignment horizontal="center"/>
    </xf>
    <xf numFmtId="0" fontId="20" fillId="3" borderId="0" xfId="0" applyFont="1" applyFill="1" applyAlignment="1">
      <alignment wrapText="1"/>
    </xf>
    <xf numFmtId="0" fontId="5" fillId="0" borderId="1" xfId="0" applyFont="1" applyFill="1" applyBorder="1" applyAlignment="1">
      <alignment wrapText="1"/>
    </xf>
    <xf numFmtId="0" fontId="5" fillId="0" borderId="1" xfId="0" applyFont="1" applyFill="1" applyBorder="1" applyAlignment="1">
      <alignment horizontal="left" wrapText="1"/>
    </xf>
    <xf numFmtId="164" fontId="5" fillId="0" borderId="1" xfId="0" applyNumberFormat="1" applyFont="1" applyFill="1" applyBorder="1" applyAlignment="1">
      <alignment horizontal="center" wrapText="1"/>
    </xf>
    <xf numFmtId="1" fontId="5" fillId="0" borderId="19" xfId="0" applyNumberFormat="1" applyFont="1" applyFill="1" applyBorder="1" applyAlignment="1" applyProtection="1">
      <alignment horizontal="center" vertical="center" wrapText="1"/>
    </xf>
    <xf numFmtId="0" fontId="11" fillId="0" borderId="1" xfId="0" applyFont="1" applyFill="1" applyBorder="1" applyAlignment="1">
      <alignment wrapText="1"/>
    </xf>
    <xf numFmtId="2" fontId="5" fillId="0" borderId="1" xfId="0" applyNumberFormat="1" applyFont="1" applyFill="1" applyBorder="1" applyAlignment="1">
      <alignment horizontal="center" wrapText="1"/>
    </xf>
    <xf numFmtId="0" fontId="11" fillId="0" borderId="14" xfId="0" applyFont="1" applyFill="1" applyBorder="1" applyAlignment="1">
      <alignment wrapText="1"/>
    </xf>
    <xf numFmtId="0" fontId="5" fillId="0" borderId="14" xfId="0" applyFont="1" applyFill="1" applyBorder="1" applyAlignment="1">
      <alignment horizontal="center" wrapText="1"/>
    </xf>
    <xf numFmtId="3" fontId="5" fillId="0" borderId="14" xfId="0" applyNumberFormat="1" applyFont="1" applyFill="1" applyBorder="1" applyAlignment="1">
      <alignment horizontal="center" wrapText="1"/>
    </xf>
    <xf numFmtId="164" fontId="5" fillId="0" borderId="14" xfId="0" applyNumberFormat="1" applyFont="1" applyFill="1" applyBorder="1" applyAlignment="1">
      <alignment horizontal="center" wrapText="1"/>
    </xf>
    <xf numFmtId="1" fontId="5" fillId="0" borderId="14" xfId="0" applyNumberFormat="1" applyFont="1" applyFill="1" applyBorder="1" applyAlignment="1">
      <alignment horizontal="center" wrapText="1"/>
    </xf>
    <xf numFmtId="0" fontId="5" fillId="3" borderId="0" xfId="0" applyFont="1" applyFill="1" applyAlignment="1">
      <alignment vertical="center" wrapText="1"/>
    </xf>
    <xf numFmtId="0" fontId="12" fillId="3" borderId="11" xfId="0" applyFont="1" applyFill="1" applyBorder="1" applyAlignment="1">
      <alignment vertical="center" wrapText="1"/>
    </xf>
    <xf numFmtId="0" fontId="5" fillId="3" borderId="11" xfId="0"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164" fontId="5" fillId="3" borderId="11" xfId="0" applyNumberFormat="1" applyFont="1" applyFill="1" applyBorder="1" applyAlignment="1">
      <alignment horizontal="center" vertical="center" wrapText="1"/>
    </xf>
    <xf numFmtId="0" fontId="5" fillId="3" borderId="44" xfId="0" applyFont="1" applyFill="1" applyBorder="1" applyAlignment="1">
      <alignment wrapText="1"/>
    </xf>
    <xf numFmtId="0" fontId="5" fillId="3" borderId="0" xfId="0" applyFont="1" applyFill="1" applyBorder="1" applyAlignment="1">
      <alignment wrapText="1"/>
    </xf>
    <xf numFmtId="167" fontId="5" fillId="3" borderId="0" xfId="0" applyNumberFormat="1" applyFont="1" applyFill="1" applyBorder="1" applyAlignment="1">
      <alignment horizontal="left" vertical="center" wrapText="1"/>
    </xf>
    <xf numFmtId="167" fontId="5" fillId="3" borderId="0" xfId="0" applyNumberFormat="1" applyFont="1" applyFill="1" applyBorder="1" applyAlignment="1">
      <alignment horizontal="center" vertical="center" wrapText="1"/>
    </xf>
    <xf numFmtId="3" fontId="5" fillId="3" borderId="0" xfId="0" applyNumberFormat="1" applyFont="1" applyFill="1" applyBorder="1" applyAlignment="1">
      <alignment horizontal="center" vertical="center" wrapText="1"/>
    </xf>
    <xf numFmtId="164" fontId="5" fillId="3" borderId="0" xfId="0" applyNumberFormat="1" applyFont="1" applyFill="1" applyBorder="1" applyAlignment="1">
      <alignment horizontal="center" vertical="center" wrapText="1"/>
    </xf>
    <xf numFmtId="0" fontId="5" fillId="3" borderId="20" xfId="0" applyFont="1" applyFill="1" applyBorder="1" applyAlignment="1">
      <alignment wrapText="1"/>
    </xf>
    <xf numFmtId="3" fontId="5" fillId="3" borderId="1" xfId="0" applyNumberFormat="1" applyFont="1" applyFill="1" applyBorder="1" applyAlignment="1">
      <alignment horizontal="center" vertical="center" wrapText="1"/>
    </xf>
    <xf numFmtId="5" fontId="5" fillId="3" borderId="1" xfId="0" applyNumberFormat="1" applyFont="1" applyFill="1" applyBorder="1" applyAlignment="1">
      <alignment horizontal="center" vertical="center" wrapText="1"/>
    </xf>
    <xf numFmtId="167" fontId="5" fillId="3" borderId="41" xfId="0" applyNumberFormat="1" applyFont="1" applyFill="1" applyBorder="1" applyAlignment="1">
      <alignment horizontal="left" vertical="center" wrapText="1"/>
    </xf>
    <xf numFmtId="167" fontId="5" fillId="3" borderId="23" xfId="0" applyNumberFormat="1" applyFont="1" applyFill="1" applyBorder="1" applyAlignment="1">
      <alignment horizontal="center" vertical="center" wrapText="1"/>
    </xf>
    <xf numFmtId="3" fontId="5" fillId="3" borderId="28"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3" fontId="5" fillId="3" borderId="23" xfId="0" applyNumberFormat="1" applyFont="1" applyFill="1" applyBorder="1" applyAlignment="1">
      <alignment horizontal="center" vertical="center" wrapText="1"/>
    </xf>
    <xf numFmtId="164" fontId="5" fillId="3" borderId="23" xfId="0" applyNumberFormat="1" applyFont="1" applyFill="1" applyBorder="1" applyAlignment="1">
      <alignment horizontal="center" vertical="center" wrapText="1"/>
    </xf>
    <xf numFmtId="0" fontId="5" fillId="3" borderId="28" xfId="0" applyFont="1" applyFill="1" applyBorder="1" applyAlignment="1">
      <alignment wrapText="1"/>
    </xf>
    <xf numFmtId="0" fontId="5" fillId="3" borderId="45" xfId="0" applyFont="1" applyFill="1" applyBorder="1" applyAlignment="1">
      <alignment wrapText="1"/>
    </xf>
    <xf numFmtId="0" fontId="5" fillId="3" borderId="16" xfId="0" applyFont="1" applyFill="1" applyBorder="1" applyAlignment="1">
      <alignment wrapText="1"/>
    </xf>
    <xf numFmtId="167" fontId="5" fillId="3" borderId="23" xfId="0" applyNumberFormat="1" applyFont="1" applyFill="1" applyBorder="1" applyAlignment="1">
      <alignment horizontal="left" vertical="center" wrapText="1"/>
    </xf>
    <xf numFmtId="164" fontId="5" fillId="3" borderId="28" xfId="0" applyNumberFormat="1" applyFont="1" applyFill="1" applyBorder="1" applyAlignment="1">
      <alignment horizontal="center" vertical="center" wrapText="1"/>
    </xf>
    <xf numFmtId="0" fontId="5" fillId="3" borderId="19" xfId="0" applyFont="1" applyFill="1" applyBorder="1" applyAlignment="1">
      <alignment wrapText="1"/>
    </xf>
    <xf numFmtId="164" fontId="5" fillId="3" borderId="0" xfId="0" applyNumberFormat="1" applyFont="1" applyFill="1" applyAlignment="1">
      <alignment wrapText="1"/>
    </xf>
    <xf numFmtId="0" fontId="5" fillId="0" borderId="1" xfId="0" applyFont="1" applyFill="1" applyBorder="1" applyAlignment="1">
      <alignment horizontal="left" wrapText="1" indent="2"/>
    </xf>
    <xf numFmtId="0" fontId="5" fillId="3" borderId="0" xfId="0" applyFont="1" applyFill="1" applyAlignment="1">
      <alignment wrapText="1"/>
    </xf>
    <xf numFmtId="0" fontId="5" fillId="3" borderId="0" xfId="0" applyFont="1" applyFill="1" applyAlignment="1">
      <alignment horizontal="left" wrapText="1"/>
    </xf>
    <xf numFmtId="0" fontId="5" fillId="3" borderId="0" xfId="0" applyFont="1" applyFill="1" applyAlignment="1">
      <alignment wrapText="1"/>
    </xf>
    <xf numFmtId="0" fontId="5" fillId="0" borderId="0" xfId="0" applyFont="1" applyFill="1" applyBorder="1" applyAlignment="1">
      <alignment horizontal="left" vertical="top" wrapText="1"/>
    </xf>
    <xf numFmtId="0" fontId="5" fillId="3" borderId="0" xfId="0" applyFont="1" applyFill="1" applyAlignment="1">
      <alignment horizontal="left" wrapText="1"/>
    </xf>
    <xf numFmtId="167" fontId="3" fillId="3" borderId="0" xfId="0" applyNumberFormat="1" applyFont="1" applyFill="1" applyBorder="1" applyAlignment="1" applyProtection="1">
      <alignment horizontal="center" vertical="top" wrapText="1"/>
    </xf>
    <xf numFmtId="167" fontId="3" fillId="3" borderId="0" xfId="0" applyNumberFormat="1" applyFont="1" applyFill="1" applyBorder="1" applyAlignment="1" applyProtection="1">
      <alignment horizontal="center" wrapText="1"/>
    </xf>
    <xf numFmtId="0" fontId="4" fillId="3" borderId="43" xfId="0" applyFont="1" applyFill="1" applyBorder="1" applyAlignment="1">
      <alignment horizontal="center" textRotation="90" wrapText="1"/>
    </xf>
    <xf numFmtId="0" fontId="4" fillId="3" borderId="47" xfId="0" applyFont="1" applyFill="1" applyBorder="1" applyAlignment="1">
      <alignment horizontal="center" textRotation="90" wrapText="1"/>
    </xf>
    <xf numFmtId="0" fontId="4" fillId="3" borderId="22" xfId="0" applyNumberFormat="1" applyFont="1" applyFill="1" applyBorder="1" applyAlignment="1" applyProtection="1">
      <alignment horizontal="center" vertical="center"/>
      <protection locked="0"/>
    </xf>
    <xf numFmtId="0" fontId="4" fillId="3" borderId="23" xfId="0" applyNumberFormat="1" applyFont="1" applyFill="1" applyBorder="1" applyAlignment="1" applyProtection="1">
      <alignment horizontal="center" vertical="center"/>
      <protection locked="0"/>
    </xf>
    <xf numFmtId="0" fontId="4" fillId="3" borderId="28" xfId="0" applyNumberFormat="1" applyFont="1" applyFill="1" applyBorder="1" applyAlignment="1" applyProtection="1">
      <alignment horizontal="center" vertical="center"/>
      <protection locked="0"/>
    </xf>
    <xf numFmtId="167" fontId="15" fillId="3" borderId="0" xfId="0" applyNumberFormat="1" applyFont="1" applyFill="1" applyBorder="1" applyAlignment="1" applyProtection="1">
      <alignment horizontal="center" wrapText="1"/>
    </xf>
    <xf numFmtId="167" fontId="4" fillId="3" borderId="40" xfId="0" applyNumberFormat="1" applyFont="1" applyFill="1" applyBorder="1" applyAlignment="1" applyProtection="1">
      <alignment horizontal="center"/>
    </xf>
    <xf numFmtId="167" fontId="4" fillId="3" borderId="31" xfId="0" applyNumberFormat="1" applyFont="1" applyFill="1" applyBorder="1" applyAlignment="1" applyProtection="1">
      <alignment horizontal="center"/>
    </xf>
    <xf numFmtId="167" fontId="4" fillId="3" borderId="32" xfId="0" applyNumberFormat="1" applyFont="1" applyFill="1" applyBorder="1" applyAlignment="1" applyProtection="1">
      <alignment horizontal="center"/>
    </xf>
    <xf numFmtId="167" fontId="4" fillId="3" borderId="15" xfId="0" applyNumberFormat="1" applyFont="1" applyFill="1" applyBorder="1" applyAlignment="1">
      <alignment horizontal="center" vertical="center" wrapText="1"/>
    </xf>
    <xf numFmtId="167" fontId="4" fillId="3" borderId="16" xfId="0" applyNumberFormat="1" applyFont="1" applyFill="1" applyBorder="1" applyAlignment="1">
      <alignment horizontal="center" vertical="center" wrapText="1"/>
    </xf>
    <xf numFmtId="167" fontId="4" fillId="3" borderId="19" xfId="0" applyNumberFormat="1" applyFont="1" applyFill="1" applyBorder="1" applyAlignment="1">
      <alignment horizontal="center" vertical="center" wrapText="1"/>
    </xf>
    <xf numFmtId="167" fontId="13" fillId="3" borderId="1" xfId="0" applyNumberFormat="1" applyFont="1" applyFill="1" applyBorder="1" applyAlignment="1">
      <alignment horizontal="center"/>
    </xf>
    <xf numFmtId="0" fontId="4" fillId="3" borderId="26" xfId="0" applyNumberFormat="1" applyFont="1" applyFill="1" applyBorder="1" applyAlignment="1" applyProtection="1">
      <alignment horizontal="center" vertical="center"/>
      <protection locked="0"/>
    </xf>
    <xf numFmtId="0" fontId="4" fillId="3" borderId="25" xfId="0" applyNumberFormat="1" applyFont="1" applyFill="1" applyBorder="1" applyAlignment="1" applyProtection="1">
      <alignment horizontal="center" vertical="center"/>
      <protection locked="0"/>
    </xf>
    <xf numFmtId="0" fontId="4" fillId="3" borderId="43" xfId="0" applyNumberFormat="1" applyFont="1" applyFill="1" applyBorder="1" applyAlignment="1" applyProtection="1">
      <alignment horizontal="center" vertical="center"/>
      <protection locked="0"/>
    </xf>
    <xf numFmtId="1" fontId="5" fillId="0" borderId="19" xfId="0" applyNumberFormat="1" applyFont="1" applyFill="1" applyBorder="1" applyAlignment="1" applyProtection="1">
      <alignment horizontal="center"/>
    </xf>
    <xf numFmtId="3" fontId="5" fillId="0" borderId="19" xfId="0" applyNumberFormat="1" applyFont="1" applyFill="1" applyBorder="1" applyAlignment="1" applyProtection="1">
      <alignment horizontal="center"/>
    </xf>
    <xf numFmtId="3" fontId="5" fillId="0" borderId="19" xfId="0" applyNumberFormat="1" applyFont="1" applyFill="1" applyBorder="1" applyAlignment="1" applyProtection="1">
      <alignment horizontal="center" wrapText="1"/>
    </xf>
    <xf numFmtId="1" fontId="5" fillId="0" borderId="19" xfId="0" applyNumberFormat="1" applyFont="1" applyFill="1" applyBorder="1" applyAlignment="1" applyProtection="1">
      <alignment horizontal="center" wrapText="1"/>
    </xf>
    <xf numFmtId="170" fontId="5" fillId="0" borderId="1" xfId="0" applyNumberFormat="1" applyFont="1" applyFill="1" applyBorder="1" applyAlignment="1">
      <alignment horizontal="center"/>
    </xf>
  </cellXfs>
  <cellStyles count="8">
    <cellStyle name="Comma" xfId="2" builtinId="3"/>
    <cellStyle name="Currency 2" xfId="7" xr:uid="{00000000-0005-0000-0000-000002000000}"/>
    <cellStyle name="Hyperlink" xfId="4" builtinId="8"/>
    <cellStyle name="Normal" xfId="0" builtinId="0"/>
    <cellStyle name="Normal 2" xfId="6" xr:uid="{00000000-0005-0000-0000-000005000000}"/>
    <cellStyle name="Normal_HMIWI EG SS" xfId="5" xr:uid="{00000000-0005-0000-0000-000007000000}"/>
    <cellStyle name="Normal_ICR Cost Inputs" xfId="1" xr:uid="{00000000-0005-0000-0000-000008000000}"/>
    <cellStyle name="Normal_Sheet1" xfId="3"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ls.gov/oes/current/naics4_3250A1.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workbookViewId="0">
      <selection activeCell="G6" sqref="G6"/>
    </sheetView>
  </sheetViews>
  <sheetFormatPr defaultColWidth="9.140625" defaultRowHeight="12.75" x14ac:dyDescent="0.2"/>
  <cols>
    <col min="1" max="1" width="5" style="21" customWidth="1"/>
    <col min="2" max="2" width="31.85546875" style="21" customWidth="1"/>
    <col min="3" max="3" width="16" style="21" bestFit="1" customWidth="1"/>
    <col min="4" max="4" width="17.42578125" style="21" customWidth="1"/>
    <col min="5" max="5" width="14.7109375" style="21" bestFit="1" customWidth="1"/>
    <col min="6" max="6" width="16.5703125" style="21" customWidth="1"/>
    <col min="7" max="7" width="15.5703125" style="21" customWidth="1"/>
    <col min="8" max="16384" width="9.140625" style="21"/>
  </cols>
  <sheetData>
    <row r="1" spans="1:6" ht="13.5" thickBot="1" x14ac:dyDescent="0.25"/>
    <row r="2" spans="1:6" x14ac:dyDescent="0.2">
      <c r="B2" s="105"/>
      <c r="C2" s="139" t="s">
        <v>0</v>
      </c>
      <c r="D2" s="140" t="s">
        <v>1</v>
      </c>
      <c r="E2" s="141" t="s">
        <v>1</v>
      </c>
    </row>
    <row r="3" spans="1:6" x14ac:dyDescent="0.2">
      <c r="B3" s="71" t="s">
        <v>2</v>
      </c>
      <c r="C3" s="138">
        <v>13</v>
      </c>
      <c r="D3" s="138" t="s">
        <v>1</v>
      </c>
      <c r="E3" s="142" t="s">
        <v>1</v>
      </c>
    </row>
    <row r="4" spans="1:6" x14ac:dyDescent="0.2">
      <c r="B4" s="71" t="s">
        <v>3</v>
      </c>
      <c r="C4" s="138">
        <v>0</v>
      </c>
      <c r="D4" s="138" t="s">
        <v>1</v>
      </c>
      <c r="E4" s="142" t="s">
        <v>1</v>
      </c>
    </row>
    <row r="5" spans="1:6" ht="13.5" thickBot="1" x14ac:dyDescent="0.25">
      <c r="A5" s="56"/>
      <c r="B5" s="72" t="s">
        <v>4</v>
      </c>
      <c r="C5" s="143">
        <f>SUM(C3:C4)</f>
        <v>13</v>
      </c>
      <c r="D5" s="143" t="s">
        <v>1</v>
      </c>
      <c r="E5" s="106" t="s">
        <v>1</v>
      </c>
    </row>
    <row r="6" spans="1:6" x14ac:dyDescent="0.2">
      <c r="A6" s="56"/>
      <c r="B6" s="56"/>
      <c r="C6" s="57"/>
      <c r="D6" s="58"/>
    </row>
    <row r="9" spans="1:6" ht="13.5" thickBot="1" x14ac:dyDescent="0.25"/>
    <row r="10" spans="1:6" ht="15" x14ac:dyDescent="0.25">
      <c r="B10" s="107" t="s">
        <v>5</v>
      </c>
      <c r="C10" s="73"/>
      <c r="D10" s="73"/>
      <c r="E10" s="73"/>
      <c r="F10" s="74"/>
    </row>
    <row r="11" spans="1:6" x14ac:dyDescent="0.2">
      <c r="B11" s="78" t="s">
        <v>6</v>
      </c>
      <c r="C11" s="56"/>
      <c r="D11" s="56"/>
      <c r="E11" s="56"/>
      <c r="F11" s="75"/>
    </row>
    <row r="12" spans="1:6" x14ac:dyDescent="0.2">
      <c r="B12" s="59" t="s">
        <v>7</v>
      </c>
      <c r="C12" s="56"/>
      <c r="D12" s="56"/>
      <c r="E12" s="56"/>
      <c r="F12" s="75"/>
    </row>
    <row r="13" spans="1:6" x14ac:dyDescent="0.2">
      <c r="B13" s="60" t="s">
        <v>8</v>
      </c>
      <c r="C13" s="61" t="s">
        <v>9</v>
      </c>
      <c r="D13" s="62" t="s">
        <v>10</v>
      </c>
      <c r="E13" s="102" t="s">
        <v>11</v>
      </c>
      <c r="F13" s="104" t="s">
        <v>12</v>
      </c>
    </row>
    <row r="14" spans="1:6" ht="38.25" x14ac:dyDescent="0.2">
      <c r="B14" s="71" t="s">
        <v>13</v>
      </c>
      <c r="C14" s="63" t="s">
        <v>14</v>
      </c>
      <c r="D14" s="204" t="s">
        <v>15</v>
      </c>
      <c r="E14" s="76">
        <v>48.4</v>
      </c>
      <c r="F14" s="77">
        <f>E14+E14*1.1</f>
        <v>101.64</v>
      </c>
    </row>
    <row r="15" spans="1:6" ht="41.25" customHeight="1" x14ac:dyDescent="0.2">
      <c r="B15" s="71" t="s">
        <v>16</v>
      </c>
      <c r="C15" s="63" t="s">
        <v>17</v>
      </c>
      <c r="D15" s="204" t="s">
        <v>18</v>
      </c>
      <c r="E15" s="76">
        <v>22.65</v>
      </c>
      <c r="F15" s="77">
        <f>E15+E15*1.1</f>
        <v>47.564999999999998</v>
      </c>
    </row>
    <row r="16" spans="1:6" ht="25.5" x14ac:dyDescent="0.2">
      <c r="B16" s="71" t="s">
        <v>19</v>
      </c>
      <c r="C16" s="64" t="s">
        <v>20</v>
      </c>
      <c r="D16" s="204" t="s">
        <v>21</v>
      </c>
      <c r="E16" s="76">
        <v>66.36</v>
      </c>
      <c r="F16" s="77">
        <f>E16+E16*1.1</f>
        <v>139.35599999999999</v>
      </c>
    </row>
    <row r="17" spans="2:6" x14ac:dyDescent="0.2">
      <c r="B17" s="71"/>
      <c r="C17" s="64"/>
      <c r="D17" s="63"/>
      <c r="E17" s="76"/>
      <c r="F17" s="77"/>
    </row>
    <row r="18" spans="2:6" x14ac:dyDescent="0.2">
      <c r="B18" s="78"/>
      <c r="C18" s="65"/>
      <c r="D18" s="66"/>
      <c r="E18" s="79"/>
      <c r="F18" s="75"/>
    </row>
    <row r="19" spans="2:6" ht="15.75" thickBot="1" x14ac:dyDescent="0.3">
      <c r="B19" s="205" t="s">
        <v>22</v>
      </c>
      <c r="C19" s="80"/>
      <c r="D19" s="80"/>
      <c r="E19" s="81"/>
      <c r="F19" s="82"/>
    </row>
    <row r="20" spans="2:6" ht="13.5" thickBot="1" x14ac:dyDescent="0.25">
      <c r="B20" s="83"/>
      <c r="C20" s="84"/>
      <c r="D20" s="84"/>
    </row>
    <row r="21" spans="2:6" ht="15" x14ac:dyDescent="0.25">
      <c r="B21" s="108" t="s">
        <v>23</v>
      </c>
      <c r="C21" s="94"/>
      <c r="D21" s="95"/>
    </row>
    <row r="22" spans="2:6" ht="25.5" x14ac:dyDescent="0.2">
      <c r="B22" s="96"/>
      <c r="C22" s="93" t="s">
        <v>24</v>
      </c>
      <c r="D22" s="97" t="s">
        <v>25</v>
      </c>
    </row>
    <row r="23" spans="2:6" x14ac:dyDescent="0.2">
      <c r="B23" s="86" t="s">
        <v>26</v>
      </c>
      <c r="C23" s="68">
        <v>30.9</v>
      </c>
      <c r="D23" s="98">
        <f>C23*1.6</f>
        <v>49.44</v>
      </c>
    </row>
    <row r="24" spans="2:6" x14ac:dyDescent="0.2">
      <c r="B24" s="85" t="s">
        <v>27</v>
      </c>
      <c r="C24" s="67">
        <v>41.64</v>
      </c>
      <c r="D24" s="98">
        <f>C24*1.6</f>
        <v>66.624000000000009</v>
      </c>
    </row>
    <row r="25" spans="2:6" x14ac:dyDescent="0.2">
      <c r="B25" s="86" t="s">
        <v>28</v>
      </c>
      <c r="C25" s="68">
        <v>16.72</v>
      </c>
      <c r="D25" s="98">
        <f>C25*1.6</f>
        <v>26.751999999999999</v>
      </c>
    </row>
    <row r="26" spans="2:6" x14ac:dyDescent="0.2">
      <c r="B26" s="88" t="s">
        <v>29</v>
      </c>
      <c r="C26" s="70"/>
      <c r="D26" s="87"/>
    </row>
    <row r="27" spans="2:6" x14ac:dyDescent="0.2">
      <c r="B27" s="88" t="s">
        <v>30</v>
      </c>
      <c r="C27" s="69"/>
      <c r="D27" s="89"/>
    </row>
    <row r="28" spans="2:6" ht="13.5" thickBot="1" x14ac:dyDescent="0.25">
      <c r="B28" s="90"/>
      <c r="C28" s="91"/>
      <c r="D28" s="92"/>
    </row>
  </sheetData>
  <hyperlinks>
    <hyperlink ref="B19" r:id="rId1" location="11-0000 " xr:uid="{E5933691-810C-4772-A3C1-79D2A51FDF03}"/>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7030A0"/>
    <pageSetUpPr fitToPage="1"/>
  </sheetPr>
  <dimension ref="B2:Q48"/>
  <sheetViews>
    <sheetView zoomScaleNormal="100" zoomScaleSheetLayoutView="80" workbookViewId="0">
      <pane ySplit="3" topLeftCell="A4" activePane="bottomLeft" state="frozen"/>
      <selection activeCell="H23" sqref="H23"/>
      <selection pane="bottomLeft" activeCell="B38" sqref="B38:N38"/>
    </sheetView>
  </sheetViews>
  <sheetFormatPr defaultColWidth="9.140625" defaultRowHeight="11.25" x14ac:dyDescent="0.2"/>
  <cols>
    <col min="1" max="1" width="2.140625" style="19" customWidth="1"/>
    <col min="2" max="2" width="36" style="19" customWidth="1"/>
    <col min="3" max="4" width="9.28515625" style="19" bestFit="1" customWidth="1"/>
    <col min="5" max="5" width="10.140625" style="19" bestFit="1" customWidth="1"/>
    <col min="6" max="6" width="9.7109375" style="19" customWidth="1"/>
    <col min="7" max="7" width="10.140625" style="19" bestFit="1" customWidth="1"/>
    <col min="8" max="8" width="7.85546875" style="19" bestFit="1" customWidth="1"/>
    <col min="9" max="9" width="8.85546875" style="19" bestFit="1" customWidth="1"/>
    <col min="10" max="10" width="9.7109375" style="19" bestFit="1" customWidth="1"/>
    <col min="11" max="11" width="8.85546875" style="19" bestFit="1" customWidth="1"/>
    <col min="12" max="12" width="9.5703125" style="19" bestFit="1" customWidth="1"/>
    <col min="13" max="13" width="9.42578125" style="19" bestFit="1" customWidth="1"/>
    <col min="14" max="14" width="8.85546875" style="19" bestFit="1" customWidth="1"/>
    <col min="15" max="15" width="4" style="19" customWidth="1"/>
    <col min="16" max="16" width="2.5703125" style="19" customWidth="1"/>
    <col min="17" max="17" width="29.140625" style="103" customWidth="1"/>
    <col min="18" max="16384" width="9.140625" style="19"/>
  </cols>
  <sheetData>
    <row r="2" spans="2:15" ht="33" customHeight="1" x14ac:dyDescent="0.2">
      <c r="B2" s="253" t="s">
        <v>31</v>
      </c>
      <c r="C2" s="253"/>
      <c r="D2" s="253"/>
      <c r="E2" s="253"/>
      <c r="F2" s="253"/>
      <c r="G2" s="253"/>
      <c r="H2" s="253"/>
      <c r="I2" s="253"/>
      <c r="J2" s="253"/>
      <c r="K2" s="253"/>
      <c r="L2" s="253"/>
      <c r="M2" s="253"/>
      <c r="N2" s="253"/>
      <c r="O2" s="253"/>
    </row>
    <row r="3" spans="2:15" s="22" customFormat="1" ht="69.75" customHeight="1" x14ac:dyDescent="0.2">
      <c r="B3" s="132" t="s">
        <v>32</v>
      </c>
      <c r="C3" s="132" t="s">
        <v>33</v>
      </c>
      <c r="D3" s="132" t="s">
        <v>144</v>
      </c>
      <c r="E3" s="132" t="s">
        <v>34</v>
      </c>
      <c r="F3" s="132" t="s">
        <v>35</v>
      </c>
      <c r="G3" s="144" t="s">
        <v>36</v>
      </c>
      <c r="H3" s="145" t="s">
        <v>37</v>
      </c>
      <c r="I3" s="145" t="s">
        <v>38</v>
      </c>
      <c r="J3" s="145" t="s">
        <v>39</v>
      </c>
      <c r="K3" s="145" t="s">
        <v>40</v>
      </c>
      <c r="L3" s="132" t="s">
        <v>41</v>
      </c>
      <c r="M3" s="145" t="s">
        <v>42</v>
      </c>
      <c r="N3" s="145" t="s">
        <v>43</v>
      </c>
      <c r="O3" s="146" t="s">
        <v>44</v>
      </c>
    </row>
    <row r="4" spans="2:15" ht="10.5" customHeight="1" x14ac:dyDescent="0.2">
      <c r="B4" s="147" t="s">
        <v>45</v>
      </c>
      <c r="C4" s="132" t="s">
        <v>46</v>
      </c>
      <c r="D4" s="23"/>
      <c r="E4" s="23"/>
      <c r="F4" s="23"/>
      <c r="G4" s="23"/>
      <c r="H4" s="23"/>
      <c r="I4" s="23"/>
      <c r="J4" s="23"/>
      <c r="K4" s="23"/>
      <c r="L4" s="23"/>
      <c r="M4" s="23"/>
      <c r="N4" s="23"/>
      <c r="O4" s="23"/>
    </row>
    <row r="5" spans="2:15" ht="10.5" customHeight="1" x14ac:dyDescent="0.2">
      <c r="B5" s="147" t="s">
        <v>47</v>
      </c>
      <c r="C5" s="132" t="s">
        <v>46</v>
      </c>
      <c r="D5" s="23"/>
      <c r="E5" s="23"/>
      <c r="F5" s="23"/>
      <c r="G5" s="23"/>
      <c r="H5" s="23"/>
      <c r="I5" s="23"/>
      <c r="J5" s="23"/>
      <c r="K5" s="23"/>
      <c r="L5" s="23"/>
      <c r="M5" s="23"/>
      <c r="N5" s="23"/>
      <c r="O5" s="23"/>
    </row>
    <row r="6" spans="2:15" ht="10.5" customHeight="1" x14ac:dyDescent="0.2">
      <c r="B6" s="147" t="s">
        <v>48</v>
      </c>
      <c r="C6" s="132"/>
      <c r="D6" s="23"/>
      <c r="E6" s="23"/>
      <c r="F6" s="23"/>
      <c r="G6" s="23"/>
      <c r="H6" s="23"/>
      <c r="I6" s="23"/>
      <c r="J6" s="23"/>
      <c r="K6" s="23"/>
      <c r="L6" s="23"/>
      <c r="M6" s="23"/>
      <c r="N6" s="23"/>
      <c r="O6" s="23"/>
    </row>
    <row r="7" spans="2:15" x14ac:dyDescent="0.2">
      <c r="B7" s="148" t="s">
        <v>49</v>
      </c>
      <c r="C7" s="23">
        <v>8</v>
      </c>
      <c r="D7" s="109">
        <v>0</v>
      </c>
      <c r="E7" s="23">
        <v>1</v>
      </c>
      <c r="F7" s="23">
        <f>C7*E7</f>
        <v>8</v>
      </c>
      <c r="G7" s="24">
        <f>Inputs!$C$3+Inputs!$C$4</f>
        <v>13</v>
      </c>
      <c r="H7" s="133">
        <f>G7*F7</f>
        <v>104</v>
      </c>
      <c r="I7" s="133">
        <f>H7*0.1</f>
        <v>10.4</v>
      </c>
      <c r="J7" s="133">
        <f>H7*0.05</f>
        <v>5.2</v>
      </c>
      <c r="K7" s="135">
        <f>SUM(H7:J7)</f>
        <v>119.60000000000001</v>
      </c>
      <c r="L7" s="109">
        <f>ROUND(H7*Inputs!$F$14+I7*Inputs!$F$15+J7*Inputs!$F$16,0)</f>
        <v>11790</v>
      </c>
      <c r="M7" s="109">
        <f>D7*E7*G7</f>
        <v>0</v>
      </c>
      <c r="N7" s="23">
        <v>0</v>
      </c>
      <c r="O7" s="23" t="s">
        <v>50</v>
      </c>
    </row>
    <row r="8" spans="2:15" x14ac:dyDescent="0.2">
      <c r="B8" s="148" t="s">
        <v>51</v>
      </c>
      <c r="C8" s="23"/>
      <c r="D8" s="109"/>
      <c r="E8" s="23"/>
      <c r="F8" s="23"/>
      <c r="G8" s="23"/>
      <c r="H8" s="23"/>
      <c r="I8" s="24"/>
      <c r="J8" s="24"/>
      <c r="K8" s="24"/>
      <c r="L8" s="109"/>
      <c r="M8" s="109"/>
      <c r="N8" s="23"/>
      <c r="O8" s="23" t="s">
        <v>52</v>
      </c>
    </row>
    <row r="9" spans="2:15" ht="22.5" x14ac:dyDescent="0.2">
      <c r="B9" s="149" t="s">
        <v>148</v>
      </c>
      <c r="C9" s="23">
        <v>0.5</v>
      </c>
      <c r="D9" s="109">
        <v>0</v>
      </c>
      <c r="E9" s="23">
        <v>1</v>
      </c>
      <c r="F9" s="23">
        <f>C9*E9</f>
        <v>0.5</v>
      </c>
      <c r="G9" s="24">
        <v>13</v>
      </c>
      <c r="H9" s="23">
        <f>F9*G9</f>
        <v>6.5</v>
      </c>
      <c r="I9" s="24">
        <f>H9*0.01</f>
        <v>6.5000000000000002E-2</v>
      </c>
      <c r="J9" s="24">
        <f>H9*0.05</f>
        <v>0.32500000000000001</v>
      </c>
      <c r="K9" s="24">
        <f>H9+I9+J9</f>
        <v>6.8900000000000006</v>
      </c>
      <c r="L9" s="109">
        <f>ROUND(H9*Inputs!$F$14+I9*Inputs!$F$15+J9*Inputs!$F$16,0)</f>
        <v>709</v>
      </c>
      <c r="M9" s="109">
        <f>D9*E9*G9</f>
        <v>0</v>
      </c>
      <c r="N9" s="23">
        <f>E9*G9</f>
        <v>13</v>
      </c>
      <c r="O9" s="23" t="s">
        <v>53</v>
      </c>
    </row>
    <row r="10" spans="2:15" ht="22.5" x14ac:dyDescent="0.2">
      <c r="B10" s="149" t="s">
        <v>147</v>
      </c>
      <c r="C10" s="23">
        <v>0.5</v>
      </c>
      <c r="D10" s="109">
        <f>50</f>
        <v>50</v>
      </c>
      <c r="E10" s="23">
        <v>2</v>
      </c>
      <c r="F10" s="23">
        <f>C10*E10</f>
        <v>1</v>
      </c>
      <c r="G10" s="24">
        <v>13</v>
      </c>
      <c r="H10" s="23">
        <f>F10*G10</f>
        <v>13</v>
      </c>
      <c r="I10" s="24">
        <f>H10*0.01</f>
        <v>0.13</v>
      </c>
      <c r="J10" s="24">
        <f>H10*0.05</f>
        <v>0.65</v>
      </c>
      <c r="K10" s="24">
        <f>H10+I10+J10</f>
        <v>13.780000000000001</v>
      </c>
      <c r="L10" s="109">
        <f>ROUND(H10*Inputs!$F$14+I10*Inputs!$F$15+J10*Inputs!$F$16,0)</f>
        <v>1418</v>
      </c>
      <c r="M10" s="109">
        <f>D10*E10*G10</f>
        <v>1300</v>
      </c>
      <c r="N10" s="23">
        <f>E10*G10</f>
        <v>26</v>
      </c>
      <c r="O10" s="23" t="s">
        <v>150</v>
      </c>
    </row>
    <row r="11" spans="2:15" x14ac:dyDescent="0.2">
      <c r="B11" s="148" t="s">
        <v>54</v>
      </c>
      <c r="C11" s="23" t="s">
        <v>55</v>
      </c>
      <c r="D11" s="109"/>
      <c r="E11" s="23"/>
      <c r="F11" s="23"/>
      <c r="G11" s="23"/>
      <c r="H11" s="23"/>
      <c r="I11" s="24"/>
      <c r="J11" s="24"/>
      <c r="K11" s="24"/>
      <c r="L11" s="109"/>
      <c r="M11" s="109"/>
      <c r="N11" s="23"/>
      <c r="O11" s="23"/>
    </row>
    <row r="12" spans="2:15" x14ac:dyDescent="0.2">
      <c r="B12" s="148" t="s">
        <v>56</v>
      </c>
      <c r="C12" s="23" t="s">
        <v>57</v>
      </c>
      <c r="D12" s="109"/>
      <c r="E12" s="23"/>
      <c r="F12" s="23"/>
      <c r="G12" s="23"/>
      <c r="H12" s="23"/>
      <c r="I12" s="24"/>
      <c r="J12" s="24"/>
      <c r="K12" s="24"/>
      <c r="L12" s="109"/>
      <c r="M12" s="109"/>
      <c r="N12" s="23"/>
      <c r="O12" s="23"/>
    </row>
    <row r="13" spans="2:15" x14ac:dyDescent="0.2">
      <c r="B13" s="148" t="s">
        <v>58</v>
      </c>
      <c r="C13" s="23"/>
      <c r="D13" s="109"/>
      <c r="E13" s="23"/>
      <c r="F13" s="23"/>
      <c r="G13" s="23"/>
      <c r="H13" s="23"/>
      <c r="I13" s="24"/>
      <c r="J13" s="24"/>
      <c r="K13" s="24"/>
      <c r="L13" s="109"/>
      <c r="M13" s="109"/>
      <c r="N13" s="23"/>
      <c r="O13" s="23" t="s">
        <v>52</v>
      </c>
    </row>
    <row r="14" spans="2:15" x14ac:dyDescent="0.2">
      <c r="B14" s="149" t="s">
        <v>59</v>
      </c>
      <c r="C14" s="23"/>
      <c r="D14" s="109"/>
      <c r="E14" s="23"/>
      <c r="F14" s="23"/>
      <c r="G14" s="23"/>
      <c r="H14" s="23"/>
      <c r="I14" s="24"/>
      <c r="J14" s="24"/>
      <c r="K14" s="115"/>
      <c r="L14" s="109"/>
      <c r="M14" s="109"/>
      <c r="N14" s="23"/>
      <c r="O14" s="23"/>
    </row>
    <row r="15" spans="2:15" ht="33" customHeight="1" x14ac:dyDescent="0.2">
      <c r="B15" s="206" t="s">
        <v>155</v>
      </c>
      <c r="C15" s="23">
        <v>2</v>
      </c>
      <c r="D15" s="109">
        <v>0</v>
      </c>
      <c r="E15" s="23">
        <v>1</v>
      </c>
      <c r="F15" s="23">
        <f t="shared" ref="F15" si="0">C15*E15</f>
        <v>2</v>
      </c>
      <c r="G15" s="24">
        <v>13</v>
      </c>
      <c r="H15" s="23">
        <f t="shared" ref="H15" si="1">G15*F15</f>
        <v>26</v>
      </c>
      <c r="I15" s="24">
        <f t="shared" ref="I15" si="2">H15*0.1</f>
        <v>2.6</v>
      </c>
      <c r="J15" s="24">
        <f t="shared" ref="J15" si="3">H15*0.05</f>
        <v>1.3</v>
      </c>
      <c r="K15" s="133">
        <f t="shared" ref="K15" si="4">SUM(H15:J15)</f>
        <v>29.900000000000002</v>
      </c>
      <c r="L15" s="109">
        <f>ROUND(H15*Inputs!$F$14+I15*Inputs!$F$15+J15*Inputs!$F$16,0)</f>
        <v>2947</v>
      </c>
      <c r="M15" s="109">
        <f t="shared" ref="M15" si="5">D15*E15*G15</f>
        <v>0</v>
      </c>
      <c r="N15" s="23">
        <f t="shared" ref="N15" si="6">G15*E15</f>
        <v>13</v>
      </c>
      <c r="O15" s="23"/>
    </row>
    <row r="16" spans="2:15" x14ac:dyDescent="0.2">
      <c r="B16" s="150" t="s">
        <v>60</v>
      </c>
      <c r="C16" s="23"/>
      <c r="D16" s="109"/>
      <c r="E16" s="23"/>
      <c r="F16" s="23"/>
      <c r="G16" s="23"/>
      <c r="H16" s="133">
        <f t="shared" ref="H16:N16" si="7">SUM(H7:H15)</f>
        <v>149.5</v>
      </c>
      <c r="I16" s="133">
        <f t="shared" si="7"/>
        <v>13.195</v>
      </c>
      <c r="J16" s="133">
        <f t="shared" si="7"/>
        <v>7.4750000000000005</v>
      </c>
      <c r="K16" s="133">
        <f t="shared" si="7"/>
        <v>170.17000000000002</v>
      </c>
      <c r="L16" s="109">
        <f t="shared" si="7"/>
        <v>16864</v>
      </c>
      <c r="M16" s="109">
        <f t="shared" si="7"/>
        <v>1300</v>
      </c>
      <c r="N16" s="133">
        <f t="shared" si="7"/>
        <v>52</v>
      </c>
      <c r="O16" s="23"/>
    </row>
    <row r="17" spans="2:17" x14ac:dyDescent="0.2">
      <c r="B17" s="147" t="s">
        <v>61</v>
      </c>
      <c r="C17" s="23"/>
      <c r="D17" s="109"/>
      <c r="E17" s="23"/>
      <c r="F17" s="23"/>
      <c r="G17" s="23"/>
      <c r="H17" s="23"/>
      <c r="I17" s="24"/>
      <c r="J17" s="24"/>
      <c r="K17" s="24"/>
      <c r="L17" s="109"/>
      <c r="M17" s="109"/>
      <c r="N17" s="23"/>
      <c r="O17" s="23" t="s">
        <v>52</v>
      </c>
    </row>
    <row r="18" spans="2:17" x14ac:dyDescent="0.2">
      <c r="B18" s="148" t="s">
        <v>62</v>
      </c>
      <c r="C18" s="23" t="s">
        <v>63</v>
      </c>
      <c r="D18" s="109"/>
      <c r="E18" s="23"/>
      <c r="F18" s="23"/>
      <c r="G18" s="23"/>
      <c r="H18" s="23"/>
      <c r="I18" s="24"/>
      <c r="J18" s="24"/>
      <c r="K18" s="24"/>
      <c r="L18" s="109"/>
      <c r="M18" s="109"/>
      <c r="N18" s="23"/>
      <c r="O18" s="23"/>
    </row>
    <row r="19" spans="2:17" x14ac:dyDescent="0.2">
      <c r="B19" s="148" t="s">
        <v>64</v>
      </c>
      <c r="C19" s="132" t="s">
        <v>46</v>
      </c>
      <c r="D19" s="109"/>
      <c r="E19" s="23"/>
      <c r="F19" s="23"/>
      <c r="G19" s="23"/>
      <c r="H19" s="23"/>
      <c r="I19" s="24"/>
      <c r="J19" s="24"/>
      <c r="K19" s="24"/>
      <c r="L19" s="109"/>
      <c r="M19" s="109"/>
      <c r="N19" s="23"/>
      <c r="O19" s="23"/>
    </row>
    <row r="20" spans="2:17" x14ac:dyDescent="0.2">
      <c r="B20" s="148" t="s">
        <v>65</v>
      </c>
      <c r="C20" s="132" t="s">
        <v>46</v>
      </c>
      <c r="D20" s="109"/>
      <c r="E20" s="23"/>
      <c r="F20" s="23"/>
      <c r="G20" s="23"/>
      <c r="H20" s="23"/>
      <c r="I20" s="24"/>
      <c r="J20" s="24"/>
      <c r="K20" s="24"/>
      <c r="L20" s="109"/>
      <c r="M20" s="109"/>
      <c r="N20" s="23"/>
      <c r="O20" s="23"/>
    </row>
    <row r="21" spans="2:17" x14ac:dyDescent="0.2">
      <c r="B21" s="148" t="s">
        <v>66</v>
      </c>
      <c r="C21" s="23"/>
      <c r="D21" s="109"/>
      <c r="E21" s="23"/>
      <c r="F21" s="23"/>
      <c r="G21" s="23"/>
      <c r="H21" s="23"/>
      <c r="I21" s="24"/>
      <c r="J21" s="24"/>
      <c r="K21" s="24"/>
      <c r="L21" s="109"/>
      <c r="M21" s="109"/>
      <c r="N21" s="23"/>
      <c r="O21" s="23"/>
    </row>
    <row r="22" spans="2:17" ht="22.5" x14ac:dyDescent="0.2">
      <c r="B22" s="149" t="s">
        <v>67</v>
      </c>
      <c r="C22" s="275">
        <v>0.5</v>
      </c>
      <c r="D22" s="109">
        <v>0</v>
      </c>
      <c r="E22" s="23">
        <v>1</v>
      </c>
      <c r="F22" s="24">
        <f t="shared" ref="F22:F23" si="8">C22*E22</f>
        <v>0.5</v>
      </c>
      <c r="G22" s="24">
        <v>13</v>
      </c>
      <c r="H22" s="133">
        <f t="shared" ref="H22:H23" si="9">G22*F22</f>
        <v>6.5</v>
      </c>
      <c r="I22" s="133">
        <f t="shared" ref="I22:I23" si="10">H22*0.1</f>
        <v>0.65</v>
      </c>
      <c r="J22" s="133">
        <f t="shared" ref="J22:J23" si="11">H22*0.05</f>
        <v>0.32500000000000001</v>
      </c>
      <c r="K22" s="272">
        <f t="shared" ref="K22:K23" si="12">SUM(H22:J22)</f>
        <v>7.4750000000000005</v>
      </c>
      <c r="L22" s="109">
        <f>ROUND(H22*Inputs!$F$14+I22*Inputs!$F$15+J22*Inputs!$F$16,0)</f>
        <v>737</v>
      </c>
      <c r="M22" s="109">
        <f t="shared" ref="M22:M23" si="13">D22*E22*G22</f>
        <v>0</v>
      </c>
      <c r="N22" s="23">
        <v>0</v>
      </c>
      <c r="O22" s="23"/>
    </row>
    <row r="23" spans="2:17" ht="22.5" x14ac:dyDescent="0.2">
      <c r="B23" s="149" t="s">
        <v>153</v>
      </c>
      <c r="C23" s="23">
        <v>2</v>
      </c>
      <c r="D23" s="109">
        <v>0</v>
      </c>
      <c r="E23" s="23">
        <v>1</v>
      </c>
      <c r="F23" s="23">
        <f t="shared" si="8"/>
        <v>2</v>
      </c>
      <c r="G23" s="24">
        <v>13</v>
      </c>
      <c r="H23" s="133">
        <f t="shared" si="9"/>
        <v>26</v>
      </c>
      <c r="I23" s="133">
        <f t="shared" si="10"/>
        <v>2.6</v>
      </c>
      <c r="J23" s="133">
        <f t="shared" si="11"/>
        <v>1.3</v>
      </c>
      <c r="K23" s="272">
        <f t="shared" si="12"/>
        <v>29.900000000000002</v>
      </c>
      <c r="L23" s="109">
        <f>ROUND(H23*Inputs!$F$14+I23*Inputs!$F$15+J23*Inputs!$F$16,0)</f>
        <v>2947</v>
      </c>
      <c r="M23" s="109">
        <f t="shared" si="13"/>
        <v>0</v>
      </c>
      <c r="N23" s="23">
        <v>0</v>
      </c>
      <c r="O23" s="23"/>
    </row>
    <row r="24" spans="2:17" ht="22.5" x14ac:dyDescent="0.2">
      <c r="B24" s="247" t="s">
        <v>69</v>
      </c>
      <c r="C24" s="23">
        <v>20</v>
      </c>
      <c r="D24" s="109">
        <v>0</v>
      </c>
      <c r="E24" s="23">
        <v>1</v>
      </c>
      <c r="F24" s="23">
        <f t="shared" ref="F24" si="14">C24*E24</f>
        <v>20</v>
      </c>
      <c r="G24" s="24">
        <v>13</v>
      </c>
      <c r="H24" s="133">
        <f t="shared" ref="H24" si="15">G24*F24</f>
        <v>260</v>
      </c>
      <c r="I24" s="133">
        <f t="shared" ref="I24" si="16">H24*0.1</f>
        <v>26</v>
      </c>
      <c r="J24" s="133">
        <f t="shared" ref="J24" si="17">H24*0.05</f>
        <v>13</v>
      </c>
      <c r="K24" s="272">
        <f t="shared" ref="K24" si="18">SUM(H24:J24)</f>
        <v>299</v>
      </c>
      <c r="L24" s="109">
        <f>ROUND(H24*Inputs!$F$14+I24*Inputs!$F$15+J24*Inputs!$F$16,0)</f>
        <v>29475</v>
      </c>
      <c r="M24" s="109">
        <f t="shared" ref="M24" si="19">D24*E24*G24</f>
        <v>0</v>
      </c>
      <c r="N24" s="23">
        <v>0</v>
      </c>
      <c r="O24" s="23"/>
    </row>
    <row r="25" spans="2:17" x14ac:dyDescent="0.2">
      <c r="B25" s="148" t="s">
        <v>70</v>
      </c>
      <c r="C25" s="23" t="s">
        <v>46</v>
      </c>
      <c r="D25" s="109"/>
      <c r="E25" s="23"/>
      <c r="F25" s="23"/>
      <c r="G25" s="23"/>
      <c r="H25" s="133"/>
      <c r="I25" s="133"/>
      <c r="J25" s="133"/>
      <c r="K25" s="133"/>
      <c r="L25" s="109"/>
      <c r="M25" s="109"/>
      <c r="N25" s="23"/>
      <c r="O25" s="23"/>
    </row>
    <row r="26" spans="2:17" ht="12" thickBot="1" x14ac:dyDescent="0.25">
      <c r="B26" s="169" t="s">
        <v>71</v>
      </c>
      <c r="C26" s="170"/>
      <c r="D26" s="170"/>
      <c r="E26" s="170"/>
      <c r="F26" s="170"/>
      <c r="G26" s="170"/>
      <c r="H26" s="171">
        <f>SUM(H22:H24)</f>
        <v>292.5</v>
      </c>
      <c r="I26" s="171">
        <f>SUM(I22:I24)</f>
        <v>29.25</v>
      </c>
      <c r="J26" s="171">
        <f>SUM(J22:J24)</f>
        <v>14.625</v>
      </c>
      <c r="K26" s="171">
        <f>SUM(K22:K24)</f>
        <v>336.375</v>
      </c>
      <c r="L26" s="172">
        <f>SUM(L22:L24)</f>
        <v>33159</v>
      </c>
      <c r="M26" s="172">
        <f>SUM(M22:M23)</f>
        <v>0</v>
      </c>
      <c r="N26" s="173">
        <f>SUM(N22:N24)</f>
        <v>0</v>
      </c>
      <c r="O26" s="170"/>
    </row>
    <row r="27" spans="2:17" s="130" customFormat="1" ht="13.5" customHeight="1" thickTop="1" x14ac:dyDescent="0.25">
      <c r="B27" s="165" t="s">
        <v>72</v>
      </c>
      <c r="C27" s="166"/>
      <c r="D27" s="166"/>
      <c r="E27" s="166"/>
      <c r="F27" s="166"/>
      <c r="G27" s="166"/>
      <c r="H27" s="167">
        <f t="shared" ref="H27:N27" si="20">H26+H16</f>
        <v>442</v>
      </c>
      <c r="I27" s="167">
        <f t="shared" si="20"/>
        <v>42.445</v>
      </c>
      <c r="J27" s="167">
        <f t="shared" si="20"/>
        <v>22.1</v>
      </c>
      <c r="K27" s="167">
        <f t="shared" si="20"/>
        <v>506.54500000000002</v>
      </c>
      <c r="L27" s="168">
        <f t="shared" si="20"/>
        <v>50023</v>
      </c>
      <c r="M27" s="168">
        <f t="shared" si="20"/>
        <v>1300</v>
      </c>
      <c r="N27" s="166">
        <f t="shared" si="20"/>
        <v>52</v>
      </c>
      <c r="O27" s="166"/>
      <c r="Q27" s="131"/>
    </row>
    <row r="28" spans="2:17" ht="3" customHeight="1" x14ac:dyDescent="0.2">
      <c r="B28" s="151"/>
      <c r="C28" s="152"/>
      <c r="D28" s="152"/>
      <c r="E28" s="152"/>
      <c r="F28" s="152"/>
      <c r="G28" s="153"/>
      <c r="H28" s="154"/>
      <c r="I28" s="155"/>
      <c r="J28" s="155"/>
      <c r="K28" s="156"/>
      <c r="L28" s="156"/>
      <c r="M28" s="156"/>
      <c r="N28" s="152"/>
      <c r="O28" s="157"/>
    </row>
    <row r="29" spans="2:17" hidden="1" x14ac:dyDescent="0.2">
      <c r="B29" s="158"/>
      <c r="C29" s="25"/>
      <c r="D29" s="25"/>
      <c r="E29" s="25"/>
      <c r="F29" s="25"/>
      <c r="G29" s="9"/>
      <c r="H29" s="9"/>
      <c r="I29" s="10"/>
      <c r="J29" s="123" t="s">
        <v>73</v>
      </c>
      <c r="K29" s="123" t="s">
        <v>74</v>
      </c>
      <c r="L29" s="134" t="s">
        <v>75</v>
      </c>
      <c r="M29" s="134" t="s">
        <v>4</v>
      </c>
      <c r="N29" s="25"/>
      <c r="O29" s="159"/>
    </row>
    <row r="30" spans="2:17" hidden="1" x14ac:dyDescent="0.2">
      <c r="B30" s="158"/>
      <c r="C30" s="25"/>
      <c r="D30" s="25"/>
      <c r="E30" s="25"/>
      <c r="F30" s="25"/>
      <c r="G30" s="124" t="s">
        <v>76</v>
      </c>
      <c r="H30" s="125"/>
      <c r="I30" s="129"/>
      <c r="J30" s="123">
        <f>H27+I27+J27</f>
        <v>506.54500000000002</v>
      </c>
      <c r="K30" s="116">
        <f>L27</f>
        <v>50023</v>
      </c>
      <c r="L30" s="116">
        <f>M27</f>
        <v>1300</v>
      </c>
      <c r="M30" s="116">
        <f>L30+K30</f>
        <v>51323</v>
      </c>
      <c r="N30" s="25"/>
      <c r="O30" s="159"/>
    </row>
    <row r="31" spans="2:17" ht="7.5" hidden="1" customHeight="1" x14ac:dyDescent="0.2">
      <c r="B31" s="158"/>
      <c r="C31" s="25"/>
      <c r="D31" s="25"/>
      <c r="E31" s="25"/>
      <c r="F31" s="25"/>
      <c r="G31" s="11"/>
      <c r="H31" s="9"/>
      <c r="I31" s="10"/>
      <c r="J31" s="10"/>
      <c r="K31" s="12"/>
      <c r="L31" s="12"/>
      <c r="M31" s="12"/>
      <c r="N31" s="25"/>
      <c r="O31" s="159"/>
    </row>
    <row r="32" spans="2:17" hidden="1" x14ac:dyDescent="0.2">
      <c r="B32" s="158"/>
      <c r="C32" s="25"/>
      <c r="D32" s="25"/>
      <c r="E32" s="25"/>
      <c r="F32" s="25"/>
      <c r="G32" s="124" t="s">
        <v>77</v>
      </c>
      <c r="H32" s="125"/>
      <c r="I32" s="126"/>
      <c r="J32" s="126"/>
      <c r="K32" s="127"/>
      <c r="L32" s="128"/>
      <c r="M32" s="116">
        <f>M27</f>
        <v>1300</v>
      </c>
      <c r="N32" s="25"/>
      <c r="O32" s="159"/>
    </row>
    <row r="33" spans="2:15" hidden="1" x14ac:dyDescent="0.2">
      <c r="B33" s="160"/>
      <c r="C33" s="161"/>
      <c r="D33" s="161"/>
      <c r="E33" s="161"/>
      <c r="F33" s="161"/>
      <c r="G33" s="124" t="s">
        <v>78</v>
      </c>
      <c r="H33" s="162"/>
      <c r="I33" s="162"/>
      <c r="J33" s="162"/>
      <c r="K33" s="127"/>
      <c r="L33" s="163"/>
      <c r="M33" s="116">
        <f>M27</f>
        <v>1300</v>
      </c>
      <c r="N33" s="161"/>
      <c r="O33" s="164"/>
    </row>
    <row r="34" spans="2:15" ht="8.25" customHeight="1" x14ac:dyDescent="0.2"/>
    <row r="35" spans="2:15" x14ac:dyDescent="0.2">
      <c r="B35" s="19" t="s">
        <v>79</v>
      </c>
      <c r="L35" s="26"/>
    </row>
    <row r="36" spans="2:15" ht="22.5" customHeight="1" x14ac:dyDescent="0.2">
      <c r="B36" s="252" t="s">
        <v>80</v>
      </c>
      <c r="C36" s="252"/>
      <c r="D36" s="252"/>
      <c r="E36" s="252"/>
      <c r="F36" s="252"/>
      <c r="G36" s="252"/>
      <c r="H36" s="252"/>
      <c r="I36" s="252"/>
      <c r="J36" s="252"/>
      <c r="K36" s="252"/>
      <c r="L36" s="252"/>
      <c r="M36" s="252"/>
      <c r="N36" s="252"/>
    </row>
    <row r="37" spans="2:15" x14ac:dyDescent="0.2">
      <c r="B37" s="19" t="s">
        <v>81</v>
      </c>
    </row>
    <row r="38" spans="2:15" ht="11.25" customHeight="1" x14ac:dyDescent="0.2">
      <c r="B38" s="252" t="s">
        <v>156</v>
      </c>
      <c r="C38" s="252"/>
      <c r="D38" s="252"/>
      <c r="E38" s="252"/>
      <c r="F38" s="252"/>
      <c r="G38" s="252"/>
      <c r="H38" s="252"/>
      <c r="I38" s="252"/>
      <c r="J38" s="252"/>
      <c r="K38" s="252"/>
      <c r="L38" s="252"/>
      <c r="M38" s="252"/>
      <c r="N38" s="252"/>
    </row>
    <row r="39" spans="2:15" ht="23.25" customHeight="1" x14ac:dyDescent="0.2">
      <c r="B39" s="252" t="s">
        <v>151</v>
      </c>
      <c r="C39" s="252"/>
      <c r="D39" s="252"/>
      <c r="E39" s="252"/>
      <c r="F39" s="252"/>
      <c r="G39" s="252"/>
      <c r="H39" s="252"/>
      <c r="I39" s="252"/>
      <c r="J39" s="252"/>
      <c r="K39" s="252"/>
      <c r="L39" s="252"/>
      <c r="M39" s="252"/>
      <c r="N39" s="252"/>
    </row>
    <row r="40" spans="2:15" ht="24.75" customHeight="1" x14ac:dyDescent="0.2">
      <c r="B40" s="252" t="s">
        <v>149</v>
      </c>
      <c r="C40" s="252"/>
      <c r="D40" s="252"/>
      <c r="E40" s="252"/>
      <c r="F40" s="252"/>
      <c r="G40" s="252"/>
      <c r="H40" s="252"/>
      <c r="I40" s="252"/>
      <c r="J40" s="252"/>
      <c r="K40" s="252"/>
      <c r="L40" s="252"/>
      <c r="M40" s="252"/>
      <c r="N40" s="252"/>
    </row>
    <row r="41" spans="2:15" ht="23.25" customHeight="1" x14ac:dyDescent="0.2">
      <c r="B41" s="252" t="s">
        <v>152</v>
      </c>
      <c r="C41" s="252"/>
      <c r="D41" s="252"/>
      <c r="E41" s="252"/>
      <c r="F41" s="252"/>
      <c r="G41" s="252"/>
      <c r="H41" s="252"/>
      <c r="I41" s="252"/>
      <c r="J41" s="252"/>
      <c r="K41" s="252"/>
      <c r="L41" s="252"/>
      <c r="M41" s="252"/>
      <c r="N41" s="252"/>
    </row>
    <row r="42" spans="2:15" ht="3.75" customHeight="1" x14ac:dyDescent="0.2">
      <c r="B42" s="252" t="s">
        <v>1</v>
      </c>
      <c r="C42" s="252"/>
      <c r="D42" s="252"/>
      <c r="E42" s="252"/>
      <c r="F42" s="252"/>
      <c r="G42" s="252"/>
      <c r="H42" s="252"/>
      <c r="I42" s="252"/>
      <c r="J42" s="252"/>
      <c r="K42" s="252"/>
      <c r="L42" s="252"/>
      <c r="M42" s="252"/>
      <c r="N42" s="252"/>
    </row>
    <row r="43" spans="2:15" ht="20.25" customHeight="1" x14ac:dyDescent="0.2">
      <c r="B43" s="252"/>
      <c r="C43" s="252"/>
      <c r="D43" s="252"/>
      <c r="E43" s="252"/>
      <c r="F43" s="252"/>
      <c r="G43" s="252"/>
      <c r="H43" s="252"/>
      <c r="I43" s="252"/>
      <c r="J43" s="252"/>
      <c r="K43" s="252"/>
      <c r="L43" s="252"/>
      <c r="M43" s="252"/>
      <c r="N43" s="252"/>
    </row>
    <row r="48" spans="2:15" x14ac:dyDescent="0.2">
      <c r="B48" s="251"/>
      <c r="C48" s="251"/>
      <c r="D48" s="251"/>
      <c r="E48" s="251"/>
      <c r="F48" s="251"/>
      <c r="G48" s="251"/>
      <c r="H48" s="251"/>
      <c r="I48" s="251"/>
      <c r="J48" s="251"/>
      <c r="K48" s="251"/>
      <c r="L48" s="251"/>
      <c r="M48" s="251"/>
      <c r="N48" s="251"/>
    </row>
  </sheetData>
  <mergeCells count="9">
    <mergeCell ref="B48:N48"/>
    <mergeCell ref="B40:N40"/>
    <mergeCell ref="B2:O2"/>
    <mergeCell ref="B43:N43"/>
    <mergeCell ref="B41:N41"/>
    <mergeCell ref="B36:N36"/>
    <mergeCell ref="B38:N38"/>
    <mergeCell ref="B39:N39"/>
    <mergeCell ref="B42:N42"/>
  </mergeCells>
  <printOptions horizontalCentered="1"/>
  <pageMargins left="0.5" right="0.5" top="0.5" bottom="0.5" header="0.3" footer="0.3"/>
  <pageSetup scale="84" fitToHeight="0" orientation="landscape" r:id="rId1"/>
  <rowBreaks count="1" manualBreakCount="1">
    <brk id="16" min="1" max="14" man="1"/>
  </rowBreaks>
  <ignoredErrors>
    <ignoredError sqref="M2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5484-6ED1-43AC-B9C5-C1C2989C2314}">
  <sheetPr>
    <tabColor rgb="FF7030A0"/>
    <pageSetUpPr fitToPage="1"/>
  </sheetPr>
  <dimension ref="B2:Q41"/>
  <sheetViews>
    <sheetView zoomScaleNormal="100" zoomScaleSheetLayoutView="80" workbookViewId="0">
      <pane ySplit="3" topLeftCell="A10" activePane="bottomLeft" state="frozen"/>
      <selection activeCell="H23" sqref="H23"/>
      <selection pane="bottomLeft" activeCell="H16" sqref="H16"/>
    </sheetView>
  </sheetViews>
  <sheetFormatPr defaultColWidth="9.140625" defaultRowHeight="11.25" x14ac:dyDescent="0.2"/>
  <cols>
    <col min="1" max="1" width="2.140625" style="19" customWidth="1"/>
    <col min="2" max="2" width="32.5703125" style="19" customWidth="1"/>
    <col min="3" max="4" width="9.28515625" style="19" bestFit="1" customWidth="1"/>
    <col min="5" max="5" width="10.140625" style="19" bestFit="1" customWidth="1"/>
    <col min="6" max="6" width="9.7109375" style="19" customWidth="1"/>
    <col min="7" max="7" width="10.140625" style="19" bestFit="1" customWidth="1"/>
    <col min="8" max="8" width="7.85546875" style="19" bestFit="1" customWidth="1"/>
    <col min="9" max="9" width="8.85546875" style="19" bestFit="1" customWidth="1"/>
    <col min="10" max="10" width="9.7109375" style="19" bestFit="1" customWidth="1"/>
    <col min="11" max="11" width="8.85546875" style="19" bestFit="1" customWidth="1"/>
    <col min="12" max="12" width="9.5703125" style="19" bestFit="1" customWidth="1"/>
    <col min="13" max="13" width="9.42578125" style="19" bestFit="1" customWidth="1"/>
    <col min="14" max="14" width="8.85546875" style="19" bestFit="1" customWidth="1"/>
    <col min="15" max="15" width="4" style="19" customWidth="1"/>
    <col min="16" max="16" width="2.5703125" style="19" customWidth="1"/>
    <col min="17" max="17" width="29.140625" style="103" customWidth="1"/>
    <col min="18" max="16384" width="9.140625" style="19"/>
  </cols>
  <sheetData>
    <row r="2" spans="2:15" ht="33" customHeight="1" x14ac:dyDescent="0.2">
      <c r="B2" s="253" t="s">
        <v>82</v>
      </c>
      <c r="C2" s="253"/>
      <c r="D2" s="253"/>
      <c r="E2" s="253"/>
      <c r="F2" s="253"/>
      <c r="G2" s="253"/>
      <c r="H2" s="253"/>
      <c r="I2" s="253"/>
      <c r="J2" s="253"/>
      <c r="K2" s="253"/>
      <c r="L2" s="253"/>
      <c r="M2" s="253"/>
      <c r="N2" s="253"/>
      <c r="O2" s="253"/>
    </row>
    <row r="3" spans="2:15" s="22" customFormat="1" ht="69.75" customHeight="1" x14ac:dyDescent="0.2">
      <c r="B3" s="132" t="s">
        <v>32</v>
      </c>
      <c r="C3" s="132" t="s">
        <v>33</v>
      </c>
      <c r="D3" s="132" t="s">
        <v>144</v>
      </c>
      <c r="E3" s="132" t="s">
        <v>34</v>
      </c>
      <c r="F3" s="132" t="s">
        <v>35</v>
      </c>
      <c r="G3" s="144" t="s">
        <v>36</v>
      </c>
      <c r="H3" s="145" t="s">
        <v>37</v>
      </c>
      <c r="I3" s="145" t="s">
        <v>38</v>
      </c>
      <c r="J3" s="145" t="s">
        <v>39</v>
      </c>
      <c r="K3" s="145" t="s">
        <v>40</v>
      </c>
      <c r="L3" s="132" t="s">
        <v>41</v>
      </c>
      <c r="M3" s="145" t="s">
        <v>42</v>
      </c>
      <c r="N3" s="145" t="s">
        <v>43</v>
      </c>
      <c r="O3" s="146" t="s">
        <v>44</v>
      </c>
    </row>
    <row r="4" spans="2:15" ht="10.5" customHeight="1" x14ac:dyDescent="0.2">
      <c r="B4" s="147" t="s">
        <v>45</v>
      </c>
      <c r="C4" s="132" t="s">
        <v>46</v>
      </c>
      <c r="D4" s="23"/>
      <c r="E4" s="23"/>
      <c r="F4" s="23"/>
      <c r="G4" s="23"/>
      <c r="H4" s="23"/>
      <c r="I4" s="23"/>
      <c r="J4" s="23"/>
      <c r="K4" s="23"/>
      <c r="L4" s="23"/>
      <c r="M4" s="23"/>
      <c r="N4" s="23"/>
      <c r="O4" s="23"/>
    </row>
    <row r="5" spans="2:15" ht="10.5" customHeight="1" x14ac:dyDescent="0.2">
      <c r="B5" s="147" t="s">
        <v>47</v>
      </c>
      <c r="C5" s="132" t="s">
        <v>46</v>
      </c>
      <c r="D5" s="23"/>
      <c r="E5" s="23"/>
      <c r="F5" s="23"/>
      <c r="G5" s="23"/>
      <c r="H5" s="23"/>
      <c r="I5" s="23"/>
      <c r="J5" s="23"/>
      <c r="K5" s="23"/>
      <c r="L5" s="23"/>
      <c r="M5" s="23"/>
      <c r="N5" s="23"/>
      <c r="O5" s="23"/>
    </row>
    <row r="6" spans="2:15" ht="10.5" customHeight="1" x14ac:dyDescent="0.2">
      <c r="B6" s="147" t="s">
        <v>48</v>
      </c>
      <c r="C6" s="132"/>
      <c r="D6" s="23"/>
      <c r="E6" s="23"/>
      <c r="F6" s="23"/>
      <c r="G6" s="23"/>
      <c r="H6" s="23"/>
      <c r="I6" s="23"/>
      <c r="J6" s="23"/>
      <c r="K6" s="23"/>
      <c r="L6" s="23"/>
      <c r="M6" s="23"/>
      <c r="N6" s="23"/>
      <c r="O6" s="23"/>
    </row>
    <row r="7" spans="2:15" x14ac:dyDescent="0.2">
      <c r="B7" s="148" t="s">
        <v>49</v>
      </c>
      <c r="C7" s="23">
        <v>8</v>
      </c>
      <c r="D7" s="109">
        <v>0</v>
      </c>
      <c r="E7" s="23">
        <v>0</v>
      </c>
      <c r="F7" s="23">
        <f>C7*E7</f>
        <v>0</v>
      </c>
      <c r="G7" s="24">
        <v>0</v>
      </c>
      <c r="H7" s="23">
        <f>G7*F7</f>
        <v>0</v>
      </c>
      <c r="I7" s="24">
        <f>H7*0.1</f>
        <v>0</v>
      </c>
      <c r="J7" s="24">
        <f>H7*0.05</f>
        <v>0</v>
      </c>
      <c r="K7" s="115">
        <f>SUM(H7:J7)</f>
        <v>0</v>
      </c>
      <c r="L7" s="109">
        <f>ROUND(H7*Inputs!$F$14+I7*Inputs!$F$15+J7*Inputs!$F$16,0)</f>
        <v>0</v>
      </c>
      <c r="M7" s="109">
        <f>D7*E7*G7</f>
        <v>0</v>
      </c>
      <c r="N7" s="23">
        <v>0</v>
      </c>
      <c r="O7" s="23" t="s">
        <v>50</v>
      </c>
    </row>
    <row r="8" spans="2:15" x14ac:dyDescent="0.2">
      <c r="B8" s="148" t="s">
        <v>51</v>
      </c>
      <c r="C8" s="23"/>
      <c r="D8" s="109"/>
      <c r="E8" s="23"/>
      <c r="F8" s="23"/>
      <c r="G8" s="23"/>
      <c r="H8" s="23"/>
      <c r="I8" s="24"/>
      <c r="J8" s="24"/>
      <c r="K8" s="24"/>
      <c r="L8" s="109"/>
      <c r="M8" s="109"/>
      <c r="N8" s="23"/>
      <c r="O8" s="23" t="s">
        <v>52</v>
      </c>
    </row>
    <row r="9" spans="2:15" ht="22.5" x14ac:dyDescent="0.2">
      <c r="B9" s="149" t="s">
        <v>83</v>
      </c>
      <c r="C9" s="23">
        <v>0.5</v>
      </c>
      <c r="D9" s="109">
        <v>0</v>
      </c>
      <c r="E9" s="23">
        <v>0</v>
      </c>
      <c r="F9" s="23">
        <v>13</v>
      </c>
      <c r="G9" s="24">
        <v>0</v>
      </c>
      <c r="H9" s="23">
        <f t="shared" ref="H9:H10" si="0">G9*F9</f>
        <v>0</v>
      </c>
      <c r="I9" s="24">
        <f t="shared" ref="I9:I10" si="1">H9*0.1</f>
        <v>0</v>
      </c>
      <c r="J9" s="24">
        <f t="shared" ref="J9:J10" si="2">H9*0.05</f>
        <v>0</v>
      </c>
      <c r="K9" s="271">
        <f t="shared" ref="K9:K10" si="3">SUM(H9:J9)</f>
        <v>0</v>
      </c>
      <c r="L9" s="109">
        <f>ROUND(H9*Inputs!$F$14+I9*Inputs!$F$15+J9*Inputs!$F$16,0)</f>
        <v>0</v>
      </c>
      <c r="M9" s="109">
        <f>D9*E9*G9</f>
        <v>0</v>
      </c>
      <c r="N9" s="23">
        <v>0</v>
      </c>
      <c r="O9" s="23" t="s">
        <v>53</v>
      </c>
    </row>
    <row r="10" spans="2:15" ht="22.5" x14ac:dyDescent="0.2">
      <c r="B10" s="149" t="s">
        <v>147</v>
      </c>
      <c r="C10" s="23">
        <v>0.5</v>
      </c>
      <c r="D10" s="109">
        <v>50</v>
      </c>
      <c r="E10" s="23"/>
      <c r="F10" s="23">
        <v>13</v>
      </c>
      <c r="G10" s="24">
        <v>0</v>
      </c>
      <c r="H10" s="23">
        <f t="shared" si="0"/>
        <v>0</v>
      </c>
      <c r="I10" s="24">
        <f t="shared" si="1"/>
        <v>0</v>
      </c>
      <c r="J10" s="24">
        <f t="shared" si="2"/>
        <v>0</v>
      </c>
      <c r="K10" s="271">
        <f t="shared" si="3"/>
        <v>0</v>
      </c>
      <c r="L10" s="109">
        <f>ROUND(H10*Inputs!$F$14+I10*Inputs!$F$15+J10*Inputs!$F$16,0)</f>
        <v>0</v>
      </c>
      <c r="M10" s="109">
        <f t="shared" ref="M9:M10" si="4">D10*E10*G10</f>
        <v>0</v>
      </c>
      <c r="N10" s="23">
        <f t="shared" ref="N9:N10" si="5">G10*E10</f>
        <v>0</v>
      </c>
      <c r="O10" s="23" t="s">
        <v>154</v>
      </c>
    </row>
    <row r="11" spans="2:15" x14ac:dyDescent="0.2">
      <c r="B11" s="148" t="s">
        <v>54</v>
      </c>
      <c r="C11" s="23" t="s">
        <v>55</v>
      </c>
      <c r="D11" s="109"/>
      <c r="E11" s="23"/>
      <c r="F11" s="23" t="s">
        <v>1</v>
      </c>
      <c r="G11" s="23"/>
      <c r="H11" s="23"/>
      <c r="I11" s="24"/>
      <c r="J11" s="24"/>
      <c r="K11" s="24"/>
      <c r="L11" s="109"/>
      <c r="M11" s="109"/>
      <c r="N11" s="23"/>
      <c r="O11" s="23"/>
    </row>
    <row r="12" spans="2:15" x14ac:dyDescent="0.2">
      <c r="B12" s="148" t="s">
        <v>56</v>
      </c>
      <c r="C12" s="23" t="s">
        <v>57</v>
      </c>
      <c r="D12" s="109"/>
      <c r="E12" s="23"/>
      <c r="F12" s="23"/>
      <c r="G12" s="23"/>
      <c r="H12" s="23"/>
      <c r="I12" s="24"/>
      <c r="J12" s="24"/>
      <c r="K12" s="24"/>
      <c r="L12" s="109"/>
      <c r="M12" s="109"/>
      <c r="N12" s="23"/>
      <c r="O12" s="23"/>
    </row>
    <row r="13" spans="2:15" x14ac:dyDescent="0.2">
      <c r="B13" s="148" t="s">
        <v>58</v>
      </c>
      <c r="C13" s="23"/>
      <c r="D13" s="109"/>
      <c r="E13" s="23"/>
      <c r="F13" s="23"/>
      <c r="G13" s="23"/>
      <c r="H13" s="23"/>
      <c r="I13" s="24"/>
      <c r="J13" s="24"/>
      <c r="K13" s="24"/>
      <c r="L13" s="109"/>
      <c r="M13" s="109"/>
      <c r="N13" s="23"/>
      <c r="O13" s="23" t="s">
        <v>52</v>
      </c>
    </row>
    <row r="14" spans="2:15" x14ac:dyDescent="0.2">
      <c r="B14" s="149" t="s">
        <v>59</v>
      </c>
      <c r="C14" s="23"/>
      <c r="D14" s="109"/>
      <c r="E14" s="23"/>
      <c r="F14" s="23"/>
      <c r="G14" s="23"/>
      <c r="H14" s="23"/>
      <c r="I14" s="24"/>
      <c r="J14" s="24"/>
      <c r="K14" s="115"/>
      <c r="L14" s="109"/>
      <c r="M14" s="109"/>
      <c r="N14" s="23"/>
      <c r="O14" s="23"/>
    </row>
    <row r="15" spans="2:15" ht="33.75" x14ac:dyDescent="0.2">
      <c r="B15" s="206" t="s">
        <v>155</v>
      </c>
      <c r="C15" s="23">
        <v>2</v>
      </c>
      <c r="D15" s="109">
        <v>0</v>
      </c>
      <c r="E15" s="23">
        <v>0</v>
      </c>
      <c r="F15" s="23">
        <f t="shared" ref="F15" si="6">C15*E15</f>
        <v>0</v>
      </c>
      <c r="G15" s="24">
        <v>0</v>
      </c>
      <c r="H15" s="23">
        <f t="shared" ref="H15" si="7">G15*F15</f>
        <v>0</v>
      </c>
      <c r="I15" s="24">
        <f t="shared" ref="I15" si="8">H15*0.1</f>
        <v>0</v>
      </c>
      <c r="J15" s="24">
        <f t="shared" ref="J15" si="9">H15*0.05</f>
        <v>0</v>
      </c>
      <c r="K15" s="115">
        <f t="shared" ref="K15" si="10">SUM(H15:J15)</f>
        <v>0</v>
      </c>
      <c r="L15" s="109">
        <f>ROUND(H15*Inputs!$F$14+I15*Inputs!$F$15+J15*Inputs!$F$16,0)</f>
        <v>0</v>
      </c>
      <c r="M15" s="109">
        <f t="shared" ref="M15" si="11">D15*E15*G15</f>
        <v>0</v>
      </c>
      <c r="N15" s="23">
        <f t="shared" ref="N15" si="12">G15*E15</f>
        <v>0</v>
      </c>
      <c r="O15" s="23"/>
    </row>
    <row r="16" spans="2:15" x14ac:dyDescent="0.2">
      <c r="B16" s="150" t="s">
        <v>60</v>
      </c>
      <c r="C16" s="23"/>
      <c r="D16" s="109"/>
      <c r="E16" s="23"/>
      <c r="F16" s="23"/>
      <c r="G16" s="23"/>
      <c r="H16" s="133">
        <f t="shared" ref="H16:N16" si="13">SUM(H7:H15)</f>
        <v>0</v>
      </c>
      <c r="I16" s="133">
        <f t="shared" si="13"/>
        <v>0</v>
      </c>
      <c r="J16" s="133">
        <f t="shared" si="13"/>
        <v>0</v>
      </c>
      <c r="K16" s="133">
        <f t="shared" si="13"/>
        <v>0</v>
      </c>
      <c r="L16" s="109">
        <f t="shared" si="13"/>
        <v>0</v>
      </c>
      <c r="M16" s="109">
        <f t="shared" si="13"/>
        <v>0</v>
      </c>
      <c r="N16" s="133">
        <f t="shared" si="13"/>
        <v>0</v>
      </c>
      <c r="O16" s="23"/>
    </row>
    <row r="17" spans="2:17" x14ac:dyDescent="0.2">
      <c r="B17" s="147" t="s">
        <v>61</v>
      </c>
      <c r="C17" s="23"/>
      <c r="D17" s="109"/>
      <c r="E17" s="23"/>
      <c r="F17" s="23"/>
      <c r="G17" s="23"/>
      <c r="H17" s="23"/>
      <c r="I17" s="24"/>
      <c r="J17" s="24"/>
      <c r="K17" s="24"/>
      <c r="L17" s="109"/>
      <c r="M17" s="109"/>
      <c r="N17" s="23"/>
      <c r="O17" s="23" t="s">
        <v>52</v>
      </c>
    </row>
    <row r="18" spans="2:17" x14ac:dyDescent="0.2">
      <c r="B18" s="148" t="s">
        <v>62</v>
      </c>
      <c r="C18" s="23" t="s">
        <v>63</v>
      </c>
      <c r="D18" s="109"/>
      <c r="E18" s="23"/>
      <c r="F18" s="23"/>
      <c r="G18" s="23"/>
      <c r="H18" s="23"/>
      <c r="I18" s="24"/>
      <c r="J18" s="24"/>
      <c r="K18" s="24"/>
      <c r="L18" s="109"/>
      <c r="M18" s="109"/>
      <c r="N18" s="23"/>
      <c r="O18" s="23"/>
    </row>
    <row r="19" spans="2:17" x14ac:dyDescent="0.2">
      <c r="B19" s="148" t="s">
        <v>64</v>
      </c>
      <c r="C19" s="132" t="s">
        <v>46</v>
      </c>
      <c r="D19" s="109"/>
      <c r="E19" s="23"/>
      <c r="F19" s="23"/>
      <c r="G19" s="23"/>
      <c r="H19" s="23"/>
      <c r="I19" s="24"/>
      <c r="J19" s="24"/>
      <c r="K19" s="24"/>
      <c r="L19" s="109"/>
      <c r="M19" s="109"/>
      <c r="N19" s="23"/>
      <c r="O19" s="23"/>
    </row>
    <row r="20" spans="2:17" x14ac:dyDescent="0.2">
      <c r="B20" s="148" t="s">
        <v>65</v>
      </c>
      <c r="C20" s="132" t="s">
        <v>46</v>
      </c>
      <c r="D20" s="109"/>
      <c r="E20" s="23"/>
      <c r="F20" s="23"/>
      <c r="G20" s="23"/>
      <c r="H20" s="23"/>
      <c r="I20" s="24"/>
      <c r="J20" s="24"/>
      <c r="K20" s="24"/>
      <c r="L20" s="109"/>
      <c r="M20" s="109"/>
      <c r="N20" s="23"/>
      <c r="O20" s="23"/>
    </row>
    <row r="21" spans="2:17" x14ac:dyDescent="0.2">
      <c r="B21" s="148" t="s">
        <v>66</v>
      </c>
      <c r="C21" s="23"/>
      <c r="D21" s="109"/>
      <c r="E21" s="23"/>
      <c r="F21" s="23"/>
      <c r="G21" s="23"/>
      <c r="H21" s="23"/>
      <c r="I21" s="24"/>
      <c r="J21" s="24"/>
      <c r="K21" s="24"/>
      <c r="L21" s="109"/>
      <c r="M21" s="109"/>
      <c r="N21" s="23"/>
      <c r="O21" s="23"/>
    </row>
    <row r="22" spans="2:17" ht="22.5" x14ac:dyDescent="0.2">
      <c r="B22" s="149" t="s">
        <v>67</v>
      </c>
      <c r="C22" s="207">
        <v>0.25</v>
      </c>
      <c r="D22" s="109">
        <v>0</v>
      </c>
      <c r="E22" s="23">
        <v>1</v>
      </c>
      <c r="F22" s="24">
        <f t="shared" ref="F22:F23" si="14">C22*E22</f>
        <v>0.25</v>
      </c>
      <c r="G22" s="24">
        <v>0</v>
      </c>
      <c r="H22" s="133">
        <f t="shared" ref="H22:H24" si="15">G22*F22</f>
        <v>0</v>
      </c>
      <c r="I22" s="133">
        <f t="shared" ref="I22:I24" si="16">H22*0.1</f>
        <v>0</v>
      </c>
      <c r="J22" s="133">
        <f t="shared" ref="J22:J24" si="17">H22*0.05</f>
        <v>0</v>
      </c>
      <c r="K22" s="272">
        <f t="shared" ref="K22:K24" si="18">SUM(H22:J22)</f>
        <v>0</v>
      </c>
      <c r="L22" s="109">
        <f>ROUND(H22*Inputs!$F$14+I22*Inputs!$F$15+J22*Inputs!$F$16,0)</f>
        <v>0</v>
      </c>
      <c r="M22" s="109">
        <f t="shared" ref="M22:M24" si="19">D22*E22*G22</f>
        <v>0</v>
      </c>
      <c r="N22" s="23">
        <v>0</v>
      </c>
      <c r="O22" s="23"/>
    </row>
    <row r="23" spans="2:17" ht="22.5" x14ac:dyDescent="0.2">
      <c r="B23" s="149" t="s">
        <v>68</v>
      </c>
      <c r="C23" s="23">
        <v>2</v>
      </c>
      <c r="D23" s="109">
        <v>0</v>
      </c>
      <c r="E23" s="23">
        <v>1</v>
      </c>
      <c r="F23" s="23">
        <f t="shared" si="14"/>
        <v>2</v>
      </c>
      <c r="G23" s="24">
        <v>0</v>
      </c>
      <c r="H23" s="133">
        <f t="shared" si="15"/>
        <v>0</v>
      </c>
      <c r="I23" s="133">
        <f t="shared" si="16"/>
        <v>0</v>
      </c>
      <c r="J23" s="133">
        <f t="shared" si="17"/>
        <v>0</v>
      </c>
      <c r="K23" s="272">
        <f t="shared" si="18"/>
        <v>0</v>
      </c>
      <c r="L23" s="109">
        <f>ROUND(H23*Inputs!$F$14+I23*Inputs!$F$15+J23*Inputs!$F$16,0)</f>
        <v>0</v>
      </c>
      <c r="M23" s="109">
        <f t="shared" si="19"/>
        <v>0</v>
      </c>
      <c r="N23" s="23">
        <v>0</v>
      </c>
      <c r="O23" s="23"/>
    </row>
    <row r="24" spans="2:17" ht="22.5" x14ac:dyDescent="0.2">
      <c r="B24" s="247" t="s">
        <v>69</v>
      </c>
      <c r="C24" s="23">
        <v>20</v>
      </c>
      <c r="D24" s="109">
        <v>0</v>
      </c>
      <c r="E24" s="23">
        <v>1</v>
      </c>
      <c r="F24" s="23">
        <f t="shared" ref="F24" si="20">C24*E24</f>
        <v>20</v>
      </c>
      <c r="G24" s="24">
        <v>0</v>
      </c>
      <c r="H24" s="133">
        <f t="shared" si="15"/>
        <v>0</v>
      </c>
      <c r="I24" s="133">
        <f t="shared" si="16"/>
        <v>0</v>
      </c>
      <c r="J24" s="133">
        <f t="shared" si="17"/>
        <v>0</v>
      </c>
      <c r="K24" s="272">
        <f t="shared" si="18"/>
        <v>0</v>
      </c>
      <c r="L24" s="109">
        <f>ROUND(H24*Inputs!$F$14+I24*Inputs!$F$15+J24*Inputs!$F$16,0)</f>
        <v>0</v>
      </c>
      <c r="M24" s="109">
        <f t="shared" si="19"/>
        <v>0</v>
      </c>
      <c r="N24" s="23">
        <v>0</v>
      </c>
      <c r="O24" s="23"/>
    </row>
    <row r="25" spans="2:17" x14ac:dyDescent="0.2">
      <c r="B25" s="148" t="s">
        <v>70</v>
      </c>
      <c r="C25" s="23" t="s">
        <v>46</v>
      </c>
      <c r="D25" s="109"/>
      <c r="E25" s="23"/>
      <c r="F25" s="23"/>
      <c r="G25" s="23"/>
      <c r="H25" s="133"/>
      <c r="I25" s="133"/>
      <c r="J25" s="133"/>
      <c r="K25" s="133"/>
      <c r="L25" s="109"/>
      <c r="M25" s="109"/>
      <c r="N25" s="23"/>
      <c r="O25" s="23"/>
    </row>
    <row r="26" spans="2:17" ht="12" thickBot="1" x14ac:dyDescent="0.25">
      <c r="B26" s="169" t="s">
        <v>71</v>
      </c>
      <c r="C26" s="170"/>
      <c r="D26" s="170"/>
      <c r="E26" s="170"/>
      <c r="F26" s="170"/>
      <c r="G26" s="170"/>
      <c r="H26" s="171">
        <f>SUM(H22:H24)</f>
        <v>0</v>
      </c>
      <c r="I26" s="171">
        <f>SUM(I22:I24)</f>
        <v>0</v>
      </c>
      <c r="J26" s="171">
        <f>SUM(J22:J24)</f>
        <v>0</v>
      </c>
      <c r="K26" s="171">
        <f>SUM(K22:K24)</f>
        <v>0</v>
      </c>
      <c r="L26" s="172">
        <f>SUM(L22:L24)</f>
        <v>0</v>
      </c>
      <c r="M26" s="172">
        <f>SUM(M22:M23)</f>
        <v>0</v>
      </c>
      <c r="N26" s="173">
        <f>SUM(N22:N24)</f>
        <v>0</v>
      </c>
      <c r="O26" s="170"/>
    </row>
    <row r="27" spans="2:17" s="130" customFormat="1" ht="13.5" customHeight="1" thickTop="1" x14ac:dyDescent="0.25">
      <c r="B27" s="165" t="s">
        <v>72</v>
      </c>
      <c r="C27" s="166"/>
      <c r="D27" s="166"/>
      <c r="E27" s="166"/>
      <c r="F27" s="166"/>
      <c r="G27" s="166"/>
      <c r="H27" s="167">
        <f t="shared" ref="H27:N27" si="21">H26+H16</f>
        <v>0</v>
      </c>
      <c r="I27" s="167">
        <f t="shared" si="21"/>
        <v>0</v>
      </c>
      <c r="J27" s="167">
        <f t="shared" si="21"/>
        <v>0</v>
      </c>
      <c r="K27" s="167">
        <f t="shared" si="21"/>
        <v>0</v>
      </c>
      <c r="L27" s="168">
        <f t="shared" si="21"/>
        <v>0</v>
      </c>
      <c r="M27" s="168">
        <f t="shared" si="21"/>
        <v>0</v>
      </c>
      <c r="N27" s="166">
        <f t="shared" si="21"/>
        <v>0</v>
      </c>
      <c r="O27" s="166"/>
      <c r="Q27" s="131"/>
    </row>
    <row r="28" spans="2:17" ht="1.5" customHeight="1" x14ac:dyDescent="0.2">
      <c r="B28" s="158"/>
      <c r="C28" s="25"/>
      <c r="D28" s="25"/>
      <c r="E28" s="25"/>
      <c r="F28" s="25"/>
      <c r="G28" s="11"/>
      <c r="H28" s="9"/>
      <c r="I28" s="10"/>
      <c r="J28" s="10"/>
      <c r="K28" s="12"/>
      <c r="L28" s="12"/>
      <c r="M28" s="12"/>
      <c r="N28" s="25"/>
      <c r="O28" s="159"/>
    </row>
    <row r="29" spans="2:17" hidden="1" x14ac:dyDescent="0.2">
      <c r="B29" s="158"/>
      <c r="C29" s="25"/>
      <c r="D29" s="25"/>
      <c r="E29" s="25"/>
      <c r="F29" s="25"/>
      <c r="G29" s="9"/>
      <c r="H29" s="9"/>
      <c r="I29" s="10"/>
      <c r="J29" s="123" t="s">
        <v>73</v>
      </c>
      <c r="K29" s="123" t="s">
        <v>74</v>
      </c>
      <c r="L29" s="134" t="s">
        <v>75</v>
      </c>
      <c r="M29" s="134" t="s">
        <v>4</v>
      </c>
      <c r="N29" s="25"/>
      <c r="O29" s="159"/>
    </row>
    <row r="30" spans="2:17" hidden="1" x14ac:dyDescent="0.2">
      <c r="B30" s="158"/>
      <c r="C30" s="25"/>
      <c r="D30" s="25"/>
      <c r="E30" s="25"/>
      <c r="F30" s="25"/>
      <c r="G30" s="124" t="s">
        <v>76</v>
      </c>
      <c r="H30" s="125"/>
      <c r="I30" s="129"/>
      <c r="J30" s="123">
        <f>H27+I27+J27</f>
        <v>0</v>
      </c>
      <c r="K30" s="116">
        <f>L27</f>
        <v>0</v>
      </c>
      <c r="L30" s="116">
        <f>M27</f>
        <v>0</v>
      </c>
      <c r="M30" s="116">
        <f>L30+K30</f>
        <v>0</v>
      </c>
      <c r="N30" s="25"/>
      <c r="O30" s="159"/>
      <c r="Q30" s="19"/>
    </row>
    <row r="31" spans="2:17" ht="7.5" hidden="1" customHeight="1" x14ac:dyDescent="0.2">
      <c r="B31" s="158"/>
      <c r="C31" s="25"/>
      <c r="D31" s="25"/>
      <c r="E31" s="25"/>
      <c r="F31" s="25"/>
      <c r="G31" s="11"/>
      <c r="H31" s="9"/>
      <c r="I31" s="10"/>
      <c r="J31" s="10"/>
      <c r="K31" s="12"/>
      <c r="L31" s="12"/>
      <c r="M31" s="12"/>
      <c r="N31" s="25"/>
      <c r="O31" s="159"/>
    </row>
    <row r="32" spans="2:17" hidden="1" x14ac:dyDescent="0.2">
      <c r="B32" s="158"/>
      <c r="C32" s="25"/>
      <c r="D32" s="25"/>
      <c r="E32" s="25"/>
      <c r="F32" s="25"/>
      <c r="G32" s="124" t="s">
        <v>77</v>
      </c>
      <c r="H32" s="125"/>
      <c r="I32" s="126"/>
      <c r="J32" s="126"/>
      <c r="K32" s="127"/>
      <c r="L32" s="128"/>
      <c r="M32" s="116">
        <f>M27</f>
        <v>0</v>
      </c>
      <c r="N32" s="25"/>
      <c r="O32" s="159"/>
    </row>
    <row r="33" spans="2:15" hidden="1" x14ac:dyDescent="0.2">
      <c r="B33" s="160"/>
      <c r="C33" s="161"/>
      <c r="D33" s="161"/>
      <c r="E33" s="161"/>
      <c r="F33" s="161"/>
      <c r="G33" s="124" t="s">
        <v>78</v>
      </c>
      <c r="H33" s="162"/>
      <c r="I33" s="162"/>
      <c r="J33" s="162"/>
      <c r="K33" s="127"/>
      <c r="L33" s="163"/>
      <c r="M33" s="116">
        <f>M27</f>
        <v>0</v>
      </c>
      <c r="N33" s="161"/>
      <c r="O33" s="164"/>
    </row>
    <row r="34" spans="2:15" ht="8.25" customHeight="1" x14ac:dyDescent="0.2"/>
    <row r="35" spans="2:15" x14ac:dyDescent="0.2">
      <c r="B35" s="19" t="s">
        <v>79</v>
      </c>
      <c r="L35" s="26"/>
    </row>
    <row r="36" spans="2:15" ht="22.5" customHeight="1" x14ac:dyDescent="0.2">
      <c r="B36" s="252" t="s">
        <v>84</v>
      </c>
      <c r="C36" s="252"/>
      <c r="D36" s="252"/>
      <c r="E36" s="252"/>
      <c r="F36" s="252"/>
      <c r="G36" s="252"/>
      <c r="H36" s="252"/>
      <c r="I36" s="252"/>
      <c r="J36" s="252"/>
      <c r="K36" s="252"/>
      <c r="L36" s="252"/>
      <c r="M36" s="252"/>
      <c r="N36" s="252"/>
    </row>
    <row r="37" spans="2:15" x14ac:dyDescent="0.2">
      <c r="B37" s="19" t="s">
        <v>81</v>
      </c>
    </row>
    <row r="38" spans="2:15" ht="11.25" customHeight="1" x14ac:dyDescent="0.2">
      <c r="B38" s="252" t="s">
        <v>156</v>
      </c>
      <c r="C38" s="252"/>
      <c r="D38" s="252"/>
      <c r="E38" s="252"/>
      <c r="F38" s="252"/>
      <c r="G38" s="252"/>
      <c r="H38" s="252"/>
      <c r="I38" s="252"/>
      <c r="J38" s="252"/>
      <c r="K38" s="252"/>
      <c r="L38" s="252"/>
      <c r="M38" s="252"/>
      <c r="N38" s="252"/>
    </row>
    <row r="39" spans="2:15" ht="22.5" customHeight="1" x14ac:dyDescent="0.2">
      <c r="B39" s="252" t="s">
        <v>151</v>
      </c>
      <c r="C39" s="252"/>
      <c r="D39" s="252"/>
      <c r="E39" s="252"/>
      <c r="F39" s="252"/>
      <c r="G39" s="252"/>
      <c r="H39" s="252"/>
      <c r="I39" s="252"/>
      <c r="J39" s="252"/>
      <c r="K39" s="252"/>
      <c r="L39" s="252"/>
      <c r="M39" s="252"/>
      <c r="N39" s="252"/>
    </row>
    <row r="40" spans="2:15" ht="21.75" customHeight="1" x14ac:dyDescent="0.2">
      <c r="B40" s="252" t="s">
        <v>149</v>
      </c>
      <c r="C40" s="252"/>
      <c r="D40" s="252"/>
      <c r="E40" s="252"/>
      <c r="F40" s="252"/>
      <c r="G40" s="252"/>
      <c r="H40" s="252"/>
      <c r="I40" s="252"/>
      <c r="J40" s="252"/>
      <c r="K40" s="252"/>
      <c r="L40" s="252"/>
      <c r="M40" s="252"/>
      <c r="N40" s="252"/>
    </row>
    <row r="41" spans="2:15" ht="24" customHeight="1" x14ac:dyDescent="0.2">
      <c r="B41" s="252" t="s">
        <v>152</v>
      </c>
      <c r="C41" s="252"/>
      <c r="D41" s="252"/>
      <c r="E41" s="252"/>
      <c r="F41" s="252"/>
      <c r="G41" s="252"/>
      <c r="H41" s="252"/>
      <c r="I41" s="252"/>
      <c r="J41" s="252"/>
      <c r="K41" s="252"/>
      <c r="L41" s="252"/>
      <c r="M41" s="252"/>
      <c r="N41" s="252"/>
    </row>
  </sheetData>
  <mergeCells count="6">
    <mergeCell ref="B41:N41"/>
    <mergeCell ref="B2:O2"/>
    <mergeCell ref="B36:N36"/>
    <mergeCell ref="B39:N39"/>
    <mergeCell ref="B38:N38"/>
    <mergeCell ref="B40:N40"/>
  </mergeCells>
  <printOptions horizontalCentered="1"/>
  <pageMargins left="0.5" right="0.5" top="0.5" bottom="0.5" header="0.3" footer="0.3"/>
  <pageSetup scale="86" fitToHeight="0" orientation="landscape" r:id="rId1"/>
  <rowBreaks count="1" manualBreakCount="1">
    <brk id="16" min="1" max="14" man="1"/>
  </rowBreaks>
  <ignoredErrors>
    <ignoredError sqref="M26" formula="1"/>
    <ignoredError sqref="M9"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B38F0-2ADD-4254-A599-0B85F22DE49B}">
  <sheetPr>
    <tabColor rgb="FF7030A0"/>
    <pageSetUpPr fitToPage="1"/>
  </sheetPr>
  <dimension ref="A2:Q41"/>
  <sheetViews>
    <sheetView zoomScaleNormal="100" zoomScaleSheetLayoutView="80" workbookViewId="0">
      <pane ySplit="2" topLeftCell="A20" activePane="bottomLeft" state="frozen"/>
      <selection activeCell="H23" sqref="H23"/>
      <selection pane="bottomLeft" activeCell="A8" sqref="A8"/>
    </sheetView>
  </sheetViews>
  <sheetFormatPr defaultColWidth="9.140625" defaultRowHeight="11.25" x14ac:dyDescent="0.2"/>
  <cols>
    <col min="1" max="1" width="2.140625" style="22" customWidth="1"/>
    <col min="2" max="2" width="32.5703125" style="22" customWidth="1"/>
    <col min="3" max="4" width="9.28515625" style="22" bestFit="1" customWidth="1"/>
    <col min="5" max="5" width="10.140625" style="22" bestFit="1" customWidth="1"/>
    <col min="6" max="6" width="9.7109375" style="22" customWidth="1"/>
    <col min="7" max="7" width="10.140625" style="22" bestFit="1" customWidth="1"/>
    <col min="8" max="8" width="7.85546875" style="22" bestFit="1" customWidth="1"/>
    <col min="9" max="9" width="8.85546875" style="22" bestFit="1" customWidth="1"/>
    <col min="10" max="10" width="9.7109375" style="22" bestFit="1" customWidth="1"/>
    <col min="11" max="11" width="8.85546875" style="22" bestFit="1" customWidth="1"/>
    <col min="12" max="12" width="9.5703125" style="22" bestFit="1" customWidth="1"/>
    <col min="13" max="13" width="9.42578125" style="22" bestFit="1" customWidth="1"/>
    <col min="14" max="14" width="8.85546875" style="22" bestFit="1" customWidth="1"/>
    <col min="15" max="15" width="4" style="22" customWidth="1"/>
    <col min="16" max="16" width="2.5703125" style="22" customWidth="1"/>
    <col min="17" max="17" width="29.140625" style="208" customWidth="1"/>
    <col min="18" max="16384" width="9.140625" style="22"/>
  </cols>
  <sheetData>
    <row r="2" spans="2:17" ht="39.75" customHeight="1" x14ac:dyDescent="0.2">
      <c r="B2" s="253" t="s">
        <v>85</v>
      </c>
      <c r="C2" s="253"/>
      <c r="D2" s="253"/>
      <c r="E2" s="253"/>
      <c r="F2" s="253"/>
      <c r="G2" s="253"/>
      <c r="H2" s="253"/>
      <c r="I2" s="253"/>
      <c r="J2" s="253"/>
      <c r="K2" s="253"/>
      <c r="L2" s="253"/>
      <c r="M2" s="253"/>
      <c r="N2" s="253"/>
      <c r="O2" s="253"/>
    </row>
    <row r="3" spans="2:17" ht="67.5" x14ac:dyDescent="0.2">
      <c r="B3" s="132" t="s">
        <v>32</v>
      </c>
      <c r="C3" s="132" t="s">
        <v>33</v>
      </c>
      <c r="D3" s="132" t="s">
        <v>144</v>
      </c>
      <c r="E3" s="132" t="s">
        <v>34</v>
      </c>
      <c r="F3" s="132" t="s">
        <v>35</v>
      </c>
      <c r="G3" s="144" t="s">
        <v>36</v>
      </c>
      <c r="H3" s="145" t="s">
        <v>37</v>
      </c>
      <c r="I3" s="145" t="s">
        <v>38</v>
      </c>
      <c r="J3" s="145" t="s">
        <v>39</v>
      </c>
      <c r="K3" s="145" t="s">
        <v>40</v>
      </c>
      <c r="L3" s="132" t="s">
        <v>41</v>
      </c>
      <c r="M3" s="145" t="s">
        <v>42</v>
      </c>
      <c r="N3" s="145" t="s">
        <v>43</v>
      </c>
      <c r="O3" s="146" t="s">
        <v>44</v>
      </c>
    </row>
    <row r="4" spans="2:17" x14ac:dyDescent="0.2">
      <c r="B4" s="209" t="s">
        <v>45</v>
      </c>
      <c r="C4" s="132" t="s">
        <v>46</v>
      </c>
      <c r="D4" s="132"/>
      <c r="E4" s="132"/>
      <c r="F4" s="132"/>
      <c r="G4" s="132"/>
      <c r="H4" s="132"/>
      <c r="I4" s="132"/>
      <c r="J4" s="132"/>
      <c r="K4" s="132"/>
      <c r="L4" s="132"/>
      <c r="M4" s="132"/>
      <c r="N4" s="132"/>
      <c r="O4" s="132"/>
    </row>
    <row r="5" spans="2:17" x14ac:dyDescent="0.2">
      <c r="B5" s="209" t="s">
        <v>47</v>
      </c>
      <c r="C5" s="132" t="s">
        <v>46</v>
      </c>
      <c r="D5" s="132"/>
      <c r="E5" s="132"/>
      <c r="F5" s="132"/>
      <c r="G5" s="132"/>
      <c r="H5" s="132"/>
      <c r="I5" s="132"/>
      <c r="J5" s="132"/>
      <c r="K5" s="132"/>
      <c r="L5" s="132"/>
      <c r="M5" s="132"/>
      <c r="N5" s="132"/>
      <c r="O5" s="132"/>
    </row>
    <row r="6" spans="2:17" x14ac:dyDescent="0.2">
      <c r="B6" s="209" t="s">
        <v>48</v>
      </c>
      <c r="C6" s="132"/>
      <c r="D6" s="132"/>
      <c r="E6" s="132"/>
      <c r="F6" s="132"/>
      <c r="G6" s="132"/>
      <c r="H6" s="132"/>
      <c r="I6" s="132"/>
      <c r="J6" s="132"/>
      <c r="K6" s="132"/>
      <c r="L6" s="132"/>
      <c r="M6" s="132"/>
      <c r="N6" s="132"/>
      <c r="O6" s="132" t="s">
        <v>1</v>
      </c>
    </row>
    <row r="7" spans="2:17" x14ac:dyDescent="0.2">
      <c r="B7" s="210" t="s">
        <v>49</v>
      </c>
      <c r="C7" s="132">
        <v>8</v>
      </c>
      <c r="D7" s="211">
        <v>0</v>
      </c>
      <c r="E7" s="132">
        <v>0</v>
      </c>
      <c r="F7" s="132">
        <f>C7*E7</f>
        <v>0</v>
      </c>
      <c r="G7" s="144">
        <v>0</v>
      </c>
      <c r="H7" s="132">
        <f>G7*F7</f>
        <v>0</v>
      </c>
      <c r="I7" s="144">
        <f>H7*0.1</f>
        <v>0</v>
      </c>
      <c r="J7" s="144">
        <f>H7*0.05</f>
        <v>0</v>
      </c>
      <c r="K7" s="212">
        <f>SUM(H7:J7)</f>
        <v>0</v>
      </c>
      <c r="L7" s="211">
        <f>ROUND(H7*Inputs!$F$14+I7*Inputs!$F$15+J7*Inputs!$F$16,0)</f>
        <v>0</v>
      </c>
      <c r="M7" s="211">
        <f>D7*E7*G7</f>
        <v>0</v>
      </c>
      <c r="N7" s="132">
        <v>0</v>
      </c>
      <c r="O7" s="132" t="s">
        <v>50</v>
      </c>
    </row>
    <row r="8" spans="2:17" x14ac:dyDescent="0.2">
      <c r="B8" s="210" t="s">
        <v>51</v>
      </c>
      <c r="C8" s="132"/>
      <c r="D8" s="211"/>
      <c r="E8" s="132"/>
      <c r="F8" s="132"/>
      <c r="G8" s="132"/>
      <c r="H8" s="132"/>
      <c r="I8" s="144"/>
      <c r="J8" s="144"/>
      <c r="K8" s="144"/>
      <c r="L8" s="211"/>
      <c r="M8" s="211"/>
      <c r="N8" s="132"/>
      <c r="O8" s="132" t="s">
        <v>52</v>
      </c>
    </row>
    <row r="9" spans="2:17" ht="22.5" x14ac:dyDescent="0.2">
      <c r="B9" s="149" t="s">
        <v>83</v>
      </c>
      <c r="C9" s="23">
        <v>0.5</v>
      </c>
      <c r="D9" s="109">
        <v>0</v>
      </c>
      <c r="E9" s="23">
        <v>0</v>
      </c>
      <c r="F9" s="23">
        <v>13</v>
      </c>
      <c r="G9" s="24">
        <v>0</v>
      </c>
      <c r="H9" s="23">
        <f t="shared" ref="H9" si="0">G9*F9</f>
        <v>0</v>
      </c>
      <c r="I9" s="24">
        <f t="shared" ref="I9" si="1">H9*0.1</f>
        <v>0</v>
      </c>
      <c r="J9" s="24">
        <f t="shared" ref="J9" si="2">H9*0.05</f>
        <v>0</v>
      </c>
      <c r="K9" s="115">
        <f t="shared" ref="K9" si="3">SUM(H9:J9)</f>
        <v>0</v>
      </c>
      <c r="L9" s="109">
        <f>ROUND(H9*Inputs!$F$14+I9*Inputs!$F$15+J9*Inputs!$F$16,0)</f>
        <v>0</v>
      </c>
      <c r="M9" s="109">
        <f>D9*E9*G9</f>
        <v>0</v>
      </c>
      <c r="N9" s="23">
        <v>0</v>
      </c>
      <c r="O9" s="23" t="s">
        <v>53</v>
      </c>
    </row>
    <row r="10" spans="2:17" s="250" customFormat="1" ht="22.5" x14ac:dyDescent="0.2">
      <c r="B10" s="149" t="s">
        <v>147</v>
      </c>
      <c r="C10" s="23">
        <v>0.5</v>
      </c>
      <c r="D10" s="109">
        <v>50</v>
      </c>
      <c r="E10" s="23">
        <v>0</v>
      </c>
      <c r="F10" s="23">
        <v>13</v>
      </c>
      <c r="G10" s="24">
        <v>0</v>
      </c>
      <c r="H10" s="23">
        <f t="shared" ref="H10" si="4">G10*F10</f>
        <v>0</v>
      </c>
      <c r="I10" s="24">
        <f t="shared" ref="I10" si="5">H10*0.1</f>
        <v>0</v>
      </c>
      <c r="J10" s="24">
        <f t="shared" ref="J10" si="6">H10*0.05</f>
        <v>0</v>
      </c>
      <c r="K10" s="271">
        <f t="shared" ref="K10" si="7">SUM(H10:J10)</f>
        <v>0</v>
      </c>
      <c r="L10" s="109">
        <f>ROUND(H10*Inputs!$F$14+I10*Inputs!$F$15+J10*Inputs!$F$16,0)</f>
        <v>0</v>
      </c>
      <c r="M10" s="109">
        <f t="shared" ref="M10" si="8">D10*E10*G10</f>
        <v>0</v>
      </c>
      <c r="N10" s="23">
        <f t="shared" ref="N10" si="9">G10*E10</f>
        <v>0</v>
      </c>
      <c r="O10" s="23" t="s">
        <v>154</v>
      </c>
      <c r="Q10" s="208"/>
    </row>
    <row r="11" spans="2:17" x14ac:dyDescent="0.2">
      <c r="B11" s="210" t="s">
        <v>54</v>
      </c>
      <c r="C11" s="132" t="s">
        <v>55</v>
      </c>
      <c r="D11" s="211"/>
      <c r="E11" s="132"/>
      <c r="F11" s="132"/>
      <c r="G11" s="132"/>
      <c r="H11" s="132"/>
      <c r="I11" s="144"/>
      <c r="J11" s="144"/>
      <c r="K11" s="144"/>
      <c r="L11" s="211"/>
      <c r="M11" s="211"/>
      <c r="N11" s="132"/>
      <c r="O11" s="132"/>
    </row>
    <row r="12" spans="2:17" x14ac:dyDescent="0.2">
      <c r="B12" s="210" t="s">
        <v>56</v>
      </c>
      <c r="C12" s="132" t="s">
        <v>57</v>
      </c>
      <c r="D12" s="211"/>
      <c r="E12" s="132"/>
      <c r="F12" s="132"/>
      <c r="G12" s="132"/>
      <c r="H12" s="132"/>
      <c r="I12" s="144"/>
      <c r="J12" s="144"/>
      <c r="K12" s="144"/>
      <c r="L12" s="211"/>
      <c r="M12" s="211"/>
      <c r="N12" s="132"/>
      <c r="O12" s="132"/>
    </row>
    <row r="13" spans="2:17" x14ac:dyDescent="0.2">
      <c r="B13" s="210" t="s">
        <v>58</v>
      </c>
      <c r="C13" s="132"/>
      <c r="D13" s="211"/>
      <c r="E13" s="132"/>
      <c r="F13" s="132"/>
      <c r="G13" s="132"/>
      <c r="H13" s="132"/>
      <c r="I13" s="144"/>
      <c r="J13" s="144"/>
      <c r="K13" s="144"/>
      <c r="L13" s="211"/>
      <c r="M13" s="211"/>
      <c r="N13" s="132"/>
      <c r="O13" s="132" t="s">
        <v>1</v>
      </c>
    </row>
    <row r="14" spans="2:17" x14ac:dyDescent="0.2">
      <c r="B14" s="210" t="s">
        <v>59</v>
      </c>
      <c r="C14" s="132"/>
      <c r="D14" s="211"/>
      <c r="E14" s="132"/>
      <c r="F14" s="132"/>
      <c r="G14" s="132"/>
      <c r="H14" s="132"/>
      <c r="I14" s="144"/>
      <c r="J14" s="144"/>
      <c r="K14" s="212"/>
      <c r="L14" s="211"/>
      <c r="M14" s="211"/>
      <c r="N14" s="132"/>
      <c r="O14" s="132"/>
    </row>
    <row r="15" spans="2:17" ht="33.75" x14ac:dyDescent="0.2">
      <c r="B15" s="206" t="s">
        <v>155</v>
      </c>
      <c r="C15" s="132">
        <v>2</v>
      </c>
      <c r="D15" s="211">
        <v>0</v>
      </c>
      <c r="E15" s="132">
        <v>0</v>
      </c>
      <c r="F15" s="132">
        <f t="shared" ref="F15" si="10">C15*E15</f>
        <v>0</v>
      </c>
      <c r="G15" s="144">
        <v>0</v>
      </c>
      <c r="H15" s="132">
        <f t="shared" ref="H15:H16" si="11">G15*F15</f>
        <v>0</v>
      </c>
      <c r="I15" s="144">
        <f t="shared" ref="I15" si="12">H15*0.1</f>
        <v>0</v>
      </c>
      <c r="J15" s="144">
        <f t="shared" ref="J15" si="13">H15*0.05</f>
        <v>0</v>
      </c>
      <c r="K15" s="274">
        <f t="shared" ref="K15" si="14">SUM(H15:J15)</f>
        <v>0</v>
      </c>
      <c r="L15" s="211">
        <f>ROUND(H15*Inputs!$F$14+I15*Inputs!$F$15+J15*Inputs!$F$16,0)</f>
        <v>0</v>
      </c>
      <c r="M15" s="211">
        <f t="shared" ref="M15" si="15">D15*E15*G15</f>
        <v>0</v>
      </c>
      <c r="N15" s="132">
        <f t="shared" ref="N15" si="16">G15*E15</f>
        <v>0</v>
      </c>
      <c r="O15" s="132"/>
    </row>
    <row r="16" spans="2:17" x14ac:dyDescent="0.2">
      <c r="B16" s="213" t="s">
        <v>60</v>
      </c>
      <c r="C16" s="132"/>
      <c r="D16" s="211"/>
      <c r="E16" s="132"/>
      <c r="F16" s="132"/>
      <c r="G16" s="132"/>
      <c r="H16" s="145">
        <f t="shared" ref="H16:N16" si="17">SUM(H7:H15)</f>
        <v>0</v>
      </c>
      <c r="I16" s="145">
        <f t="shared" si="17"/>
        <v>0</v>
      </c>
      <c r="J16" s="145">
        <f t="shared" si="17"/>
        <v>0</v>
      </c>
      <c r="K16" s="145">
        <f t="shared" si="17"/>
        <v>0</v>
      </c>
      <c r="L16" s="211">
        <f t="shared" si="17"/>
        <v>0</v>
      </c>
      <c r="M16" s="211">
        <f t="shared" si="17"/>
        <v>0</v>
      </c>
      <c r="N16" s="145">
        <f t="shared" si="17"/>
        <v>0</v>
      </c>
      <c r="O16" s="132"/>
    </row>
    <row r="17" spans="1:16" x14ac:dyDescent="0.2">
      <c r="B17" s="209" t="s">
        <v>61</v>
      </c>
      <c r="C17" s="132"/>
      <c r="D17" s="211"/>
      <c r="E17" s="132"/>
      <c r="F17" s="132"/>
      <c r="G17" s="132"/>
      <c r="H17" s="132"/>
      <c r="I17" s="144"/>
      <c r="J17" s="144"/>
      <c r="K17" s="144"/>
      <c r="L17" s="211"/>
      <c r="M17" s="211"/>
      <c r="N17" s="132"/>
      <c r="O17" s="132" t="s">
        <v>1</v>
      </c>
    </row>
    <row r="18" spans="1:16" x14ac:dyDescent="0.2">
      <c r="A18" s="248"/>
      <c r="B18" s="210" t="s">
        <v>62</v>
      </c>
      <c r="C18" s="132" t="s">
        <v>63</v>
      </c>
      <c r="D18" s="211"/>
      <c r="E18" s="132"/>
      <c r="F18" s="132"/>
      <c r="G18" s="132"/>
      <c r="H18" s="132"/>
      <c r="I18" s="144"/>
      <c r="J18" s="144"/>
      <c r="K18" s="144"/>
      <c r="L18" s="211"/>
      <c r="M18" s="211"/>
      <c r="N18" s="132"/>
      <c r="O18" s="132" t="s">
        <v>52</v>
      </c>
      <c r="P18" s="248"/>
    </row>
    <row r="19" spans="1:16" x14ac:dyDescent="0.2">
      <c r="A19" s="248"/>
      <c r="B19" s="210" t="s">
        <v>64</v>
      </c>
      <c r="C19" s="132" t="s">
        <v>46</v>
      </c>
      <c r="D19" s="211"/>
      <c r="E19" s="132"/>
      <c r="F19" s="132"/>
      <c r="G19" s="132"/>
      <c r="H19" s="132"/>
      <c r="I19" s="144"/>
      <c r="J19" s="144"/>
      <c r="K19" s="144"/>
      <c r="L19" s="211"/>
      <c r="M19" s="211"/>
      <c r="N19" s="132"/>
      <c r="O19" s="132"/>
      <c r="P19" s="248"/>
    </row>
    <row r="20" spans="1:16" x14ac:dyDescent="0.2">
      <c r="A20" s="248"/>
      <c r="B20" s="210" t="s">
        <v>65</v>
      </c>
      <c r="C20" s="132" t="s">
        <v>46</v>
      </c>
      <c r="D20" s="211"/>
      <c r="E20" s="132"/>
      <c r="F20" s="132"/>
      <c r="G20" s="132"/>
      <c r="H20" s="132"/>
      <c r="I20" s="144"/>
      <c r="J20" s="144"/>
      <c r="K20" s="144"/>
      <c r="L20" s="211"/>
      <c r="M20" s="211"/>
      <c r="N20" s="132"/>
      <c r="O20" s="132"/>
      <c r="P20" s="248"/>
    </row>
    <row r="21" spans="1:16" x14ac:dyDescent="0.2">
      <c r="A21" s="248"/>
      <c r="B21" s="210" t="s">
        <v>66</v>
      </c>
      <c r="C21" s="132"/>
      <c r="D21" s="211"/>
      <c r="E21" s="132"/>
      <c r="F21" s="132"/>
      <c r="G21" s="132"/>
      <c r="H21" s="132"/>
      <c r="I21" s="144"/>
      <c r="J21" s="144"/>
      <c r="K21" s="144"/>
      <c r="L21" s="211"/>
      <c r="M21" s="211"/>
      <c r="N21" s="132"/>
      <c r="O21" s="132"/>
      <c r="P21" s="248"/>
    </row>
    <row r="22" spans="1:16" ht="22.5" x14ac:dyDescent="0.2">
      <c r="A22" s="248"/>
      <c r="B22" s="210" t="s">
        <v>67</v>
      </c>
      <c r="C22" s="214">
        <v>0.25</v>
      </c>
      <c r="D22" s="211">
        <v>0</v>
      </c>
      <c r="E22" s="132">
        <v>1</v>
      </c>
      <c r="F22" s="144">
        <f t="shared" ref="F22:F24" si="18">C22*E22</f>
        <v>0.25</v>
      </c>
      <c r="G22" s="144">
        <v>0</v>
      </c>
      <c r="H22" s="145">
        <f t="shared" ref="H22:H24" si="19">G22*F22</f>
        <v>0</v>
      </c>
      <c r="I22" s="145">
        <f t="shared" ref="I22:I24" si="20">H22*0.1</f>
        <v>0</v>
      </c>
      <c r="J22" s="145">
        <f t="shared" ref="J22:J24" si="21">H22*0.05</f>
        <v>0</v>
      </c>
      <c r="K22" s="273">
        <f t="shared" ref="K22:K24" si="22">SUM(H22:J22)</f>
        <v>0</v>
      </c>
      <c r="L22" s="211">
        <f>ROUND(H22*Inputs!$F$14+I22*Inputs!$F$15+J22*Inputs!$F$16,0)</f>
        <v>0</v>
      </c>
      <c r="M22" s="211">
        <f t="shared" ref="M22:M24" si="23">D22*E22*G22</f>
        <v>0</v>
      </c>
      <c r="N22" s="132">
        <v>0</v>
      </c>
      <c r="O22" s="132"/>
      <c r="P22" s="248"/>
    </row>
    <row r="23" spans="1:16" ht="22.5" x14ac:dyDescent="0.2">
      <c r="A23" s="248"/>
      <c r="B23" s="210" t="s">
        <v>68</v>
      </c>
      <c r="C23" s="132">
        <v>2</v>
      </c>
      <c r="D23" s="211">
        <v>0</v>
      </c>
      <c r="E23" s="132">
        <v>1</v>
      </c>
      <c r="F23" s="132">
        <f t="shared" si="18"/>
        <v>2</v>
      </c>
      <c r="G23" s="144">
        <v>0</v>
      </c>
      <c r="H23" s="145">
        <f t="shared" si="19"/>
        <v>0</v>
      </c>
      <c r="I23" s="145">
        <f t="shared" si="20"/>
        <v>0</v>
      </c>
      <c r="J23" s="145">
        <f t="shared" si="21"/>
        <v>0</v>
      </c>
      <c r="K23" s="273">
        <f t="shared" si="22"/>
        <v>0</v>
      </c>
      <c r="L23" s="211">
        <f>ROUND(H23*Inputs!$F$14+I23*Inputs!$F$15+J23*Inputs!$F$16,0)</f>
        <v>0</v>
      </c>
      <c r="M23" s="211">
        <f t="shared" si="23"/>
        <v>0</v>
      </c>
      <c r="N23" s="132">
        <v>0</v>
      </c>
      <c r="O23" s="132"/>
      <c r="P23" s="248"/>
    </row>
    <row r="24" spans="1:16" ht="22.5" x14ac:dyDescent="0.2">
      <c r="A24" s="248"/>
      <c r="B24" s="210" t="s">
        <v>69</v>
      </c>
      <c r="C24" s="132">
        <v>20</v>
      </c>
      <c r="D24" s="211">
        <v>0</v>
      </c>
      <c r="E24" s="132">
        <v>1</v>
      </c>
      <c r="F24" s="132">
        <f t="shared" si="18"/>
        <v>20</v>
      </c>
      <c r="G24" s="144">
        <v>0</v>
      </c>
      <c r="H24" s="145">
        <f t="shared" si="19"/>
        <v>0</v>
      </c>
      <c r="I24" s="145">
        <f t="shared" si="20"/>
        <v>0</v>
      </c>
      <c r="J24" s="145">
        <f t="shared" si="21"/>
        <v>0</v>
      </c>
      <c r="K24" s="273">
        <f t="shared" si="22"/>
        <v>0</v>
      </c>
      <c r="L24" s="211">
        <f>ROUND(H24*Inputs!$F$14+I24*Inputs!$F$15+J24*Inputs!$F$16,0)</f>
        <v>0</v>
      </c>
      <c r="M24" s="211">
        <f t="shared" si="23"/>
        <v>0</v>
      </c>
      <c r="N24" s="132">
        <v>0</v>
      </c>
      <c r="O24" s="132"/>
      <c r="P24" s="248"/>
    </row>
    <row r="25" spans="1:16" x14ac:dyDescent="0.2">
      <c r="A25" s="248"/>
      <c r="B25" s="210" t="s">
        <v>70</v>
      </c>
      <c r="C25" s="132" t="s">
        <v>46</v>
      </c>
      <c r="D25" s="211"/>
      <c r="E25" s="132"/>
      <c r="F25" s="132"/>
      <c r="G25" s="132"/>
      <c r="H25" s="145"/>
      <c r="I25" s="145"/>
      <c r="J25" s="145"/>
      <c r="K25" s="145"/>
      <c r="L25" s="211"/>
      <c r="M25" s="211"/>
      <c r="N25" s="132"/>
      <c r="O25" s="132"/>
      <c r="P25" s="248"/>
    </row>
    <row r="26" spans="1:16" ht="12" thickBot="1" x14ac:dyDescent="0.25">
      <c r="A26" s="248"/>
      <c r="B26" s="215" t="s">
        <v>71</v>
      </c>
      <c r="C26" s="216"/>
      <c r="D26" s="216"/>
      <c r="E26" s="216"/>
      <c r="F26" s="216"/>
      <c r="G26" s="216"/>
      <c r="H26" s="217">
        <f>SUM(H22:H24)</f>
        <v>0</v>
      </c>
      <c r="I26" s="217">
        <f>SUM(I22:I24)</f>
        <v>0</v>
      </c>
      <c r="J26" s="217">
        <f>SUM(J22:J24)</f>
        <v>0</v>
      </c>
      <c r="K26" s="217">
        <f>SUM(K22:K24)</f>
        <v>0</v>
      </c>
      <c r="L26" s="218">
        <f>SUM(L22:L24)</f>
        <v>0</v>
      </c>
      <c r="M26" s="218">
        <f>SUM(M22:M23)</f>
        <v>0</v>
      </c>
      <c r="N26" s="219">
        <f>SUM(N22:N24)</f>
        <v>0</v>
      </c>
      <c r="O26" s="216"/>
      <c r="P26" s="248"/>
    </row>
    <row r="27" spans="1:16" ht="12" thickTop="1" x14ac:dyDescent="0.2">
      <c r="A27" s="220"/>
      <c r="B27" s="221" t="s">
        <v>72</v>
      </c>
      <c r="C27" s="222"/>
      <c r="D27" s="222"/>
      <c r="E27" s="222"/>
      <c r="F27" s="222"/>
      <c r="G27" s="222"/>
      <c r="H27" s="223">
        <f t="shared" ref="H27:N27" si="24">H26+H16</f>
        <v>0</v>
      </c>
      <c r="I27" s="223">
        <f t="shared" si="24"/>
        <v>0</v>
      </c>
      <c r="J27" s="223">
        <f t="shared" si="24"/>
        <v>0</v>
      </c>
      <c r="K27" s="223">
        <f t="shared" si="24"/>
        <v>0</v>
      </c>
      <c r="L27" s="224">
        <f t="shared" si="24"/>
        <v>0</v>
      </c>
      <c r="M27" s="224">
        <f t="shared" si="24"/>
        <v>0</v>
      </c>
      <c r="N27" s="222">
        <f t="shared" si="24"/>
        <v>0</v>
      </c>
      <c r="O27" s="222"/>
      <c r="P27" s="220"/>
    </row>
    <row r="28" spans="1:16" ht="0.75" customHeight="1" x14ac:dyDescent="0.2">
      <c r="A28" s="248"/>
      <c r="B28" s="225"/>
      <c r="C28" s="226"/>
      <c r="D28" s="226"/>
      <c r="E28" s="226"/>
      <c r="F28" s="226"/>
      <c r="G28" s="227"/>
      <c r="H28" s="228"/>
      <c r="I28" s="229"/>
      <c r="J28" s="229"/>
      <c r="K28" s="230"/>
      <c r="L28" s="230"/>
      <c r="M28" s="230"/>
      <c r="N28" s="226"/>
      <c r="O28" s="231"/>
      <c r="P28" s="248"/>
    </row>
    <row r="29" spans="1:16" hidden="1" x14ac:dyDescent="0.2">
      <c r="A29" s="248"/>
      <c r="B29" s="225"/>
      <c r="C29" s="226"/>
      <c r="D29" s="226"/>
      <c r="E29" s="226"/>
      <c r="F29" s="226"/>
      <c r="G29" s="228"/>
      <c r="H29" s="228"/>
      <c r="I29" s="229"/>
      <c r="J29" s="232" t="s">
        <v>73</v>
      </c>
      <c r="K29" s="232" t="s">
        <v>74</v>
      </c>
      <c r="L29" s="233" t="s">
        <v>75</v>
      </c>
      <c r="M29" s="233" t="s">
        <v>4</v>
      </c>
      <c r="N29" s="226"/>
      <c r="O29" s="231"/>
      <c r="P29" s="248"/>
    </row>
    <row r="30" spans="1:16" ht="33.75" hidden="1" x14ac:dyDescent="0.2">
      <c r="A30" s="248"/>
      <c r="B30" s="225"/>
      <c r="C30" s="226"/>
      <c r="D30" s="226"/>
      <c r="E30" s="226"/>
      <c r="F30" s="226"/>
      <c r="G30" s="234" t="s">
        <v>76</v>
      </c>
      <c r="H30" s="235"/>
      <c r="I30" s="236"/>
      <c r="J30" s="232">
        <f>H27+I27+J27</f>
        <v>0</v>
      </c>
      <c r="K30" s="237">
        <f>L27</f>
        <v>0</v>
      </c>
      <c r="L30" s="237">
        <f>M27</f>
        <v>0</v>
      </c>
      <c r="M30" s="237">
        <f>L30+K30</f>
        <v>0</v>
      </c>
      <c r="N30" s="226"/>
      <c r="O30" s="231"/>
      <c r="P30" s="248"/>
    </row>
    <row r="31" spans="1:16" hidden="1" x14ac:dyDescent="0.2">
      <c r="A31" s="248"/>
      <c r="B31" s="225"/>
      <c r="C31" s="226"/>
      <c r="D31" s="226"/>
      <c r="E31" s="226"/>
      <c r="F31" s="226"/>
      <c r="G31" s="227"/>
      <c r="H31" s="228"/>
      <c r="I31" s="229"/>
      <c r="J31" s="229"/>
      <c r="K31" s="230"/>
      <c r="L31" s="230"/>
      <c r="M31" s="230"/>
      <c r="N31" s="226"/>
      <c r="O31" s="231"/>
      <c r="P31" s="248"/>
    </row>
    <row r="32" spans="1:16" ht="22.5" hidden="1" x14ac:dyDescent="0.2">
      <c r="A32" s="248"/>
      <c r="B32" s="225"/>
      <c r="C32" s="226"/>
      <c r="D32" s="226"/>
      <c r="E32" s="226"/>
      <c r="F32" s="226"/>
      <c r="G32" s="234" t="s">
        <v>77</v>
      </c>
      <c r="H32" s="235"/>
      <c r="I32" s="238"/>
      <c r="J32" s="238"/>
      <c r="K32" s="239"/>
      <c r="L32" s="240"/>
      <c r="M32" s="237">
        <f>M27</f>
        <v>0</v>
      </c>
      <c r="N32" s="226"/>
      <c r="O32" s="231"/>
      <c r="P32" s="248"/>
    </row>
    <row r="33" spans="1:16" ht="45" hidden="1" x14ac:dyDescent="0.2">
      <c r="A33" s="248"/>
      <c r="B33" s="241"/>
      <c r="C33" s="242"/>
      <c r="D33" s="242"/>
      <c r="E33" s="242"/>
      <c r="F33" s="242"/>
      <c r="G33" s="234" t="s">
        <v>78</v>
      </c>
      <c r="H33" s="243"/>
      <c r="I33" s="243"/>
      <c r="J33" s="243"/>
      <c r="K33" s="239"/>
      <c r="L33" s="244"/>
      <c r="M33" s="237">
        <f>M27</f>
        <v>0</v>
      </c>
      <c r="N33" s="242"/>
      <c r="O33" s="245"/>
      <c r="P33" s="248"/>
    </row>
    <row r="34" spans="1:16" x14ac:dyDescent="0.2">
      <c r="B34" s="248"/>
      <c r="C34" s="248"/>
      <c r="D34" s="248"/>
      <c r="E34" s="248"/>
      <c r="F34" s="248"/>
      <c r="G34" s="248"/>
      <c r="H34" s="248"/>
      <c r="I34" s="248"/>
      <c r="J34" s="248"/>
      <c r="K34" s="248"/>
      <c r="L34" s="248"/>
      <c r="M34" s="248"/>
      <c r="N34" s="248"/>
      <c r="O34" s="248"/>
    </row>
    <row r="35" spans="1:16" x14ac:dyDescent="0.2">
      <c r="B35" s="248" t="s">
        <v>79</v>
      </c>
      <c r="C35" s="248"/>
      <c r="D35" s="248"/>
      <c r="E35" s="248"/>
      <c r="F35" s="248"/>
      <c r="G35" s="248"/>
      <c r="H35" s="248"/>
      <c r="I35" s="248"/>
      <c r="J35" s="248"/>
      <c r="K35" s="248"/>
      <c r="L35" s="246"/>
      <c r="M35" s="248"/>
      <c r="N35" s="248"/>
      <c r="O35" s="248"/>
    </row>
    <row r="36" spans="1:16" ht="21" customHeight="1" x14ac:dyDescent="0.2">
      <c r="B36" s="252" t="s">
        <v>84</v>
      </c>
      <c r="C36" s="252"/>
      <c r="D36" s="252"/>
      <c r="E36" s="252"/>
      <c r="F36" s="252"/>
      <c r="G36" s="252"/>
      <c r="H36" s="252"/>
      <c r="I36" s="252"/>
      <c r="J36" s="252"/>
      <c r="K36" s="252"/>
      <c r="L36" s="252"/>
      <c r="M36" s="252"/>
      <c r="N36" s="252"/>
      <c r="O36" s="248"/>
    </row>
    <row r="37" spans="1:16" ht="11.25" customHeight="1" x14ac:dyDescent="0.2">
      <c r="B37" s="252" t="s">
        <v>81</v>
      </c>
      <c r="C37" s="252"/>
      <c r="D37" s="248"/>
      <c r="E37" s="248"/>
      <c r="F37" s="248"/>
      <c r="G37" s="248"/>
      <c r="H37" s="248"/>
      <c r="I37" s="248"/>
      <c r="J37" s="248"/>
      <c r="K37" s="248"/>
      <c r="L37" s="248"/>
      <c r="M37" s="248"/>
      <c r="N37" s="248"/>
      <c r="O37" s="248"/>
    </row>
    <row r="38" spans="1:16" x14ac:dyDescent="0.2">
      <c r="B38" s="252" t="s">
        <v>156</v>
      </c>
      <c r="C38" s="252"/>
      <c r="D38" s="252"/>
      <c r="E38" s="252"/>
      <c r="F38" s="252"/>
      <c r="G38" s="252"/>
      <c r="H38" s="252"/>
      <c r="I38" s="252"/>
      <c r="J38" s="252"/>
      <c r="K38" s="252"/>
      <c r="L38" s="252"/>
      <c r="M38" s="252"/>
      <c r="N38" s="252"/>
      <c r="O38" s="248"/>
    </row>
    <row r="39" spans="1:16" ht="24" customHeight="1" x14ac:dyDescent="0.2">
      <c r="B39" s="252" t="s">
        <v>151</v>
      </c>
      <c r="C39" s="252"/>
      <c r="D39" s="252"/>
      <c r="E39" s="252"/>
      <c r="F39" s="252"/>
      <c r="G39" s="252"/>
      <c r="H39" s="252"/>
      <c r="I39" s="252"/>
      <c r="J39" s="252"/>
      <c r="K39" s="252"/>
      <c r="L39" s="252"/>
      <c r="M39" s="252"/>
      <c r="N39" s="252"/>
      <c r="O39" s="248"/>
    </row>
    <row r="40" spans="1:16" ht="21" customHeight="1" x14ac:dyDescent="0.2">
      <c r="B40" s="252" t="s">
        <v>149</v>
      </c>
      <c r="C40" s="252"/>
      <c r="D40" s="252"/>
      <c r="E40" s="252"/>
      <c r="F40" s="252"/>
      <c r="G40" s="252"/>
      <c r="H40" s="252"/>
      <c r="I40" s="252"/>
      <c r="J40" s="252"/>
      <c r="K40" s="252"/>
      <c r="L40" s="252"/>
      <c r="M40" s="252"/>
      <c r="N40" s="252"/>
      <c r="O40" s="249"/>
    </row>
    <row r="41" spans="1:16" ht="21" customHeight="1" x14ac:dyDescent="0.2">
      <c r="B41" s="252" t="s">
        <v>152</v>
      </c>
      <c r="C41" s="252"/>
      <c r="D41" s="252"/>
      <c r="E41" s="252"/>
      <c r="F41" s="252"/>
      <c r="G41" s="252"/>
      <c r="H41" s="252"/>
      <c r="I41" s="252"/>
      <c r="J41" s="252"/>
      <c r="K41" s="252"/>
      <c r="L41" s="252"/>
      <c r="M41" s="252"/>
      <c r="N41" s="252"/>
      <c r="O41" s="249"/>
    </row>
  </sheetData>
  <mergeCells count="7">
    <mergeCell ref="B41:N41"/>
    <mergeCell ref="B2:O2"/>
    <mergeCell ref="B36:N36"/>
    <mergeCell ref="B38:N38"/>
    <mergeCell ref="B39:N39"/>
    <mergeCell ref="B37:C37"/>
    <mergeCell ref="B40:N40"/>
  </mergeCells>
  <printOptions horizontalCentered="1"/>
  <pageMargins left="0.5" right="0.5" top="0.5" bottom="0.5" header="0.3" footer="0.3"/>
  <pageSetup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B1:O15"/>
  <sheetViews>
    <sheetView zoomScaleNormal="100" workbookViewId="0">
      <selection activeCell="E5" sqref="E5"/>
    </sheetView>
  </sheetViews>
  <sheetFormatPr defaultColWidth="9.140625" defaultRowHeight="14.25" x14ac:dyDescent="0.2"/>
  <cols>
    <col min="1" max="1" width="3.28515625" style="29" customWidth="1"/>
    <col min="2" max="2" width="13.28515625" style="29" customWidth="1"/>
    <col min="3" max="3" width="13.42578125" style="29" customWidth="1"/>
    <col min="4" max="4" width="12.42578125" style="29" customWidth="1"/>
    <col min="5" max="5" width="12.7109375" style="29" customWidth="1"/>
    <col min="6" max="6" width="13.5703125" style="29" customWidth="1"/>
    <col min="7" max="7" width="13.28515625" style="29" customWidth="1"/>
    <col min="8" max="8" width="22.28515625" style="29" customWidth="1"/>
    <col min="9" max="9" width="13" style="29" customWidth="1"/>
    <col min="10" max="10" width="9.140625" style="29"/>
    <col min="11" max="11" width="12.85546875" style="29" customWidth="1"/>
    <col min="12" max="16384" width="9.140625" style="29"/>
  </cols>
  <sheetData>
    <row r="1" spans="2:15" ht="39.75" customHeight="1" x14ac:dyDescent="0.25">
      <c r="B1" s="254" t="s">
        <v>86</v>
      </c>
      <c r="C1" s="254"/>
      <c r="D1" s="254"/>
      <c r="E1" s="254"/>
      <c r="F1" s="254"/>
      <c r="G1" s="254"/>
      <c r="H1" s="254"/>
      <c r="I1" s="254"/>
      <c r="J1" s="28"/>
      <c r="K1" s="28"/>
      <c r="L1" s="28"/>
      <c r="M1" s="28"/>
      <c r="N1" s="28"/>
      <c r="O1" s="28"/>
    </row>
    <row r="2" spans="2:15" ht="40.5" customHeight="1" thickBot="1" x14ac:dyDescent="0.25">
      <c r="B2" s="174" t="s">
        <v>87</v>
      </c>
      <c r="C2" s="175" t="s">
        <v>88</v>
      </c>
      <c r="D2" s="175" t="s">
        <v>89</v>
      </c>
      <c r="E2" s="175" t="s">
        <v>90</v>
      </c>
      <c r="F2" s="175" t="s">
        <v>91</v>
      </c>
      <c r="G2" s="175" t="s">
        <v>92</v>
      </c>
      <c r="H2" s="175" t="s">
        <v>145</v>
      </c>
      <c r="I2" s="175" t="s">
        <v>93</v>
      </c>
    </row>
    <row r="3" spans="2:15" ht="15" thickTop="1" x14ac:dyDescent="0.2">
      <c r="B3" s="176">
        <v>1</v>
      </c>
      <c r="C3" s="2">
        <f>'YR1'!H27</f>
        <v>442</v>
      </c>
      <c r="D3" s="2">
        <f>'YR1'!I27</f>
        <v>42.445</v>
      </c>
      <c r="E3" s="2">
        <f>'YR1'!J27</f>
        <v>22.1</v>
      </c>
      <c r="F3" s="2">
        <f>SUM(C3:E3)</f>
        <v>506.54500000000002</v>
      </c>
      <c r="G3" s="3">
        <f>'YR1'!L27</f>
        <v>50023</v>
      </c>
      <c r="H3" s="3">
        <f>'YR1'!M27</f>
        <v>1300</v>
      </c>
      <c r="I3" s="3">
        <f>+G3+H3</f>
        <v>51323</v>
      </c>
    </row>
    <row r="4" spans="2:15" x14ac:dyDescent="0.2">
      <c r="B4" s="177">
        <v>2</v>
      </c>
      <c r="C4" s="4">
        <f>'YR2'!H27</f>
        <v>0</v>
      </c>
      <c r="D4" s="4">
        <f>'YR2'!I27</f>
        <v>0</v>
      </c>
      <c r="E4" s="4">
        <f>'YR2'!J27</f>
        <v>0</v>
      </c>
      <c r="F4" s="4">
        <f>SUM(C4:E4)</f>
        <v>0</v>
      </c>
      <c r="G4" s="5">
        <f>'YR2'!L27</f>
        <v>0</v>
      </c>
      <c r="H4" s="5">
        <f>'YR2'!M27</f>
        <v>0</v>
      </c>
      <c r="I4" s="5">
        <f>+G4+H4</f>
        <v>0</v>
      </c>
    </row>
    <row r="5" spans="2:15" ht="15" thickBot="1" x14ac:dyDescent="0.25">
      <c r="B5" s="174">
        <v>3</v>
      </c>
      <c r="C5" s="6">
        <f>'YR3'!H27</f>
        <v>0</v>
      </c>
      <c r="D5" s="6">
        <f>'YR3'!I27</f>
        <v>0</v>
      </c>
      <c r="E5" s="6">
        <f>'YR3'!J26</f>
        <v>0</v>
      </c>
      <c r="F5" s="6">
        <f>SUM(C5:E5)</f>
        <v>0</v>
      </c>
      <c r="G5" s="7">
        <f>'YR3'!L27</f>
        <v>0</v>
      </c>
      <c r="H5" s="7">
        <f>'YR3'!M27</f>
        <v>0</v>
      </c>
      <c r="I5" s="7">
        <f>+G5+H5</f>
        <v>0</v>
      </c>
    </row>
    <row r="6" spans="2:15" ht="15" thickTop="1" x14ac:dyDescent="0.2">
      <c r="B6" s="176" t="s">
        <v>4</v>
      </c>
      <c r="C6" s="2">
        <f t="shared" ref="C6:I6" si="0">SUM(C3:C5)</f>
        <v>442</v>
      </c>
      <c r="D6" s="2">
        <f t="shared" si="0"/>
        <v>42.445</v>
      </c>
      <c r="E6" s="2">
        <f t="shared" si="0"/>
        <v>22.1</v>
      </c>
      <c r="F6" s="2">
        <f>SUM(F3:F5)</f>
        <v>506.54500000000002</v>
      </c>
      <c r="G6" s="3">
        <f t="shared" si="0"/>
        <v>50023</v>
      </c>
      <c r="H6" s="3">
        <f t="shared" si="0"/>
        <v>1300</v>
      </c>
      <c r="I6" s="3">
        <f t="shared" si="0"/>
        <v>51323</v>
      </c>
    </row>
    <row r="7" spans="2:15" x14ac:dyDescent="0.2">
      <c r="B7" s="177" t="s">
        <v>94</v>
      </c>
      <c r="C7" s="4">
        <f t="shared" ref="C7:I7" si="1">AVERAGE(C3:C5)</f>
        <v>147.33333333333334</v>
      </c>
      <c r="D7" s="4">
        <f t="shared" si="1"/>
        <v>14.148333333333333</v>
      </c>
      <c r="E7" s="4">
        <f t="shared" si="1"/>
        <v>7.3666666666666671</v>
      </c>
      <c r="F7" s="4">
        <f>AVERAGE(F3:F5)</f>
        <v>168.84833333333333</v>
      </c>
      <c r="G7" s="178">
        <f t="shared" si="1"/>
        <v>16674.333333333332</v>
      </c>
      <c r="H7" s="5">
        <f t="shared" si="1"/>
        <v>433.33333333333331</v>
      </c>
      <c r="I7" s="5">
        <f t="shared" si="1"/>
        <v>17107.666666666668</v>
      </c>
    </row>
    <row r="8" spans="2:15" x14ac:dyDescent="0.2">
      <c r="B8" s="179"/>
      <c r="C8" s="30"/>
      <c r="D8" s="30"/>
      <c r="E8" s="30"/>
      <c r="F8" s="30"/>
      <c r="G8" s="30"/>
      <c r="H8" s="30"/>
      <c r="I8" s="180"/>
    </row>
    <row r="9" spans="2:15" ht="30" customHeight="1" thickBot="1" x14ac:dyDescent="0.25">
      <c r="B9" s="174" t="s">
        <v>87</v>
      </c>
      <c r="C9" s="175" t="s">
        <v>95</v>
      </c>
      <c r="D9" s="175" t="s">
        <v>96</v>
      </c>
      <c r="E9" s="175" t="s">
        <v>97</v>
      </c>
      <c r="F9" s="175" t="s">
        <v>98</v>
      </c>
      <c r="G9" s="175" t="s">
        <v>73</v>
      </c>
      <c r="H9" s="181" t="s">
        <v>99</v>
      </c>
      <c r="I9" s="181" t="s">
        <v>100</v>
      </c>
    </row>
    <row r="10" spans="2:15" ht="15" thickTop="1" x14ac:dyDescent="0.2">
      <c r="B10" s="176">
        <v>1</v>
      </c>
      <c r="C10" s="2">
        <v>13</v>
      </c>
      <c r="D10" s="2">
        <f>'YR1'!N27</f>
        <v>52</v>
      </c>
      <c r="E10" s="2">
        <f>'YR1'!H16+'YR1'!I16+'YR1'!J16</f>
        <v>170.17</v>
      </c>
      <c r="F10" s="2">
        <f>'YR1'!H26+'YR1'!I26+'YR1'!J26</f>
        <v>336.375</v>
      </c>
      <c r="G10" s="2">
        <f>F10+E10</f>
        <v>506.54499999999996</v>
      </c>
      <c r="H10" s="136">
        <f>G10/D10</f>
        <v>9.7412499999999991</v>
      </c>
      <c r="I10" s="99">
        <f>G10/C10</f>
        <v>38.964999999999996</v>
      </c>
    </row>
    <row r="11" spans="2:15" x14ac:dyDescent="0.2">
      <c r="B11" s="177">
        <v>2</v>
      </c>
      <c r="C11" s="111">
        <v>0</v>
      </c>
      <c r="D11" s="111">
        <f>'YR2'!N27</f>
        <v>0</v>
      </c>
      <c r="E11" s="111">
        <f>'YR2'!H16+'YR2'!I16+'YR2'!J16</f>
        <v>0</v>
      </c>
      <c r="F11" s="111">
        <f>'YR2'!H26+'YR2'!I26+'YR2'!J26</f>
        <v>0</v>
      </c>
      <c r="G11" s="2">
        <f>F11+E11</f>
        <v>0</v>
      </c>
      <c r="H11" s="99">
        <v>0</v>
      </c>
      <c r="I11" s="99">
        <f t="shared" ref="I11:I12" si="2">G11/13</f>
        <v>0</v>
      </c>
    </row>
    <row r="12" spans="2:15" ht="15" thickBot="1" x14ac:dyDescent="0.25">
      <c r="B12" s="174">
        <v>3</v>
      </c>
      <c r="C12" s="100">
        <v>0</v>
      </c>
      <c r="D12" s="100">
        <f>'YR3'!N27</f>
        <v>0</v>
      </c>
      <c r="E12" s="100">
        <f>'YR3'!H16+'YR3'!I16+'YR3'!J16</f>
        <v>0</v>
      </c>
      <c r="F12" s="100">
        <f>'YR3'!H26+'YR3'!I26+'YR3'!J26</f>
        <v>0</v>
      </c>
      <c r="G12" s="6">
        <f>F12+E12</f>
        <v>0</v>
      </c>
      <c r="H12" s="100">
        <v>0</v>
      </c>
      <c r="I12" s="100">
        <f t="shared" si="2"/>
        <v>0</v>
      </c>
    </row>
    <row r="13" spans="2:15" ht="15" thickTop="1" x14ac:dyDescent="0.2">
      <c r="B13" s="176" t="s">
        <v>4</v>
      </c>
      <c r="C13" s="2">
        <v>13</v>
      </c>
      <c r="D13" s="2">
        <f>SUM(D10:D12)</f>
        <v>52</v>
      </c>
      <c r="E13" s="2">
        <f t="shared" ref="E13:G13" si="3">SUM(E10:E12)</f>
        <v>170.17</v>
      </c>
      <c r="F13" s="2">
        <f t="shared" si="3"/>
        <v>336.375</v>
      </c>
      <c r="G13" s="2">
        <f t="shared" si="3"/>
        <v>506.54499999999996</v>
      </c>
      <c r="H13" s="99">
        <f>G13/D13</f>
        <v>9.7412499999999991</v>
      </c>
      <c r="I13" s="99">
        <f>G13/13</f>
        <v>38.964999999999996</v>
      </c>
    </row>
    <row r="14" spans="2:15" x14ac:dyDescent="0.2">
      <c r="B14" s="177" t="s">
        <v>94</v>
      </c>
      <c r="C14" s="4">
        <f t="shared" ref="C14:I14" si="4">AVERAGE(C10:C12)</f>
        <v>4.333333333333333</v>
      </c>
      <c r="D14" s="4">
        <f t="shared" si="4"/>
        <v>17.333333333333332</v>
      </c>
      <c r="E14" s="4">
        <f t="shared" si="4"/>
        <v>56.723333333333329</v>
      </c>
      <c r="F14" s="4">
        <f t="shared" si="4"/>
        <v>112.125</v>
      </c>
      <c r="G14" s="4">
        <f t="shared" si="4"/>
        <v>168.84833333333333</v>
      </c>
      <c r="H14" s="111">
        <f t="shared" si="4"/>
        <v>3.2470833333333329</v>
      </c>
      <c r="I14" s="111">
        <f t="shared" si="4"/>
        <v>12.988333333333332</v>
      </c>
    </row>
    <row r="15" spans="2:15" x14ac:dyDescent="0.2">
      <c r="G15" s="101"/>
    </row>
  </sheetData>
  <mergeCells count="1">
    <mergeCell ref="B1:I1"/>
  </mergeCells>
  <printOptions horizontalCentered="1"/>
  <pageMargins left="0.7" right="0.7" top="0.75" bottom="0.75" header="0.3" footer="0.3"/>
  <pageSetup orientation="landscape" r:id="rId1"/>
  <ignoredErrors>
    <ignoredError sqref="C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B2:Z39"/>
  <sheetViews>
    <sheetView topLeftCell="A11" zoomScaleNormal="100" workbookViewId="0">
      <selection activeCell="E14" sqref="E14"/>
    </sheetView>
  </sheetViews>
  <sheetFormatPr defaultColWidth="9.140625" defaultRowHeight="14.25" x14ac:dyDescent="0.2"/>
  <cols>
    <col min="1" max="1" width="4.140625" style="29" customWidth="1"/>
    <col min="2" max="4" width="3.140625" style="13" customWidth="1"/>
    <col min="5" max="5" width="40.28515625" style="13" customWidth="1"/>
    <col min="6" max="6" width="3.28515625" style="13" customWidth="1"/>
    <col min="7" max="9" width="11.28515625" style="13" customWidth="1"/>
    <col min="10" max="10" width="11.5703125" style="13" bestFit="1" customWidth="1"/>
    <col min="11" max="11" width="10.42578125" style="13" bestFit="1" customWidth="1"/>
    <col min="12" max="12" width="10.140625" style="13" bestFit="1" customWidth="1"/>
    <col min="13" max="13" width="8.42578125" style="13" bestFit="1" customWidth="1"/>
    <col min="14" max="14" width="3.5703125" style="13" customWidth="1"/>
    <col min="15" max="15" width="3.85546875" style="29" customWidth="1"/>
    <col min="16" max="16384" width="9.140625" style="29"/>
  </cols>
  <sheetData>
    <row r="2" spans="2:14" ht="29.25" customHeight="1" x14ac:dyDescent="0.25">
      <c r="B2" s="260" t="s">
        <v>101</v>
      </c>
      <c r="C2" s="260"/>
      <c r="D2" s="260"/>
      <c r="E2" s="260"/>
      <c r="F2" s="260"/>
      <c r="G2" s="260"/>
      <c r="H2" s="260"/>
      <c r="I2" s="260"/>
      <c r="J2" s="260"/>
      <c r="K2" s="260"/>
      <c r="L2" s="260"/>
      <c r="M2" s="260"/>
      <c r="N2" s="260"/>
    </row>
    <row r="3" spans="2:14" x14ac:dyDescent="0.2">
      <c r="B3" s="182"/>
      <c r="C3" s="183"/>
      <c r="D3" s="183"/>
      <c r="E3" s="183"/>
      <c r="F3" s="183"/>
      <c r="G3" s="184" t="s">
        <v>102</v>
      </c>
      <c r="H3" s="185" t="s">
        <v>103</v>
      </c>
      <c r="I3" s="186" t="s">
        <v>104</v>
      </c>
      <c r="J3" s="186" t="s">
        <v>105</v>
      </c>
      <c r="K3" s="186" t="s">
        <v>106</v>
      </c>
      <c r="L3" s="187" t="s">
        <v>107</v>
      </c>
      <c r="M3" s="187" t="s">
        <v>108</v>
      </c>
      <c r="N3" s="255" t="s">
        <v>44</v>
      </c>
    </row>
    <row r="4" spans="2:14" ht="48.75" thickBot="1" x14ac:dyDescent="0.25">
      <c r="B4" s="261" t="s">
        <v>32</v>
      </c>
      <c r="C4" s="262"/>
      <c r="D4" s="262"/>
      <c r="E4" s="262"/>
      <c r="F4" s="263"/>
      <c r="G4" s="112" t="s">
        <v>109</v>
      </c>
      <c r="H4" s="113" t="s">
        <v>110</v>
      </c>
      <c r="I4" s="114" t="s">
        <v>111</v>
      </c>
      <c r="J4" s="114" t="s">
        <v>112</v>
      </c>
      <c r="K4" s="114" t="s">
        <v>113</v>
      </c>
      <c r="L4" s="114" t="s">
        <v>114</v>
      </c>
      <c r="M4" s="114" t="s">
        <v>115</v>
      </c>
      <c r="N4" s="256"/>
    </row>
    <row r="5" spans="2:14" ht="12" customHeight="1" thickTop="1" x14ac:dyDescent="0.2">
      <c r="B5" s="188" t="s">
        <v>116</v>
      </c>
      <c r="C5" s="32" t="s">
        <v>117</v>
      </c>
      <c r="D5" s="33"/>
      <c r="E5" s="33"/>
      <c r="F5" s="34"/>
      <c r="G5" s="264" t="s">
        <v>118</v>
      </c>
      <c r="H5" s="265"/>
      <c r="I5" s="265"/>
      <c r="J5" s="265"/>
      <c r="K5" s="265"/>
      <c r="L5" s="265"/>
      <c r="M5" s="265"/>
      <c r="N5" s="266"/>
    </row>
    <row r="6" spans="2:14" ht="12" customHeight="1" x14ac:dyDescent="0.2">
      <c r="B6" s="189" t="s">
        <v>119</v>
      </c>
      <c r="C6" s="35" t="s">
        <v>120</v>
      </c>
      <c r="D6" s="35"/>
      <c r="E6" s="35"/>
      <c r="F6" s="36"/>
      <c r="G6" s="137">
        <v>6</v>
      </c>
      <c r="H6" s="118">
        <v>8</v>
      </c>
      <c r="I6" s="118">
        <f>(G6*H6)</f>
        <v>48</v>
      </c>
      <c r="J6" s="118">
        <f>I6*0.05</f>
        <v>2.4000000000000004</v>
      </c>
      <c r="K6" s="118">
        <f>I6*0.1</f>
        <v>4.8000000000000007</v>
      </c>
      <c r="L6" s="118">
        <f>SUM(I6:K6)</f>
        <v>55.2</v>
      </c>
      <c r="M6" s="119">
        <f>I6*Inputs!$D$23+J6*Inputs!$D$24+K6*Inputs!$D$25</f>
        <v>2661.4272000000001</v>
      </c>
      <c r="N6" s="119" t="s">
        <v>121</v>
      </c>
    </row>
    <row r="7" spans="2:14" ht="12" customHeight="1" x14ac:dyDescent="0.2">
      <c r="B7" s="190" t="s">
        <v>122</v>
      </c>
      <c r="C7" s="37" t="s">
        <v>123</v>
      </c>
      <c r="D7" s="37"/>
      <c r="E7" s="37"/>
      <c r="F7" s="38"/>
      <c r="G7" s="257"/>
      <c r="H7" s="258"/>
      <c r="I7" s="258"/>
      <c r="J7" s="258"/>
      <c r="K7" s="258"/>
      <c r="L7" s="258"/>
      <c r="M7" s="258"/>
      <c r="N7" s="259"/>
    </row>
    <row r="8" spans="2:14" ht="12" customHeight="1" x14ac:dyDescent="0.2">
      <c r="B8" s="193"/>
      <c r="C8" s="39" t="s">
        <v>124</v>
      </c>
      <c r="D8" s="32" t="s">
        <v>125</v>
      </c>
      <c r="E8" s="32"/>
      <c r="F8" s="40"/>
      <c r="G8" s="257" t="s">
        <v>118</v>
      </c>
      <c r="H8" s="258"/>
      <c r="I8" s="258"/>
      <c r="J8" s="258"/>
      <c r="K8" s="258"/>
      <c r="L8" s="258"/>
      <c r="M8" s="258"/>
      <c r="N8" s="259"/>
    </row>
    <row r="9" spans="2:14" ht="12" customHeight="1" x14ac:dyDescent="0.2">
      <c r="B9" s="191"/>
      <c r="C9" s="41" t="s">
        <v>126</v>
      </c>
      <c r="D9" s="42" t="s">
        <v>127</v>
      </c>
      <c r="E9" s="42"/>
      <c r="F9" s="43"/>
      <c r="G9" s="268" t="s">
        <v>118</v>
      </c>
      <c r="H9" s="269"/>
      <c r="I9" s="269"/>
      <c r="J9" s="269"/>
      <c r="K9" s="269"/>
      <c r="L9" s="269"/>
      <c r="M9" s="269"/>
      <c r="N9" s="270"/>
    </row>
    <row r="10" spans="2:14" ht="12" customHeight="1" x14ac:dyDescent="0.2">
      <c r="B10" s="194"/>
      <c r="C10" s="44" t="s">
        <v>128</v>
      </c>
      <c r="D10" s="37" t="s">
        <v>129</v>
      </c>
      <c r="E10" s="37"/>
      <c r="F10" s="45"/>
      <c r="G10" s="257"/>
      <c r="H10" s="258"/>
      <c r="I10" s="258"/>
      <c r="J10" s="258"/>
      <c r="K10" s="258"/>
      <c r="L10" s="258"/>
      <c r="M10" s="258"/>
      <c r="N10" s="259"/>
    </row>
    <row r="11" spans="2:14" ht="12" customHeight="1" x14ac:dyDescent="0.2">
      <c r="B11" s="195"/>
      <c r="C11" s="53"/>
      <c r="D11" s="110" t="s">
        <v>116</v>
      </c>
      <c r="E11" s="51" t="s">
        <v>130</v>
      </c>
      <c r="F11" s="54"/>
      <c r="G11" s="117"/>
      <c r="H11" s="120"/>
      <c r="I11" s="121"/>
      <c r="J11" s="121"/>
      <c r="K11" s="121"/>
      <c r="L11" s="118"/>
      <c r="M11" s="119"/>
      <c r="N11" s="192"/>
    </row>
    <row r="12" spans="2:14" ht="12" customHeight="1" x14ac:dyDescent="0.2">
      <c r="B12" s="195"/>
      <c r="C12" s="53"/>
      <c r="D12" s="110"/>
      <c r="E12" s="51" t="s">
        <v>131</v>
      </c>
      <c r="F12" s="54"/>
      <c r="G12" s="117">
        <v>2</v>
      </c>
      <c r="H12" s="120">
        <v>5</v>
      </c>
      <c r="I12" s="121">
        <f t="shared" ref="I12:I15" si="0">(G12*H12)</f>
        <v>10</v>
      </c>
      <c r="J12" s="121">
        <f t="shared" ref="J12:J14" si="1">I12*0.05</f>
        <v>0.5</v>
      </c>
      <c r="K12" s="121">
        <f t="shared" ref="K12:K14" si="2">I12*0.1</f>
        <v>1</v>
      </c>
      <c r="L12" s="118">
        <f t="shared" ref="L12:L15" si="3">SUM(I12:K12)</f>
        <v>11.5</v>
      </c>
      <c r="M12" s="119">
        <f>I12*Inputs!$D$23+J12*Inputs!$D$24+K12*Inputs!$D$25</f>
        <v>554.46399999999994</v>
      </c>
      <c r="N12" s="192"/>
    </row>
    <row r="13" spans="2:14" ht="12" customHeight="1" x14ac:dyDescent="0.2">
      <c r="B13" s="195"/>
      <c r="C13" s="53"/>
      <c r="D13" s="110" t="s">
        <v>119</v>
      </c>
      <c r="E13" s="55" t="s">
        <v>132</v>
      </c>
      <c r="F13" s="54"/>
      <c r="G13" s="117"/>
      <c r="H13" s="120"/>
      <c r="I13" s="121"/>
      <c r="J13" s="121"/>
      <c r="K13" s="121"/>
      <c r="L13" s="118"/>
      <c r="M13" s="119"/>
      <c r="N13" s="192"/>
    </row>
    <row r="14" spans="2:14" ht="27" customHeight="1" x14ac:dyDescent="0.2">
      <c r="B14" s="195"/>
      <c r="C14" s="53"/>
      <c r="D14" s="110"/>
      <c r="E14" s="55" t="s">
        <v>133</v>
      </c>
      <c r="F14" s="54"/>
      <c r="G14" s="117">
        <v>4</v>
      </c>
      <c r="H14" s="120">
        <v>2</v>
      </c>
      <c r="I14" s="121">
        <f t="shared" si="0"/>
        <v>8</v>
      </c>
      <c r="J14" s="121">
        <f t="shared" si="1"/>
        <v>0.4</v>
      </c>
      <c r="K14" s="121">
        <f t="shared" si="2"/>
        <v>0.8</v>
      </c>
      <c r="L14" s="118">
        <f t="shared" si="3"/>
        <v>9.2000000000000011</v>
      </c>
      <c r="M14" s="119">
        <f>I14*Inputs!$D$23+J14*Inputs!$D$24+K14*Inputs!$D$25</f>
        <v>443.57119999999998</v>
      </c>
      <c r="N14" s="192"/>
    </row>
    <row r="15" spans="2:14" ht="12" customHeight="1" x14ac:dyDescent="0.2">
      <c r="B15" s="196"/>
      <c r="C15" s="50" t="s">
        <v>134</v>
      </c>
      <c r="D15" s="51" t="s">
        <v>135</v>
      </c>
      <c r="E15" s="51"/>
      <c r="F15" s="52"/>
      <c r="G15" s="122">
        <v>1</v>
      </c>
      <c r="H15" s="121">
        <v>4</v>
      </c>
      <c r="I15" s="121">
        <f t="shared" si="0"/>
        <v>4</v>
      </c>
      <c r="J15" s="121">
        <f t="shared" ref="J15" si="4">I15*0.05</f>
        <v>0.2</v>
      </c>
      <c r="K15" s="121">
        <f t="shared" ref="K15" si="5">I15*0.1</f>
        <v>0.4</v>
      </c>
      <c r="L15" s="118">
        <f t="shared" si="3"/>
        <v>4.6000000000000005</v>
      </c>
      <c r="M15" s="119">
        <f>I15*Inputs!$D$23+J15*Inputs!$D$24+K15*Inputs!$D$25</f>
        <v>221.78559999999999</v>
      </c>
      <c r="N15" s="192"/>
    </row>
    <row r="16" spans="2:14" ht="12" customHeight="1" x14ac:dyDescent="0.2">
      <c r="B16" s="197"/>
      <c r="C16" s="198" t="s">
        <v>72</v>
      </c>
      <c r="D16" s="199"/>
      <c r="E16" s="199"/>
      <c r="F16" s="51"/>
      <c r="G16" s="200"/>
      <c r="H16" s="201"/>
      <c r="I16" s="202">
        <f>SUM(I6:I15)</f>
        <v>70</v>
      </c>
      <c r="J16" s="202">
        <f>SUM(J6:J15)</f>
        <v>3.5000000000000004</v>
      </c>
      <c r="K16" s="202">
        <f>SUM(K6:K15)</f>
        <v>7.0000000000000009</v>
      </c>
      <c r="L16" s="202">
        <f>SUM(L6:L15)</f>
        <v>80.5</v>
      </c>
      <c r="M16" s="203">
        <f>SUM(M6:M15)</f>
        <v>3881.248</v>
      </c>
      <c r="N16" s="192"/>
    </row>
    <row r="17" spans="2:14" ht="12" customHeight="1" x14ac:dyDescent="0.2">
      <c r="B17" s="14"/>
      <c r="C17" s="14"/>
      <c r="D17" s="14"/>
      <c r="E17" s="14"/>
      <c r="F17" s="15"/>
      <c r="G17" s="15"/>
      <c r="H17" s="16"/>
      <c r="I17" s="17"/>
      <c r="J17" s="17"/>
      <c r="K17" s="17"/>
      <c r="L17" s="17"/>
      <c r="M17" s="17"/>
      <c r="N17" s="17"/>
    </row>
    <row r="18" spans="2:14" ht="12" customHeight="1" x14ac:dyDescent="0.2">
      <c r="B18" s="46" t="s">
        <v>79</v>
      </c>
      <c r="C18" s="46"/>
      <c r="D18" s="14"/>
      <c r="E18" s="14"/>
      <c r="F18" s="18"/>
      <c r="G18" s="15"/>
      <c r="H18" s="16"/>
      <c r="I18" s="17"/>
      <c r="J18" s="17"/>
      <c r="K18" s="17"/>
      <c r="L18" s="17"/>
      <c r="M18" s="17"/>
      <c r="N18" s="17"/>
    </row>
    <row r="19" spans="2:14" ht="12" customHeight="1" x14ac:dyDescent="0.2">
      <c r="B19" s="47" t="s">
        <v>121</v>
      </c>
      <c r="C19" s="27" t="s">
        <v>136</v>
      </c>
      <c r="D19" s="14"/>
      <c r="E19" s="14"/>
      <c r="F19" s="15"/>
      <c r="G19" s="15"/>
      <c r="H19" s="16"/>
      <c r="I19" s="17"/>
      <c r="J19" s="17"/>
      <c r="K19" s="17"/>
      <c r="L19" s="17"/>
      <c r="M19" s="17"/>
      <c r="N19" s="17"/>
    </row>
    <row r="20" spans="2:14" ht="12" customHeight="1" x14ac:dyDescent="0.2">
      <c r="B20" s="48"/>
      <c r="C20" s="49"/>
    </row>
    <row r="21" spans="2:14" x14ac:dyDescent="0.2">
      <c r="B21" s="20"/>
    </row>
    <row r="22" spans="2:14" x14ac:dyDescent="0.2">
      <c r="B22" s="20"/>
    </row>
    <row r="23" spans="2:14" x14ac:dyDescent="0.2">
      <c r="B23" s="20"/>
    </row>
    <row r="24" spans="2:14" x14ac:dyDescent="0.2">
      <c r="B24" s="20"/>
    </row>
    <row r="37" spans="23:26" x14ac:dyDescent="0.2">
      <c r="W37" s="267" t="s">
        <v>137</v>
      </c>
      <c r="X37" s="267"/>
      <c r="Y37" s="267"/>
      <c r="Z37" s="31">
        <v>0.2</v>
      </c>
    </row>
    <row r="38" spans="23:26" x14ac:dyDescent="0.2">
      <c r="W38" s="267" t="s">
        <v>138</v>
      </c>
      <c r="X38" s="267"/>
      <c r="Y38" s="267"/>
      <c r="Z38" s="31">
        <v>0.1</v>
      </c>
    </row>
    <row r="39" spans="23:26" x14ac:dyDescent="0.2">
      <c r="W39" s="267" t="s">
        <v>139</v>
      </c>
      <c r="X39" s="267"/>
      <c r="Y39" s="267"/>
      <c r="Z39" s="31">
        <v>0.1</v>
      </c>
    </row>
  </sheetData>
  <mergeCells count="11">
    <mergeCell ref="W37:Y37"/>
    <mergeCell ref="W38:Y38"/>
    <mergeCell ref="W39:Y39"/>
    <mergeCell ref="G8:N8"/>
    <mergeCell ref="G9:N9"/>
    <mergeCell ref="N3:N4"/>
    <mergeCell ref="G10:N10"/>
    <mergeCell ref="G7:N7"/>
    <mergeCell ref="B2:N2"/>
    <mergeCell ref="B4:F4"/>
    <mergeCell ref="G5:N5"/>
  </mergeCells>
  <printOptions horizontalCentered="1"/>
  <pageMargins left="0.7" right="0.7" top="0.75" bottom="0.75" header="0.3" footer="0.3"/>
  <pageSetup scale="93" orientation="landscape" r:id="rId1"/>
  <ignoredErrors>
    <ignoredError sqref="B5:B7 D11 D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72CA-3685-4E46-9B0B-B3403CC1A71E}">
  <sheetPr>
    <tabColor rgb="FF00B050"/>
  </sheetPr>
  <dimension ref="B2:Z21"/>
  <sheetViews>
    <sheetView topLeftCell="B3" zoomScaleNormal="100" workbookViewId="0">
      <selection activeCell="D11" sqref="D11"/>
    </sheetView>
  </sheetViews>
  <sheetFormatPr defaultColWidth="9.140625" defaultRowHeight="14.25" x14ac:dyDescent="0.2"/>
  <cols>
    <col min="1" max="1" width="4.140625" style="29" customWidth="1"/>
    <col min="2" max="4" width="3.140625" style="13" customWidth="1"/>
    <col min="5" max="5" width="40.28515625" style="13" customWidth="1"/>
    <col min="6" max="6" width="3.28515625" style="13" customWidth="1"/>
    <col min="7" max="9" width="11.28515625" style="13" customWidth="1"/>
    <col min="10" max="10" width="11.5703125" style="13" bestFit="1" customWidth="1"/>
    <col min="11" max="11" width="10.42578125" style="13" bestFit="1" customWidth="1"/>
    <col min="12" max="12" width="10.140625" style="13" bestFit="1" customWidth="1"/>
    <col min="13" max="13" width="8.42578125" style="13" bestFit="1" customWidth="1"/>
    <col min="14" max="14" width="3.5703125" style="13" customWidth="1"/>
    <col min="15" max="15" width="3.85546875" style="29" customWidth="1"/>
    <col min="16" max="16384" width="9.140625" style="29"/>
  </cols>
  <sheetData>
    <row r="2" spans="2:14" ht="29.25" customHeight="1" x14ac:dyDescent="0.25">
      <c r="B2" s="260" t="s">
        <v>140</v>
      </c>
      <c r="C2" s="260"/>
      <c r="D2" s="260"/>
      <c r="E2" s="260"/>
      <c r="F2" s="260"/>
      <c r="G2" s="260"/>
      <c r="H2" s="260"/>
      <c r="I2" s="260"/>
      <c r="J2" s="260"/>
      <c r="K2" s="260"/>
      <c r="L2" s="260"/>
      <c r="M2" s="260"/>
      <c r="N2" s="260"/>
    </row>
    <row r="3" spans="2:14" ht="14.25" customHeight="1" x14ac:dyDescent="0.2">
      <c r="B3" s="182"/>
      <c r="C3" s="183"/>
      <c r="D3" s="183"/>
      <c r="E3" s="183"/>
      <c r="F3" s="183"/>
      <c r="G3" s="184" t="s">
        <v>102</v>
      </c>
      <c r="H3" s="185" t="s">
        <v>103</v>
      </c>
      <c r="I3" s="186" t="s">
        <v>104</v>
      </c>
      <c r="J3" s="186" t="s">
        <v>105</v>
      </c>
      <c r="K3" s="186" t="s">
        <v>106</v>
      </c>
      <c r="L3" s="187" t="s">
        <v>107</v>
      </c>
      <c r="M3" s="187" t="s">
        <v>108</v>
      </c>
      <c r="N3" s="255" t="s">
        <v>44</v>
      </c>
    </row>
    <row r="4" spans="2:14" ht="48.75" thickBot="1" x14ac:dyDescent="0.25">
      <c r="B4" s="261" t="s">
        <v>32</v>
      </c>
      <c r="C4" s="262"/>
      <c r="D4" s="262"/>
      <c r="E4" s="262"/>
      <c r="F4" s="263"/>
      <c r="G4" s="112" t="s">
        <v>109</v>
      </c>
      <c r="H4" s="113" t="s">
        <v>110</v>
      </c>
      <c r="I4" s="114" t="s">
        <v>111</v>
      </c>
      <c r="J4" s="114" t="s">
        <v>112</v>
      </c>
      <c r="K4" s="114" t="s">
        <v>113</v>
      </c>
      <c r="L4" s="114" t="s">
        <v>114</v>
      </c>
      <c r="M4" s="114" t="s">
        <v>115</v>
      </c>
      <c r="N4" s="256"/>
    </row>
    <row r="5" spans="2:14" ht="15" customHeight="1" thickTop="1" x14ac:dyDescent="0.2">
      <c r="B5" s="188" t="s">
        <v>116</v>
      </c>
      <c r="C5" s="32" t="s">
        <v>117</v>
      </c>
      <c r="D5" s="33"/>
      <c r="E5" s="33"/>
      <c r="F5" s="34"/>
      <c r="G5" s="264" t="s">
        <v>118</v>
      </c>
      <c r="H5" s="265"/>
      <c r="I5" s="265"/>
      <c r="J5" s="265"/>
      <c r="K5" s="265"/>
      <c r="L5" s="265"/>
      <c r="M5" s="265"/>
      <c r="N5" s="266"/>
    </row>
    <row r="6" spans="2:14" x14ac:dyDescent="0.2">
      <c r="B6" s="189" t="s">
        <v>119</v>
      </c>
      <c r="C6" s="35" t="s">
        <v>120</v>
      </c>
      <c r="D6" s="35"/>
      <c r="E6" s="35"/>
      <c r="F6" s="36"/>
      <c r="G6" s="137">
        <v>0</v>
      </c>
      <c r="H6" s="118">
        <v>8</v>
      </c>
      <c r="I6" s="118">
        <f>(G6*H6)</f>
        <v>0</v>
      </c>
      <c r="J6" s="118">
        <f>I6*0.05</f>
        <v>0</v>
      </c>
      <c r="K6" s="118">
        <f>I6*0.1</f>
        <v>0</v>
      </c>
      <c r="L6" s="118">
        <f>SUM(I6:K6)</f>
        <v>0</v>
      </c>
      <c r="M6" s="119">
        <f>I6*Inputs!$D$23+J6*Inputs!$D$24+K6*Inputs!$D$25</f>
        <v>0</v>
      </c>
      <c r="N6" s="119" t="s">
        <v>121</v>
      </c>
    </row>
    <row r="7" spans="2:14" x14ac:dyDescent="0.2">
      <c r="B7" s="190" t="s">
        <v>122</v>
      </c>
      <c r="C7" s="37" t="s">
        <v>123</v>
      </c>
      <c r="D7" s="37"/>
      <c r="E7" s="37"/>
      <c r="F7" s="38"/>
      <c r="G7" s="257"/>
      <c r="H7" s="258"/>
      <c r="I7" s="258"/>
      <c r="J7" s="258"/>
      <c r="K7" s="258"/>
      <c r="L7" s="258"/>
      <c r="M7" s="258"/>
      <c r="N7" s="259"/>
    </row>
    <row r="8" spans="2:14" x14ac:dyDescent="0.2">
      <c r="B8" s="193"/>
      <c r="C8" s="39" t="s">
        <v>124</v>
      </c>
      <c r="D8" s="32" t="s">
        <v>125</v>
      </c>
      <c r="E8" s="32"/>
      <c r="F8" s="40"/>
      <c r="G8" s="257" t="s">
        <v>118</v>
      </c>
      <c r="H8" s="258"/>
      <c r="I8" s="258"/>
      <c r="J8" s="258"/>
      <c r="K8" s="258"/>
      <c r="L8" s="258"/>
      <c r="M8" s="258"/>
      <c r="N8" s="259"/>
    </row>
    <row r="9" spans="2:14" x14ac:dyDescent="0.2">
      <c r="B9" s="191"/>
      <c r="C9" s="41" t="s">
        <v>126</v>
      </c>
      <c r="D9" s="42" t="s">
        <v>127</v>
      </c>
      <c r="E9" s="42"/>
      <c r="F9" s="43"/>
      <c r="G9" s="268" t="s">
        <v>118</v>
      </c>
      <c r="H9" s="269"/>
      <c r="I9" s="269"/>
      <c r="J9" s="269"/>
      <c r="K9" s="269"/>
      <c r="L9" s="269"/>
      <c r="M9" s="269"/>
      <c r="N9" s="270"/>
    </row>
    <row r="10" spans="2:14" x14ac:dyDescent="0.2">
      <c r="B10" s="194"/>
      <c r="C10" s="44" t="s">
        <v>128</v>
      </c>
      <c r="D10" s="37" t="s">
        <v>129</v>
      </c>
      <c r="E10" s="37"/>
      <c r="F10" s="45"/>
      <c r="G10" s="257"/>
      <c r="H10" s="258"/>
      <c r="I10" s="258"/>
      <c r="J10" s="258"/>
      <c r="K10" s="258"/>
      <c r="L10" s="258"/>
      <c r="M10" s="258"/>
      <c r="N10" s="259"/>
    </row>
    <row r="11" spans="2:14" x14ac:dyDescent="0.2">
      <c r="B11" s="195"/>
      <c r="C11" s="53"/>
      <c r="D11" s="110" t="s">
        <v>116</v>
      </c>
      <c r="E11" s="51" t="s">
        <v>130</v>
      </c>
      <c r="F11" s="54"/>
      <c r="G11" s="117"/>
      <c r="H11" s="120"/>
      <c r="I11" s="121"/>
      <c r="J11" s="121"/>
      <c r="K11" s="121"/>
      <c r="L11" s="118"/>
      <c r="M11" s="119"/>
      <c r="N11" s="192"/>
    </row>
    <row r="12" spans="2:14" x14ac:dyDescent="0.2">
      <c r="B12" s="195"/>
      <c r="C12" s="53"/>
      <c r="D12" s="110"/>
      <c r="E12" s="51" t="s">
        <v>131</v>
      </c>
      <c r="F12" s="54"/>
      <c r="G12" s="117">
        <v>0</v>
      </c>
      <c r="H12" s="120">
        <v>5</v>
      </c>
      <c r="I12" s="121">
        <f t="shared" ref="I12:I15" si="0">(G12*H12)</f>
        <v>0</v>
      </c>
      <c r="J12" s="121">
        <f t="shared" ref="J12:J15" si="1">I12*0.05</f>
        <v>0</v>
      </c>
      <c r="K12" s="121">
        <f t="shared" ref="K12:K15" si="2">I12*0.1</f>
        <v>0</v>
      </c>
      <c r="L12" s="118">
        <f t="shared" ref="L12:L15" si="3">SUM(I12:K12)</f>
        <v>0</v>
      </c>
      <c r="M12" s="119">
        <f>I12*Inputs!$D$23+J12*Inputs!$D$24+K12*Inputs!$D$25</f>
        <v>0</v>
      </c>
      <c r="N12" s="192"/>
    </row>
    <row r="13" spans="2:14" x14ac:dyDescent="0.2">
      <c r="B13" s="195"/>
      <c r="C13" s="53"/>
      <c r="D13" s="110" t="s">
        <v>119</v>
      </c>
      <c r="E13" s="55" t="s">
        <v>132</v>
      </c>
      <c r="F13" s="54"/>
      <c r="G13" s="117"/>
      <c r="H13" s="120"/>
      <c r="I13" s="121"/>
      <c r="J13" s="121"/>
      <c r="K13" s="121"/>
      <c r="L13" s="118"/>
      <c r="M13" s="119"/>
      <c r="N13" s="192"/>
    </row>
    <row r="14" spans="2:14" ht="24" x14ac:dyDescent="0.2">
      <c r="B14" s="195"/>
      <c r="C14" s="53"/>
      <c r="D14" s="110"/>
      <c r="E14" s="55" t="s">
        <v>133</v>
      </c>
      <c r="F14" s="54"/>
      <c r="G14" s="117">
        <v>0</v>
      </c>
      <c r="H14" s="120">
        <v>2</v>
      </c>
      <c r="I14" s="121">
        <f t="shared" si="0"/>
        <v>0</v>
      </c>
      <c r="J14" s="121">
        <f t="shared" si="1"/>
        <v>0</v>
      </c>
      <c r="K14" s="121">
        <f t="shared" si="2"/>
        <v>0</v>
      </c>
      <c r="L14" s="118">
        <f t="shared" si="3"/>
        <v>0</v>
      </c>
      <c r="M14" s="119">
        <f>I14*Inputs!$D$23+J14*Inputs!$D$24+K14*Inputs!$D$25</f>
        <v>0</v>
      </c>
      <c r="N14" s="192"/>
    </row>
    <row r="15" spans="2:14" x14ac:dyDescent="0.2">
      <c r="B15" s="196"/>
      <c r="C15" s="50" t="s">
        <v>134</v>
      </c>
      <c r="D15" s="51" t="s">
        <v>135</v>
      </c>
      <c r="E15" s="51"/>
      <c r="F15" s="52"/>
      <c r="G15" s="122">
        <v>0</v>
      </c>
      <c r="H15" s="121">
        <v>4</v>
      </c>
      <c r="I15" s="121">
        <f t="shared" si="0"/>
        <v>0</v>
      </c>
      <c r="J15" s="121">
        <f t="shared" si="1"/>
        <v>0</v>
      </c>
      <c r="K15" s="121">
        <f t="shared" si="2"/>
        <v>0</v>
      </c>
      <c r="L15" s="118">
        <f t="shared" si="3"/>
        <v>0</v>
      </c>
      <c r="M15" s="119">
        <f>I15*Inputs!$D$23+J15*Inputs!$D$24+K15*Inputs!$D$25</f>
        <v>0</v>
      </c>
      <c r="N15" s="192"/>
    </row>
    <row r="16" spans="2:14" x14ac:dyDescent="0.2">
      <c r="B16" s="197"/>
      <c r="C16" s="198" t="s">
        <v>72</v>
      </c>
      <c r="D16" s="199"/>
      <c r="E16" s="199"/>
      <c r="F16" s="51"/>
      <c r="G16" s="200"/>
      <c r="H16" s="201"/>
      <c r="I16" s="202">
        <f>SUM(I6:I15)</f>
        <v>0</v>
      </c>
      <c r="J16" s="202">
        <f>SUM(J6:J15)</f>
        <v>0</v>
      </c>
      <c r="K16" s="202">
        <f>SUM(K6:K15)</f>
        <v>0</v>
      </c>
      <c r="L16" s="202">
        <f>SUM(L6:L15)</f>
        <v>0</v>
      </c>
      <c r="M16" s="203">
        <f>SUM(M6:M15)</f>
        <v>0</v>
      </c>
      <c r="N16" s="192"/>
    </row>
    <row r="17" spans="2:26" x14ac:dyDescent="0.2">
      <c r="B17" s="14"/>
      <c r="C17" s="14"/>
      <c r="D17" s="14"/>
      <c r="E17" s="14"/>
      <c r="F17" s="15"/>
      <c r="G17" s="15"/>
      <c r="H17" s="16"/>
      <c r="I17" s="17"/>
      <c r="J17" s="17"/>
      <c r="K17" s="17"/>
      <c r="L17" s="17"/>
      <c r="M17" s="17"/>
      <c r="N17" s="17"/>
    </row>
    <row r="18" spans="2:26" x14ac:dyDescent="0.2">
      <c r="B18" s="46" t="s">
        <v>79</v>
      </c>
      <c r="C18" s="46"/>
      <c r="D18" s="14"/>
      <c r="E18" s="14"/>
      <c r="F18" s="18"/>
      <c r="G18" s="15"/>
      <c r="H18" s="16"/>
      <c r="I18" s="17"/>
      <c r="J18" s="17"/>
      <c r="K18" s="17"/>
      <c r="L18" s="17"/>
      <c r="M18" s="17"/>
      <c r="N18" s="17"/>
    </row>
    <row r="19" spans="2:26" x14ac:dyDescent="0.2">
      <c r="B19" s="47" t="s">
        <v>121</v>
      </c>
      <c r="C19" s="27" t="s">
        <v>141</v>
      </c>
      <c r="D19" s="14"/>
      <c r="E19" s="14"/>
      <c r="F19" s="15"/>
      <c r="G19" s="15"/>
      <c r="H19" s="16"/>
      <c r="I19" s="17"/>
      <c r="J19" s="17"/>
      <c r="K19" s="17"/>
      <c r="L19" s="17"/>
      <c r="M19" s="17"/>
      <c r="N19" s="17"/>
      <c r="W19" s="267" t="s">
        <v>137</v>
      </c>
      <c r="X19" s="267"/>
      <c r="Y19" s="267"/>
      <c r="Z19" s="31">
        <v>0.2</v>
      </c>
    </row>
    <row r="20" spans="2:26" x14ac:dyDescent="0.2">
      <c r="W20" s="267" t="s">
        <v>138</v>
      </c>
      <c r="X20" s="267"/>
      <c r="Y20" s="267"/>
      <c r="Z20" s="31">
        <v>0.1</v>
      </c>
    </row>
    <row r="21" spans="2:26" x14ac:dyDescent="0.2">
      <c r="W21" s="267" t="s">
        <v>139</v>
      </c>
      <c r="X21" s="267"/>
      <c r="Y21" s="267"/>
      <c r="Z21" s="31">
        <v>0.1</v>
      </c>
    </row>
  </sheetData>
  <mergeCells count="11">
    <mergeCell ref="W21:Y21"/>
    <mergeCell ref="B2:N2"/>
    <mergeCell ref="N3:N4"/>
    <mergeCell ref="B4:F4"/>
    <mergeCell ref="G5:N5"/>
    <mergeCell ref="G7:N7"/>
    <mergeCell ref="G10:N10"/>
    <mergeCell ref="W19:Y19"/>
    <mergeCell ref="W20:Y20"/>
    <mergeCell ref="G8:N8"/>
    <mergeCell ref="G9:N9"/>
  </mergeCells>
  <printOptions horizontalCentered="1"/>
  <pageMargins left="0.7" right="0.7" top="0.75" bottom="0.75" header="0.3" footer="0.3"/>
  <pageSetup scale="93" orientation="landscape" r:id="rId1"/>
  <ignoredErrors>
    <ignoredError sqref="D13 B5:B7 D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48D7-C1E5-4FB5-85B5-437A3CFD296A}">
  <sheetPr>
    <tabColor rgb="FF00B050"/>
  </sheetPr>
  <dimension ref="B2:Z22"/>
  <sheetViews>
    <sheetView topLeftCell="C3" zoomScaleNormal="100" workbookViewId="0">
      <selection activeCell="F19" sqref="F19"/>
    </sheetView>
  </sheetViews>
  <sheetFormatPr defaultColWidth="9.140625" defaultRowHeight="14.25" x14ac:dyDescent="0.2"/>
  <cols>
    <col min="1" max="1" width="4.140625" style="29" customWidth="1"/>
    <col min="2" max="4" width="3.140625" style="13" customWidth="1"/>
    <col min="5" max="5" width="40.28515625" style="13" customWidth="1"/>
    <col min="6" max="6" width="3.28515625" style="13" customWidth="1"/>
    <col min="7" max="9" width="11.28515625" style="13" customWidth="1"/>
    <col min="10" max="10" width="11.5703125" style="13" bestFit="1" customWidth="1"/>
    <col min="11" max="11" width="10.42578125" style="13" bestFit="1" customWidth="1"/>
    <col min="12" max="12" width="10.140625" style="13" bestFit="1" customWidth="1"/>
    <col min="13" max="13" width="8.42578125" style="13" bestFit="1" customWidth="1"/>
    <col min="14" max="14" width="3.5703125" style="13" customWidth="1"/>
    <col min="15" max="15" width="3.85546875" style="29" customWidth="1"/>
    <col min="16" max="16384" width="9.140625" style="29"/>
  </cols>
  <sheetData>
    <row r="2" spans="2:14" ht="29.25" customHeight="1" x14ac:dyDescent="0.25">
      <c r="B2" s="260" t="s">
        <v>142</v>
      </c>
      <c r="C2" s="260"/>
      <c r="D2" s="260"/>
      <c r="E2" s="260"/>
      <c r="F2" s="260"/>
      <c r="G2" s="260"/>
      <c r="H2" s="260"/>
      <c r="I2" s="260"/>
      <c r="J2" s="260"/>
      <c r="K2" s="260"/>
      <c r="L2" s="260"/>
      <c r="M2" s="260"/>
      <c r="N2" s="260"/>
    </row>
    <row r="3" spans="2:14" ht="12" customHeight="1" x14ac:dyDescent="0.2">
      <c r="B3" s="182"/>
      <c r="C3" s="183"/>
      <c r="D3" s="183"/>
      <c r="E3" s="183"/>
      <c r="F3" s="183"/>
      <c r="G3" s="184" t="s">
        <v>102</v>
      </c>
      <c r="H3" s="185" t="s">
        <v>103</v>
      </c>
      <c r="I3" s="186" t="s">
        <v>104</v>
      </c>
      <c r="J3" s="186" t="s">
        <v>105</v>
      </c>
      <c r="K3" s="186" t="s">
        <v>106</v>
      </c>
      <c r="L3" s="187" t="s">
        <v>107</v>
      </c>
      <c r="M3" s="187" t="s">
        <v>108</v>
      </c>
      <c r="N3" s="255" t="s">
        <v>44</v>
      </c>
    </row>
    <row r="4" spans="2:14" ht="48.75" thickBot="1" x14ac:dyDescent="0.25">
      <c r="B4" s="261" t="s">
        <v>32</v>
      </c>
      <c r="C4" s="262"/>
      <c r="D4" s="262"/>
      <c r="E4" s="262"/>
      <c r="F4" s="263"/>
      <c r="G4" s="112" t="s">
        <v>109</v>
      </c>
      <c r="H4" s="113" t="s">
        <v>110</v>
      </c>
      <c r="I4" s="114" t="s">
        <v>111</v>
      </c>
      <c r="J4" s="114" t="s">
        <v>112</v>
      </c>
      <c r="K4" s="114" t="s">
        <v>113</v>
      </c>
      <c r="L4" s="114" t="s">
        <v>114</v>
      </c>
      <c r="M4" s="114" t="s">
        <v>115</v>
      </c>
      <c r="N4" s="256"/>
    </row>
    <row r="5" spans="2:14" ht="15" thickTop="1" x14ac:dyDescent="0.2">
      <c r="B5" s="188" t="s">
        <v>116</v>
      </c>
      <c r="C5" s="32" t="s">
        <v>117</v>
      </c>
      <c r="D5" s="33"/>
      <c r="E5" s="33"/>
      <c r="F5" s="34"/>
      <c r="G5" s="264" t="s">
        <v>118</v>
      </c>
      <c r="H5" s="265"/>
      <c r="I5" s="265"/>
      <c r="J5" s="265"/>
      <c r="K5" s="265"/>
      <c r="L5" s="265"/>
      <c r="M5" s="265"/>
      <c r="N5" s="266"/>
    </row>
    <row r="6" spans="2:14" x14ac:dyDescent="0.2">
      <c r="B6" s="189" t="s">
        <v>119</v>
      </c>
      <c r="C6" s="35" t="s">
        <v>120</v>
      </c>
      <c r="D6" s="35"/>
      <c r="E6" s="35"/>
      <c r="F6" s="36"/>
      <c r="G6" s="137">
        <v>0</v>
      </c>
      <c r="H6" s="118">
        <v>8</v>
      </c>
      <c r="I6" s="118">
        <f>(G6*H6)</f>
        <v>0</v>
      </c>
      <c r="J6" s="118">
        <f>I6*0.05</f>
        <v>0</v>
      </c>
      <c r="K6" s="118">
        <f>I6*0.1</f>
        <v>0</v>
      </c>
      <c r="L6" s="118">
        <f>SUM(I6:K6)</f>
        <v>0</v>
      </c>
      <c r="M6" s="119">
        <f>I6*Inputs!$D$23+J6*Inputs!$D$24+K6*Inputs!$D$25</f>
        <v>0</v>
      </c>
      <c r="N6" s="119" t="s">
        <v>121</v>
      </c>
    </row>
    <row r="7" spans="2:14" x14ac:dyDescent="0.2">
      <c r="B7" s="190" t="s">
        <v>122</v>
      </c>
      <c r="C7" s="37" t="s">
        <v>123</v>
      </c>
      <c r="D7" s="37"/>
      <c r="E7" s="37"/>
      <c r="F7" s="38"/>
      <c r="G7" s="257"/>
      <c r="H7" s="258"/>
      <c r="I7" s="258"/>
      <c r="J7" s="258"/>
      <c r="K7" s="258"/>
      <c r="L7" s="258"/>
      <c r="M7" s="258"/>
      <c r="N7" s="259"/>
    </row>
    <row r="8" spans="2:14" x14ac:dyDescent="0.2">
      <c r="B8" s="193"/>
      <c r="C8" s="39" t="s">
        <v>124</v>
      </c>
      <c r="D8" s="32" t="s">
        <v>125</v>
      </c>
      <c r="E8" s="32"/>
      <c r="F8" s="40"/>
      <c r="G8" s="257" t="s">
        <v>118</v>
      </c>
      <c r="H8" s="258"/>
      <c r="I8" s="258"/>
      <c r="J8" s="258"/>
      <c r="K8" s="258"/>
      <c r="L8" s="258"/>
      <c r="M8" s="258"/>
      <c r="N8" s="259"/>
    </row>
    <row r="9" spans="2:14" x14ac:dyDescent="0.2">
      <c r="B9" s="191"/>
      <c r="C9" s="41" t="s">
        <v>126</v>
      </c>
      <c r="D9" s="42" t="s">
        <v>127</v>
      </c>
      <c r="E9" s="42"/>
      <c r="F9" s="43"/>
      <c r="G9" s="268" t="s">
        <v>118</v>
      </c>
      <c r="H9" s="269"/>
      <c r="I9" s="269"/>
      <c r="J9" s="269"/>
      <c r="K9" s="269"/>
      <c r="L9" s="269"/>
      <c r="M9" s="269"/>
      <c r="N9" s="270"/>
    </row>
    <row r="10" spans="2:14" x14ac:dyDescent="0.2">
      <c r="B10" s="194"/>
      <c r="C10" s="44" t="s">
        <v>128</v>
      </c>
      <c r="D10" s="37" t="s">
        <v>129</v>
      </c>
      <c r="E10" s="37"/>
      <c r="F10" s="45"/>
      <c r="G10" s="257"/>
      <c r="H10" s="258"/>
      <c r="I10" s="258"/>
      <c r="J10" s="258"/>
      <c r="K10" s="258"/>
      <c r="L10" s="258"/>
      <c r="M10" s="258"/>
      <c r="N10" s="259"/>
    </row>
    <row r="11" spans="2:14" x14ac:dyDescent="0.2">
      <c r="B11" s="195"/>
      <c r="C11" s="53"/>
      <c r="D11" s="110" t="s">
        <v>116</v>
      </c>
      <c r="E11" s="51" t="s">
        <v>130</v>
      </c>
      <c r="F11" s="54"/>
      <c r="G11" s="117"/>
      <c r="H11" s="120"/>
      <c r="I11" s="121"/>
      <c r="J11" s="121"/>
      <c r="K11" s="121"/>
      <c r="L11" s="118"/>
      <c r="M11" s="119"/>
      <c r="N11" s="192"/>
    </row>
    <row r="12" spans="2:14" x14ac:dyDescent="0.2">
      <c r="B12" s="195"/>
      <c r="C12" s="53"/>
      <c r="D12" s="110"/>
      <c r="E12" s="51" t="s">
        <v>131</v>
      </c>
      <c r="F12" s="54"/>
      <c r="G12" s="117">
        <v>0</v>
      </c>
      <c r="H12" s="120">
        <v>5</v>
      </c>
      <c r="I12" s="121">
        <f t="shared" ref="I12:I15" si="0">(G12*H12)</f>
        <v>0</v>
      </c>
      <c r="J12" s="121">
        <f t="shared" ref="J12:J15" si="1">I12*0.05</f>
        <v>0</v>
      </c>
      <c r="K12" s="121">
        <f t="shared" ref="K12:K15" si="2">I12*0.1</f>
        <v>0</v>
      </c>
      <c r="L12" s="118">
        <f t="shared" ref="L12:L15" si="3">SUM(I12:K12)</f>
        <v>0</v>
      </c>
      <c r="M12" s="119">
        <f>I12*Inputs!$D$23+J12*Inputs!$D$24+K12*Inputs!$D$25</f>
        <v>0</v>
      </c>
      <c r="N12" s="192"/>
    </row>
    <row r="13" spans="2:14" x14ac:dyDescent="0.2">
      <c r="B13" s="195"/>
      <c r="C13" s="53"/>
      <c r="D13" s="110" t="s">
        <v>119</v>
      </c>
      <c r="E13" s="55" t="s">
        <v>132</v>
      </c>
      <c r="F13" s="54"/>
      <c r="G13" s="117"/>
      <c r="H13" s="120"/>
      <c r="I13" s="121"/>
      <c r="J13" s="121"/>
      <c r="K13" s="121"/>
      <c r="L13" s="118"/>
      <c r="M13" s="119"/>
      <c r="N13" s="192"/>
    </row>
    <row r="14" spans="2:14" ht="24" x14ac:dyDescent="0.2">
      <c r="B14" s="195"/>
      <c r="C14" s="53"/>
      <c r="D14" s="110"/>
      <c r="E14" s="55" t="s">
        <v>133</v>
      </c>
      <c r="F14" s="54"/>
      <c r="G14" s="117">
        <v>0</v>
      </c>
      <c r="H14" s="120">
        <v>2</v>
      </c>
      <c r="I14" s="121">
        <f t="shared" si="0"/>
        <v>0</v>
      </c>
      <c r="J14" s="121">
        <f t="shared" si="1"/>
        <v>0</v>
      </c>
      <c r="K14" s="121">
        <f t="shared" si="2"/>
        <v>0</v>
      </c>
      <c r="L14" s="118">
        <f t="shared" si="3"/>
        <v>0</v>
      </c>
      <c r="M14" s="119">
        <f>I14*Inputs!$D$23+J14*Inputs!$D$24+K14*Inputs!$D$25</f>
        <v>0</v>
      </c>
      <c r="N14" s="192"/>
    </row>
    <row r="15" spans="2:14" x14ac:dyDescent="0.2">
      <c r="B15" s="196"/>
      <c r="C15" s="50" t="s">
        <v>134</v>
      </c>
      <c r="D15" s="51" t="s">
        <v>135</v>
      </c>
      <c r="E15" s="51"/>
      <c r="F15" s="52"/>
      <c r="G15" s="122">
        <v>0</v>
      </c>
      <c r="H15" s="121">
        <v>4</v>
      </c>
      <c r="I15" s="121">
        <f t="shared" si="0"/>
        <v>0</v>
      </c>
      <c r="J15" s="121">
        <f t="shared" si="1"/>
        <v>0</v>
      </c>
      <c r="K15" s="121">
        <f t="shared" si="2"/>
        <v>0</v>
      </c>
      <c r="L15" s="118">
        <f t="shared" si="3"/>
        <v>0</v>
      </c>
      <c r="M15" s="119">
        <f>I15*Inputs!$D$23+J15*Inputs!$D$24+K15*Inputs!$D$25</f>
        <v>0</v>
      </c>
      <c r="N15" s="192"/>
    </row>
    <row r="16" spans="2:14" x14ac:dyDescent="0.2">
      <c r="B16" s="197"/>
      <c r="C16" s="198" t="s">
        <v>72</v>
      </c>
      <c r="D16" s="199"/>
      <c r="E16" s="199"/>
      <c r="F16" s="51"/>
      <c r="G16" s="200"/>
      <c r="H16" s="201"/>
      <c r="I16" s="202">
        <f>SUM(I6:I15)</f>
        <v>0</v>
      </c>
      <c r="J16" s="202">
        <f>SUM(J6:J15)</f>
        <v>0</v>
      </c>
      <c r="K16" s="202">
        <f>SUM(K6:K15)</f>
        <v>0</v>
      </c>
      <c r="L16" s="202">
        <f>SUM(L6:L15)</f>
        <v>0</v>
      </c>
      <c r="M16" s="203">
        <f>SUM(M6:M15)</f>
        <v>0</v>
      </c>
      <c r="N16" s="192"/>
    </row>
    <row r="17" spans="2:26" x14ac:dyDescent="0.2">
      <c r="B17" s="14"/>
      <c r="C17" s="14"/>
      <c r="D17" s="14"/>
      <c r="E17" s="14"/>
      <c r="F17" s="15"/>
      <c r="G17" s="15"/>
      <c r="H17" s="16"/>
      <c r="I17" s="17"/>
      <c r="J17" s="17"/>
      <c r="K17" s="17"/>
      <c r="L17" s="17"/>
      <c r="M17" s="17"/>
      <c r="N17" s="17"/>
    </row>
    <row r="18" spans="2:26" x14ac:dyDescent="0.2">
      <c r="B18" s="46" t="s">
        <v>79</v>
      </c>
      <c r="C18" s="46"/>
      <c r="D18" s="14"/>
      <c r="E18" s="14"/>
      <c r="F18" s="18"/>
      <c r="G18" s="15"/>
      <c r="H18" s="16"/>
      <c r="I18" s="17"/>
      <c r="J18" s="17"/>
      <c r="K18" s="17"/>
      <c r="L18" s="17"/>
      <c r="M18" s="17"/>
      <c r="N18" s="17"/>
    </row>
    <row r="19" spans="2:26" x14ac:dyDescent="0.2">
      <c r="B19" s="47" t="s">
        <v>121</v>
      </c>
      <c r="C19" s="27" t="s">
        <v>141</v>
      </c>
      <c r="D19" s="14"/>
      <c r="E19" s="14"/>
      <c r="F19" s="15"/>
      <c r="G19" s="15"/>
      <c r="H19" s="16"/>
      <c r="I19" s="17"/>
      <c r="J19" s="17"/>
      <c r="K19" s="17"/>
      <c r="L19" s="17"/>
      <c r="M19" s="17"/>
      <c r="N19" s="17"/>
    </row>
    <row r="20" spans="2:26" x14ac:dyDescent="0.2">
      <c r="W20" s="267" t="s">
        <v>137</v>
      </c>
      <c r="X20" s="267"/>
      <c r="Y20" s="267"/>
      <c r="Z20" s="31">
        <v>0.2</v>
      </c>
    </row>
    <row r="21" spans="2:26" x14ac:dyDescent="0.2">
      <c r="W21" s="267" t="s">
        <v>138</v>
      </c>
      <c r="X21" s="267"/>
      <c r="Y21" s="267"/>
      <c r="Z21" s="31">
        <v>0.1</v>
      </c>
    </row>
    <row r="22" spans="2:26" x14ac:dyDescent="0.2">
      <c r="W22" s="267" t="s">
        <v>139</v>
      </c>
      <c r="X22" s="267"/>
      <c r="Y22" s="267"/>
      <c r="Z22" s="31">
        <v>0.1</v>
      </c>
    </row>
  </sheetData>
  <mergeCells count="11">
    <mergeCell ref="W22:Y22"/>
    <mergeCell ref="B2:N2"/>
    <mergeCell ref="N3:N4"/>
    <mergeCell ref="B4:F4"/>
    <mergeCell ref="G5:N5"/>
    <mergeCell ref="G7:N7"/>
    <mergeCell ref="G10:N10"/>
    <mergeCell ref="W20:Y20"/>
    <mergeCell ref="W21:Y21"/>
    <mergeCell ref="G8:N8"/>
    <mergeCell ref="G9:N9"/>
  </mergeCells>
  <printOptions horizontalCentered="1"/>
  <pageMargins left="0.7" right="0.7" top="0.75" bottom="0.75" header="0.3" footer="0.3"/>
  <pageSetup scale="93" orientation="landscape" r:id="rId1"/>
  <ignoredErrors>
    <ignoredError sqref="D11 D1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2:I8"/>
  <sheetViews>
    <sheetView tabSelected="1" zoomScaleNormal="100" workbookViewId="0">
      <selection activeCell="I8" sqref="I8"/>
    </sheetView>
  </sheetViews>
  <sheetFormatPr defaultColWidth="9.140625" defaultRowHeight="15" x14ac:dyDescent="0.25"/>
  <cols>
    <col min="1" max="1" width="3.5703125" style="1" customWidth="1"/>
    <col min="2" max="2" width="8.5703125" style="8" customWidth="1"/>
    <col min="3" max="3" width="11.5703125" style="8" customWidth="1"/>
    <col min="4" max="4" width="18.28515625" style="8" customWidth="1"/>
    <col min="5" max="5" width="14" style="8" customWidth="1"/>
    <col min="6" max="6" width="12.85546875" style="8" customWidth="1"/>
    <col min="7" max="7" width="13" style="8" customWidth="1"/>
    <col min="8" max="8" width="10.5703125" style="8" customWidth="1"/>
    <col min="9" max="9" width="12.7109375" style="8" customWidth="1"/>
    <col min="10" max="16384" width="9.140625" style="1"/>
  </cols>
  <sheetData>
    <row r="2" spans="2:9" ht="39" customHeight="1" x14ac:dyDescent="0.25">
      <c r="B2" s="254" t="s">
        <v>143</v>
      </c>
      <c r="C2" s="254"/>
      <c r="D2" s="254"/>
      <c r="E2" s="254"/>
      <c r="F2" s="254"/>
      <c r="G2" s="254"/>
      <c r="H2" s="254"/>
      <c r="I2" s="254"/>
    </row>
    <row r="3" spans="2:9" ht="29.25" customHeight="1" thickBot="1" x14ac:dyDescent="0.3">
      <c r="B3" s="174" t="s">
        <v>87</v>
      </c>
      <c r="C3" s="175" t="s">
        <v>88</v>
      </c>
      <c r="D3" s="175" t="s">
        <v>90</v>
      </c>
      <c r="E3" s="175" t="s">
        <v>89</v>
      </c>
      <c r="F3" s="175" t="s">
        <v>73</v>
      </c>
      <c r="G3" s="175" t="s">
        <v>92</v>
      </c>
      <c r="H3" s="175" t="s">
        <v>146</v>
      </c>
      <c r="I3" s="175" t="s">
        <v>93</v>
      </c>
    </row>
    <row r="4" spans="2:9" ht="15.75" thickTop="1" x14ac:dyDescent="0.25">
      <c r="B4" s="176">
        <v>1</v>
      </c>
      <c r="C4" s="2">
        <f>EPA_YR1!I16</f>
        <v>70</v>
      </c>
      <c r="D4" s="2">
        <f>EPA_YR1!J16</f>
        <v>3.5000000000000004</v>
      </c>
      <c r="E4" s="2">
        <f>EPA_YR1!K16</f>
        <v>7.0000000000000009</v>
      </c>
      <c r="F4" s="2">
        <f>SUM(C4:E4)</f>
        <v>80.5</v>
      </c>
      <c r="G4" s="3">
        <f>EPA_YR1!M16</f>
        <v>3881.248</v>
      </c>
      <c r="H4" s="3">
        <v>0</v>
      </c>
      <c r="I4" s="3">
        <f>+G4+H4</f>
        <v>3881.248</v>
      </c>
    </row>
    <row r="5" spans="2:9" x14ac:dyDescent="0.25">
      <c r="B5" s="177">
        <v>2</v>
      </c>
      <c r="C5" s="4">
        <f>EPA_YR2!I16</f>
        <v>0</v>
      </c>
      <c r="D5" s="4">
        <f>EPA_YR2!J16</f>
        <v>0</v>
      </c>
      <c r="E5" s="4">
        <f>EPA_YR2!K16</f>
        <v>0</v>
      </c>
      <c r="F5" s="2">
        <f>SUM(C5:E5)</f>
        <v>0</v>
      </c>
      <c r="G5" s="5">
        <f>EPA_YR2!M16</f>
        <v>0</v>
      </c>
      <c r="H5" s="5">
        <v>0</v>
      </c>
      <c r="I5" s="5">
        <f>+G5+H5</f>
        <v>0</v>
      </c>
    </row>
    <row r="6" spans="2:9" ht="15.75" thickBot="1" x14ac:dyDescent="0.3">
      <c r="B6" s="174">
        <v>3</v>
      </c>
      <c r="C6" s="6">
        <f>EPA_YR3!I16</f>
        <v>0</v>
      </c>
      <c r="D6" s="6">
        <f>EPA_YR3!J16</f>
        <v>0</v>
      </c>
      <c r="E6" s="6">
        <f>EPA_YR3!K16</f>
        <v>0</v>
      </c>
      <c r="F6" s="6">
        <f>SUM(C6:E6)</f>
        <v>0</v>
      </c>
      <c r="G6" s="7">
        <f>EPA_YR3!M16</f>
        <v>0</v>
      </c>
      <c r="H6" s="7">
        <v>0</v>
      </c>
      <c r="I6" s="7">
        <f>+G6+H6</f>
        <v>0</v>
      </c>
    </row>
    <row r="7" spans="2:9" ht="15.75" thickTop="1" x14ac:dyDescent="0.25">
      <c r="B7" s="176" t="s">
        <v>4</v>
      </c>
      <c r="C7" s="2">
        <f t="shared" ref="C7:I7" si="0">SUM(C4:C6)</f>
        <v>70</v>
      </c>
      <c r="D7" s="2">
        <f t="shared" si="0"/>
        <v>3.5000000000000004</v>
      </c>
      <c r="E7" s="2">
        <f t="shared" si="0"/>
        <v>7.0000000000000009</v>
      </c>
      <c r="F7" s="2">
        <f t="shared" si="0"/>
        <v>80.5</v>
      </c>
      <c r="G7" s="3">
        <f t="shared" si="0"/>
        <v>3881.248</v>
      </c>
      <c r="H7" s="3">
        <f t="shared" si="0"/>
        <v>0</v>
      </c>
      <c r="I7" s="3">
        <f t="shared" si="0"/>
        <v>3881.248</v>
      </c>
    </row>
    <row r="8" spans="2:9" x14ac:dyDescent="0.25">
      <c r="B8" s="177" t="s">
        <v>94</v>
      </c>
      <c r="C8" s="4">
        <f t="shared" ref="C8:I8" si="1">AVERAGE(C4:C6)</f>
        <v>23.333333333333332</v>
      </c>
      <c r="D8" s="4">
        <f t="shared" si="1"/>
        <v>1.1666666666666667</v>
      </c>
      <c r="E8" s="4">
        <f t="shared" si="1"/>
        <v>2.3333333333333335</v>
      </c>
      <c r="F8" s="4">
        <f t="shared" si="1"/>
        <v>26.833333333333332</v>
      </c>
      <c r="G8" s="5">
        <f t="shared" si="1"/>
        <v>1293.7493333333334</v>
      </c>
      <c r="H8" s="5">
        <f t="shared" si="1"/>
        <v>0</v>
      </c>
      <c r="I8" s="5">
        <f t="shared" si="1"/>
        <v>1293.7493333333334</v>
      </c>
    </row>
  </sheetData>
  <mergeCells count="1">
    <mergeCell ref="B2:I2"/>
  </mergeCells>
  <printOptions horizontalCentered="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488A8447CD99488956264BA3F2DF45" ma:contentTypeVersion="6" ma:contentTypeDescription="Create a new document." ma:contentTypeScope="" ma:versionID="497142e194d4ee968b03fcdfa4fa443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22c9c37-6faa-4093-8d8a-e96ef2898a96" xmlns:ns6="b23e398a-0394-49ba-a0fa-aa0f46faf187" targetNamespace="http://schemas.microsoft.com/office/2006/metadata/properties" ma:root="true" ma:fieldsID="113eb746c770c48788bb5a0719c76220" ns1:_="" ns2:_="" ns3:_="" ns4:_="" ns5:_="" ns6:_="">
    <xsd:import namespace="http://schemas.microsoft.com/sharepoint/v3"/>
    <xsd:import namespace="4ffa91fb-a0ff-4ac5-b2db-65c790d184a4"/>
    <xsd:import namespace="http://schemas.microsoft.com/sharepoint.v3"/>
    <xsd:import namespace="http://schemas.microsoft.com/sharepoint/v3/fields"/>
    <xsd:import namespace="622c9c37-6faa-4093-8d8a-e96ef2898a96"/>
    <xsd:import namespace="b23e398a-0394-49ba-a0fa-aa0f46faf18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ea17479-d261-46e4-8a60-4d780fb2bdcb}" ma:internalName="TaxCatchAllLabel" ma:readOnly="true" ma:showField="CatchAllDataLabel" ma:web="b23e398a-0394-49ba-a0fa-aa0f46faf18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ea17479-d261-46e4-8a60-4d780fb2bdcb}" ma:internalName="TaxCatchAll" ma:showField="CatchAllData" ma:web="b23e398a-0394-49ba-a0fa-aa0f46faf1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2c9c37-6faa-4093-8d8a-e96ef2898a9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3e398a-0394-49ba-a0fa-aa0f46faf187"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2021-09-13T12:26:59+00:00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6C34CAE-1D30-4432-9B1B-FCCBB4F2EC04}">
  <ds:schemaRefs>
    <ds:schemaRef ds:uri="http://schemas.microsoft.com/sharepoint/v3/contenttype/forms"/>
  </ds:schemaRefs>
</ds:datastoreItem>
</file>

<file path=customXml/itemProps2.xml><?xml version="1.0" encoding="utf-8"?>
<ds:datastoreItem xmlns:ds="http://schemas.openxmlformats.org/officeDocument/2006/customXml" ds:itemID="{E22F96FE-477E-4381-A4A1-C2EAB3199462}"/>
</file>

<file path=customXml/itemProps3.xml><?xml version="1.0" encoding="utf-8"?>
<ds:datastoreItem xmlns:ds="http://schemas.openxmlformats.org/officeDocument/2006/customXml" ds:itemID="{78480C7A-7AC1-428C-9C5D-C51C9AC36F48}">
  <ds:schemaRefs>
    <ds:schemaRef ds:uri="http://purl.org/dc/elements/1.1/"/>
    <ds:schemaRef ds:uri="http://schemas.microsoft.com/office/2006/documentManagement/types"/>
    <ds:schemaRef ds:uri="e207ebda-7280-45f3-ae9a-b9e3ef3d094e"/>
    <ds:schemaRef ds:uri="http://schemas.microsoft.com/office/2006/metadata/properties"/>
    <ds:schemaRef ds:uri="http://schemas.microsoft.com/office/infopath/2007/PartnerControls"/>
    <ds:schemaRef ds:uri="http://purl.org/dc/terms/"/>
    <ds:schemaRef ds:uri="http://purl.org/dc/dcmitype/"/>
    <ds:schemaRef ds:uri="http://www.w3.org/XML/1998/namespace"/>
    <ds:schemaRef ds:uri="http://schemas.openxmlformats.org/package/2006/metadata/core-properties"/>
    <ds:schemaRef ds:uri="5e4dac35-fe3f-4f28-ad3d-1a40df55e8c5"/>
  </ds:schemaRefs>
</ds:datastoreItem>
</file>

<file path=customXml/itemProps4.xml><?xml version="1.0" encoding="utf-8"?>
<ds:datastoreItem xmlns:ds="http://schemas.openxmlformats.org/officeDocument/2006/customXml" ds:itemID="{AB0A3497-FE8E-4432-9A99-50AD4B0EA6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Inputs</vt:lpstr>
      <vt:lpstr>YR1</vt:lpstr>
      <vt:lpstr>YR2</vt:lpstr>
      <vt:lpstr>YR3</vt:lpstr>
      <vt:lpstr>Respondent Summary</vt:lpstr>
      <vt:lpstr>EPA_YR1</vt:lpstr>
      <vt:lpstr>EPA_YR2</vt:lpstr>
      <vt:lpstr>EPA_YR3</vt:lpstr>
      <vt:lpstr>EPA Summary</vt:lpstr>
      <vt:lpstr>'EPA Summary'!Print_Area</vt:lpstr>
      <vt:lpstr>EPA_YR1!Print_Area</vt:lpstr>
      <vt:lpstr>EPA_YR2!Print_Area</vt:lpstr>
      <vt:lpstr>EPA_YR3!Print_Area</vt:lpstr>
      <vt:lpstr>'Respondent Summary'!Print_Area</vt:lpstr>
      <vt:lpstr>'YR1'!Print_Area</vt:lpstr>
      <vt:lpstr>'YR2'!Print_Area</vt:lpstr>
      <vt:lpstr>'YR3'!Print_Area</vt:lpstr>
      <vt:lpstr>'YR1'!Print_Titles</vt:lpstr>
      <vt:lpstr>'YR2'!Print_Titles</vt:lpstr>
      <vt:lpstr>'YR3'!Print_Titles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2021-09-12T19:08:26Z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0x01010013488A8447CD99488956264BA3F2DF45</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