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Agencies\0503 OCIO\"/>
    </mc:Choice>
  </mc:AlternateContent>
  <xr:revisionPtr revIDLastSave="0" documentId="8_{9C0A1AD9-9C45-48E5-9AF4-7DD544F6F7B0}" xr6:coauthVersionLast="47" xr6:coauthVersionMax="47" xr10:uidLastSave="{00000000-0000-0000-0000-000000000000}"/>
  <bookViews>
    <workbookView xWindow="28680" yWindow="-120" windowWidth="21840" windowHeight="13140" firstSheet="1" activeTab="1" xr2:uid="{E485059E-16E4-4FCE-ACFC-045835755283}"/>
  </bookViews>
  <sheets>
    <sheet name="FY23 Cust Burden" sheetId="12" state="hidden" r:id="rId1"/>
    <sheet name="FY23 Cust Burden Final" sheetId="13" r:id="rId2"/>
    <sheet name="FY23 Cust Burden - Working" sheetId="10" state="hidden" r:id="rId3"/>
    <sheet name="Notes and Links" sheetId="11" state="hidden" r:id="rId4"/>
    <sheet name="FY23 Customer Burden" sheetId="7" state="hidden" r:id="rId5"/>
    <sheet name="FY23 Federal Costs" sheetId="9" state="hidden" r:id="rId6"/>
    <sheet name="FY23" sheetId="2" state="hidden" r:id="rId7"/>
    <sheet name="October 2019 - 2022" sheetId="1" state="hidden" r:id="rId8"/>
    <sheet name="Occupations" sheetId="5" state="hidden" r:id="rId9"/>
    <sheet name="Fed Salary" sheetId="6" state="hidden" r:id="rId10"/>
    <sheet name="FY19" sheetId="3" state="hidden" r:id="rId11"/>
    <sheet name="FY16" sheetId="4" state="hidden" r:id="rId12"/>
  </sheets>
  <definedNames>
    <definedName name="_xlnm.Print_Area" localSheetId="10">'FY19'!$A$1:$L$26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5" i="13" l="1"/>
  <c r="G24" i="13"/>
  <c r="G23" i="13"/>
  <c r="G30" i="13"/>
  <c r="T25" i="13"/>
  <c r="S25" i="13"/>
  <c r="U23" i="13" s="1"/>
  <c r="S19" i="13"/>
  <c r="O19" i="13"/>
  <c r="N19" i="13"/>
  <c r="E19" i="13"/>
  <c r="G19" i="13" s="1"/>
  <c r="Z18" i="13"/>
  <c r="S18" i="13"/>
  <c r="U18" i="13" s="1"/>
  <c r="O18" i="13"/>
  <c r="N18" i="13"/>
  <c r="E18" i="13"/>
  <c r="G18" i="13" s="1"/>
  <c r="S17" i="13"/>
  <c r="U17" i="13" s="1"/>
  <c r="H17" i="13"/>
  <c r="G17" i="13"/>
  <c r="W17" i="13" s="1"/>
  <c r="X17" i="13" s="1"/>
  <c r="T16" i="13"/>
  <c r="S16" i="13"/>
  <c r="N16" i="13"/>
  <c r="H16" i="13"/>
  <c r="G16" i="13"/>
  <c r="G31" i="13" s="1"/>
  <c r="G33" i="13" s="1"/>
  <c r="G37" i="13" s="1"/>
  <c r="O15" i="13"/>
  <c r="O11" i="13" s="1"/>
  <c r="G40" i="10"/>
  <c r="I36" i="10"/>
  <c r="G36" i="10"/>
  <c r="Z18" i="10"/>
  <c r="G17" i="10"/>
  <c r="G16" i="10"/>
  <c r="G34" i="10" s="1"/>
  <c r="G33" i="10"/>
  <c r="T28" i="10"/>
  <c r="S28" i="10"/>
  <c r="U28" i="10" s="1"/>
  <c r="H25" i="3"/>
  <c r="G25" i="3"/>
  <c r="S16" i="10"/>
  <c r="W16" i="10" s="1"/>
  <c r="X16" i="10" s="1"/>
  <c r="S17" i="10"/>
  <c r="U17" i="10" s="1"/>
  <c r="S18" i="10"/>
  <c r="S19" i="10"/>
  <c r="T16" i="10"/>
  <c r="O19" i="12"/>
  <c r="N19" i="12"/>
  <c r="E19" i="12"/>
  <c r="G19" i="12" s="1"/>
  <c r="Q19" i="12" s="1"/>
  <c r="O18" i="12"/>
  <c r="N18" i="12"/>
  <c r="G18" i="12"/>
  <c r="Q18" i="12" s="1"/>
  <c r="E18" i="12"/>
  <c r="I17" i="12"/>
  <c r="I23" i="12" s="1"/>
  <c r="H17" i="12"/>
  <c r="G17" i="12"/>
  <c r="Q17" i="12" s="1"/>
  <c r="Q16" i="12"/>
  <c r="N16" i="12"/>
  <c r="H16" i="12"/>
  <c r="G16" i="12"/>
  <c r="G23" i="12" s="1"/>
  <c r="O15" i="12"/>
  <c r="O11" i="12" s="1"/>
  <c r="B5" i="6"/>
  <c r="O15" i="10"/>
  <c r="D3" i="9"/>
  <c r="D2" i="9"/>
  <c r="N16" i="10"/>
  <c r="E75" i="1"/>
  <c r="E19" i="10"/>
  <c r="G19" i="10" s="1"/>
  <c r="E18" i="10"/>
  <c r="N18" i="10" s="1"/>
  <c r="H17" i="10"/>
  <c r="H16" i="10"/>
  <c r="K15" i="9"/>
  <c r="K2" i="9"/>
  <c r="F10" i="9"/>
  <c r="H3" i="9"/>
  <c r="H2" i="9"/>
  <c r="I3" i="9"/>
  <c r="E5" i="6"/>
  <c r="I19" i="7"/>
  <c r="I17" i="7"/>
  <c r="I16" i="7"/>
  <c r="G19" i="2"/>
  <c r="G20" i="3"/>
  <c r="G25" i="2"/>
  <c r="I17" i="13" l="1"/>
  <c r="Q16" i="13"/>
  <c r="U16" i="13"/>
  <c r="I21" i="13"/>
  <c r="I31" i="13" s="1"/>
  <c r="I33" i="13" s="1"/>
  <c r="N17" i="13"/>
  <c r="W18" i="13"/>
  <c r="X18" i="13" s="1"/>
  <c r="Q18" i="13"/>
  <c r="Q19" i="13"/>
  <c r="W19" i="13"/>
  <c r="N20" i="13"/>
  <c r="U25" i="13"/>
  <c r="W16" i="13"/>
  <c r="X16" i="13" s="1"/>
  <c r="Q17" i="13"/>
  <c r="G26" i="13"/>
  <c r="U22" i="13"/>
  <c r="Q17" i="10"/>
  <c r="U25" i="10"/>
  <c r="G27" i="10" s="1"/>
  <c r="U24" i="10"/>
  <c r="G26" i="10" s="1"/>
  <c r="W17" i="10"/>
  <c r="X17" i="10" s="1"/>
  <c r="G18" i="10"/>
  <c r="W18" i="10" s="1"/>
  <c r="X18" i="10" s="1"/>
  <c r="U26" i="10"/>
  <c r="G28" i="10" s="1"/>
  <c r="Q19" i="10"/>
  <c r="Q16" i="10"/>
  <c r="U18" i="10"/>
  <c r="U16" i="10"/>
  <c r="N17" i="12"/>
  <c r="N21" i="12" s="1"/>
  <c r="I17" i="10"/>
  <c r="N19" i="10"/>
  <c r="I2" i="9"/>
  <c r="I5" i="9" s="1"/>
  <c r="I29" i="7"/>
  <c r="I30" i="7"/>
  <c r="Q18" i="10" l="1"/>
  <c r="I21" i="10"/>
  <c r="N17" i="10"/>
  <c r="N20" i="10" s="1"/>
  <c r="W19" i="10"/>
  <c r="I10" i="9"/>
  <c r="I15" i="9" s="1"/>
  <c r="J18" i="7"/>
  <c r="O18" i="7" s="1"/>
  <c r="D5" i="6"/>
  <c r="J29" i="7"/>
  <c r="O29" i="7" s="1"/>
  <c r="I34" i="10" l="1"/>
  <c r="G29" i="10"/>
  <c r="G26" i="2"/>
  <c r="D64" i="1"/>
  <c r="F64" i="1" s="1"/>
  <c r="D65" i="1"/>
  <c r="F65" i="1" s="1"/>
  <c r="D66" i="1"/>
  <c r="F66" i="1" s="1"/>
  <c r="D67" i="1"/>
  <c r="F67" i="1" s="1"/>
  <c r="D68" i="1"/>
  <c r="F68" i="1" s="1"/>
  <c r="D69" i="1"/>
  <c r="F69" i="1" s="1"/>
  <c r="D70" i="1"/>
  <c r="F70" i="1" s="1"/>
  <c r="D71" i="1"/>
  <c r="F71" i="1" s="1"/>
  <c r="D72" i="1"/>
  <c r="F72" i="1" s="1"/>
  <c r="D73" i="1"/>
  <c r="F73" i="1" s="1"/>
  <c r="D74" i="1"/>
  <c r="F74" i="1" s="1"/>
  <c r="D63" i="1"/>
  <c r="F63" i="1" s="1"/>
  <c r="C76" i="1"/>
  <c r="E18" i="7" s="1"/>
  <c r="G18" i="7" s="1"/>
  <c r="C75" i="1"/>
  <c r="B76" i="1"/>
  <c r="E19" i="7" s="1"/>
  <c r="G19" i="7" s="1"/>
  <c r="B75" i="1"/>
  <c r="C60" i="1"/>
  <c r="D59" i="1" s="1"/>
  <c r="D75" i="1" l="1"/>
  <c r="F75" i="1" s="1"/>
  <c r="D18" i="2"/>
  <c r="D76" i="1"/>
  <c r="E17" i="7" s="1"/>
  <c r="G17" i="7" s="1"/>
  <c r="H17" i="7" s="1"/>
  <c r="J17" i="7" s="1"/>
  <c r="O17" i="7" s="1"/>
  <c r="P18" i="7"/>
  <c r="O18" i="10"/>
  <c r="N20" i="2"/>
  <c r="N18" i="2"/>
  <c r="D17" i="2"/>
  <c r="D19" i="2"/>
  <c r="D20" i="2" s="1"/>
  <c r="F20" i="2" s="1"/>
  <c r="H20" i="2" s="1"/>
  <c r="M20" i="2" s="1"/>
  <c r="D58" i="1"/>
  <c r="C78" i="1"/>
  <c r="B56" i="1"/>
  <c r="B55" i="1"/>
  <c r="B54" i="1"/>
  <c r="C56" i="1"/>
  <c r="C55" i="1"/>
  <c r="C54" i="1"/>
  <c r="F18" i="2"/>
  <c r="H25" i="2" s="1"/>
  <c r="G22" i="2"/>
  <c r="G17" i="2"/>
  <c r="G16" i="2"/>
  <c r="N11" i="2"/>
  <c r="G18" i="1"/>
  <c r="F35" i="4"/>
  <c r="H20" i="4"/>
  <c r="N20" i="4" s="1"/>
  <c r="H19" i="4"/>
  <c r="N19" i="4" s="1"/>
  <c r="H18" i="4"/>
  <c r="H35" i="4" s="1"/>
  <c r="N16" i="4"/>
  <c r="G22" i="3"/>
  <c r="D19" i="3"/>
  <c r="G18" i="3"/>
  <c r="D18" i="3"/>
  <c r="D20" i="3" s="1"/>
  <c r="F20" i="3" s="1"/>
  <c r="H20" i="3" s="1"/>
  <c r="M20" i="3" s="1"/>
  <c r="G16" i="3"/>
  <c r="F16" i="3"/>
  <c r="D16" i="3"/>
  <c r="N11" i="3"/>
  <c r="D10" i="9" l="1"/>
  <c r="B78" i="1"/>
  <c r="H19" i="7"/>
  <c r="J19" i="7" s="1"/>
  <c r="O19" i="7" s="1"/>
  <c r="P19" i="7"/>
  <c r="O19" i="10"/>
  <c r="N19" i="2"/>
  <c r="C53" i="1"/>
  <c r="F19" i="2"/>
  <c r="H19" i="2" s="1"/>
  <c r="B53" i="1"/>
  <c r="G26" i="3"/>
  <c r="H26" i="3" s="1"/>
  <c r="M26" i="3" s="1"/>
  <c r="N18" i="4"/>
  <c r="H16" i="3"/>
  <c r="F18" i="3"/>
  <c r="F22" i="3" s="1"/>
  <c r="H22" i="3" s="1"/>
  <c r="M22" i="3" s="1"/>
  <c r="P15" i="7" l="1"/>
  <c r="P11" i="7" s="1"/>
  <c r="O11" i="10"/>
  <c r="J30" i="7"/>
  <c r="O30" i="7" s="1"/>
  <c r="D16" i="2"/>
  <c r="F16" i="2" s="1"/>
  <c r="H16" i="2" s="1"/>
  <c r="M16" i="2" s="1"/>
  <c r="E16" i="7"/>
  <c r="G16" i="7" s="1"/>
  <c r="M19" i="2"/>
  <c r="H26" i="2"/>
  <c r="M26" i="2" s="1"/>
  <c r="F17" i="2"/>
  <c r="H18" i="3"/>
  <c r="M18" i="3" s="1"/>
  <c r="F19" i="3"/>
  <c r="F35" i="3" s="1"/>
  <c r="M16" i="3"/>
  <c r="H16" i="7" l="1"/>
  <c r="G39" i="7"/>
  <c r="G22" i="7"/>
  <c r="F22" i="2"/>
  <c r="H22" i="2" s="1"/>
  <c r="F5" i="6"/>
  <c r="G5" i="6" s="1"/>
  <c r="H17" i="2"/>
  <c r="H18" i="2"/>
  <c r="M18" i="2" s="1"/>
  <c r="F35" i="2"/>
  <c r="M25" i="2"/>
  <c r="H19" i="3"/>
  <c r="M19" i="3" s="1"/>
  <c r="M29" i="3" s="1"/>
  <c r="M25" i="3"/>
  <c r="M17" i="2" l="1"/>
  <c r="M29" i="2" s="1"/>
  <c r="H35" i="2"/>
  <c r="J16" i="7"/>
  <c r="H22" i="7"/>
  <c r="H35" i="3"/>
  <c r="O16" i="7" l="1"/>
  <c r="J39" i="7"/>
  <c r="O21" i="7" l="1"/>
  <c r="O33" i="7"/>
</calcChain>
</file>

<file path=xl/sharedStrings.xml><?xml version="1.0" encoding="utf-8"?>
<sst xmlns="http://schemas.openxmlformats.org/spreadsheetml/2006/main" count="935" uniqueCount="178">
  <si>
    <t>Month</t>
  </si>
  <si>
    <t>New Level 1 Accounts</t>
  </si>
  <si>
    <t>New Level 2 Accounts (Internal)</t>
  </si>
  <si>
    <t>New Level 2 Accounts (External)</t>
  </si>
  <si>
    <t>Total New Accounts</t>
  </si>
  <si>
    <t>Level 1 Accounts</t>
  </si>
  <si>
    <t>Level 2 Accounts (Internal)</t>
  </si>
  <si>
    <t>Level 2 Accounts (External)</t>
  </si>
  <si>
    <t>Service Accounts</t>
  </si>
  <si>
    <t>Total Accounts</t>
  </si>
  <si>
    <t>ICAMaaS Accounts</t>
  </si>
  <si>
    <t>Total of All Accounts</t>
  </si>
  <si>
    <t>Oct-19</t>
  </si>
  <si>
    <t>Oct-18</t>
  </si>
  <si>
    <t>Title of Information Document</t>
  </si>
  <si>
    <t>OMB  No.</t>
  </si>
  <si>
    <t xml:space="preserve"> </t>
  </si>
  <si>
    <t>0503-0014</t>
  </si>
  <si>
    <t>USDA eAuthentication Service Customer Registration</t>
  </si>
  <si>
    <t>Date  Prepared</t>
  </si>
  <si>
    <t>&gt;</t>
  </si>
  <si>
    <t>(f)  TOTAL</t>
  </si>
  <si>
    <t>(h)  TOTAL</t>
  </si>
  <si>
    <t>(k)  TOTAL</t>
  </si>
  <si>
    <t>-</t>
  </si>
  <si>
    <t>= (e)  Average</t>
  </si>
  <si>
    <t>= (g)  Average</t>
  </si>
  <si>
    <t>= (j)  Average</t>
  </si>
  <si>
    <t>(d)  TOTAL</t>
  </si>
  <si>
    <t>(i)  TOTAL</t>
  </si>
  <si>
    <t>ANNUAL  BURDEN</t>
  </si>
  <si>
    <t>FORM</t>
  </si>
  <si>
    <t>REPORTS</t>
  </si>
  <si>
    <t>RECORDS</t>
  </si>
  <si>
    <t>NO(s)</t>
  </si>
  <si>
    <t>NO.  OF Monthly</t>
  </si>
  <si>
    <t>NO.  OF</t>
  </si>
  <si>
    <t>TOTAL</t>
  </si>
  <si>
    <t>HOURS</t>
  </si>
  <si>
    <t>ANNUAL</t>
  </si>
  <si>
    <t>(If  "none"</t>
  </si>
  <si>
    <t>RESPON-</t>
  </si>
  <si>
    <t>RESPONSES</t>
  </si>
  <si>
    <t>PER</t>
  </si>
  <si>
    <t>RECORD-</t>
  </si>
  <si>
    <t>HOURS  PER</t>
  </si>
  <si>
    <t>DESCRIPTION</t>
  </si>
  <si>
    <t>so  state)</t>
  </si>
  <si>
    <t>DENTS</t>
  </si>
  <si>
    <t>RESPONSE</t>
  </si>
  <si>
    <t>(Col.  f  &amp;  g)</t>
  </si>
  <si>
    <t>KEEPERS</t>
  </si>
  <si>
    <t>KEEPING</t>
  </si>
  <si>
    <t>(Col.  d  &amp;  e)</t>
  </si>
  <si>
    <t>KEEPER</t>
  </si>
  <si>
    <t>DENT</t>
  </si>
  <si>
    <t>(Col.  i  &amp;  j)</t>
  </si>
  <si>
    <t>Farmer</t>
  </si>
  <si>
    <t>GS 5-7</t>
  </si>
  <si>
    <t>(b)</t>
  </si>
  <si>
    <t>(c)</t>
  </si>
  <si>
    <t>(d)</t>
  </si>
  <si>
    <t>(e)</t>
  </si>
  <si>
    <t>(f)</t>
  </si>
  <si>
    <t>(g)</t>
  </si>
  <si>
    <t>(h)</t>
  </si>
  <si>
    <t>(i)</t>
  </si>
  <si>
    <t>(j)</t>
  </si>
  <si>
    <t>(k)</t>
  </si>
  <si>
    <t>Electronic Self-Registration for a USDA eAuthentication Account
Customer registers for an eAuthentication account
online from the eAuthentication web site.</t>
  </si>
  <si>
    <t>None</t>
  </si>
  <si>
    <t>3 minutes</t>
  </si>
  <si>
    <t>Electronic Self-Registration for a USDA eAuthentication
with Identity Proofing
Customer provides additional information for identity verification online from the eAuthentication web site.</t>
  </si>
  <si>
    <t>Travel Time Required to Identity Proof
After providing additional information necessary for identity proofing, customer
travels to a USDA Service Center to manually validate their identity
through a Local Registration Authority.</t>
  </si>
  <si>
    <t>1 hour</t>
  </si>
  <si>
    <t>15% of users go to LRA</t>
  </si>
  <si>
    <t>After providing additional information necessary for identity proofing, customer complete the Online Identity Proofing process.</t>
  </si>
  <si>
    <t>85% of users us OIDP</t>
  </si>
  <si>
    <t xml:space="preserve">Assisting customers </t>
  </si>
  <si>
    <t>30% of users need assistance</t>
  </si>
  <si>
    <t>Higher Access - LRA</t>
  </si>
  <si>
    <t>Higher Access - OIDP</t>
  </si>
  <si>
    <t>Total Cost to the public</t>
  </si>
  <si>
    <t xml:space="preserve">                                                                    USDA - Office of the Chief Information Officer</t>
  </si>
  <si>
    <t xml:space="preserve"> SUMMARY  OF  INFORMATION  COLLECTION</t>
  </si>
  <si>
    <t xml:space="preserve"> INSTRUCTIONS:</t>
  </si>
  <si>
    <t xml:space="preserve">Use this form when a single information collection document involves multiple reporting and                  </t>
  </si>
  <si>
    <t xml:space="preserve">  recordkeeping requirements.  </t>
  </si>
  <si>
    <t xml:space="preserve">         IDENTIFICATION  OF  REPORTING  AND  RECORDKEEPPING  REQUIREMENTS</t>
  </si>
  <si>
    <t>SECTION  OF</t>
  </si>
  <si>
    <t>REGULATIONS</t>
  </si>
  <si>
    <t>(a)</t>
  </si>
  <si>
    <t>PL-106-222</t>
  </si>
  <si>
    <t>Total</t>
  </si>
  <si>
    <t>Electronic Self-Registration for a USDA eAuthentication Account
Customer registers for an eAuthentication account
online from the eAuthentication website.</t>
  </si>
  <si>
    <t>Electronic Self-Registration for a USDA eAuthentication
with Identity Proofing
Customer provides additional information for identity verification online from the eAuthentication website.</t>
  </si>
  <si>
    <t>Electronic Self-Registration for a USDA eAuthentication
Level 1 Access Account
Customer registers for a Level 1 Access account
online from the eAuthentication web site.</t>
  </si>
  <si>
    <t>8 minutes</t>
  </si>
  <si>
    <t>Electronic Self-Registration for a USDA eAuthentication
Level 2 Access Account
Customer registers for a Level 2 Access account
online from the eAuthentication web site.</t>
  </si>
  <si>
    <t>40 minutes</t>
  </si>
  <si>
    <t>Travel Time Required to Obtain an Activated Level 2
Access Account.
After registering online for a Level 2 Access Account, customer
travels to a USDA Service Center to manually validate their identity
to a Local Registration Authority.</t>
  </si>
  <si>
    <t>60 minutes</t>
  </si>
  <si>
    <t>Online Identity Proofing Service for Level 2 Access Accounts that customers registers for.</t>
  </si>
  <si>
    <t>10 minutes</t>
  </si>
  <si>
    <t>3 year average</t>
  </si>
  <si>
    <t>https://www.bls.gov/oes/current/oes450000.htm</t>
  </si>
  <si>
    <t>Webpage was updated 3/2022</t>
  </si>
  <si>
    <t>Average</t>
  </si>
  <si>
    <t>Number of Hours</t>
  </si>
  <si>
    <t>Hourly Wage</t>
  </si>
  <si>
    <t>OIDP</t>
  </si>
  <si>
    <t>LRA</t>
  </si>
  <si>
    <t>9% of users go to LRA</t>
  </si>
  <si>
    <t>91% of users us OIDP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</si>
  <si>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</si>
  <si>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</si>
  <si>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</si>
  <si>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</si>
  <si>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</si>
  <si>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</si>
  <si>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</si>
  <si>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</si>
  <si>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</si>
  <si>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</si>
  <si>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</si>
  <si>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</si>
  <si>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Percentage of folks unable to successfully online identity proof and need to visit a Local Registration Aughtority.</t>
  </si>
  <si>
    <t>6.5% of users need assistance</t>
  </si>
  <si>
    <t>5 minutes</t>
  </si>
  <si>
    <t>Rounded</t>
  </si>
  <si>
    <t>Users</t>
  </si>
  <si>
    <t>Time (15 minutes)</t>
  </si>
  <si>
    <t>GS11-12</t>
  </si>
  <si>
    <t>Register for any eAuth Account</t>
  </si>
  <si>
    <t>Complete additional information for Level 2</t>
  </si>
  <si>
    <t>Visit LRA</t>
  </si>
  <si>
    <t>91% of users use OIDP</t>
  </si>
  <si>
    <t>LRA Identity Proofing</t>
  </si>
  <si>
    <t>LRA Program Management</t>
  </si>
  <si>
    <t>Salary</t>
  </si>
  <si>
    <t>Activities</t>
  </si>
  <si>
    <t>Hours Per Month</t>
  </si>
  <si>
    <t>Hours Per Year</t>
  </si>
  <si>
    <t>Total Cost</t>
  </si>
  <si>
    <t>LRA Access</t>
  </si>
  <si>
    <t>Assigning training, managing LRA role</t>
  </si>
  <si>
    <t>Training, documentation, communication</t>
  </si>
  <si>
    <t>Cost Per Hour</t>
  </si>
  <si>
    <t>Perform identity proofing</t>
  </si>
  <si>
    <t>Time</t>
  </si>
  <si>
    <t>Barb</t>
  </si>
  <si>
    <t>Tier 3</t>
  </si>
  <si>
    <t>LRAs</t>
  </si>
  <si>
    <t>Total Cost to the Federal Government</t>
  </si>
  <si>
    <t>Experian Transaction Costs</t>
  </si>
  <si>
    <t>DBAs</t>
  </si>
  <si>
    <t>Federal Register :: Submission for OMB Review; Comment Request</t>
  </si>
  <si>
    <t>Site was updated 4/25/23</t>
  </si>
  <si>
    <t>Occupational Employment and Wages - May 2022 (bls.gov)</t>
  </si>
  <si>
    <t>Employer Costs for Employee Compensation – December 2022 (bls.gov)</t>
  </si>
  <si>
    <t>Federal Computer Specialist Average</t>
  </si>
  <si>
    <t>F19</t>
  </si>
  <si>
    <t>Difference between FY22 and FY19</t>
  </si>
  <si>
    <t>The number of respondents increased dramatically but the hours decreased due to more users being familiar with identity verification processes.</t>
  </si>
  <si>
    <t>Public Sector - Level 1 &amp; 2 Registration Form to Request</t>
  </si>
  <si>
    <t>Individuals in Households</t>
  </si>
  <si>
    <t>State, Local, and Tribal Govts</t>
  </si>
  <si>
    <t>Responses</t>
  </si>
  <si>
    <t>Now</t>
  </si>
  <si>
    <t>Previous</t>
  </si>
  <si>
    <t>Differences</t>
  </si>
  <si>
    <t>Change due to New Statute</t>
  </si>
  <si>
    <t>Change due to Agency Discretion</t>
  </si>
  <si>
    <t>Change due to Agency Adjustment</t>
  </si>
  <si>
    <t>Change due to PRA Violation</t>
  </si>
  <si>
    <t>Total Number of Respondants</t>
  </si>
  <si>
    <t>NO.  OF ANNUAL</t>
  </si>
  <si>
    <t>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</si>
</sst>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$&quot;#,##0.00_);[Red]\(&quot;$&quot;#,##0.00\)"/>
    <numFmt numFmtId="43" formatCode="_(* #,##0.00_);_(* \(#,##0.00\);_(* &quot;-&quot;??_);_(@_)"/>
    <numFmt numFmtId="164" formatCode="mm/dd/yy_)"/>
    <numFmt numFmtId="165" formatCode="mm/dd/yy;@"/>
    <numFmt numFmtId="166" formatCode="&quot;$&quot;#,##0.00"/>
    <numFmt numFmtId="167" formatCode="_(* #,##0_);_(* \(#,##0\);_(* &quot;-&quot;??_);_(@_)"/>
    <numFmt numFmtId="168" formatCode="#,##0.0000000000000"/>
    <numFmt numFmtId="169" formatCode="0.0000"/>
  </numFmts>
  <fonts count="25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7"/>
      <color indexed="8"/>
      <name val="DUTCH"/>
    </font>
    <font>
      <sz val="8"/>
      <color indexed="8"/>
      <name val="Arial"/>
      <family val="2"/>
    </font>
    <font>
      <sz val="10"/>
      <color indexed="8"/>
      <name val="DUTCH"/>
    </font>
    <font>
      <sz val="8"/>
      <color indexed="8"/>
      <name val="DUTCH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DUTCH"/>
    </font>
    <font>
      <sz val="12"/>
      <color indexed="8"/>
      <name val="DUTCH"/>
    </font>
    <font>
      <b/>
      <sz val="12"/>
      <color indexed="8"/>
      <name val="DUTCH"/>
      <family val="1"/>
    </font>
    <font>
      <sz val="12"/>
      <color indexed="8"/>
      <name val="DUTCH"/>
      <family val="1"/>
    </font>
    <font>
      <i/>
      <sz val="8"/>
      <color indexed="8"/>
      <name val="DUTCH"/>
    </font>
    <font>
      <i/>
      <sz val="7"/>
      <color indexed="8"/>
      <name val="DUTCH"/>
    </font>
    <font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color indexed="8"/>
      <name val="TMSRMN"/>
    </font>
    <font>
      <sz val="10"/>
      <name val="Arial"/>
      <family val="2"/>
    </font>
    <font>
      <sz val="10"/>
      <color indexed="8"/>
      <name val="Times New Roman"/>
      <family val="1"/>
    </font>
    <font>
      <sz val="8"/>
      <name val="Times New Roman"/>
      <family val="1"/>
    </font>
    <font>
      <b/>
      <sz val="12"/>
      <color indexed="8"/>
      <name val="DUTCH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gray125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9" fillId="0" borderId="0"/>
    <xf numFmtId="43" fontId="19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33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16" fontId="2" fillId="0" borderId="1" xfId="0" applyNumberFormat="1" applyFont="1" applyBorder="1"/>
    <xf numFmtId="0" fontId="2" fillId="0" borderId="1" xfId="0" applyFont="1" applyBorder="1"/>
    <xf numFmtId="3" fontId="0" fillId="0" borderId="0" xfId="0" applyNumberFormat="1"/>
    <xf numFmtId="3" fontId="2" fillId="0" borderId="1" xfId="0" applyNumberFormat="1" applyFont="1" applyBorder="1"/>
    <xf numFmtId="16" fontId="2" fillId="2" borderId="1" xfId="0" applyNumberFormat="1" applyFont="1" applyFill="1" applyBorder="1"/>
    <xf numFmtId="0" fontId="2" fillId="2" borderId="1" xfId="0" applyFont="1" applyFill="1" applyBorder="1"/>
    <xf numFmtId="37" fontId="3" fillId="0" borderId="2" xfId="0" applyNumberFormat="1" applyFont="1" applyBorder="1"/>
    <xf numFmtId="37" fontId="4" fillId="0" borderId="3" xfId="0" applyNumberFormat="1" applyFont="1" applyBorder="1"/>
    <xf numFmtId="37" fontId="5" fillId="0" borderId="2" xfId="0" applyNumberFormat="1" applyFont="1" applyBorder="1"/>
    <xf numFmtId="37" fontId="6" fillId="0" borderId="3" xfId="0" applyNumberFormat="1" applyFont="1" applyBorder="1"/>
    <xf numFmtId="37" fontId="5" fillId="0" borderId="4" xfId="0" applyNumberFormat="1" applyFont="1" applyBorder="1"/>
    <xf numFmtId="37" fontId="5" fillId="0" borderId="0" xfId="0" applyNumberFormat="1" applyFont="1"/>
    <xf numFmtId="37" fontId="7" fillId="0" borderId="5" xfId="0" applyNumberFormat="1" applyFont="1" applyBorder="1" applyAlignment="1">
      <alignment horizontal="center"/>
    </xf>
    <xf numFmtId="37" fontId="6" fillId="0" borderId="6" xfId="0" applyNumberFormat="1" applyFont="1" applyBorder="1"/>
    <xf numFmtId="37" fontId="7" fillId="0" borderId="7" xfId="0" applyNumberFormat="1" applyFont="1" applyBorder="1"/>
    <xf numFmtId="37" fontId="5" fillId="0" borderId="8" xfId="0" applyNumberFormat="1" applyFont="1" applyBorder="1"/>
    <xf numFmtId="37" fontId="8" fillId="0" borderId="5" xfId="0" applyNumberFormat="1" applyFont="1" applyBorder="1"/>
    <xf numFmtId="37" fontId="9" fillId="0" borderId="0" xfId="0" applyNumberFormat="1" applyFont="1"/>
    <xf numFmtId="164" fontId="6" fillId="0" borderId="5" xfId="0" applyNumberFormat="1" applyFont="1" applyBorder="1"/>
    <xf numFmtId="164" fontId="5" fillId="0" borderId="0" xfId="0" applyNumberFormat="1" applyFont="1"/>
    <xf numFmtId="164" fontId="5" fillId="0" borderId="9" xfId="0" applyNumberFormat="1" applyFont="1" applyBorder="1"/>
    <xf numFmtId="37" fontId="10" fillId="0" borderId="7" xfId="0" applyNumberFormat="1" applyFont="1" applyBorder="1"/>
    <xf numFmtId="37" fontId="11" fillId="0" borderId="6" xfId="0" applyNumberFormat="1" applyFont="1" applyBorder="1"/>
    <xf numFmtId="37" fontId="5" fillId="0" borderId="7" xfId="0" applyNumberFormat="1" applyFont="1" applyBorder="1"/>
    <xf numFmtId="164" fontId="6" fillId="0" borderId="6" xfId="0" applyNumberFormat="1" applyFont="1" applyBorder="1"/>
    <xf numFmtId="165" fontId="12" fillId="0" borderId="7" xfId="0" applyNumberFormat="1" applyFont="1" applyBorder="1" applyAlignment="1">
      <alignment horizontal="center"/>
    </xf>
    <xf numFmtId="164" fontId="5" fillId="0" borderId="8" xfId="0" applyNumberFormat="1" applyFont="1" applyBorder="1"/>
    <xf numFmtId="37" fontId="13" fillId="0" borderId="0" xfId="0" applyNumberFormat="1" applyFont="1" applyAlignment="1">
      <alignment horizontal="center"/>
    </xf>
    <xf numFmtId="37" fontId="3" fillId="0" borderId="0" xfId="0" applyNumberFormat="1" applyFont="1" applyAlignment="1">
      <alignment horizontal="center"/>
    </xf>
    <xf numFmtId="37" fontId="3" fillId="0" borderId="0" xfId="0" applyNumberFormat="1" applyFont="1"/>
    <xf numFmtId="37" fontId="3" fillId="0" borderId="9" xfId="0" applyNumberFormat="1" applyFont="1" applyBorder="1"/>
    <xf numFmtId="37" fontId="3" fillId="0" borderId="0" xfId="0" applyNumberFormat="1" applyFont="1" applyAlignment="1">
      <alignment horizontal="fill"/>
    </xf>
    <xf numFmtId="37" fontId="3" fillId="0" borderId="7" xfId="0" applyNumberFormat="1" applyFont="1" applyBorder="1" applyAlignment="1">
      <alignment horizontal="center"/>
    </xf>
    <xf numFmtId="37" fontId="3" fillId="0" borderId="7" xfId="0" applyNumberFormat="1" applyFont="1" applyBorder="1"/>
    <xf numFmtId="37" fontId="3" fillId="0" borderId="8" xfId="0" applyNumberFormat="1" applyFont="1" applyBorder="1"/>
    <xf numFmtId="37" fontId="5" fillId="0" borderId="10" xfId="0" applyNumberFormat="1" applyFont="1" applyBorder="1"/>
    <xf numFmtId="37" fontId="6" fillId="0" borderId="11" xfId="0" applyNumberFormat="1" applyFont="1" applyBorder="1"/>
    <xf numFmtId="37" fontId="6" fillId="0" borderId="11" xfId="0" applyNumberFormat="1" applyFont="1" applyBorder="1" applyAlignment="1">
      <alignment horizontal="center"/>
    </xf>
    <xf numFmtId="37" fontId="6" fillId="0" borderId="7" xfId="0" applyNumberFormat="1" applyFont="1" applyBorder="1"/>
    <xf numFmtId="37" fontId="6" fillId="0" borderId="7" xfId="0" applyNumberFormat="1" applyFont="1" applyBorder="1" applyAlignment="1">
      <alignment horizontal="center"/>
    </xf>
    <xf numFmtId="37" fontId="6" fillId="0" borderId="12" xfId="0" applyNumberFormat="1" applyFont="1" applyBorder="1"/>
    <xf numFmtId="37" fontId="6" fillId="0" borderId="8" xfId="0" applyNumberFormat="1" applyFont="1" applyBorder="1"/>
    <xf numFmtId="37" fontId="3" fillId="0" borderId="11" xfId="0" applyNumberFormat="1" applyFont="1" applyBorder="1" applyAlignment="1">
      <alignment horizontal="center"/>
    </xf>
    <xf numFmtId="37" fontId="3" fillId="0" borderId="13" xfId="0" applyNumberFormat="1" applyFont="1" applyBorder="1" applyAlignment="1">
      <alignment horizontal="center"/>
    </xf>
    <xf numFmtId="37" fontId="3" fillId="0" borderId="9" xfId="0" applyNumberFormat="1" applyFont="1" applyBorder="1" applyAlignment="1">
      <alignment horizontal="center"/>
    </xf>
    <xf numFmtId="37" fontId="14" fillId="0" borderId="11" xfId="0" applyNumberFormat="1" applyFont="1" applyBorder="1" applyAlignment="1">
      <alignment horizontal="center"/>
    </xf>
    <xf numFmtId="2" fontId="0" fillId="0" borderId="0" xfId="0" applyNumberFormat="1"/>
    <xf numFmtId="37" fontId="14" fillId="0" borderId="0" xfId="0" applyNumberFormat="1" applyFont="1" applyAlignment="1">
      <alignment horizontal="center"/>
    </xf>
    <xf numFmtId="37" fontId="3" fillId="0" borderId="11" xfId="0" applyNumberFormat="1" applyFont="1" applyBorder="1"/>
    <xf numFmtId="37" fontId="6" fillId="0" borderId="0" xfId="0" applyNumberFormat="1" applyFont="1"/>
    <xf numFmtId="37" fontId="3" fillId="0" borderId="13" xfId="0" applyNumberFormat="1" applyFont="1" applyBorder="1"/>
    <xf numFmtId="37" fontId="6" fillId="0" borderId="13" xfId="0" applyNumberFormat="1" applyFont="1" applyBorder="1"/>
    <xf numFmtId="37" fontId="14" fillId="0" borderId="9" xfId="0" applyNumberFormat="1" applyFont="1" applyBorder="1" applyAlignment="1">
      <alignment horizontal="center"/>
    </xf>
    <xf numFmtId="0" fontId="15" fillId="0" borderId="0" xfId="0" applyFont="1"/>
    <xf numFmtId="37" fontId="13" fillId="0" borderId="11" xfId="0" applyNumberFormat="1" applyFont="1" applyBorder="1" applyAlignment="1">
      <alignment horizontal="center"/>
    </xf>
    <xf numFmtId="37" fontId="13" fillId="0" borderId="13" xfId="0" applyNumberFormat="1" applyFont="1" applyBorder="1" applyAlignment="1">
      <alignment horizontal="center"/>
    </xf>
    <xf numFmtId="37" fontId="13" fillId="0" borderId="9" xfId="0" applyNumberFormat="1" applyFont="1" applyBorder="1" applyAlignment="1">
      <alignment horizontal="center"/>
    </xf>
    <xf numFmtId="8" fontId="0" fillId="0" borderId="0" xfId="0" applyNumberFormat="1"/>
    <xf numFmtId="0" fontId="0" fillId="0" borderId="1" xfId="0" applyBorder="1" applyAlignment="1">
      <alignment wrapText="1"/>
    </xf>
    <xf numFmtId="0" fontId="15" fillId="0" borderId="1" xfId="0" applyFont="1" applyBorder="1" applyAlignment="1">
      <alignment horizontal="center"/>
    </xf>
    <xf numFmtId="3" fontId="15" fillId="0" borderId="1" xfId="0" applyNumberFormat="1" applyFont="1" applyBorder="1"/>
    <xf numFmtId="1" fontId="15" fillId="0" borderId="1" xfId="0" applyNumberFormat="1" applyFont="1" applyBorder="1" applyAlignment="1">
      <alignment horizontal="center"/>
    </xf>
    <xf numFmtId="2" fontId="15" fillId="0" borderId="14" xfId="0" applyNumberFormat="1" applyFont="1" applyBorder="1" applyAlignment="1">
      <alignment horizontal="right"/>
    </xf>
    <xf numFmtId="166" fontId="0" fillId="4" borderId="0" xfId="0" applyNumberFormat="1" applyFill="1"/>
    <xf numFmtId="0" fontId="16" fillId="0" borderId="1" xfId="0" applyFont="1" applyBorder="1" applyAlignment="1">
      <alignment horizontal="left"/>
    </xf>
    <xf numFmtId="37" fontId="17" fillId="0" borderId="1" xfId="0" applyNumberFormat="1" applyFont="1" applyBorder="1" applyAlignment="1">
      <alignment horizontal="center"/>
    </xf>
    <xf numFmtId="2" fontId="17" fillId="0" borderId="1" xfId="0" applyNumberFormat="1" applyFont="1" applyBorder="1" applyAlignment="1">
      <alignment horizontal="right"/>
    </xf>
    <xf numFmtId="1" fontId="17" fillId="0" borderId="1" xfId="0" applyNumberFormat="1" applyFont="1" applyBorder="1" applyAlignment="1">
      <alignment horizontal="center"/>
    </xf>
    <xf numFmtId="2" fontId="17" fillId="0" borderId="14" xfId="0" applyNumberFormat="1" applyFont="1" applyBorder="1" applyAlignment="1">
      <alignment horizontal="right"/>
    </xf>
    <xf numFmtId="37" fontId="18" fillId="0" borderId="1" xfId="0" applyNumberFormat="1" applyFont="1" applyBorder="1" applyAlignment="1">
      <alignment horizontal="right"/>
    </xf>
    <xf numFmtId="8" fontId="0" fillId="4" borderId="0" xfId="0" applyNumberFormat="1" applyFill="1"/>
    <xf numFmtId="37" fontId="17" fillId="0" borderId="1" xfId="0" applyNumberFormat="1" applyFont="1" applyBorder="1" applyAlignment="1">
      <alignment wrapText="1"/>
    </xf>
    <xf numFmtId="37" fontId="18" fillId="0" borderId="15" xfId="0" applyNumberFormat="1" applyFont="1" applyBorder="1" applyAlignment="1">
      <alignment horizontal="left"/>
    </xf>
    <xf numFmtId="37" fontId="18" fillId="0" borderId="16" xfId="0" applyNumberFormat="1" applyFont="1" applyBorder="1" applyAlignment="1">
      <alignment horizontal="right"/>
    </xf>
    <xf numFmtId="0" fontId="18" fillId="0" borderId="1" xfId="0" applyFont="1" applyBorder="1" applyAlignment="1">
      <alignment wrapText="1"/>
    </xf>
    <xf numFmtId="37" fontId="18" fillId="0" borderId="1" xfId="0" applyNumberFormat="1" applyFont="1" applyBorder="1" applyAlignment="1">
      <alignment horizontal="center"/>
    </xf>
    <xf numFmtId="4" fontId="15" fillId="0" borderId="1" xfId="0" applyNumberFormat="1" applyFont="1" applyBorder="1" applyAlignment="1">
      <alignment horizontal="right"/>
    </xf>
    <xf numFmtId="0" fontId="16" fillId="0" borderId="1" xfId="0" applyFont="1" applyBorder="1" applyAlignment="1">
      <alignment horizontal="left" wrapText="1"/>
    </xf>
    <xf numFmtId="37" fontId="18" fillId="0" borderId="1" xfId="0" applyNumberFormat="1" applyFont="1" applyBorder="1"/>
    <xf numFmtId="0" fontId="15" fillId="0" borderId="0" xfId="0" applyFont="1" applyAlignment="1">
      <alignment horizontal="right"/>
    </xf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horizontal="center"/>
    </xf>
    <xf numFmtId="2" fontId="15" fillId="0" borderId="1" xfId="0" applyNumberFormat="1" applyFont="1" applyBorder="1" applyAlignment="1">
      <alignment horizontal="right"/>
    </xf>
    <xf numFmtId="37" fontId="18" fillId="0" borderId="1" xfId="0" applyNumberFormat="1" applyFont="1" applyBorder="1" applyAlignment="1">
      <alignment horizontal="left"/>
    </xf>
    <xf numFmtId="37" fontId="17" fillId="0" borderId="1" xfId="0" applyNumberFormat="1" applyFont="1" applyBorder="1"/>
    <xf numFmtId="37" fontId="20" fillId="0" borderId="1" xfId="0" applyNumberFormat="1" applyFont="1" applyBorder="1"/>
    <xf numFmtId="39" fontId="20" fillId="0" borderId="1" xfId="0" applyNumberFormat="1" applyFont="1" applyBorder="1"/>
    <xf numFmtId="0" fontId="16" fillId="0" borderId="1" xfId="0" applyFont="1" applyBorder="1"/>
    <xf numFmtId="0" fontId="21" fillId="0" borderId="1" xfId="0" applyFont="1" applyBorder="1"/>
    <xf numFmtId="3" fontId="21" fillId="0" borderId="1" xfId="0" applyNumberFormat="1" applyFont="1" applyBorder="1"/>
    <xf numFmtId="2" fontId="21" fillId="0" borderId="1" xfId="0" applyNumberFormat="1" applyFont="1" applyBorder="1"/>
    <xf numFmtId="166" fontId="0" fillId="0" borderId="0" xfId="0" applyNumberFormat="1"/>
    <xf numFmtId="37" fontId="18" fillId="5" borderId="1" xfId="0" applyNumberFormat="1" applyFont="1" applyFill="1" applyBorder="1"/>
    <xf numFmtId="4" fontId="15" fillId="0" borderId="1" xfId="0" applyNumberFormat="1" applyFont="1" applyBorder="1"/>
    <xf numFmtId="168" fontId="0" fillId="0" borderId="0" xfId="0" applyNumberFormat="1"/>
    <xf numFmtId="0" fontId="18" fillId="0" borderId="1" xfId="0" applyFont="1" applyBorder="1" applyAlignment="1">
      <alignment horizontal="center"/>
    </xf>
    <xf numFmtId="37" fontId="3" fillId="0" borderId="17" xfId="0" applyNumberFormat="1" applyFont="1" applyBorder="1"/>
    <xf numFmtId="37" fontId="5" fillId="0" borderId="18" xfId="0" applyNumberFormat="1" applyFont="1" applyBorder="1"/>
    <xf numFmtId="37" fontId="22" fillId="0" borderId="18" xfId="0" applyNumberFormat="1" applyFont="1" applyBorder="1"/>
    <xf numFmtId="37" fontId="5" fillId="0" borderId="12" xfId="0" applyNumberFormat="1" applyFont="1" applyBorder="1"/>
    <xf numFmtId="37" fontId="6" fillId="0" borderId="18" xfId="0" applyNumberFormat="1" applyFont="1" applyBorder="1"/>
    <xf numFmtId="37" fontId="13" fillId="0" borderId="18" xfId="0" applyNumberFormat="1" applyFont="1" applyBorder="1"/>
    <xf numFmtId="37" fontId="13" fillId="0" borderId="12" xfId="0" applyNumberFormat="1" applyFont="1" applyBorder="1" applyAlignment="1">
      <alignment horizontal="center"/>
    </xf>
    <xf numFmtId="37" fontId="3" fillId="0" borderId="12" xfId="0" applyNumberFormat="1" applyFont="1" applyBorder="1"/>
    <xf numFmtId="37" fontId="6" fillId="0" borderId="13" xfId="0" applyNumberFormat="1" applyFont="1" applyBorder="1" applyAlignment="1">
      <alignment horizontal="center"/>
    </xf>
    <xf numFmtId="0" fontId="18" fillId="0" borderId="1" xfId="0" applyFont="1" applyBorder="1" applyAlignment="1">
      <alignment horizontal="left" vertical="top"/>
    </xf>
    <xf numFmtId="37" fontId="3" fillId="0" borderId="17" xfId="1" applyNumberFormat="1" applyFont="1" applyBorder="1"/>
    <xf numFmtId="37" fontId="3" fillId="0" borderId="2" xfId="1" applyNumberFormat="1" applyFont="1" applyBorder="1"/>
    <xf numFmtId="37" fontId="4" fillId="0" borderId="3" xfId="1" applyNumberFormat="1" applyFont="1" applyBorder="1"/>
    <xf numFmtId="37" fontId="5" fillId="0" borderId="2" xfId="1" applyNumberFormat="1" applyFont="1" applyBorder="1"/>
    <xf numFmtId="37" fontId="6" fillId="0" borderId="3" xfId="1" applyNumberFormat="1" applyFont="1" applyBorder="1"/>
    <xf numFmtId="37" fontId="5" fillId="0" borderId="4" xfId="1" applyNumberFormat="1" applyFont="1" applyBorder="1"/>
    <xf numFmtId="0" fontId="19" fillId="0" borderId="0" xfId="1"/>
    <xf numFmtId="37" fontId="5" fillId="0" borderId="18" xfId="1" applyNumberFormat="1" applyFont="1" applyBorder="1"/>
    <xf numFmtId="37" fontId="5" fillId="0" borderId="0" xfId="1" applyNumberFormat="1" applyFont="1"/>
    <xf numFmtId="37" fontId="7" fillId="0" borderId="5" xfId="1" applyNumberFormat="1" applyFont="1" applyBorder="1" applyAlignment="1">
      <alignment horizontal="center"/>
    </xf>
    <xf numFmtId="37" fontId="6" fillId="0" borderId="6" xfId="1" applyNumberFormat="1" applyFont="1" applyBorder="1"/>
    <xf numFmtId="37" fontId="7" fillId="0" borderId="7" xfId="1" applyNumberFormat="1" applyFont="1" applyBorder="1"/>
    <xf numFmtId="37" fontId="5" fillId="0" borderId="8" xfId="1" applyNumberFormat="1" applyFont="1" applyBorder="1"/>
    <xf numFmtId="37" fontId="22" fillId="0" borderId="18" xfId="1" applyNumberFormat="1" applyFont="1" applyBorder="1"/>
    <xf numFmtId="37" fontId="8" fillId="0" borderId="5" xfId="1" applyNumberFormat="1" applyFont="1" applyBorder="1"/>
    <xf numFmtId="37" fontId="9" fillId="0" borderId="0" xfId="1" applyNumberFormat="1" applyFont="1"/>
    <xf numFmtId="164" fontId="6" fillId="0" borderId="5" xfId="1" applyNumberFormat="1" applyFont="1" applyBorder="1"/>
    <xf numFmtId="164" fontId="5" fillId="0" borderId="0" xfId="1" applyNumberFormat="1" applyFont="1"/>
    <xf numFmtId="164" fontId="5" fillId="0" borderId="9" xfId="1" applyNumberFormat="1" applyFont="1" applyBorder="1"/>
    <xf numFmtId="37" fontId="5" fillId="0" borderId="12" xfId="1" applyNumberFormat="1" applyFont="1" applyBorder="1"/>
    <xf numFmtId="37" fontId="10" fillId="0" borderId="7" xfId="1" applyNumberFormat="1" applyFont="1" applyBorder="1"/>
    <xf numFmtId="37" fontId="11" fillId="0" borderId="6" xfId="1" applyNumberFormat="1" applyFont="1" applyBorder="1"/>
    <xf numFmtId="37" fontId="5" fillId="0" borderId="7" xfId="1" applyNumberFormat="1" applyFont="1" applyBorder="1"/>
    <xf numFmtId="164" fontId="6" fillId="0" borderId="6" xfId="1" applyNumberFormat="1" applyFont="1" applyBorder="1"/>
    <xf numFmtId="165" fontId="12" fillId="0" borderId="7" xfId="1" applyNumberFormat="1" applyFont="1" applyBorder="1" applyAlignment="1">
      <alignment horizontal="center"/>
    </xf>
    <xf numFmtId="164" fontId="5" fillId="0" borderId="8" xfId="1" applyNumberFormat="1" applyFont="1" applyBorder="1"/>
    <xf numFmtId="37" fontId="6" fillId="0" borderId="18" xfId="1" applyNumberFormat="1" applyFont="1" applyBorder="1"/>
    <xf numFmtId="37" fontId="13" fillId="0" borderId="0" xfId="1" applyNumberFormat="1" applyFont="1" applyAlignment="1">
      <alignment horizontal="center"/>
    </xf>
    <xf numFmtId="37" fontId="3" fillId="0" borderId="0" xfId="1" applyNumberFormat="1" applyFont="1" applyAlignment="1">
      <alignment horizontal="center"/>
    </xf>
    <xf numFmtId="37" fontId="3" fillId="0" borderId="0" xfId="1" applyNumberFormat="1" applyFont="1"/>
    <xf numFmtId="37" fontId="3" fillId="0" borderId="9" xfId="1" applyNumberFormat="1" applyFont="1" applyBorder="1"/>
    <xf numFmtId="37" fontId="13" fillId="0" borderId="18" xfId="1" applyNumberFormat="1" applyFont="1" applyBorder="1"/>
    <xf numFmtId="37" fontId="3" fillId="0" borderId="0" xfId="1" applyNumberFormat="1" applyFont="1" applyAlignment="1">
      <alignment horizontal="fill"/>
    </xf>
    <xf numFmtId="37" fontId="13" fillId="0" borderId="12" xfId="1" applyNumberFormat="1" applyFont="1" applyBorder="1" applyAlignment="1">
      <alignment horizontal="center"/>
    </xf>
    <xf numFmtId="37" fontId="3" fillId="0" borderId="7" xfId="1" applyNumberFormat="1" applyFont="1" applyBorder="1" applyAlignment="1">
      <alignment horizontal="center"/>
    </xf>
    <xf numFmtId="37" fontId="3" fillId="0" borderId="7" xfId="1" applyNumberFormat="1" applyFont="1" applyBorder="1"/>
    <xf numFmtId="37" fontId="3" fillId="0" borderId="8" xfId="1" applyNumberFormat="1" applyFont="1" applyBorder="1"/>
    <xf numFmtId="37" fontId="3" fillId="0" borderId="12" xfId="1" applyNumberFormat="1" applyFont="1" applyBorder="1"/>
    <xf numFmtId="37" fontId="5" fillId="0" borderId="10" xfId="1" applyNumberFormat="1" applyFont="1" applyBorder="1"/>
    <xf numFmtId="37" fontId="6" fillId="0" borderId="13" xfId="1" applyNumberFormat="1" applyFont="1" applyBorder="1"/>
    <xf numFmtId="37" fontId="6" fillId="0" borderId="11" xfId="1" applyNumberFormat="1" applyFont="1" applyBorder="1"/>
    <xf numFmtId="37" fontId="6" fillId="0" borderId="11" xfId="1" applyNumberFormat="1" applyFont="1" applyBorder="1" applyAlignment="1">
      <alignment horizontal="center"/>
    </xf>
    <xf numFmtId="37" fontId="6" fillId="0" borderId="7" xfId="1" applyNumberFormat="1" applyFont="1" applyBorder="1"/>
    <xf numFmtId="37" fontId="6" fillId="0" borderId="7" xfId="1" applyNumberFormat="1" applyFont="1" applyBorder="1" applyAlignment="1">
      <alignment horizontal="center"/>
    </xf>
    <xf numFmtId="37" fontId="6" fillId="0" borderId="12" xfId="1" applyNumberFormat="1" applyFont="1" applyBorder="1"/>
    <xf numFmtId="37" fontId="6" fillId="0" borderId="8" xfId="1" applyNumberFormat="1" applyFont="1" applyBorder="1"/>
    <xf numFmtId="37" fontId="3" fillId="0" borderId="11" xfId="1" applyNumberFormat="1" applyFont="1" applyBorder="1" applyAlignment="1">
      <alignment horizontal="center"/>
    </xf>
    <xf numFmtId="37" fontId="3" fillId="0" borderId="13" xfId="1" applyNumberFormat="1" applyFont="1" applyBorder="1" applyAlignment="1">
      <alignment horizontal="center"/>
    </xf>
    <xf numFmtId="37" fontId="3" fillId="0" borderId="9" xfId="1" applyNumberFormat="1" applyFont="1" applyBorder="1" applyAlignment="1">
      <alignment horizontal="center"/>
    </xf>
    <xf numFmtId="37" fontId="6" fillId="0" borderId="13" xfId="1" applyNumberFormat="1" applyFont="1" applyBorder="1" applyAlignment="1">
      <alignment horizontal="center"/>
    </xf>
    <xf numFmtId="37" fontId="14" fillId="0" borderId="11" xfId="1" applyNumberFormat="1" applyFont="1" applyBorder="1" applyAlignment="1">
      <alignment horizontal="center"/>
    </xf>
    <xf numFmtId="2" fontId="19" fillId="0" borderId="0" xfId="1" applyNumberFormat="1"/>
    <xf numFmtId="37" fontId="14" fillId="0" borderId="0" xfId="1" applyNumberFormat="1" applyFont="1" applyAlignment="1">
      <alignment horizontal="center"/>
    </xf>
    <xf numFmtId="37" fontId="3" fillId="0" borderId="11" xfId="1" applyNumberFormat="1" applyFont="1" applyBorder="1"/>
    <xf numFmtId="37" fontId="6" fillId="0" borderId="0" xfId="1" applyNumberFormat="1" applyFont="1"/>
    <xf numFmtId="37" fontId="3" fillId="0" borderId="13" xfId="1" applyNumberFormat="1" applyFont="1" applyBorder="1"/>
    <xf numFmtId="37" fontId="14" fillId="0" borderId="9" xfId="1" applyNumberFormat="1" applyFont="1" applyBorder="1" applyAlignment="1">
      <alignment horizontal="center"/>
    </xf>
    <xf numFmtId="0" fontId="15" fillId="0" borderId="0" xfId="1" applyFont="1"/>
    <xf numFmtId="37" fontId="13" fillId="0" borderId="13" xfId="1" applyNumberFormat="1" applyFont="1" applyBorder="1" applyAlignment="1">
      <alignment horizontal="center"/>
    </xf>
    <xf numFmtId="37" fontId="13" fillId="0" borderId="11" xfId="1" applyNumberFormat="1" applyFont="1" applyBorder="1" applyAlignment="1">
      <alignment horizontal="center"/>
    </xf>
    <xf numFmtId="37" fontId="13" fillId="0" borderId="9" xfId="1" applyNumberFormat="1" applyFont="1" applyBorder="1" applyAlignment="1">
      <alignment horizontal="center"/>
    </xf>
    <xf numFmtId="8" fontId="19" fillId="0" borderId="0" xfId="1" applyNumberFormat="1"/>
    <xf numFmtId="0" fontId="19" fillId="0" borderId="1" xfId="1" applyBorder="1"/>
    <xf numFmtId="0" fontId="19" fillId="0" borderId="1" xfId="1" applyBorder="1" applyAlignment="1">
      <alignment wrapText="1"/>
    </xf>
    <xf numFmtId="0" fontId="15" fillId="0" borderId="1" xfId="1" applyFont="1" applyBorder="1" applyAlignment="1">
      <alignment horizontal="center"/>
    </xf>
    <xf numFmtId="3" fontId="15" fillId="0" borderId="1" xfId="1" applyNumberFormat="1" applyFont="1" applyBorder="1"/>
    <xf numFmtId="1" fontId="15" fillId="0" borderId="1" xfId="1" applyNumberFormat="1" applyFont="1" applyBorder="1" applyAlignment="1">
      <alignment horizontal="center"/>
    </xf>
    <xf numFmtId="2" fontId="15" fillId="0" borderId="14" xfId="1" applyNumberFormat="1" applyFont="1" applyBorder="1" applyAlignment="1">
      <alignment horizontal="right"/>
    </xf>
    <xf numFmtId="4" fontId="15" fillId="3" borderId="1" xfId="1" applyNumberFormat="1" applyFont="1" applyFill="1" applyBorder="1" applyAlignment="1">
      <alignment horizontal="right"/>
    </xf>
    <xf numFmtId="166" fontId="19" fillId="4" borderId="0" xfId="1" applyNumberFormat="1" applyFill="1"/>
    <xf numFmtId="0" fontId="16" fillId="0" borderId="1" xfId="1" applyFont="1" applyBorder="1" applyAlignment="1">
      <alignment horizontal="left"/>
    </xf>
    <xf numFmtId="37" fontId="17" fillId="0" borderId="1" xfId="1" applyNumberFormat="1" applyFont="1" applyBorder="1" applyAlignment="1">
      <alignment horizontal="center"/>
    </xf>
    <xf numFmtId="2" fontId="17" fillId="0" borderId="1" xfId="1" applyNumberFormat="1" applyFont="1" applyBorder="1" applyAlignment="1">
      <alignment horizontal="right"/>
    </xf>
    <xf numFmtId="1" fontId="17" fillId="0" borderId="1" xfId="1" applyNumberFormat="1" applyFont="1" applyBorder="1" applyAlignment="1">
      <alignment horizontal="center"/>
    </xf>
    <xf numFmtId="2" fontId="17" fillId="0" borderId="14" xfId="1" applyNumberFormat="1" applyFont="1" applyBorder="1" applyAlignment="1">
      <alignment horizontal="right"/>
    </xf>
    <xf numFmtId="3" fontId="17" fillId="0" borderId="1" xfId="1" applyNumberFormat="1" applyFont="1" applyBorder="1" applyAlignment="1">
      <alignment horizontal="right"/>
    </xf>
    <xf numFmtId="37" fontId="18" fillId="0" borderId="1" xfId="1" applyNumberFormat="1" applyFont="1" applyBorder="1" applyAlignment="1">
      <alignment horizontal="right"/>
    </xf>
    <xf numFmtId="8" fontId="19" fillId="4" borderId="0" xfId="1" applyNumberFormat="1" applyFill="1"/>
    <xf numFmtId="37" fontId="17" fillId="0" borderId="1" xfId="1" applyNumberFormat="1" applyFont="1" applyBorder="1" applyAlignment="1">
      <alignment wrapText="1"/>
    </xf>
    <xf numFmtId="3" fontId="15" fillId="3" borderId="1" xfId="1" applyNumberFormat="1" applyFont="1" applyFill="1" applyBorder="1" applyAlignment="1">
      <alignment horizontal="right"/>
    </xf>
    <xf numFmtId="37" fontId="18" fillId="0" borderId="15" xfId="1" applyNumberFormat="1" applyFont="1" applyBorder="1" applyAlignment="1">
      <alignment horizontal="left"/>
    </xf>
    <xf numFmtId="37" fontId="18" fillId="0" borderId="16" xfId="1" applyNumberFormat="1" applyFont="1" applyBorder="1" applyAlignment="1">
      <alignment horizontal="right"/>
    </xf>
    <xf numFmtId="0" fontId="18" fillId="0" borderId="1" xfId="1" applyFont="1" applyBorder="1" applyAlignment="1">
      <alignment horizontal="left" vertical="top"/>
    </xf>
    <xf numFmtId="0" fontId="18" fillId="0" borderId="1" xfId="1" applyFont="1" applyBorder="1" applyAlignment="1">
      <alignment wrapText="1"/>
    </xf>
    <xf numFmtId="37" fontId="18" fillId="0" borderId="1" xfId="1" applyNumberFormat="1" applyFont="1" applyBorder="1" applyAlignment="1">
      <alignment horizontal="center"/>
    </xf>
    <xf numFmtId="4" fontId="15" fillId="0" borderId="1" xfId="1" applyNumberFormat="1" applyFont="1" applyBorder="1" applyAlignment="1">
      <alignment horizontal="right"/>
    </xf>
    <xf numFmtId="166" fontId="0" fillId="0" borderId="0" xfId="2" applyNumberFormat="1" applyFont="1"/>
    <xf numFmtId="0" fontId="16" fillId="0" borderId="1" xfId="1" applyFont="1" applyBorder="1" applyAlignment="1">
      <alignment horizontal="left" wrapText="1"/>
    </xf>
    <xf numFmtId="37" fontId="18" fillId="0" borderId="1" xfId="1" applyNumberFormat="1" applyFont="1" applyBorder="1"/>
    <xf numFmtId="43" fontId="17" fillId="0" borderId="1" xfId="2" applyFont="1" applyBorder="1" applyAlignment="1" applyProtection="1">
      <alignment horizontal="right"/>
    </xf>
    <xf numFmtId="167" fontId="17" fillId="0" borderId="1" xfId="2" applyNumberFormat="1" applyFont="1" applyBorder="1" applyAlignment="1" applyProtection="1">
      <alignment horizontal="right"/>
    </xf>
    <xf numFmtId="0" fontId="15" fillId="0" borderId="0" xfId="1" applyFont="1" applyAlignment="1">
      <alignment horizontal="right"/>
    </xf>
    <xf numFmtId="0" fontId="16" fillId="0" borderId="1" xfId="1" applyFont="1" applyBorder="1" applyAlignment="1">
      <alignment wrapText="1"/>
    </xf>
    <xf numFmtId="0" fontId="16" fillId="0" borderId="1" xfId="1" applyFont="1" applyBorder="1" applyAlignment="1">
      <alignment horizontal="center"/>
    </xf>
    <xf numFmtId="2" fontId="15" fillId="0" borderId="1" xfId="1" applyNumberFormat="1" applyFont="1" applyBorder="1" applyAlignment="1">
      <alignment horizontal="right"/>
    </xf>
    <xf numFmtId="37" fontId="18" fillId="0" borderId="1" xfId="1" applyNumberFormat="1" applyFont="1" applyBorder="1" applyAlignment="1">
      <alignment horizontal="left"/>
    </xf>
    <xf numFmtId="37" fontId="17" fillId="0" borderId="1" xfId="1" applyNumberFormat="1" applyFont="1" applyBorder="1"/>
    <xf numFmtId="37" fontId="20" fillId="0" borderId="1" xfId="1" applyNumberFormat="1" applyFont="1" applyBorder="1"/>
    <xf numFmtId="39" fontId="20" fillId="0" borderId="1" xfId="1" applyNumberFormat="1" applyFont="1" applyBorder="1"/>
    <xf numFmtId="0" fontId="16" fillId="0" borderId="1" xfId="1" applyFont="1" applyBorder="1"/>
    <xf numFmtId="0" fontId="21" fillId="0" borderId="1" xfId="1" applyFont="1" applyBorder="1"/>
    <xf numFmtId="3" fontId="21" fillId="0" borderId="1" xfId="1" applyNumberFormat="1" applyFont="1" applyBorder="1"/>
    <xf numFmtId="2" fontId="21" fillId="0" borderId="1" xfId="1" applyNumberFormat="1" applyFont="1" applyBorder="1"/>
    <xf numFmtId="166" fontId="19" fillId="0" borderId="0" xfId="1" applyNumberFormat="1"/>
    <xf numFmtId="37" fontId="18" fillId="5" borderId="1" xfId="1" applyNumberFormat="1" applyFont="1" applyFill="1" applyBorder="1"/>
    <xf numFmtId="4" fontId="15" fillId="0" borderId="1" xfId="1" applyNumberFormat="1" applyFont="1" applyBorder="1"/>
    <xf numFmtId="168" fontId="19" fillId="0" borderId="0" xfId="1" applyNumberFormat="1"/>
    <xf numFmtId="0" fontId="18" fillId="0" borderId="1" xfId="1" applyFont="1" applyBorder="1" applyAlignment="1">
      <alignment horizontal="center"/>
    </xf>
    <xf numFmtId="0" fontId="15" fillId="0" borderId="1" xfId="1" applyFont="1" applyBorder="1" applyAlignment="1">
      <alignment wrapText="1"/>
    </xf>
    <xf numFmtId="3" fontId="15" fillId="0" borderId="1" xfId="1" applyNumberFormat="1" applyFont="1" applyBorder="1" applyAlignment="1">
      <alignment horizontal="right"/>
    </xf>
    <xf numFmtId="37" fontId="18" fillId="0" borderId="15" xfId="1" applyNumberFormat="1" applyFont="1" applyBorder="1" applyAlignment="1">
      <alignment horizontal="right"/>
    </xf>
    <xf numFmtId="4" fontId="0" fillId="0" borderId="0" xfId="0" applyNumberFormat="1"/>
    <xf numFmtId="3" fontId="17" fillId="0" borderId="1" xfId="0" applyNumberFormat="1" applyFont="1" applyBorder="1" applyAlignment="1">
      <alignment horizontal="right"/>
    </xf>
    <xf numFmtId="3" fontId="15" fillId="0" borderId="1" xfId="0" applyNumberFormat="1" applyFont="1" applyBorder="1" applyAlignment="1">
      <alignment horizontal="right"/>
    </xf>
    <xf numFmtId="1" fontId="0" fillId="0" borderId="0" xfId="0" applyNumberFormat="1"/>
    <xf numFmtId="3" fontId="15" fillId="3" borderId="1" xfId="0" applyNumberFormat="1" applyFont="1" applyFill="1" applyBorder="1"/>
    <xf numFmtId="8" fontId="0" fillId="0" borderId="0" xfId="0" applyNumberFormat="1" applyAlignment="1">
      <alignment horizontal="left"/>
    </xf>
    <xf numFmtId="3" fontId="0" fillId="3" borderId="0" xfId="0" applyNumberFormat="1" applyFill="1"/>
    <xf numFmtId="37" fontId="18" fillId="3" borderId="1" xfId="0" applyNumberFormat="1" applyFont="1" applyFill="1" applyBorder="1" applyAlignment="1">
      <alignment horizontal="left"/>
    </xf>
    <xf numFmtId="37" fontId="18" fillId="3" borderId="1" xfId="0" applyNumberFormat="1" applyFont="1" applyFill="1" applyBorder="1"/>
    <xf numFmtId="37" fontId="17" fillId="3" borderId="1" xfId="0" applyNumberFormat="1" applyFont="1" applyFill="1" applyBorder="1"/>
    <xf numFmtId="37" fontId="20" fillId="3" borderId="1" xfId="0" applyNumberFormat="1" applyFont="1" applyFill="1" applyBorder="1"/>
    <xf numFmtId="39" fontId="20" fillId="3" borderId="1" xfId="0" applyNumberFormat="1" applyFont="1" applyFill="1" applyBorder="1"/>
    <xf numFmtId="169" fontId="0" fillId="0" borderId="0" xfId="0" applyNumberFormat="1"/>
    <xf numFmtId="37" fontId="5" fillId="3" borderId="2" xfId="0" applyNumberFormat="1" applyFont="1" applyFill="1" applyBorder="1"/>
    <xf numFmtId="37" fontId="5" fillId="3" borderId="0" xfId="0" applyNumberFormat="1" applyFont="1" applyFill="1"/>
    <xf numFmtId="37" fontId="5" fillId="3" borderId="7" xfId="0" applyNumberFormat="1" applyFont="1" applyFill="1" applyBorder="1"/>
    <xf numFmtId="37" fontId="3" fillId="3" borderId="0" xfId="0" applyNumberFormat="1" applyFont="1" applyFill="1" applyAlignment="1">
      <alignment horizontal="center"/>
    </xf>
    <xf numFmtId="37" fontId="3" fillId="3" borderId="0" xfId="0" applyNumberFormat="1" applyFont="1" applyFill="1" applyAlignment="1">
      <alignment horizontal="fill"/>
    </xf>
    <xf numFmtId="37" fontId="3" fillId="3" borderId="7" xfId="0" applyNumberFormat="1" applyFont="1" applyFill="1" applyBorder="1" applyAlignment="1">
      <alignment horizontal="center"/>
    </xf>
    <xf numFmtId="37" fontId="6" fillId="3" borderId="7" xfId="0" applyNumberFormat="1" applyFont="1" applyFill="1" applyBorder="1" applyAlignment="1">
      <alignment horizontal="center"/>
    </xf>
    <xf numFmtId="37" fontId="3" fillId="3" borderId="11" xfId="0" applyNumberFormat="1" applyFont="1" applyFill="1" applyBorder="1" applyAlignment="1">
      <alignment horizontal="center"/>
    </xf>
    <xf numFmtId="37" fontId="14" fillId="3" borderId="11" xfId="0" applyNumberFormat="1" applyFont="1" applyFill="1" applyBorder="1" applyAlignment="1">
      <alignment horizontal="center"/>
    </xf>
    <xf numFmtId="37" fontId="6" fillId="3" borderId="11" xfId="0" applyNumberFormat="1" applyFont="1" applyFill="1" applyBorder="1"/>
    <xf numFmtId="37" fontId="13" fillId="3" borderId="11" xfId="0" applyNumberFormat="1" applyFont="1" applyFill="1" applyBorder="1" applyAlignment="1">
      <alignment horizontal="center"/>
    </xf>
    <xf numFmtId="3" fontId="15" fillId="3" borderId="14" xfId="0" applyNumberFormat="1" applyFont="1" applyFill="1" applyBorder="1"/>
    <xf numFmtId="2" fontId="17" fillId="3" borderId="1" xfId="0" applyNumberFormat="1" applyFont="1" applyFill="1" applyBorder="1" applyAlignment="1">
      <alignment horizontal="right"/>
    </xf>
    <xf numFmtId="2" fontId="15" fillId="3" borderId="1" xfId="0" applyNumberFormat="1" applyFont="1" applyFill="1" applyBorder="1" applyAlignment="1">
      <alignment horizontal="right"/>
    </xf>
    <xf numFmtId="3" fontId="21" fillId="3" borderId="1" xfId="0" applyNumberFormat="1" applyFont="1" applyFill="1" applyBorder="1"/>
    <xf numFmtId="0" fontId="0" fillId="3" borderId="0" xfId="0" applyFill="1"/>
    <xf numFmtId="0" fontId="15" fillId="3" borderId="0" xfId="0" applyFont="1" applyFill="1"/>
    <xf numFmtId="8" fontId="0" fillId="3" borderId="0" xfId="0" applyNumberFormat="1" applyFill="1"/>
    <xf numFmtId="166" fontId="0" fillId="3" borderId="0" xfId="0" applyNumberFormat="1" applyFill="1"/>
    <xf numFmtId="0" fontId="0" fillId="0" borderId="0" xfId="0" applyAlignment="1">
      <alignment wrapText="1"/>
    </xf>
    <xf numFmtId="37" fontId="3" fillId="0" borderId="2" xfId="0" applyNumberFormat="1" applyFont="1" applyBorder="1" applyAlignment="1">
      <alignment wrapText="1"/>
    </xf>
    <xf numFmtId="37" fontId="5" fillId="0" borderId="0" xfId="0" applyNumberFormat="1" applyFont="1" applyAlignment="1">
      <alignment wrapText="1"/>
    </xf>
    <xf numFmtId="37" fontId="22" fillId="0" borderId="0" xfId="0" applyNumberFormat="1" applyFont="1" applyAlignment="1">
      <alignment wrapText="1"/>
    </xf>
    <xf numFmtId="37" fontId="5" fillId="0" borderId="7" xfId="0" applyNumberFormat="1" applyFont="1" applyBorder="1" applyAlignment="1">
      <alignment wrapText="1"/>
    </xf>
    <xf numFmtId="37" fontId="6" fillId="0" borderId="0" xfId="0" applyNumberFormat="1" applyFont="1" applyAlignment="1">
      <alignment wrapText="1"/>
    </xf>
    <xf numFmtId="37" fontId="13" fillId="0" borderId="0" xfId="0" applyNumberFormat="1" applyFont="1" applyAlignment="1">
      <alignment wrapText="1"/>
    </xf>
    <xf numFmtId="37" fontId="13" fillId="0" borderId="7" xfId="0" applyNumberFormat="1" applyFont="1" applyBorder="1" applyAlignment="1">
      <alignment horizontal="center" wrapText="1"/>
    </xf>
    <xf numFmtId="37" fontId="3" fillId="0" borderId="7" xfId="0" applyNumberFormat="1" applyFont="1" applyBorder="1" applyAlignment="1">
      <alignment wrapText="1"/>
    </xf>
    <xf numFmtId="37" fontId="6" fillId="0" borderId="11" xfId="0" applyNumberFormat="1" applyFont="1" applyBorder="1" applyAlignment="1">
      <alignment wrapText="1"/>
    </xf>
    <xf numFmtId="37" fontId="6" fillId="0" borderId="11" xfId="0" applyNumberFormat="1" applyFont="1" applyBorder="1" applyAlignment="1">
      <alignment horizontal="center" wrapText="1"/>
    </xf>
    <xf numFmtId="37" fontId="13" fillId="0" borderId="11" xfId="0" applyNumberFormat="1" applyFont="1" applyBorder="1" applyAlignment="1">
      <alignment horizontal="center" wrapText="1"/>
    </xf>
    <xf numFmtId="0" fontId="18" fillId="0" borderId="1" xfId="0" applyFont="1" applyBorder="1" applyAlignment="1">
      <alignment horizontal="left" vertical="top" wrapText="1"/>
    </xf>
    <xf numFmtId="37" fontId="18" fillId="0" borderId="1" xfId="0" applyNumberFormat="1" applyFont="1" applyBorder="1" applyAlignment="1">
      <alignment wrapText="1"/>
    </xf>
    <xf numFmtId="3" fontId="15" fillId="0" borderId="14" xfId="0" applyNumberFormat="1" applyFont="1" applyBorder="1"/>
    <xf numFmtId="166" fontId="15" fillId="0" borderId="1" xfId="0" applyNumberFormat="1" applyFont="1" applyBorder="1" applyAlignment="1">
      <alignment horizontal="center"/>
    </xf>
    <xf numFmtId="166" fontId="17" fillId="0" borderId="1" xfId="0" applyNumberFormat="1" applyFont="1" applyBorder="1" applyAlignment="1">
      <alignment horizontal="center"/>
    </xf>
    <xf numFmtId="166" fontId="15" fillId="0" borderId="1" xfId="0" applyNumberFormat="1" applyFont="1" applyBorder="1" applyAlignment="1">
      <alignment horizontal="right"/>
    </xf>
    <xf numFmtId="2" fontId="15" fillId="0" borderId="1" xfId="0" applyNumberFormat="1" applyFont="1" applyBorder="1" applyAlignment="1">
      <alignment horizontal="center"/>
    </xf>
    <xf numFmtId="3" fontId="15" fillId="6" borderId="1" xfId="0" applyNumberFormat="1" applyFont="1" applyFill="1" applyBorder="1"/>
    <xf numFmtId="166" fontId="15" fillId="6" borderId="1" xfId="0" applyNumberFormat="1" applyFont="1" applyFill="1" applyBorder="1" applyAlignment="1">
      <alignment horizontal="center"/>
    </xf>
    <xf numFmtId="166" fontId="0" fillId="0" borderId="0" xfId="2" applyNumberFormat="1" applyFont="1" applyFill="1"/>
    <xf numFmtId="37" fontId="18" fillId="0" borderId="16" xfId="0" applyNumberFormat="1" applyFont="1" applyBorder="1" applyAlignment="1">
      <alignment horizontal="right" wrapText="1"/>
    </xf>
    <xf numFmtId="43" fontId="15" fillId="0" borderId="1" xfId="3" applyFont="1" applyBorder="1" applyAlignment="1">
      <alignment horizontal="right"/>
    </xf>
    <xf numFmtId="37" fontId="17" fillId="3" borderId="0" xfId="0" applyNumberFormat="1" applyFont="1" applyFill="1" applyAlignment="1">
      <alignment wrapText="1"/>
    </xf>
    <xf numFmtId="4" fontId="15" fillId="0" borderId="14" xfId="0" applyNumberFormat="1" applyFont="1" applyBorder="1"/>
    <xf numFmtId="169" fontId="17" fillId="0" borderId="1" xfId="0" applyNumberFormat="1" applyFont="1" applyBorder="1" applyAlignment="1">
      <alignment horizontal="right"/>
    </xf>
    <xf numFmtId="43" fontId="15" fillId="0" borderId="1" xfId="3" applyFont="1" applyFill="1" applyBorder="1" applyAlignment="1">
      <alignment horizontal="right"/>
    </xf>
    <xf numFmtId="0" fontId="2" fillId="0" borderId="0" xfId="0" applyFont="1"/>
    <xf numFmtId="0" fontId="0" fillId="7" borderId="0" xfId="0" applyFill="1"/>
    <xf numFmtId="2" fontId="0" fillId="7" borderId="0" xfId="0" applyNumberFormat="1" applyFill="1"/>
    <xf numFmtId="39" fontId="0" fillId="0" borderId="0" xfId="3" applyNumberFormat="1" applyFont="1"/>
    <xf numFmtId="0" fontId="18" fillId="0" borderId="1" xfId="0" applyFont="1" applyBorder="1" applyAlignment="1">
      <alignment horizontal="left"/>
    </xf>
    <xf numFmtId="0" fontId="18" fillId="0" borderId="1" xfId="0" applyFont="1" applyBorder="1" applyAlignment="1">
      <alignment horizontal="left" wrapText="1"/>
    </xf>
    <xf numFmtId="0" fontId="24" fillId="0" borderId="0" xfId="4"/>
    <xf numFmtId="0" fontId="24" fillId="0" borderId="0" xfId="4" applyAlignment="1">
      <alignment vertical="center"/>
    </xf>
    <xf numFmtId="43" fontId="0" fillId="0" borderId="0" xfId="2" applyFont="1"/>
    <xf numFmtId="0" fontId="0" fillId="8" borderId="0" xfId="0" applyFill="1"/>
    <xf numFmtId="37" fontId="6" fillId="8" borderId="7" xfId="1" applyNumberFormat="1" applyFont="1" applyFill="1" applyBorder="1" applyAlignment="1">
      <alignment horizontal="center"/>
    </xf>
    <xf numFmtId="37" fontId="6" fillId="8" borderId="7" xfId="1" applyNumberFormat="1" applyFont="1" applyFill="1" applyBorder="1"/>
    <xf numFmtId="37" fontId="3" fillId="8" borderId="11" xfId="1" applyNumberFormat="1" applyFont="1" applyFill="1" applyBorder="1" applyAlignment="1">
      <alignment horizontal="center"/>
    </xf>
    <xf numFmtId="37" fontId="3" fillId="8" borderId="0" xfId="1" applyNumberFormat="1" applyFont="1" applyFill="1" applyAlignment="1">
      <alignment horizontal="center"/>
    </xf>
    <xf numFmtId="37" fontId="14" fillId="8" borderId="0" xfId="1" applyNumberFormat="1" applyFont="1" applyFill="1" applyAlignment="1">
      <alignment horizontal="center"/>
    </xf>
    <xf numFmtId="37" fontId="14" fillId="8" borderId="11" xfId="1" applyNumberFormat="1" applyFont="1" applyFill="1" applyBorder="1" applyAlignment="1">
      <alignment horizontal="center"/>
    </xf>
    <xf numFmtId="37" fontId="6" fillId="8" borderId="11" xfId="1" applyNumberFormat="1" applyFont="1" applyFill="1" applyBorder="1"/>
    <xf numFmtId="37" fontId="6" fillId="8" borderId="0" xfId="1" applyNumberFormat="1" applyFont="1" applyFill="1"/>
    <xf numFmtId="37" fontId="13" fillId="8" borderId="11" xfId="1" applyNumberFormat="1" applyFont="1" applyFill="1" applyBorder="1" applyAlignment="1">
      <alignment horizontal="center"/>
    </xf>
    <xf numFmtId="37" fontId="13" fillId="8" borderId="0" xfId="1" applyNumberFormat="1" applyFont="1" applyFill="1" applyAlignment="1">
      <alignment horizontal="center"/>
    </xf>
    <xf numFmtId="2" fontId="15" fillId="8" borderId="14" xfId="1" applyNumberFormat="1" applyFont="1" applyFill="1" applyBorder="1" applyAlignment="1">
      <alignment horizontal="right"/>
    </xf>
    <xf numFmtId="4" fontId="15" fillId="8" borderId="1" xfId="1" applyNumberFormat="1" applyFont="1" applyFill="1" applyBorder="1" applyAlignment="1">
      <alignment horizontal="right"/>
    </xf>
    <xf numFmtId="2" fontId="17" fillId="8" borderId="1" xfId="1" applyNumberFormat="1" applyFont="1" applyFill="1" applyBorder="1" applyAlignment="1">
      <alignment horizontal="right"/>
    </xf>
    <xf numFmtId="2" fontId="17" fillId="8" borderId="14" xfId="1" applyNumberFormat="1" applyFont="1" applyFill="1" applyBorder="1" applyAlignment="1">
      <alignment horizontal="right"/>
    </xf>
    <xf numFmtId="2" fontId="15" fillId="8" borderId="1" xfId="1" applyNumberFormat="1" applyFont="1" applyFill="1" applyBorder="1" applyAlignment="1">
      <alignment horizontal="right"/>
    </xf>
    <xf numFmtId="37" fontId="13" fillId="8" borderId="0" xfId="1" applyNumberFormat="1" applyFont="1" applyFill="1" applyAlignment="1">
      <alignment horizontal="center" wrapText="1"/>
    </xf>
    <xf numFmtId="43" fontId="15" fillId="8" borderId="1" xfId="3" applyFont="1" applyFill="1" applyBorder="1"/>
    <xf numFmtId="43" fontId="17" fillId="8" borderId="1" xfId="3" applyFont="1" applyFill="1" applyBorder="1" applyAlignment="1">
      <alignment horizontal="right"/>
    </xf>
    <xf numFmtId="167" fontId="15" fillId="8" borderId="1" xfId="3" applyNumberFormat="1" applyFont="1" applyFill="1" applyBorder="1"/>
    <xf numFmtId="4" fontId="17" fillId="8" borderId="1" xfId="1" applyNumberFormat="1" applyFont="1" applyFill="1" applyBorder="1" applyAlignment="1">
      <alignment horizontal="right"/>
    </xf>
    <xf numFmtId="43" fontId="0" fillId="0" borderId="0" xfId="0" applyNumberFormat="1"/>
    <xf numFmtId="43" fontId="0" fillId="8" borderId="0" xfId="0" applyNumberFormat="1" applyFill="1"/>
    <xf numFmtId="167" fontId="0" fillId="8" borderId="1" xfId="0" applyNumberFormat="1" applyFill="1" applyBorder="1"/>
    <xf numFmtId="0" fontId="0" fillId="9" borderId="1" xfId="0" applyFill="1" applyBorder="1"/>
    <xf numFmtId="167" fontId="0" fillId="9" borderId="1" xfId="3" applyNumberFormat="1" applyFont="1" applyFill="1" applyBorder="1"/>
    <xf numFmtId="43" fontId="0" fillId="9" borderId="1" xfId="3" applyFont="1" applyFill="1" applyBorder="1"/>
    <xf numFmtId="167" fontId="0" fillId="9" borderId="1" xfId="3" applyNumberFormat="1" applyFont="1" applyFill="1" applyBorder="1" applyAlignment="1"/>
    <xf numFmtId="167" fontId="0" fillId="9" borderId="1" xfId="0" applyNumberFormat="1" applyFill="1" applyBorder="1"/>
    <xf numFmtId="43" fontId="0" fillId="9" borderId="1" xfId="0" applyNumberFormat="1" applyFill="1" applyBorder="1"/>
    <xf numFmtId="0" fontId="0" fillId="9" borderId="14" xfId="0" applyFill="1" applyBorder="1" applyAlignment="1">
      <alignment horizontal="right"/>
    </xf>
    <xf numFmtId="0" fontId="0" fillId="9" borderId="19" xfId="0" applyFill="1" applyBorder="1" applyAlignment="1">
      <alignment horizontal="right"/>
    </xf>
    <xf numFmtId="0" fontId="0" fillId="9" borderId="20" xfId="0" applyFill="1" applyBorder="1" applyAlignment="1">
      <alignment horizontal="right"/>
    </xf>
    <xf numFmtId="0" fontId="0" fillId="8" borderId="0" xfId="0" applyFill="1" applyAlignment="1">
      <alignment horizontal="center"/>
    </xf>
    <xf numFmtId="0" fontId="0" fillId="8" borderId="14" xfId="0" applyFill="1" applyBorder="1" applyAlignment="1">
      <alignment horizontal="right"/>
    </xf>
    <xf numFmtId="0" fontId="0" fillId="8" borderId="19" xfId="0" applyFill="1" applyBorder="1" applyAlignment="1">
      <alignment horizontal="right"/>
    </xf>
    <xf numFmtId="0" fontId="0" fillId="8" borderId="20" xfId="0" applyFill="1" applyBorder="1" applyAlignment="1">
      <alignment horizontal="right"/>
    </xf>
    <xf numFmtId="0" fontId="0" fillId="9" borderId="14" xfId="0" applyFill="1" applyBorder="1" applyAlignment="1">
      <alignment horizontal="center"/>
    </xf>
    <xf numFmtId="0" fontId="0" fillId="9" borderId="19" xfId="0" applyFill="1" applyBorder="1" applyAlignment="1">
      <alignment horizontal="center"/>
    </xf>
    <xf numFmtId="0" fontId="0" fillId="9" borderId="20" xfId="0" applyFill="1" applyBorder="1" applyAlignment="1">
      <alignment horizontal="center"/>
    </xf>
  </cellXfs>
  <cellStyles count="5">
    <cellStyle name="Comma" xfId="3" builtinId="3"/>
    <cellStyle name="Comma 2" xfId="2" xr:uid="{293C456C-3940-4A03-8278-5FD990DB0BDE}"/>
    <cellStyle name="Hyperlink" xfId="4" builtinId="8"/>
    <cellStyle name="Normal" xfId="0" builtinId="0"/>
    <cellStyle name="Normal 2" xfId="1" xr:uid="{5020B9F7-4188-4320-804D-A977DF33C9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542925</xdr:colOff>
      <xdr:row>21</xdr:row>
      <xdr:rowOff>142875</xdr:rowOff>
    </xdr:from>
    <xdr:to>
      <xdr:col>48</xdr:col>
      <xdr:colOff>503078</xdr:colOff>
      <xdr:row>65</xdr:row>
      <xdr:rowOff>151351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9B4BA8-AE3B-5845-65D2-CBC5B4F7B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545800" y="7239000"/>
          <a:ext cx="13980953" cy="8390476"/>
        </a:xfrm>
        <a:prstGeom prst="rect">
          <a:avLst/>
        </a:prstGeom>
      </xdr:spPr>
    </xdr:pic>
    <xdr:clientData/>
  </xdr:twoCellAnchor>
  <xdr:twoCellAnchor editAs="oneCell">
    <xdr:from>
      <xdr:col>47</xdr:col>
      <xdr:colOff>104776</xdr:colOff>
      <xdr:row>61</xdr:row>
      <xdr:rowOff>9524</xdr:rowOff>
    </xdr:from>
    <xdr:to>
      <xdr:col>59</xdr:col>
      <xdr:colOff>335574</xdr:colOff>
      <xdr:row>99</xdr:row>
      <xdr:rowOff>37049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A5DB48A-DCDD-C4D2-A39F-9A476D0E2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744326" y="14725649"/>
          <a:ext cx="7545998" cy="72665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21</xdr:row>
      <xdr:rowOff>0</xdr:rowOff>
    </xdr:from>
    <xdr:to>
      <xdr:col>13</xdr:col>
      <xdr:colOff>46137</xdr:colOff>
      <xdr:row>58</xdr:row>
      <xdr:rowOff>8643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52E196-D82F-FE23-2607-4284AAA2C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4105275"/>
          <a:ext cx="11904762" cy="70571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438150</xdr:colOff>
      <xdr:row>53</xdr:row>
      <xdr:rowOff>9525</xdr:rowOff>
    </xdr:from>
    <xdr:to>
      <xdr:col>23</xdr:col>
      <xdr:colOff>446302</xdr:colOff>
      <xdr:row>61</xdr:row>
      <xdr:rowOff>28340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F8EF47C-9EBF-403F-93B8-69C96E571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1400" y="10734675"/>
          <a:ext cx="10980952" cy="187619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350781</xdr:colOff>
      <xdr:row>34</xdr:row>
      <xdr:rowOff>84905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C20BF1-7B35-4AC0-B3A9-C3CA327F5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152381" cy="65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24</xdr:col>
      <xdr:colOff>464838</xdr:colOff>
      <xdr:row>48</xdr:row>
      <xdr:rowOff>103619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FDB21E2-A50F-E67E-F447-E92BA4BD8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5095238" cy="924761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7</xdr:row>
      <xdr:rowOff>0</xdr:rowOff>
    </xdr:from>
    <xdr:to>
      <xdr:col>12</xdr:col>
      <xdr:colOff>360833</xdr:colOff>
      <xdr:row>37</xdr:row>
      <xdr:rowOff>132619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E136E74-BE57-A7D3-EFCD-A073A0643F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" y="1333500"/>
          <a:ext cx="8933333" cy="584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gcc02.safelinks.protection.outlook.com/?url=https%3A%2F%2Fwww.bls.gov%2Fnews.release%2Fpdf%2Fecec.pdf&amp;data=05%7C01%7C%7C634926d5c6b04676824a08db65d6da2a%7Ced5b36e701ee4ebc867ee03cfa0d4697%7C0%7C0%7C638215745676257128%7CUnknown%7CTWFpbGZsb3d8eyJWIjoiMC4wLjAwMDAiLCJQIjoiV2luMzIiLCJBTiI6Ik1haWwiLCJXVCI6Mn0%3D%7C3000%7C%7C%7C&amp;sdata=a0gj%2Ft3v%2FQNRwrV4F4JYTkt2PoPsU3WLBbM5V9N1o5U%3D&amp;reserved=0" TargetMode="External"/><Relationship Id="rId2" Type="http://schemas.openxmlformats.org/officeDocument/2006/relationships/hyperlink" Target="https://gcc02.safelinks.protection.outlook.com/?url=https%3A%2F%2Fwww.bls.gov%2Fnews.release%2Fpdf%2Focwage.pdf&amp;data=05%7C01%7C%7C634926d5c6b04676824a08db65d6da2a%7Ced5b36e701ee4ebc867ee03cfa0d4697%7C0%7C0%7C638215745676100910%7CUnknown%7CTWFpbGZsb3d8eyJWIjoiMC4wLjAwMDAiLCJQIjoiV2luMzIiLCJBTiI6Ik1haWwiLCJXVCI6Mn0%3D%7C3000%7C%7C%7C&amp;sdata=v2ejsDNY8aMcuw7sC%2FSQjxTKwoVqPqCzZ3BAHJKwRcA%3D&amp;reserved=0" TargetMode="External"/><Relationship Id="rId1" Type="http://schemas.openxmlformats.org/officeDocument/2006/relationships/hyperlink" Target="https://www.federalregister.gov/documents/2023/03/10/2023-04977/submission-for-omb-review-comment-request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www.bls.gov/oes/current/oes450000.htm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97EE1-DF1F-43D5-A9D1-69E28719F985}">
  <dimension ref="A1:Q25"/>
  <sheetViews>
    <sheetView topLeftCell="B6" workbookViewId="0">
      <selection activeCell="E1" sqref="E1:E1048576"/>
    </sheetView>
  </sheetViews>
  <sheetFormatPr defaultRowHeight="14.5"/>
  <cols>
    <col min="1" max="1" width="20.1796875" customWidth="1"/>
    <col min="2" max="2" width="20.1796875" style="254" customWidth="1"/>
    <col min="3" max="3" width="36.1796875" customWidth="1"/>
    <col min="4" max="4" width="9.1796875" customWidth="1"/>
    <col min="5" max="5" width="0" hidden="1" customWidth="1"/>
    <col min="7" max="7" width="11.26953125" bestFit="1" customWidth="1"/>
    <col min="8" max="8" width="10.26953125" bestFit="1" customWidth="1"/>
    <col min="9" max="9" width="24.26953125" customWidth="1"/>
    <col min="10" max="12" width="0" hidden="1" customWidth="1"/>
    <col min="14" max="14" width="15.81640625" customWidth="1"/>
    <col min="15" max="15" width="23.81640625" customWidth="1"/>
    <col min="16" max="16" width="27.26953125" customWidth="1"/>
    <col min="17" max="17" width="10.81640625" bestFit="1" customWidth="1"/>
  </cols>
  <sheetData>
    <row r="1" spans="1:17">
      <c r="A1" s="101" t="s">
        <v>83</v>
      </c>
      <c r="B1" s="255"/>
      <c r="C1" s="11"/>
      <c r="D1" s="12" t="s">
        <v>14</v>
      </c>
      <c r="E1" s="13"/>
      <c r="F1" s="13"/>
      <c r="G1" s="13"/>
      <c r="H1" s="13"/>
      <c r="I1" s="13"/>
      <c r="J1" s="14" t="s">
        <v>15</v>
      </c>
      <c r="K1" s="13"/>
      <c r="L1" s="15"/>
    </row>
    <row r="2" spans="1:17" ht="15.5">
      <c r="A2" s="102"/>
      <c r="B2" s="256"/>
      <c r="C2" s="16"/>
      <c r="D2" s="17" t="s">
        <v>16</v>
      </c>
      <c r="E2" s="16"/>
      <c r="F2" s="16"/>
      <c r="G2" s="16"/>
      <c r="H2" s="16"/>
      <c r="I2" s="16"/>
      <c r="J2" s="18"/>
      <c r="K2" s="19" t="s">
        <v>17</v>
      </c>
      <c r="L2" s="20"/>
    </row>
    <row r="3" spans="1:17" ht="15.5">
      <c r="A3" s="103" t="s">
        <v>84</v>
      </c>
      <c r="B3" s="257"/>
      <c r="C3" s="16"/>
      <c r="D3" s="21" t="s">
        <v>18</v>
      </c>
      <c r="E3" s="22"/>
      <c r="F3" s="16"/>
      <c r="G3" s="16"/>
      <c r="H3" s="16"/>
      <c r="I3" s="16"/>
      <c r="J3" s="23" t="s">
        <v>19</v>
      </c>
      <c r="K3" s="24"/>
      <c r="L3" s="25"/>
    </row>
    <row r="4" spans="1:17" ht="15.5">
      <c r="A4" s="104"/>
      <c r="B4" s="258"/>
      <c r="C4" s="26"/>
      <c r="D4" s="27" t="s">
        <v>16</v>
      </c>
      <c r="E4" s="28"/>
      <c r="F4" s="28"/>
      <c r="G4" s="28"/>
      <c r="H4" s="28"/>
      <c r="I4" s="28"/>
      <c r="J4" s="29"/>
      <c r="K4" s="30">
        <v>43787</v>
      </c>
      <c r="L4" s="31"/>
    </row>
    <row r="5" spans="1:17">
      <c r="A5" s="105" t="s">
        <v>85</v>
      </c>
      <c r="B5" s="259"/>
      <c r="C5" s="32" t="s">
        <v>16</v>
      </c>
      <c r="D5" s="16"/>
      <c r="E5" s="16"/>
      <c r="F5" s="16" t="s">
        <v>20</v>
      </c>
      <c r="G5" s="33" t="s">
        <v>21</v>
      </c>
      <c r="H5" s="34"/>
      <c r="I5" s="33" t="s">
        <v>22</v>
      </c>
      <c r="J5" s="34"/>
      <c r="K5" s="33" t="s">
        <v>23</v>
      </c>
      <c r="L5" s="35"/>
    </row>
    <row r="6" spans="1:17">
      <c r="A6" s="106" t="s">
        <v>86</v>
      </c>
      <c r="B6" s="260"/>
      <c r="C6" s="16"/>
      <c r="D6" s="16"/>
      <c r="E6" s="16"/>
      <c r="F6" s="16" t="s">
        <v>20</v>
      </c>
      <c r="G6" s="36" t="s">
        <v>24</v>
      </c>
      <c r="H6" s="34" t="s">
        <v>25</v>
      </c>
      <c r="I6" s="36" t="s">
        <v>24</v>
      </c>
      <c r="J6" s="34" t="s">
        <v>26</v>
      </c>
      <c r="K6" s="36" t="s">
        <v>24</v>
      </c>
      <c r="L6" s="35" t="s">
        <v>27</v>
      </c>
    </row>
    <row r="7" spans="1:17">
      <c r="A7" s="107" t="s">
        <v>87</v>
      </c>
      <c r="B7" s="261"/>
      <c r="C7" s="28"/>
      <c r="D7" s="28"/>
      <c r="E7" s="28"/>
      <c r="F7" s="28" t="s">
        <v>20</v>
      </c>
      <c r="G7" s="37" t="s">
        <v>28</v>
      </c>
      <c r="H7" s="38"/>
      <c r="I7" s="37" t="s">
        <v>21</v>
      </c>
      <c r="J7" s="38"/>
      <c r="K7" s="37" t="s">
        <v>29</v>
      </c>
      <c r="L7" s="39"/>
    </row>
    <row r="8" spans="1:17">
      <c r="A8" s="108" t="s">
        <v>88</v>
      </c>
      <c r="B8" s="262"/>
      <c r="C8" s="28"/>
      <c r="D8" s="40"/>
      <c r="E8" s="28"/>
      <c r="F8" s="28"/>
      <c r="G8" s="28"/>
      <c r="H8" s="28" t="s">
        <v>30</v>
      </c>
      <c r="I8" s="28"/>
      <c r="J8" s="28"/>
      <c r="K8" s="28"/>
      <c r="L8" s="20"/>
    </row>
    <row r="9" spans="1:17">
      <c r="A9" s="56"/>
      <c r="B9" s="263"/>
      <c r="C9" s="41"/>
      <c r="D9" s="42" t="s">
        <v>31</v>
      </c>
      <c r="E9" s="43"/>
      <c r="F9" s="43"/>
      <c r="G9" s="44" t="s">
        <v>32</v>
      </c>
      <c r="H9" s="43"/>
      <c r="I9" s="43"/>
      <c r="J9" s="45"/>
      <c r="K9" s="44" t="s">
        <v>33</v>
      </c>
      <c r="L9" s="46"/>
    </row>
    <row r="10" spans="1:17">
      <c r="A10" s="56"/>
      <c r="B10" s="263"/>
      <c r="C10" s="41"/>
      <c r="D10" s="42" t="s">
        <v>34</v>
      </c>
      <c r="E10" s="47" t="s">
        <v>35</v>
      </c>
      <c r="F10" s="47" t="s">
        <v>36</v>
      </c>
      <c r="G10" s="47" t="s">
        <v>37</v>
      </c>
      <c r="H10" s="47" t="s">
        <v>38</v>
      </c>
      <c r="I10" s="33" t="s">
        <v>37</v>
      </c>
      <c r="J10" s="48" t="s">
        <v>36</v>
      </c>
      <c r="K10" s="47" t="s">
        <v>39</v>
      </c>
      <c r="L10" s="49" t="s">
        <v>37</v>
      </c>
    </row>
    <row r="11" spans="1:17">
      <c r="A11" s="109" t="s">
        <v>89</v>
      </c>
      <c r="B11" s="264"/>
      <c r="C11" s="41"/>
      <c r="D11" s="50" t="s">
        <v>40</v>
      </c>
      <c r="E11" s="47" t="s">
        <v>41</v>
      </c>
      <c r="F11" s="47" t="s">
        <v>42</v>
      </c>
      <c r="G11" s="47" t="s">
        <v>39</v>
      </c>
      <c r="H11" s="47" t="s">
        <v>43</v>
      </c>
      <c r="I11" s="33" t="s">
        <v>38</v>
      </c>
      <c r="J11" s="48" t="s">
        <v>44</v>
      </c>
      <c r="K11" s="47" t="s">
        <v>45</v>
      </c>
      <c r="L11" s="49" t="s">
        <v>44</v>
      </c>
      <c r="O11" s="51">
        <f>O15*2080</f>
        <v>88358.399999999994</v>
      </c>
    </row>
    <row r="12" spans="1:17">
      <c r="A12" s="109" t="s">
        <v>90</v>
      </c>
      <c r="B12" s="264"/>
      <c r="C12" s="42" t="s">
        <v>46</v>
      </c>
      <c r="D12" s="50" t="s">
        <v>47</v>
      </c>
      <c r="E12" s="47" t="s">
        <v>48</v>
      </c>
      <c r="F12" s="47" t="s">
        <v>43</v>
      </c>
      <c r="G12" s="47" t="s">
        <v>42</v>
      </c>
      <c r="H12" s="47" t="s">
        <v>49</v>
      </c>
      <c r="I12" s="52" t="s">
        <v>50</v>
      </c>
      <c r="J12" s="48" t="s">
        <v>51</v>
      </c>
      <c r="K12" s="47" t="s">
        <v>44</v>
      </c>
      <c r="L12" s="49" t="s">
        <v>52</v>
      </c>
    </row>
    <row r="13" spans="1:17">
      <c r="A13" s="56"/>
      <c r="B13" s="263"/>
      <c r="C13" s="42"/>
      <c r="D13" s="41"/>
      <c r="E13" s="53"/>
      <c r="F13" s="47" t="s">
        <v>41</v>
      </c>
      <c r="G13" s="50" t="s">
        <v>53</v>
      </c>
      <c r="H13" s="41"/>
      <c r="I13" s="54"/>
      <c r="J13" s="55"/>
      <c r="K13" s="47" t="s">
        <v>54</v>
      </c>
      <c r="L13" s="49" t="s">
        <v>38</v>
      </c>
    </row>
    <row r="14" spans="1:17">
      <c r="A14" s="56"/>
      <c r="B14" s="263"/>
      <c r="C14" s="42"/>
      <c r="D14" s="41"/>
      <c r="E14" s="53"/>
      <c r="F14" s="47" t="s">
        <v>55</v>
      </c>
      <c r="G14" s="41"/>
      <c r="H14" s="41"/>
      <c r="I14" s="54"/>
      <c r="J14" s="56"/>
      <c r="K14" s="41"/>
      <c r="L14" s="57" t="s">
        <v>56</v>
      </c>
      <c r="N14" s="58" t="s">
        <v>57</v>
      </c>
      <c r="O14" s="58" t="s">
        <v>160</v>
      </c>
    </row>
    <row r="15" spans="1:17">
      <c r="A15" s="60" t="s">
        <v>91</v>
      </c>
      <c r="B15" s="265"/>
      <c r="C15" s="59" t="s">
        <v>59</v>
      </c>
      <c r="D15" s="59" t="s">
        <v>60</v>
      </c>
      <c r="E15" s="59" t="s">
        <v>61</v>
      </c>
      <c r="F15" s="59" t="s">
        <v>62</v>
      </c>
      <c r="G15" s="59" t="s">
        <v>63</v>
      </c>
      <c r="H15" s="59" t="s">
        <v>64</v>
      </c>
      <c r="I15" s="32" t="s">
        <v>65</v>
      </c>
      <c r="J15" s="60" t="s">
        <v>66</v>
      </c>
      <c r="K15" s="59" t="s">
        <v>67</v>
      </c>
      <c r="L15" s="61" t="s">
        <v>68</v>
      </c>
      <c r="N15" s="62">
        <v>18.21</v>
      </c>
      <c r="O15" s="62">
        <f>'FY23 Federal Costs'!E2</f>
        <v>42.48</v>
      </c>
    </row>
    <row r="16" spans="1:17" ht="63.5">
      <c r="A16" s="1" t="s">
        <v>92</v>
      </c>
      <c r="B16" s="63" t="s">
        <v>133</v>
      </c>
      <c r="C16" s="76" t="s">
        <v>69</v>
      </c>
      <c r="D16" s="64" t="s">
        <v>70</v>
      </c>
      <c r="E16" s="65">
        <v>19591</v>
      </c>
      <c r="F16" s="66">
        <v>1</v>
      </c>
      <c r="G16" s="65">
        <f>E16*12</f>
        <v>235092</v>
      </c>
      <c r="H16" s="67">
        <f>3/60</f>
        <v>0.05</v>
      </c>
      <c r="I16" s="281">
        <v>11754.6</v>
      </c>
      <c r="J16" s="1"/>
      <c r="K16" s="1"/>
      <c r="L16" s="1"/>
      <c r="M16" s="58" t="s">
        <v>71</v>
      </c>
      <c r="N16" s="96">
        <f>I16*N15</f>
        <v>214051.266</v>
      </c>
      <c r="Q16" s="62">
        <f>G16*H16</f>
        <v>11754.6</v>
      </c>
    </row>
    <row r="17" spans="1:17" ht="76">
      <c r="A17" s="1" t="s">
        <v>92</v>
      </c>
      <c r="B17" s="63" t="s">
        <v>134</v>
      </c>
      <c r="C17" s="76" t="s">
        <v>72</v>
      </c>
      <c r="D17" s="70" t="s">
        <v>70</v>
      </c>
      <c r="E17" s="65">
        <v>6076</v>
      </c>
      <c r="F17" s="72">
        <v>1</v>
      </c>
      <c r="G17" s="65">
        <f>E17*12</f>
        <v>72912</v>
      </c>
      <c r="H17" s="73">
        <f>3/60</f>
        <v>0.05</v>
      </c>
      <c r="I17" s="81">
        <f t="shared" ref="I17" si="0">H17*G17</f>
        <v>3645.6000000000004</v>
      </c>
      <c r="J17" s="74"/>
      <c r="K17" s="74"/>
      <c r="L17" s="74" t="s">
        <v>16</v>
      </c>
      <c r="M17" s="58" t="s">
        <v>71</v>
      </c>
      <c r="N17" s="62">
        <f>I17*N15</f>
        <v>66386.376000000004</v>
      </c>
      <c r="Q17" s="62">
        <f t="shared" ref="Q17:Q19" si="1">G17*H17</f>
        <v>3645.6000000000004</v>
      </c>
    </row>
    <row r="18" spans="1:17" ht="76">
      <c r="A18" s="1" t="s">
        <v>92</v>
      </c>
      <c r="B18" s="82" t="s">
        <v>135</v>
      </c>
      <c r="C18" s="76" t="s">
        <v>73</v>
      </c>
      <c r="D18" s="70" t="s">
        <v>70</v>
      </c>
      <c r="E18" s="65">
        <f>E17*0.09</f>
        <v>546.84</v>
      </c>
      <c r="F18" s="72">
        <v>1</v>
      </c>
      <c r="G18" s="65">
        <f>E18*12</f>
        <v>6562.08</v>
      </c>
      <c r="H18" s="73">
        <v>1</v>
      </c>
      <c r="I18" s="81">
        <v>6562</v>
      </c>
      <c r="J18" s="74" t="s">
        <v>16</v>
      </c>
      <c r="K18" s="74" t="s">
        <v>16</v>
      </c>
      <c r="L18" s="74" t="s">
        <v>16</v>
      </c>
      <c r="M18" s="77" t="s">
        <v>74</v>
      </c>
      <c r="N18" s="62">
        <f>I18*$N$15</f>
        <v>119494.02</v>
      </c>
      <c r="O18" s="234">
        <f>'October 2019 - 2022'!D59</f>
        <v>8.9744468981030626E-2</v>
      </c>
      <c r="P18" s="78" t="s">
        <v>112</v>
      </c>
      <c r="Q18" s="62">
        <f t="shared" si="1"/>
        <v>6562.08</v>
      </c>
    </row>
    <row r="19" spans="1:17" ht="51">
      <c r="A19" s="286" t="s">
        <v>92</v>
      </c>
      <c r="B19" s="287" t="s">
        <v>110</v>
      </c>
      <c r="C19" s="79" t="s">
        <v>76</v>
      </c>
      <c r="D19" s="80" t="s">
        <v>70</v>
      </c>
      <c r="E19" s="223">
        <f>E17*0.91</f>
        <v>5529.16</v>
      </c>
      <c r="F19" s="72">
        <v>1</v>
      </c>
      <c r="G19" s="65">
        <f>E19*12</f>
        <v>66349.919999999998</v>
      </c>
      <c r="H19" s="280">
        <v>0.08</v>
      </c>
      <c r="I19" s="81">
        <v>5308</v>
      </c>
      <c r="J19" s="74"/>
      <c r="K19" s="74"/>
      <c r="L19" s="74"/>
      <c r="M19" s="58" t="s">
        <v>128</v>
      </c>
      <c r="N19" s="252">
        <f>I19*$N$15</f>
        <v>96658.680000000008</v>
      </c>
      <c r="O19" s="234">
        <f>'October 2019 - 2022'!D58</f>
        <v>0.91025553101896939</v>
      </c>
      <c r="P19" s="78" t="s">
        <v>136</v>
      </c>
      <c r="Q19" s="62">
        <f t="shared" si="1"/>
        <v>5307.9935999999998</v>
      </c>
    </row>
    <row r="20" spans="1:17">
      <c r="A20" s="69"/>
      <c r="B20" s="82"/>
      <c r="C20" s="85"/>
      <c r="D20" s="86"/>
      <c r="E20" s="87"/>
      <c r="F20" s="87"/>
      <c r="G20" s="87"/>
      <c r="H20" s="87"/>
      <c r="I20" s="87"/>
      <c r="J20" s="83"/>
      <c r="K20" s="83"/>
      <c r="L20" s="83"/>
    </row>
    <row r="21" spans="1:17">
      <c r="A21" s="69"/>
      <c r="B21" s="82"/>
      <c r="C21" s="85"/>
      <c r="D21" s="86"/>
      <c r="E21" s="87"/>
      <c r="F21" s="87"/>
      <c r="G21" s="87"/>
      <c r="H21" s="87"/>
      <c r="I21" s="87"/>
      <c r="J21" s="83"/>
      <c r="K21" s="83"/>
      <c r="L21" s="83"/>
      <c r="N21" s="96">
        <f>SUM(N16:N19)</f>
        <v>496590.342</v>
      </c>
    </row>
    <row r="22" spans="1:17">
      <c r="A22" s="69"/>
      <c r="B22" s="82"/>
      <c r="C22" s="85"/>
      <c r="D22" s="86"/>
      <c r="E22" s="87"/>
      <c r="F22" s="87"/>
      <c r="G22" s="87"/>
      <c r="H22" s="87"/>
      <c r="I22" s="87"/>
      <c r="J22" s="83"/>
      <c r="K22" s="83"/>
      <c r="L22" s="83"/>
    </row>
    <row r="23" spans="1:17">
      <c r="A23" s="69" t="s">
        <v>93</v>
      </c>
      <c r="B23" s="82"/>
      <c r="C23" s="85"/>
      <c r="D23" s="86"/>
      <c r="E23" s="87"/>
      <c r="F23" s="87"/>
      <c r="G23" s="277">
        <f>G16+G17</f>
        <v>308004</v>
      </c>
      <c r="H23" s="87"/>
      <c r="I23" s="281">
        <f>SUM(I16:I19)</f>
        <v>27270.2</v>
      </c>
      <c r="J23" s="83"/>
      <c r="K23" s="83"/>
      <c r="L23" s="83"/>
    </row>
    <row r="24" spans="1:17">
      <c r="A24" s="69"/>
      <c r="B24" s="82"/>
      <c r="C24" s="85"/>
      <c r="D24" s="86"/>
      <c r="E24" s="87"/>
      <c r="F24" s="87"/>
      <c r="G24" s="87"/>
      <c r="H24" s="87"/>
      <c r="I24" s="87"/>
      <c r="J24" s="83"/>
      <c r="K24" s="83"/>
      <c r="L24" s="83"/>
    </row>
    <row r="25" spans="1:17">
      <c r="A25" s="16"/>
      <c r="B25" s="256"/>
      <c r="C25" s="16"/>
      <c r="D25" s="16"/>
      <c r="E25" s="16"/>
      <c r="F25" s="16"/>
      <c r="G25" s="16"/>
      <c r="H25" s="16"/>
      <c r="I25" s="16"/>
      <c r="J25" s="16"/>
      <c r="K25" s="16"/>
      <c r="L25" s="16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9C8B3-7E8E-4033-B59A-478AD04B25E8}">
  <dimension ref="A1:AR38"/>
  <sheetViews>
    <sheetView tabSelected="1" zoomScaleNormal="100" workbookViewId="0">
      <selection activeCell="BW19" sqref="BW19"/>
    </sheetView>
  </sheetViews>
  <sheetFormatPr defaultRowHeight="14.5"/>
  <cols>
    <col min="1" max="1" width="20.1796875" customWidth="1"/>
    <col min="2" max="2" width="20.1796875" style="254" customWidth="1"/>
    <col min="3" max="3" width="36.1796875" customWidth="1"/>
    <col min="4" max="5" width="9.1796875" customWidth="1"/>
    <col min="7" max="7" width="14.453125" customWidth="1"/>
    <col min="8" max="8" width="10.26953125" bestFit="1" customWidth="1"/>
    <col min="9" max="9" width="18.54296875" customWidth="1"/>
    <col min="10" max="12" width="9.1796875" customWidth="1"/>
    <col min="13" max="13" width="9.1796875" hidden="1" customWidth="1"/>
    <col min="14" max="14" width="15.81640625" hidden="1" customWidth="1"/>
    <col min="15" max="15" width="23.81640625" hidden="1" customWidth="1"/>
    <col min="16" max="16" width="27.26953125" hidden="1" customWidth="1"/>
    <col min="17" max="17" width="10.81640625" hidden="1" customWidth="1"/>
    <col min="18" max="18" width="9.1796875" hidden="1" customWidth="1"/>
    <col min="19" max="20" width="11.54296875" style="291" hidden="1" customWidth="1"/>
    <col min="21" max="21" width="13.1796875" style="291" hidden="1" customWidth="1"/>
    <col min="22" max="22" width="9.1796875" hidden="1" customWidth="1"/>
    <col min="23" max="23" width="10.54296875" hidden="1" customWidth="1"/>
    <col min="24" max="44" width="9.1796875" hidden="1" customWidth="1"/>
    <col min="45" max="71" width="0" hidden="1" customWidth="1"/>
  </cols>
  <sheetData>
    <row r="1" spans="1:24">
      <c r="A1" s="101" t="s">
        <v>83</v>
      </c>
      <c r="B1" s="255"/>
      <c r="C1" s="11"/>
      <c r="D1" s="12" t="s">
        <v>14</v>
      </c>
      <c r="E1" s="13"/>
      <c r="F1" s="13"/>
      <c r="G1" s="13"/>
      <c r="H1" s="13"/>
      <c r="I1" s="13"/>
      <c r="J1" s="14" t="s">
        <v>15</v>
      </c>
      <c r="K1" s="13"/>
      <c r="L1" s="15"/>
    </row>
    <row r="2" spans="1:24" ht="15.5">
      <c r="A2" s="102"/>
      <c r="B2" s="256"/>
      <c r="C2" s="16"/>
      <c r="D2" s="17" t="s">
        <v>16</v>
      </c>
      <c r="E2" s="16"/>
      <c r="F2" s="16"/>
      <c r="G2" s="16"/>
      <c r="H2" s="16"/>
      <c r="I2" s="16"/>
      <c r="J2" s="18"/>
      <c r="K2" s="19" t="s">
        <v>17</v>
      </c>
      <c r="L2" s="20"/>
    </row>
    <row r="3" spans="1:24" ht="15.5">
      <c r="A3" s="103" t="s">
        <v>84</v>
      </c>
      <c r="B3" s="257"/>
      <c r="C3" s="16"/>
      <c r="D3" s="21" t="s">
        <v>18</v>
      </c>
      <c r="E3" s="22"/>
      <c r="F3" s="16"/>
      <c r="G3" s="16"/>
      <c r="H3" s="16"/>
      <c r="I3" s="16"/>
      <c r="J3" s="23" t="s">
        <v>19</v>
      </c>
      <c r="K3" s="24"/>
      <c r="L3" s="25"/>
    </row>
    <row r="4" spans="1:24" ht="15.5">
      <c r="A4" s="104"/>
      <c r="B4" s="258"/>
      <c r="C4" s="26"/>
      <c r="D4" s="27" t="s">
        <v>16</v>
      </c>
      <c r="E4" s="28"/>
      <c r="F4" s="28"/>
      <c r="G4" s="28"/>
      <c r="H4" s="28"/>
      <c r="I4" s="28"/>
      <c r="J4" s="29"/>
      <c r="K4" s="30">
        <v>45085</v>
      </c>
      <c r="L4" s="31"/>
    </row>
    <row r="5" spans="1:24">
      <c r="A5" s="105" t="s">
        <v>85</v>
      </c>
      <c r="B5" s="259"/>
      <c r="C5" s="32" t="s">
        <v>16</v>
      </c>
      <c r="D5" s="16"/>
      <c r="E5" s="16"/>
      <c r="F5" s="16" t="s">
        <v>20</v>
      </c>
      <c r="G5" s="33" t="s">
        <v>21</v>
      </c>
      <c r="H5" s="34"/>
      <c r="I5" s="33" t="s">
        <v>22</v>
      </c>
      <c r="J5" s="34"/>
      <c r="K5" s="33" t="s">
        <v>23</v>
      </c>
      <c r="L5" s="35"/>
    </row>
    <row r="6" spans="1:24">
      <c r="A6" s="106" t="s">
        <v>86</v>
      </c>
      <c r="B6" s="260"/>
      <c r="C6" s="16"/>
      <c r="D6" s="16"/>
      <c r="E6" s="16"/>
      <c r="F6" s="16" t="s">
        <v>20</v>
      </c>
      <c r="G6" s="36" t="s">
        <v>24</v>
      </c>
      <c r="H6" s="34" t="s">
        <v>25</v>
      </c>
      <c r="I6" s="36" t="s">
        <v>24</v>
      </c>
      <c r="J6" s="34" t="s">
        <v>26</v>
      </c>
      <c r="K6" s="36" t="s">
        <v>24</v>
      </c>
      <c r="L6" s="35" t="s">
        <v>27</v>
      </c>
    </row>
    <row r="7" spans="1:24">
      <c r="A7" s="107" t="s">
        <v>87</v>
      </c>
      <c r="B7" s="261"/>
      <c r="C7" s="28"/>
      <c r="D7" s="28"/>
      <c r="E7" s="28"/>
      <c r="F7" s="28" t="s">
        <v>20</v>
      </c>
      <c r="G7" s="37" t="s">
        <v>28</v>
      </c>
      <c r="H7" s="38"/>
      <c r="I7" s="37" t="s">
        <v>21</v>
      </c>
      <c r="J7" s="38"/>
      <c r="K7" s="37" t="s">
        <v>29</v>
      </c>
      <c r="L7" s="39"/>
    </row>
    <row r="8" spans="1:24">
      <c r="A8" s="108" t="s">
        <v>88</v>
      </c>
      <c r="B8" s="262"/>
      <c r="C8" s="28"/>
      <c r="D8" s="40"/>
      <c r="E8" s="28"/>
      <c r="F8" s="28"/>
      <c r="G8" s="28"/>
      <c r="H8" s="28" t="s">
        <v>30</v>
      </c>
      <c r="I8" s="28"/>
      <c r="J8" s="28"/>
      <c r="K8" s="28"/>
      <c r="L8" s="20"/>
      <c r="S8" s="324" t="s">
        <v>161</v>
      </c>
      <c r="T8" s="324"/>
      <c r="U8" s="324"/>
    </row>
    <row r="9" spans="1:24">
      <c r="A9" s="56"/>
      <c r="B9" s="263"/>
      <c r="C9" s="41"/>
      <c r="D9" s="42" t="s">
        <v>31</v>
      </c>
      <c r="E9" s="43"/>
      <c r="F9" s="43"/>
      <c r="G9" s="44" t="s">
        <v>32</v>
      </c>
      <c r="H9" s="43"/>
      <c r="I9" s="43"/>
      <c r="J9" s="45"/>
      <c r="K9" s="44" t="s">
        <v>33</v>
      </c>
      <c r="L9" s="46"/>
      <c r="S9" s="292" t="s">
        <v>32</v>
      </c>
      <c r="T9" s="293"/>
      <c r="U9" s="293"/>
    </row>
    <row r="10" spans="1:24">
      <c r="A10" s="56"/>
      <c r="B10" s="263"/>
      <c r="C10" s="41"/>
      <c r="D10" s="42" t="s">
        <v>34</v>
      </c>
      <c r="E10" s="47" t="s">
        <v>176</v>
      </c>
      <c r="F10" s="47" t="s">
        <v>36</v>
      </c>
      <c r="G10" s="47" t="s">
        <v>37</v>
      </c>
      <c r="H10" s="47" t="s">
        <v>38</v>
      </c>
      <c r="I10" s="33" t="s">
        <v>37</v>
      </c>
      <c r="J10" s="48" t="s">
        <v>36</v>
      </c>
      <c r="K10" s="47" t="s">
        <v>39</v>
      </c>
      <c r="L10" s="49" t="s">
        <v>37</v>
      </c>
      <c r="S10" s="294" t="s">
        <v>37</v>
      </c>
      <c r="T10" s="294" t="s">
        <v>38</v>
      </c>
      <c r="U10" s="295" t="s">
        <v>37</v>
      </c>
    </row>
    <row r="11" spans="1:24">
      <c r="A11" s="109" t="s">
        <v>89</v>
      </c>
      <c r="B11" s="264"/>
      <c r="C11" s="41"/>
      <c r="D11" s="50" t="s">
        <v>40</v>
      </c>
      <c r="E11" s="47" t="s">
        <v>41</v>
      </c>
      <c r="F11" s="47" t="s">
        <v>42</v>
      </c>
      <c r="G11" s="47" t="s">
        <v>39</v>
      </c>
      <c r="H11" s="47" t="s">
        <v>43</v>
      </c>
      <c r="I11" s="33" t="s">
        <v>38</v>
      </c>
      <c r="J11" s="48" t="s">
        <v>44</v>
      </c>
      <c r="K11" s="47" t="s">
        <v>45</v>
      </c>
      <c r="L11" s="49" t="s">
        <v>44</v>
      </c>
      <c r="O11" s="51">
        <f>O15*2080</f>
        <v>88358.399999999994</v>
      </c>
      <c r="S11" s="294" t="s">
        <v>39</v>
      </c>
      <c r="T11" s="294" t="s">
        <v>43</v>
      </c>
      <c r="U11" s="295" t="s">
        <v>38</v>
      </c>
    </row>
    <row r="12" spans="1:24">
      <c r="A12" s="109" t="s">
        <v>90</v>
      </c>
      <c r="B12" s="264"/>
      <c r="C12" s="42" t="s">
        <v>46</v>
      </c>
      <c r="D12" s="50" t="s">
        <v>47</v>
      </c>
      <c r="E12" s="47" t="s">
        <v>48</v>
      </c>
      <c r="F12" s="47" t="s">
        <v>43</v>
      </c>
      <c r="G12" s="47" t="s">
        <v>42</v>
      </c>
      <c r="H12" s="47" t="s">
        <v>49</v>
      </c>
      <c r="I12" s="52" t="s">
        <v>50</v>
      </c>
      <c r="J12" s="48" t="s">
        <v>51</v>
      </c>
      <c r="K12" s="47" t="s">
        <v>44</v>
      </c>
      <c r="L12" s="49" t="s">
        <v>52</v>
      </c>
      <c r="S12" s="294" t="s">
        <v>42</v>
      </c>
      <c r="T12" s="294" t="s">
        <v>49</v>
      </c>
      <c r="U12" s="296" t="s">
        <v>50</v>
      </c>
    </row>
    <row r="13" spans="1:24">
      <c r="A13" s="56"/>
      <c r="B13" s="263"/>
      <c r="C13" s="42"/>
      <c r="D13" s="41"/>
      <c r="E13" s="53"/>
      <c r="F13" s="47" t="s">
        <v>41</v>
      </c>
      <c r="G13" s="50" t="s">
        <v>53</v>
      </c>
      <c r="H13" s="41"/>
      <c r="I13" s="54"/>
      <c r="J13" s="55"/>
      <c r="K13" s="47" t="s">
        <v>54</v>
      </c>
      <c r="L13" s="49" t="s">
        <v>38</v>
      </c>
      <c r="S13" s="297" t="s">
        <v>53</v>
      </c>
      <c r="T13" s="298"/>
      <c r="U13" s="299"/>
    </row>
    <row r="14" spans="1:24">
      <c r="A14" s="56"/>
      <c r="B14" s="263"/>
      <c r="C14" s="42"/>
      <c r="D14" s="41"/>
      <c r="E14" s="53"/>
      <c r="F14" s="47" t="s">
        <v>55</v>
      </c>
      <c r="G14" s="41"/>
      <c r="H14" s="41"/>
      <c r="I14" s="54"/>
      <c r="J14" s="56"/>
      <c r="K14" s="41"/>
      <c r="L14" s="57" t="s">
        <v>56</v>
      </c>
      <c r="N14" s="58" t="s">
        <v>57</v>
      </c>
      <c r="O14" s="58" t="s">
        <v>160</v>
      </c>
      <c r="S14" s="298"/>
      <c r="T14" s="298"/>
      <c r="U14" s="299"/>
    </row>
    <row r="15" spans="1:24" ht="31.5">
      <c r="A15" s="60" t="s">
        <v>91</v>
      </c>
      <c r="B15" s="265"/>
      <c r="C15" s="59" t="s">
        <v>59</v>
      </c>
      <c r="D15" s="59" t="s">
        <v>60</v>
      </c>
      <c r="E15" s="59" t="s">
        <v>61</v>
      </c>
      <c r="F15" s="59" t="s">
        <v>62</v>
      </c>
      <c r="G15" s="59" t="s">
        <v>63</v>
      </c>
      <c r="H15" s="59" t="s">
        <v>64</v>
      </c>
      <c r="I15" s="32" t="s">
        <v>65</v>
      </c>
      <c r="J15" s="60" t="s">
        <v>66</v>
      </c>
      <c r="K15" s="59" t="s">
        <v>67</v>
      </c>
      <c r="L15" s="61" t="s">
        <v>68</v>
      </c>
      <c r="N15" s="62">
        <v>18.21</v>
      </c>
      <c r="O15" s="62">
        <f>'FY23 Federal Costs'!E2</f>
        <v>42.48</v>
      </c>
      <c r="S15" s="300" t="s">
        <v>63</v>
      </c>
      <c r="T15" s="300" t="s">
        <v>64</v>
      </c>
      <c r="U15" s="301" t="s">
        <v>65</v>
      </c>
      <c r="W15" s="307" t="s">
        <v>162</v>
      </c>
    </row>
    <row r="16" spans="1:24" ht="63.5">
      <c r="A16" s="1" t="s">
        <v>92</v>
      </c>
      <c r="B16" s="63" t="s">
        <v>133</v>
      </c>
      <c r="C16" s="76" t="s">
        <v>69</v>
      </c>
      <c r="D16" s="64" t="s">
        <v>70</v>
      </c>
      <c r="E16" s="65">
        <v>235092</v>
      </c>
      <c r="F16" s="66">
        <v>1</v>
      </c>
      <c r="G16" s="65">
        <f>E16</f>
        <v>235092</v>
      </c>
      <c r="H16" s="67">
        <f>3/60</f>
        <v>0.05</v>
      </c>
      <c r="I16" s="281">
        <v>11754.6</v>
      </c>
      <c r="J16" s="1"/>
      <c r="K16" s="1"/>
      <c r="L16" s="1"/>
      <c r="M16" s="58" t="s">
        <v>71</v>
      </c>
      <c r="N16" s="96">
        <f>I16*N15</f>
        <v>214051.266</v>
      </c>
      <c r="Q16" s="62">
        <f>G16*H16</f>
        <v>11754.6</v>
      </c>
      <c r="S16" s="308">
        <f>'FY19'!F16</f>
        <v>103704</v>
      </c>
      <c r="T16" s="302">
        <f>3/60</f>
        <v>0.05</v>
      </c>
      <c r="U16" s="303">
        <f>S16*T16</f>
        <v>5185.2000000000007</v>
      </c>
      <c r="W16" s="7">
        <f>G16-S16</f>
        <v>131388</v>
      </c>
      <c r="X16" s="51">
        <f>W16/G16</f>
        <v>0.55887907712725227</v>
      </c>
    </row>
    <row r="17" spans="1:26" ht="76">
      <c r="A17" s="1" t="s">
        <v>92</v>
      </c>
      <c r="B17" s="63" t="s">
        <v>134</v>
      </c>
      <c r="C17" s="76" t="s">
        <v>72</v>
      </c>
      <c r="D17" s="70" t="s">
        <v>70</v>
      </c>
      <c r="E17" s="65">
        <v>72912</v>
      </c>
      <c r="F17" s="72">
        <v>1</v>
      </c>
      <c r="G17" s="65">
        <f>E17*F17</f>
        <v>72912</v>
      </c>
      <c r="H17" s="73">
        <f>3/60</f>
        <v>0.05</v>
      </c>
      <c r="I17" s="81">
        <f t="shared" ref="I17" si="0">H17*G17</f>
        <v>3645.6000000000004</v>
      </c>
      <c r="J17" s="74"/>
      <c r="K17" s="74"/>
      <c r="L17" s="74" t="s">
        <v>16</v>
      </c>
      <c r="M17" s="58" t="s">
        <v>71</v>
      </c>
      <c r="N17" s="62">
        <f>I17*N15</f>
        <v>66386.376000000004</v>
      </c>
      <c r="Q17" s="62">
        <f t="shared" ref="Q17:Q19" si="1">G17*H17</f>
        <v>3645.6000000000004</v>
      </c>
      <c r="S17" s="309">
        <f>'FY19'!F18</f>
        <v>34692</v>
      </c>
      <c r="T17" s="305">
        <v>0.05</v>
      </c>
      <c r="U17" s="311">
        <f>S17*T17</f>
        <v>1734.6000000000001</v>
      </c>
      <c r="W17" s="7">
        <f t="shared" ref="W17:W19" si="2">G17-S17</f>
        <v>38220</v>
      </c>
      <c r="X17" s="51">
        <f t="shared" ref="X17:X18" si="3">W17/G17</f>
        <v>0.52419354838709675</v>
      </c>
    </row>
    <row r="18" spans="1:26" ht="76">
      <c r="A18" s="1" t="s">
        <v>92</v>
      </c>
      <c r="B18" s="82" t="s">
        <v>135</v>
      </c>
      <c r="C18" s="76" t="s">
        <v>73</v>
      </c>
      <c r="D18" s="70" t="s">
        <v>70</v>
      </c>
      <c r="E18" s="65">
        <f>E17*0.09</f>
        <v>6562.08</v>
      </c>
      <c r="F18" s="72">
        <v>1</v>
      </c>
      <c r="G18" s="65">
        <f>E18*F18</f>
        <v>6562.08</v>
      </c>
      <c r="H18" s="73">
        <v>1</v>
      </c>
      <c r="I18" s="81">
        <v>6562</v>
      </c>
      <c r="J18" s="74" t="s">
        <v>16</v>
      </c>
      <c r="K18" s="74" t="s">
        <v>16</v>
      </c>
      <c r="L18" s="74" t="s">
        <v>16</v>
      </c>
      <c r="M18" s="77" t="s">
        <v>74</v>
      </c>
      <c r="N18" s="62">
        <f>I18*$N$15</f>
        <v>119494.02</v>
      </c>
      <c r="O18" s="234">
        <f>'October 2019 - 2022'!D59</f>
        <v>8.9744468981030626E-2</v>
      </c>
      <c r="P18" s="78" t="s">
        <v>112</v>
      </c>
      <c r="Q18" s="62">
        <f t="shared" si="1"/>
        <v>6562.08</v>
      </c>
      <c r="S18" s="310">
        <f>'FY19'!F19</f>
        <v>5203.8</v>
      </c>
      <c r="T18" s="305">
        <v>1</v>
      </c>
      <c r="U18" s="303">
        <f>S18*T18</f>
        <v>5203.8</v>
      </c>
      <c r="W18" s="7">
        <f t="shared" si="2"/>
        <v>1358.2799999999997</v>
      </c>
      <c r="X18" s="51">
        <f t="shared" si="3"/>
        <v>0.20698924731182791</v>
      </c>
      <c r="Z18">
        <f>S18/S17</f>
        <v>0.15</v>
      </c>
    </row>
    <row r="19" spans="1:26" ht="51">
      <c r="A19" s="286" t="s">
        <v>92</v>
      </c>
      <c r="B19" s="287" t="s">
        <v>110</v>
      </c>
      <c r="C19" s="79" t="s">
        <v>76</v>
      </c>
      <c r="D19" s="80" t="s">
        <v>70</v>
      </c>
      <c r="E19" s="223">
        <f>E17*0.91</f>
        <v>66349.919999999998</v>
      </c>
      <c r="F19" s="72">
        <v>1</v>
      </c>
      <c r="G19" s="65">
        <f>E19*F19</f>
        <v>66349.919999999998</v>
      </c>
      <c r="H19" s="280">
        <v>0.08</v>
      </c>
      <c r="I19" s="81">
        <v>5308</v>
      </c>
      <c r="J19" s="74"/>
      <c r="K19" s="74"/>
      <c r="L19" s="74"/>
      <c r="M19" s="58" t="s">
        <v>128</v>
      </c>
      <c r="N19" s="62">
        <f>I19*$N$15</f>
        <v>96658.680000000008</v>
      </c>
      <c r="O19" s="234">
        <f>'October 2019 - 2022'!D58</f>
        <v>0.91025553101896939</v>
      </c>
      <c r="P19" s="78" t="s">
        <v>136</v>
      </c>
      <c r="Q19" s="62">
        <f t="shared" si="1"/>
        <v>5307.9935999999998</v>
      </c>
      <c r="S19" s="310">
        <f>'FY19'!F20</f>
        <v>29488.199999999997</v>
      </c>
      <c r="T19" s="305">
        <v>0.17</v>
      </c>
      <c r="U19" s="303">
        <v>4914.6999999999989</v>
      </c>
      <c r="W19" s="7">
        <f t="shared" si="2"/>
        <v>36861.72</v>
      </c>
      <c r="X19" t="s">
        <v>163</v>
      </c>
    </row>
    <row r="20" spans="1:26">
      <c r="A20" s="69"/>
      <c r="B20" s="82"/>
      <c r="C20" s="85"/>
      <c r="D20" s="86"/>
      <c r="E20" s="87"/>
      <c r="F20" s="87"/>
      <c r="G20" s="87"/>
      <c r="H20" s="87"/>
      <c r="I20" s="87"/>
      <c r="J20" s="83"/>
      <c r="K20" s="83"/>
      <c r="L20" s="83"/>
      <c r="N20" s="96">
        <f>SUM(N16:N19)</f>
        <v>496590.342</v>
      </c>
      <c r="S20" s="304"/>
      <c r="T20" s="304"/>
      <c r="U20" s="304"/>
    </row>
    <row r="21" spans="1:26">
      <c r="A21" s="69" t="s">
        <v>93</v>
      </c>
      <c r="B21" s="82"/>
      <c r="C21" s="85"/>
      <c r="D21" s="86"/>
      <c r="E21" s="87"/>
      <c r="F21" s="87"/>
      <c r="G21" s="277"/>
      <c r="H21" s="87"/>
      <c r="I21" s="281">
        <f>SUM(I16:I19)</f>
        <v>27270.2</v>
      </c>
      <c r="J21" s="83"/>
      <c r="K21" s="83"/>
      <c r="L21" s="83"/>
      <c r="S21" s="306"/>
      <c r="T21" s="306"/>
      <c r="U21" s="306"/>
      <c r="W21" s="312"/>
    </row>
    <row r="22" spans="1:26">
      <c r="P22" t="s">
        <v>165</v>
      </c>
      <c r="S22" s="291">
        <v>23051</v>
      </c>
      <c r="T22" s="291">
        <v>4920</v>
      </c>
      <c r="U22" s="313">
        <f>1-($S$25-S22)/$S$25</f>
        <v>0.9444421682304257</v>
      </c>
    </row>
    <row r="23" spans="1:26">
      <c r="C23" s="325" t="s">
        <v>164</v>
      </c>
      <c r="D23" s="326"/>
      <c r="E23" s="326"/>
      <c r="F23" s="327"/>
      <c r="G23" s="314">
        <f>ROUND(0.86*G16,0)</f>
        <v>202179</v>
      </c>
      <c r="P23" t="s">
        <v>166</v>
      </c>
      <c r="S23" s="291">
        <v>1356</v>
      </c>
      <c r="T23" s="291">
        <v>289</v>
      </c>
      <c r="U23" s="313">
        <f>1-($S$25-S23)/$S$25</f>
        <v>5.5557831769574295E-2</v>
      </c>
    </row>
    <row r="24" spans="1:26">
      <c r="C24" s="325" t="s">
        <v>165</v>
      </c>
      <c r="D24" s="326"/>
      <c r="E24" s="326"/>
      <c r="F24" s="327"/>
      <c r="G24" s="314">
        <f>ROUND(0.13*G16,0)</f>
        <v>30562</v>
      </c>
    </row>
    <row r="25" spans="1:26">
      <c r="C25" s="325" t="s">
        <v>166</v>
      </c>
      <c r="D25" s="326"/>
      <c r="E25" s="326"/>
      <c r="F25" s="327"/>
      <c r="G25" s="314">
        <f>ROUND(0.01*G16,0)</f>
        <v>2351</v>
      </c>
      <c r="S25" s="313">
        <f>SUM(S22:S24)</f>
        <v>24407</v>
      </c>
      <c r="T25" s="313">
        <f>SUM(T22:T24)</f>
        <v>5209</v>
      </c>
      <c r="U25" s="313">
        <f>1-($S$25-S25)/$S$25</f>
        <v>1</v>
      </c>
    </row>
    <row r="26" spans="1:26">
      <c r="C26" s="325" t="s">
        <v>175</v>
      </c>
      <c r="D26" s="326"/>
      <c r="E26" s="326"/>
      <c r="F26" s="327"/>
      <c r="G26" s="314">
        <f>SUM(G23:G25)</f>
        <v>235092</v>
      </c>
    </row>
    <row r="29" spans="1:26">
      <c r="C29" s="328"/>
      <c r="D29" s="329"/>
      <c r="E29" s="329"/>
      <c r="F29" s="330"/>
      <c r="G29" s="315" t="s">
        <v>167</v>
      </c>
      <c r="H29" s="315"/>
      <c r="I29" s="315" t="s">
        <v>177</v>
      </c>
    </row>
    <row r="30" spans="1:26">
      <c r="C30" s="321" t="s">
        <v>169</v>
      </c>
      <c r="D30" s="322"/>
      <c r="E30" s="322"/>
      <c r="F30" s="323"/>
      <c r="G30" s="316">
        <f>'FY19'!F35</f>
        <v>173088</v>
      </c>
      <c r="H30" s="315"/>
      <c r="I30" s="317">
        <v>13598</v>
      </c>
    </row>
    <row r="31" spans="1:26">
      <c r="C31" s="321" t="s">
        <v>168</v>
      </c>
      <c r="D31" s="322"/>
      <c r="E31" s="322"/>
      <c r="F31" s="323"/>
      <c r="G31" s="318">
        <f>G16</f>
        <v>235092</v>
      </c>
      <c r="H31" s="315"/>
      <c r="I31" s="317">
        <f>I21</f>
        <v>27270.2</v>
      </c>
    </row>
    <row r="32" spans="1:26">
      <c r="C32" s="321"/>
      <c r="D32" s="322"/>
      <c r="E32" s="322"/>
      <c r="F32" s="323"/>
      <c r="G32" s="315"/>
      <c r="H32" s="315"/>
      <c r="I32" s="315"/>
    </row>
    <row r="33" spans="3:9">
      <c r="C33" s="321" t="s">
        <v>170</v>
      </c>
      <c r="D33" s="322"/>
      <c r="E33" s="322"/>
      <c r="F33" s="323"/>
      <c r="G33" s="319">
        <f>G30-G31</f>
        <v>-62004</v>
      </c>
      <c r="H33" s="315"/>
      <c r="I33" s="320">
        <f>I30-I31</f>
        <v>-13672.2</v>
      </c>
    </row>
    <row r="35" spans="3:9">
      <c r="C35" s="315" t="s">
        <v>171</v>
      </c>
      <c r="D35" s="315"/>
      <c r="E35" s="315"/>
      <c r="F35" s="315"/>
      <c r="G35" s="315">
        <v>0</v>
      </c>
    </row>
    <row r="36" spans="3:9">
      <c r="C36" s="315" t="s">
        <v>172</v>
      </c>
      <c r="D36" s="315"/>
      <c r="E36" s="315"/>
      <c r="F36" s="315"/>
      <c r="G36" s="315">
        <v>0</v>
      </c>
    </row>
    <row r="37" spans="3:9">
      <c r="C37" s="315" t="s">
        <v>173</v>
      </c>
      <c r="D37" s="315"/>
      <c r="E37" s="315"/>
      <c r="F37" s="315"/>
      <c r="G37" s="319">
        <f>G33</f>
        <v>-62004</v>
      </c>
    </row>
    <row r="38" spans="3:9">
      <c r="C38" s="315" t="s">
        <v>174</v>
      </c>
      <c r="D38" s="315"/>
      <c r="E38" s="315"/>
      <c r="F38" s="315"/>
      <c r="G38" s="315">
        <v>0</v>
      </c>
    </row>
  </sheetData>
  <mergeCells count="10">
    <mergeCell ref="C30:F30"/>
    <mergeCell ref="C31:F31"/>
    <mergeCell ref="C32:F32"/>
    <mergeCell ref="C33:F33"/>
    <mergeCell ref="S8:U8"/>
    <mergeCell ref="C23:F23"/>
    <mergeCell ref="C24:F24"/>
    <mergeCell ref="C25:F25"/>
    <mergeCell ref="C26:F26"/>
    <mergeCell ref="C29:F29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97764-0968-4E04-833C-D1E8023BBEBF}">
  <dimension ref="A1:Z41"/>
  <sheetViews>
    <sheetView topLeftCell="C13" zoomScaleNormal="100" workbookViewId="0">
      <selection activeCell="G26" sqref="G26"/>
    </sheetView>
  </sheetViews>
  <sheetFormatPr defaultRowHeight="14.5"/>
  <cols>
    <col min="1" max="1" width="20.1796875" customWidth="1"/>
    <col min="2" max="2" width="20.1796875" style="254" customWidth="1"/>
    <col min="3" max="3" width="36.1796875" customWidth="1"/>
    <col min="4" max="5" width="9.1796875" customWidth="1"/>
    <col min="7" max="7" width="14.453125" customWidth="1"/>
    <col min="8" max="8" width="10.26953125" bestFit="1" customWidth="1"/>
    <col min="9" max="9" width="18.54296875" customWidth="1"/>
    <col min="10" max="13" width="9.1796875" customWidth="1"/>
    <col min="14" max="14" width="15.81640625" customWidth="1"/>
    <col min="15" max="15" width="23.81640625" customWidth="1"/>
    <col min="16" max="16" width="27.26953125" customWidth="1"/>
    <col min="17" max="17" width="10.81640625" customWidth="1"/>
    <col min="18" max="18" width="9.1796875" customWidth="1"/>
    <col min="19" max="20" width="11.54296875" style="291" customWidth="1"/>
    <col min="21" max="21" width="13.1796875" style="291" customWidth="1"/>
    <col min="22" max="22" width="9.1796875" customWidth="1"/>
    <col min="23" max="23" width="10.54296875" customWidth="1"/>
    <col min="24" max="71" width="9.1796875" customWidth="1"/>
  </cols>
  <sheetData>
    <row r="1" spans="1:24">
      <c r="A1" s="101" t="s">
        <v>83</v>
      </c>
      <c r="B1" s="255"/>
      <c r="C1" s="11"/>
      <c r="D1" s="12" t="s">
        <v>14</v>
      </c>
      <c r="E1" s="13"/>
      <c r="F1" s="13"/>
      <c r="G1" s="13"/>
      <c r="H1" s="13"/>
      <c r="I1" s="13"/>
      <c r="J1" s="14" t="s">
        <v>15</v>
      </c>
      <c r="K1" s="13"/>
      <c r="L1" s="15"/>
    </row>
    <row r="2" spans="1:24" ht="15.5">
      <c r="A2" s="102"/>
      <c r="B2" s="256"/>
      <c r="C2" s="16"/>
      <c r="D2" s="17" t="s">
        <v>16</v>
      </c>
      <c r="E2" s="16"/>
      <c r="F2" s="16"/>
      <c r="G2" s="16"/>
      <c r="H2" s="16"/>
      <c r="I2" s="16"/>
      <c r="J2" s="18"/>
      <c r="K2" s="19" t="s">
        <v>17</v>
      </c>
      <c r="L2" s="20"/>
    </row>
    <row r="3" spans="1:24" ht="15.5">
      <c r="A3" s="103" t="s">
        <v>84</v>
      </c>
      <c r="B3" s="257"/>
      <c r="C3" s="16"/>
      <c r="D3" s="21" t="s">
        <v>18</v>
      </c>
      <c r="E3" s="22"/>
      <c r="F3" s="16"/>
      <c r="G3" s="16"/>
      <c r="H3" s="16"/>
      <c r="I3" s="16"/>
      <c r="J3" s="23" t="s">
        <v>19</v>
      </c>
      <c r="K3" s="24"/>
      <c r="L3" s="25"/>
    </row>
    <row r="4" spans="1:24" ht="15.5">
      <c r="A4" s="104"/>
      <c r="B4" s="258"/>
      <c r="C4" s="26"/>
      <c r="D4" s="27" t="s">
        <v>16</v>
      </c>
      <c r="E4" s="28"/>
      <c r="F4" s="28"/>
      <c r="G4" s="28"/>
      <c r="H4" s="28"/>
      <c r="I4" s="28"/>
      <c r="J4" s="29"/>
      <c r="K4" s="30">
        <v>45085</v>
      </c>
      <c r="L4" s="31"/>
    </row>
    <row r="5" spans="1:24">
      <c r="A5" s="105" t="s">
        <v>85</v>
      </c>
      <c r="B5" s="259"/>
      <c r="C5" s="32" t="s">
        <v>16</v>
      </c>
      <c r="D5" s="16"/>
      <c r="E5" s="16"/>
      <c r="F5" s="16" t="s">
        <v>20</v>
      </c>
      <c r="G5" s="33" t="s">
        <v>21</v>
      </c>
      <c r="H5" s="34"/>
      <c r="I5" s="33" t="s">
        <v>22</v>
      </c>
      <c r="J5" s="34"/>
      <c r="K5" s="33" t="s">
        <v>23</v>
      </c>
      <c r="L5" s="35"/>
    </row>
    <row r="6" spans="1:24">
      <c r="A6" s="106" t="s">
        <v>86</v>
      </c>
      <c r="B6" s="260"/>
      <c r="C6" s="16"/>
      <c r="D6" s="16"/>
      <c r="E6" s="16"/>
      <c r="F6" s="16" t="s">
        <v>20</v>
      </c>
      <c r="G6" s="36" t="s">
        <v>24</v>
      </c>
      <c r="H6" s="34" t="s">
        <v>25</v>
      </c>
      <c r="I6" s="36" t="s">
        <v>24</v>
      </c>
      <c r="J6" s="34" t="s">
        <v>26</v>
      </c>
      <c r="K6" s="36" t="s">
        <v>24</v>
      </c>
      <c r="L6" s="35" t="s">
        <v>27</v>
      </c>
    </row>
    <row r="7" spans="1:24">
      <c r="A7" s="107" t="s">
        <v>87</v>
      </c>
      <c r="B7" s="261"/>
      <c r="C7" s="28"/>
      <c r="D7" s="28"/>
      <c r="E7" s="28"/>
      <c r="F7" s="28" t="s">
        <v>20</v>
      </c>
      <c r="G7" s="37" t="s">
        <v>28</v>
      </c>
      <c r="H7" s="38"/>
      <c r="I7" s="37" t="s">
        <v>21</v>
      </c>
      <c r="J7" s="38"/>
      <c r="K7" s="37" t="s">
        <v>29</v>
      </c>
      <c r="L7" s="39"/>
    </row>
    <row r="8" spans="1:24">
      <c r="A8" s="108" t="s">
        <v>88</v>
      </c>
      <c r="B8" s="262"/>
      <c r="C8" s="28"/>
      <c r="D8" s="40"/>
      <c r="E8" s="28"/>
      <c r="F8" s="28"/>
      <c r="G8" s="28"/>
      <c r="H8" s="28" t="s">
        <v>30</v>
      </c>
      <c r="I8" s="28"/>
      <c r="J8" s="28"/>
      <c r="K8" s="28"/>
      <c r="L8" s="20"/>
      <c r="S8" s="324" t="s">
        <v>161</v>
      </c>
      <c r="T8" s="324"/>
      <c r="U8" s="324"/>
    </row>
    <row r="9" spans="1:24">
      <c r="A9" s="56"/>
      <c r="B9" s="263"/>
      <c r="C9" s="41"/>
      <c r="D9" s="42" t="s">
        <v>31</v>
      </c>
      <c r="E9" s="43"/>
      <c r="F9" s="43"/>
      <c r="G9" s="44" t="s">
        <v>32</v>
      </c>
      <c r="H9" s="43"/>
      <c r="I9" s="43"/>
      <c r="J9" s="45"/>
      <c r="K9" s="44" t="s">
        <v>33</v>
      </c>
      <c r="L9" s="46"/>
      <c r="S9" s="292" t="s">
        <v>32</v>
      </c>
      <c r="T9" s="293"/>
      <c r="U9" s="293"/>
    </row>
    <row r="10" spans="1:24">
      <c r="A10" s="56"/>
      <c r="B10" s="263"/>
      <c r="C10" s="41"/>
      <c r="D10" s="42" t="s">
        <v>34</v>
      </c>
      <c r="E10" s="47" t="s">
        <v>176</v>
      </c>
      <c r="F10" s="47" t="s">
        <v>36</v>
      </c>
      <c r="G10" s="47" t="s">
        <v>37</v>
      </c>
      <c r="H10" s="47" t="s">
        <v>38</v>
      </c>
      <c r="I10" s="33" t="s">
        <v>37</v>
      </c>
      <c r="J10" s="48" t="s">
        <v>36</v>
      </c>
      <c r="K10" s="47" t="s">
        <v>39</v>
      </c>
      <c r="L10" s="49" t="s">
        <v>37</v>
      </c>
      <c r="S10" s="294" t="s">
        <v>37</v>
      </c>
      <c r="T10" s="294" t="s">
        <v>38</v>
      </c>
      <c r="U10" s="295" t="s">
        <v>37</v>
      </c>
    </row>
    <row r="11" spans="1:24">
      <c r="A11" s="109" t="s">
        <v>89</v>
      </c>
      <c r="B11" s="264"/>
      <c r="C11" s="41"/>
      <c r="D11" s="50" t="s">
        <v>40</v>
      </c>
      <c r="E11" s="47" t="s">
        <v>41</v>
      </c>
      <c r="F11" s="47" t="s">
        <v>42</v>
      </c>
      <c r="G11" s="47" t="s">
        <v>39</v>
      </c>
      <c r="H11" s="47" t="s">
        <v>43</v>
      </c>
      <c r="I11" s="33" t="s">
        <v>38</v>
      </c>
      <c r="J11" s="48" t="s">
        <v>44</v>
      </c>
      <c r="K11" s="47" t="s">
        <v>45</v>
      </c>
      <c r="L11" s="49" t="s">
        <v>44</v>
      </c>
      <c r="O11" s="51">
        <f>O15*2080</f>
        <v>88358.399999999994</v>
      </c>
      <c r="S11" s="294" t="s">
        <v>39</v>
      </c>
      <c r="T11" s="294" t="s">
        <v>43</v>
      </c>
      <c r="U11" s="295" t="s">
        <v>38</v>
      </c>
    </row>
    <row r="12" spans="1:24">
      <c r="A12" s="109" t="s">
        <v>90</v>
      </c>
      <c r="B12" s="264"/>
      <c r="C12" s="42" t="s">
        <v>46</v>
      </c>
      <c r="D12" s="50" t="s">
        <v>47</v>
      </c>
      <c r="E12" s="47" t="s">
        <v>48</v>
      </c>
      <c r="F12" s="47" t="s">
        <v>43</v>
      </c>
      <c r="G12" s="47" t="s">
        <v>42</v>
      </c>
      <c r="H12" s="47" t="s">
        <v>49</v>
      </c>
      <c r="I12" s="52" t="s">
        <v>50</v>
      </c>
      <c r="J12" s="48" t="s">
        <v>51</v>
      </c>
      <c r="K12" s="47" t="s">
        <v>44</v>
      </c>
      <c r="L12" s="49" t="s">
        <v>52</v>
      </c>
      <c r="S12" s="294" t="s">
        <v>42</v>
      </c>
      <c r="T12" s="294" t="s">
        <v>49</v>
      </c>
      <c r="U12" s="296" t="s">
        <v>50</v>
      </c>
    </row>
    <row r="13" spans="1:24">
      <c r="A13" s="56"/>
      <c r="B13" s="263"/>
      <c r="C13" s="42"/>
      <c r="D13" s="41"/>
      <c r="E13" s="53"/>
      <c r="F13" s="47" t="s">
        <v>41</v>
      </c>
      <c r="G13" s="50" t="s">
        <v>53</v>
      </c>
      <c r="H13" s="41"/>
      <c r="I13" s="54"/>
      <c r="J13" s="55"/>
      <c r="K13" s="47" t="s">
        <v>54</v>
      </c>
      <c r="L13" s="49" t="s">
        <v>38</v>
      </c>
      <c r="S13" s="297" t="s">
        <v>53</v>
      </c>
      <c r="T13" s="298"/>
      <c r="U13" s="299"/>
    </row>
    <row r="14" spans="1:24">
      <c r="A14" s="56"/>
      <c r="B14" s="263"/>
      <c r="C14" s="42"/>
      <c r="D14" s="41"/>
      <c r="E14" s="53"/>
      <c r="F14" s="47" t="s">
        <v>55</v>
      </c>
      <c r="G14" s="41"/>
      <c r="H14" s="41"/>
      <c r="I14" s="54"/>
      <c r="J14" s="56"/>
      <c r="K14" s="41"/>
      <c r="L14" s="57" t="s">
        <v>56</v>
      </c>
      <c r="N14" s="58" t="s">
        <v>57</v>
      </c>
      <c r="O14" s="58" t="s">
        <v>160</v>
      </c>
      <c r="S14" s="298"/>
      <c r="T14" s="298"/>
      <c r="U14" s="299"/>
    </row>
    <row r="15" spans="1:24" ht="31.5">
      <c r="A15" s="60" t="s">
        <v>91</v>
      </c>
      <c r="B15" s="265"/>
      <c r="C15" s="59" t="s">
        <v>59</v>
      </c>
      <c r="D15" s="59" t="s">
        <v>60</v>
      </c>
      <c r="E15" s="59" t="s">
        <v>61</v>
      </c>
      <c r="F15" s="59" t="s">
        <v>62</v>
      </c>
      <c r="G15" s="59" t="s">
        <v>63</v>
      </c>
      <c r="H15" s="59" t="s">
        <v>64</v>
      </c>
      <c r="I15" s="32" t="s">
        <v>65</v>
      </c>
      <c r="J15" s="60" t="s">
        <v>66</v>
      </c>
      <c r="K15" s="59" t="s">
        <v>67</v>
      </c>
      <c r="L15" s="61" t="s">
        <v>68</v>
      </c>
      <c r="N15" s="62">
        <v>18.21</v>
      </c>
      <c r="O15" s="62">
        <f>'FY23 Federal Costs'!E2</f>
        <v>42.48</v>
      </c>
      <c r="S15" s="300" t="s">
        <v>63</v>
      </c>
      <c r="T15" s="300" t="s">
        <v>64</v>
      </c>
      <c r="U15" s="301" t="s">
        <v>65</v>
      </c>
      <c r="W15" s="307" t="s">
        <v>162</v>
      </c>
    </row>
    <row r="16" spans="1:24" ht="63.5">
      <c r="A16" s="1" t="s">
        <v>92</v>
      </c>
      <c r="B16" s="63" t="s">
        <v>133</v>
      </c>
      <c r="C16" s="76" t="s">
        <v>69</v>
      </c>
      <c r="D16" s="64" t="s">
        <v>70</v>
      </c>
      <c r="E16" s="65">
        <v>235092</v>
      </c>
      <c r="F16" s="66">
        <v>1</v>
      </c>
      <c r="G16" s="65">
        <f>E16</f>
        <v>235092</v>
      </c>
      <c r="H16" s="67">
        <f>3/60</f>
        <v>0.05</v>
      </c>
      <c r="I16" s="281">
        <v>11754.6</v>
      </c>
      <c r="J16" s="1"/>
      <c r="K16" s="1"/>
      <c r="L16" s="1"/>
      <c r="M16" s="58" t="s">
        <v>71</v>
      </c>
      <c r="N16" s="96">
        <f>I16*N15</f>
        <v>214051.266</v>
      </c>
      <c r="Q16" s="62">
        <f>G16*H16</f>
        <v>11754.6</v>
      </c>
      <c r="S16" s="308">
        <f>'FY19'!F16</f>
        <v>103704</v>
      </c>
      <c r="T16" s="302">
        <f>3/60</f>
        <v>0.05</v>
      </c>
      <c r="U16" s="303">
        <f>S16*T16</f>
        <v>5185.2000000000007</v>
      </c>
      <c r="W16" s="7">
        <f>G16-S16</f>
        <v>131388</v>
      </c>
      <c r="X16" s="51">
        <f>W16/G16</f>
        <v>0.55887907712725227</v>
      </c>
    </row>
    <row r="17" spans="1:26" ht="76">
      <c r="A17" s="1" t="s">
        <v>92</v>
      </c>
      <c r="B17" s="63" t="s">
        <v>134</v>
      </c>
      <c r="C17" s="76" t="s">
        <v>72</v>
      </c>
      <c r="D17" s="70" t="s">
        <v>70</v>
      </c>
      <c r="E17" s="65">
        <v>72912</v>
      </c>
      <c r="F17" s="72">
        <v>1</v>
      </c>
      <c r="G17" s="65">
        <f>E17*F17</f>
        <v>72912</v>
      </c>
      <c r="H17" s="73">
        <f>3/60</f>
        <v>0.05</v>
      </c>
      <c r="I17" s="81">
        <f t="shared" ref="I17" si="0">H17*G17</f>
        <v>3645.6000000000004</v>
      </c>
      <c r="J17" s="74"/>
      <c r="K17" s="74"/>
      <c r="L17" s="74" t="s">
        <v>16</v>
      </c>
      <c r="M17" s="58" t="s">
        <v>71</v>
      </c>
      <c r="N17" s="62">
        <f>I17*N15</f>
        <v>66386.376000000004</v>
      </c>
      <c r="Q17" s="62">
        <f t="shared" ref="Q17:Q19" si="1">G17*H17</f>
        <v>3645.6000000000004</v>
      </c>
      <c r="S17" s="309">
        <f>'FY19'!F18</f>
        <v>34692</v>
      </c>
      <c r="T17" s="305">
        <v>0.05</v>
      </c>
      <c r="U17" s="311">
        <f>S17*T17</f>
        <v>1734.6000000000001</v>
      </c>
      <c r="W17" s="7">
        <f t="shared" ref="W17:W19" si="2">G17-S17</f>
        <v>38220</v>
      </c>
      <c r="X17" s="51">
        <f t="shared" ref="X17:X18" si="3">W17/G17</f>
        <v>0.52419354838709675</v>
      </c>
    </row>
    <row r="18" spans="1:26" ht="76">
      <c r="A18" s="1" t="s">
        <v>92</v>
      </c>
      <c r="B18" s="82" t="s">
        <v>135</v>
      </c>
      <c r="C18" s="76" t="s">
        <v>73</v>
      </c>
      <c r="D18" s="70" t="s">
        <v>70</v>
      </c>
      <c r="E18" s="65">
        <f>E17*0.09</f>
        <v>6562.08</v>
      </c>
      <c r="F18" s="72">
        <v>1</v>
      </c>
      <c r="G18" s="65">
        <f>E18*F18</f>
        <v>6562.08</v>
      </c>
      <c r="H18" s="73">
        <v>1</v>
      </c>
      <c r="I18" s="81">
        <v>6562</v>
      </c>
      <c r="J18" s="74" t="s">
        <v>16</v>
      </c>
      <c r="K18" s="74" t="s">
        <v>16</v>
      </c>
      <c r="L18" s="74" t="s">
        <v>16</v>
      </c>
      <c r="M18" s="77" t="s">
        <v>74</v>
      </c>
      <c r="N18" s="62">
        <f>I18*$N$15</f>
        <v>119494.02</v>
      </c>
      <c r="O18" s="234">
        <f>'October 2019 - 2022'!D59</f>
        <v>8.9744468981030626E-2</v>
      </c>
      <c r="P18" s="78" t="s">
        <v>112</v>
      </c>
      <c r="Q18" s="62">
        <f t="shared" si="1"/>
        <v>6562.08</v>
      </c>
      <c r="S18" s="310">
        <f>'FY19'!F19</f>
        <v>5203.8</v>
      </c>
      <c r="T18" s="305">
        <v>1</v>
      </c>
      <c r="U18" s="303">
        <f>S18*T18</f>
        <v>5203.8</v>
      </c>
      <c r="W18" s="7">
        <f t="shared" si="2"/>
        <v>1358.2799999999997</v>
      </c>
      <c r="X18" s="51">
        <f t="shared" si="3"/>
        <v>0.20698924731182791</v>
      </c>
      <c r="Z18">
        <f>S18/S17</f>
        <v>0.15</v>
      </c>
    </row>
    <row r="19" spans="1:26" ht="51">
      <c r="A19" s="286" t="s">
        <v>92</v>
      </c>
      <c r="B19" s="287" t="s">
        <v>110</v>
      </c>
      <c r="C19" s="79" t="s">
        <v>76</v>
      </c>
      <c r="D19" s="80" t="s">
        <v>70</v>
      </c>
      <c r="E19" s="223">
        <f>E17*0.91</f>
        <v>66349.919999999998</v>
      </c>
      <c r="F19" s="72">
        <v>1</v>
      </c>
      <c r="G19" s="65">
        <f>E19*F19</f>
        <v>66349.919999999998</v>
      </c>
      <c r="H19" s="280">
        <v>0.08</v>
      </c>
      <c r="I19" s="81">
        <v>5308</v>
      </c>
      <c r="J19" s="74"/>
      <c r="K19" s="74"/>
      <c r="L19" s="74"/>
      <c r="M19" s="58" t="s">
        <v>128</v>
      </c>
      <c r="N19" s="62">
        <f>I19*$N$15</f>
        <v>96658.680000000008</v>
      </c>
      <c r="O19" s="234">
        <f>'October 2019 - 2022'!D58</f>
        <v>0.91025553101896939</v>
      </c>
      <c r="P19" s="78" t="s">
        <v>136</v>
      </c>
      <c r="Q19" s="62">
        <f t="shared" si="1"/>
        <v>5307.9935999999998</v>
      </c>
      <c r="S19" s="310">
        <f>'FY19'!F20</f>
        <v>29488.199999999997</v>
      </c>
      <c r="T19" s="305">
        <v>0.17</v>
      </c>
      <c r="U19" s="303">
        <v>4914.6999999999989</v>
      </c>
      <c r="W19" s="7">
        <f t="shared" si="2"/>
        <v>36861.72</v>
      </c>
      <c r="X19" t="s">
        <v>163</v>
      </c>
    </row>
    <row r="20" spans="1:26">
      <c r="A20" s="69"/>
      <c r="B20" s="82"/>
      <c r="C20" s="85"/>
      <c r="D20" s="86"/>
      <c r="E20" s="87"/>
      <c r="F20" s="87"/>
      <c r="G20" s="87"/>
      <c r="H20" s="87"/>
      <c r="I20" s="87"/>
      <c r="J20" s="83"/>
      <c r="K20" s="83"/>
      <c r="L20" s="83"/>
      <c r="N20" s="96">
        <f>SUM(N16:N19)</f>
        <v>496590.342</v>
      </c>
      <c r="S20" s="304"/>
      <c r="T20" s="304"/>
      <c r="U20" s="304"/>
    </row>
    <row r="21" spans="1:26">
      <c r="A21" s="69" t="s">
        <v>93</v>
      </c>
      <c r="B21" s="82"/>
      <c r="C21" s="85"/>
      <c r="D21" s="86"/>
      <c r="E21" s="87"/>
      <c r="F21" s="87"/>
      <c r="G21" s="277"/>
      <c r="H21" s="87"/>
      <c r="I21" s="281">
        <f>SUM(I16:I19)</f>
        <v>27270.2</v>
      </c>
      <c r="J21" s="83"/>
      <c r="K21" s="83"/>
      <c r="L21" s="83"/>
      <c r="S21" s="306"/>
      <c r="T21" s="306"/>
      <c r="U21" s="306"/>
      <c r="W21" s="312"/>
    </row>
    <row r="22" spans="1:26">
      <c r="A22" s="69"/>
      <c r="B22" s="82"/>
      <c r="C22" s="85"/>
      <c r="D22" s="86"/>
      <c r="E22" s="87"/>
      <c r="F22" s="87"/>
      <c r="G22" s="87"/>
      <c r="H22" s="87"/>
      <c r="I22" s="87"/>
      <c r="J22" s="83"/>
      <c r="K22" s="83"/>
      <c r="L22" s="83"/>
      <c r="S22" s="304"/>
      <c r="T22" s="304"/>
      <c r="U22" s="304"/>
    </row>
    <row r="23" spans="1:26">
      <c r="A23" s="16"/>
      <c r="B23" s="256"/>
      <c r="C23" s="16"/>
      <c r="D23" s="16"/>
      <c r="E23" s="16"/>
      <c r="F23" s="16"/>
      <c r="G23" s="16"/>
      <c r="H23" s="16"/>
      <c r="I23" s="16"/>
      <c r="J23" s="16"/>
      <c r="K23" s="16"/>
      <c r="L23" s="16"/>
    </row>
    <row r="24" spans="1:26">
      <c r="I24" s="312"/>
      <c r="P24" t="s">
        <v>164</v>
      </c>
      <c r="S24" s="313">
        <v>148681</v>
      </c>
      <c r="T24" s="291">
        <v>8389</v>
      </c>
      <c r="U24" s="313">
        <f>1-($S$28-S24)/$S$28</f>
        <v>0.85899080236642633</v>
      </c>
    </row>
    <row r="25" spans="1:26">
      <c r="P25" t="s">
        <v>165</v>
      </c>
      <c r="S25" s="291">
        <v>23051</v>
      </c>
      <c r="T25" s="291">
        <v>4920</v>
      </c>
      <c r="U25" s="313">
        <f>1-($S$28-S25)/$S$28</f>
        <v>0.13317503235348493</v>
      </c>
    </row>
    <row r="26" spans="1:26">
      <c r="C26" s="325" t="s">
        <v>164</v>
      </c>
      <c r="D26" s="326"/>
      <c r="E26" s="326"/>
      <c r="F26" s="327"/>
      <c r="G26" s="314">
        <f>ROUND(U24*G16,0)</f>
        <v>201942</v>
      </c>
      <c r="P26" t="s">
        <v>166</v>
      </c>
      <c r="S26" s="291">
        <v>1356</v>
      </c>
      <c r="T26" s="291">
        <v>289</v>
      </c>
      <c r="U26" s="313">
        <f>1-($S$28-S26)/$S$28</f>
        <v>7.834165280088734E-3</v>
      </c>
    </row>
    <row r="27" spans="1:26">
      <c r="C27" s="325" t="s">
        <v>165</v>
      </c>
      <c r="D27" s="326"/>
      <c r="E27" s="326"/>
      <c r="F27" s="327"/>
      <c r="G27" s="314">
        <f>ROUND(U25*G16,0)</f>
        <v>31308</v>
      </c>
    </row>
    <row r="28" spans="1:26">
      <c r="C28" s="325" t="s">
        <v>166</v>
      </c>
      <c r="D28" s="326"/>
      <c r="E28" s="326"/>
      <c r="F28" s="327"/>
      <c r="G28" s="314">
        <f>ROUND(U26*G16,0)</f>
        <v>1842</v>
      </c>
      <c r="S28" s="313">
        <f>SUM(S24:S27)</f>
        <v>173088</v>
      </c>
      <c r="T28" s="313">
        <f>SUM(T24:T27)</f>
        <v>13598</v>
      </c>
      <c r="U28" s="313">
        <f>1-($S$28-S28)/$S$28</f>
        <v>1</v>
      </c>
    </row>
    <row r="29" spans="1:26">
      <c r="C29" s="325" t="s">
        <v>175</v>
      </c>
      <c r="D29" s="326"/>
      <c r="E29" s="326"/>
      <c r="F29" s="327"/>
      <c r="G29" s="314">
        <f>SUM(G26:G28)</f>
        <v>235092</v>
      </c>
    </row>
    <row r="32" spans="1:26">
      <c r="C32" s="328"/>
      <c r="D32" s="329"/>
      <c r="E32" s="329"/>
      <c r="F32" s="330"/>
      <c r="G32" s="315" t="s">
        <v>167</v>
      </c>
      <c r="H32" s="315"/>
      <c r="I32" s="315" t="s">
        <v>177</v>
      </c>
    </row>
    <row r="33" spans="3:9">
      <c r="C33" s="321" t="s">
        <v>169</v>
      </c>
      <c r="D33" s="322"/>
      <c r="E33" s="322"/>
      <c r="F33" s="323"/>
      <c r="G33" s="316">
        <f>'FY19'!F35</f>
        <v>173088</v>
      </c>
      <c r="H33" s="315"/>
      <c r="I33" s="317">
        <v>13598</v>
      </c>
    </row>
    <row r="34" spans="3:9">
      <c r="C34" s="321" t="s">
        <v>168</v>
      </c>
      <c r="D34" s="322"/>
      <c r="E34" s="322"/>
      <c r="F34" s="323"/>
      <c r="G34" s="318">
        <f>G16</f>
        <v>235092</v>
      </c>
      <c r="H34" s="315"/>
      <c r="I34" s="317">
        <f>I21</f>
        <v>27270.2</v>
      </c>
    </row>
    <row r="35" spans="3:9">
      <c r="C35" s="321"/>
      <c r="D35" s="322"/>
      <c r="E35" s="322"/>
      <c r="F35" s="323"/>
      <c r="G35" s="315"/>
      <c r="H35" s="315"/>
      <c r="I35" s="315"/>
    </row>
    <row r="36" spans="3:9">
      <c r="C36" s="321" t="s">
        <v>170</v>
      </c>
      <c r="D36" s="322"/>
      <c r="E36" s="322"/>
      <c r="F36" s="323"/>
      <c r="G36" s="319">
        <f>G33-G34</f>
        <v>-62004</v>
      </c>
      <c r="H36" s="315"/>
      <c r="I36" s="320">
        <f>I33-I34</f>
        <v>-13672.2</v>
      </c>
    </row>
    <row r="38" spans="3:9">
      <c r="C38" s="315" t="s">
        <v>171</v>
      </c>
      <c r="D38" s="315"/>
      <c r="E38" s="315"/>
      <c r="F38" s="315"/>
      <c r="G38" s="315">
        <v>0</v>
      </c>
    </row>
    <row r="39" spans="3:9">
      <c r="C39" s="315" t="s">
        <v>172</v>
      </c>
      <c r="D39" s="315"/>
      <c r="E39" s="315"/>
      <c r="F39" s="315"/>
      <c r="G39" s="315">
        <v>0</v>
      </c>
    </row>
    <row r="40" spans="3:9">
      <c r="C40" s="315" t="s">
        <v>173</v>
      </c>
      <c r="D40" s="315"/>
      <c r="E40" s="315"/>
      <c r="F40" s="315"/>
      <c r="G40" s="319">
        <f>G36</f>
        <v>-62004</v>
      </c>
    </row>
    <row r="41" spans="3:9">
      <c r="C41" s="315" t="s">
        <v>174</v>
      </c>
      <c r="D41" s="315"/>
      <c r="E41" s="315"/>
      <c r="F41" s="315"/>
      <c r="G41" s="315">
        <v>0</v>
      </c>
    </row>
  </sheetData>
  <mergeCells count="10">
    <mergeCell ref="S8:U8"/>
    <mergeCell ref="C32:F32"/>
    <mergeCell ref="C33:F33"/>
    <mergeCell ref="C34:F34"/>
    <mergeCell ref="C35:F35"/>
    <mergeCell ref="C36:F36"/>
    <mergeCell ref="C26:F26"/>
    <mergeCell ref="C27:F27"/>
    <mergeCell ref="C28:F28"/>
    <mergeCell ref="C29:F29"/>
  </mergeCells>
  <pageMargins left="0.7" right="0.7" top="0.75" bottom="0.75" header="0.3" footer="0.3"/>
  <pageSetup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57B12-8F84-4BA1-A8ED-F72026DF1000}">
  <dimension ref="A1:A6"/>
  <sheetViews>
    <sheetView workbookViewId="0">
      <selection activeCell="G26" sqref="G26"/>
    </sheetView>
  </sheetViews>
  <sheetFormatPr defaultRowHeight="14.5"/>
  <sheetData>
    <row r="1" spans="1:1">
      <c r="A1" s="288" t="s">
        <v>156</v>
      </c>
    </row>
    <row r="3" spans="1:1">
      <c r="A3" s="288" t="s">
        <v>158</v>
      </c>
    </row>
    <row r="6" spans="1:1">
      <c r="A6" s="289" t="s">
        <v>159</v>
      </c>
    </row>
  </sheetData>
  <hyperlinks>
    <hyperlink ref="A1" r:id="rId1" display="https://www.federalregister.gov/documents/2023/03/10/2023-04977/submission-for-omb-review-comment-request" xr:uid="{ACBB2838-BA7B-4BAC-BD1E-50457D3B3657}"/>
    <hyperlink ref="A3" r:id="rId2" display="https://gcc02.safelinks.protection.outlook.com/?url=https%3A%2F%2Fwww.bls.gov%2Fnews.release%2Fpdf%2Focwage.pdf&amp;data=05%7C01%7C%7C634926d5c6b04676824a08db65d6da2a%7Ced5b36e701ee4ebc867ee03cfa0d4697%7C0%7C0%7C638215745676100910%7CUnknown%7CTWFpbGZsb3d8eyJWIjoiMC4wLjAwMDAiLCJQIjoiV2luMzIiLCJBTiI6Ik1haWwiLCJXVCI6Mn0%3D%7C3000%7C%7C%7C&amp;sdata=v2ejsDNY8aMcuw7sC%2FSQjxTKwoVqPqCzZ3BAHJKwRcA%3D&amp;reserved=0" xr:uid="{F23CF366-F679-4C60-8579-AE893B6C475B}"/>
    <hyperlink ref="A6" r:id="rId3" display="https://gcc02.safelinks.protection.outlook.com/?url=https%3A%2F%2Fwww.bls.gov%2Fnews.release%2Fpdf%2Fecec.pdf&amp;data=05%7C01%7C%7C634926d5c6b04676824a08db65d6da2a%7Ced5b36e701ee4ebc867ee03cfa0d4697%7C0%7C0%7C638215745676257128%7CUnknown%7CTWFpbGZsb3d8eyJWIjoiMC4wLjAwMDAiLCJQIjoiV2luMzIiLCJBTiI6Ik1haWwiLCJXVCI6Mn0%3D%7C3000%7C%7C%7C&amp;sdata=a0gj%2Ft3v%2FQNRwrV4F4JYTkt2PoPsU3WLBbM5V9N1o5U%3D&amp;reserved=0" xr:uid="{C069A0FD-BD41-4DF3-9406-65CCBBFCED54}"/>
  </hyperlinks>
  <pageMargins left="0.7" right="0.7" top="0.75" bottom="0.75" header="0.3" footer="0.3"/>
  <pageSetup orientation="portrait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01EC9-A861-40ED-94A8-B632FAF99E41}">
  <dimension ref="A1:R41"/>
  <sheetViews>
    <sheetView topLeftCell="B13" workbookViewId="0">
      <selection activeCell="Q13" sqref="Q1:Q1048576"/>
    </sheetView>
  </sheetViews>
  <sheetFormatPr defaultRowHeight="14.5"/>
  <cols>
    <col min="1" max="1" width="20.1796875" hidden="1" customWidth="1"/>
    <col min="2" max="2" width="20.1796875" style="254" customWidth="1"/>
    <col min="3" max="3" width="23.453125" customWidth="1"/>
    <col min="4" max="4" width="9.1796875" customWidth="1"/>
    <col min="7" max="7" width="9.54296875" bestFit="1" customWidth="1"/>
    <col min="8" max="8" width="9.54296875" style="250" bestFit="1" customWidth="1"/>
    <col min="9" max="9" width="10.26953125" bestFit="1" customWidth="1"/>
    <col min="10" max="10" width="13.453125" customWidth="1"/>
    <col min="11" max="13" width="0" hidden="1" customWidth="1"/>
    <col min="15" max="15" width="13.1796875" style="250" customWidth="1"/>
    <col min="16" max="16" width="17.26953125" customWidth="1"/>
    <col min="17" max="17" width="19" style="254" customWidth="1"/>
  </cols>
  <sheetData>
    <row r="1" spans="1:18">
      <c r="A1" s="101" t="s">
        <v>83</v>
      </c>
      <c r="B1" s="255"/>
      <c r="C1" s="11"/>
      <c r="D1" s="12" t="s">
        <v>14</v>
      </c>
      <c r="E1" s="13"/>
      <c r="F1" s="13"/>
      <c r="G1" s="13"/>
      <c r="H1" s="235"/>
      <c r="I1" s="13"/>
      <c r="J1" s="13"/>
      <c r="K1" s="14" t="s">
        <v>15</v>
      </c>
      <c r="L1" s="13"/>
      <c r="M1" s="15"/>
    </row>
    <row r="2" spans="1:18" ht="15.5">
      <c r="A2" s="102"/>
      <c r="B2" s="256"/>
      <c r="C2" s="16"/>
      <c r="D2" s="17" t="s">
        <v>16</v>
      </c>
      <c r="E2" s="16"/>
      <c r="F2" s="16"/>
      <c r="G2" s="16"/>
      <c r="H2" s="236"/>
      <c r="I2" s="16"/>
      <c r="J2" s="16"/>
      <c r="K2" s="18"/>
      <c r="L2" s="19" t="s">
        <v>17</v>
      </c>
      <c r="M2" s="20"/>
    </row>
    <row r="3" spans="1:18" ht="15.5">
      <c r="A3" s="103" t="s">
        <v>84</v>
      </c>
      <c r="B3" s="257"/>
      <c r="C3" s="16"/>
      <c r="D3" s="21" t="s">
        <v>18</v>
      </c>
      <c r="E3" s="22"/>
      <c r="F3" s="16"/>
      <c r="G3" s="16"/>
      <c r="H3" s="236"/>
      <c r="I3" s="16"/>
      <c r="J3" s="16"/>
      <c r="K3" s="23" t="s">
        <v>19</v>
      </c>
      <c r="L3" s="24"/>
      <c r="M3" s="25"/>
    </row>
    <row r="4" spans="1:18" ht="15.5">
      <c r="A4" s="104"/>
      <c r="B4" s="258"/>
      <c r="C4" s="26"/>
      <c r="D4" s="27" t="s">
        <v>16</v>
      </c>
      <c r="E4" s="28"/>
      <c r="F4" s="28"/>
      <c r="G4" s="28"/>
      <c r="H4" s="237"/>
      <c r="I4" s="28"/>
      <c r="J4" s="28"/>
      <c r="K4" s="29"/>
      <c r="L4" s="30">
        <v>43787</v>
      </c>
      <c r="M4" s="31"/>
    </row>
    <row r="5" spans="1:18">
      <c r="A5" s="105" t="s">
        <v>85</v>
      </c>
      <c r="B5" s="259"/>
      <c r="C5" s="32" t="s">
        <v>16</v>
      </c>
      <c r="D5" s="16"/>
      <c r="E5" s="16"/>
      <c r="F5" s="16" t="s">
        <v>20</v>
      </c>
      <c r="G5" s="33" t="s">
        <v>21</v>
      </c>
      <c r="H5" s="238"/>
      <c r="I5" s="34"/>
      <c r="J5" s="33" t="s">
        <v>22</v>
      </c>
      <c r="K5" s="34"/>
      <c r="L5" s="33" t="s">
        <v>23</v>
      </c>
      <c r="M5" s="35"/>
    </row>
    <row r="6" spans="1:18">
      <c r="A6" s="106" t="s">
        <v>86</v>
      </c>
      <c r="B6" s="260"/>
      <c r="C6" s="16"/>
      <c r="D6" s="16"/>
      <c r="E6" s="16"/>
      <c r="F6" s="16" t="s">
        <v>20</v>
      </c>
      <c r="G6" s="36" t="s">
        <v>24</v>
      </c>
      <c r="H6" s="239"/>
      <c r="I6" s="34" t="s">
        <v>25</v>
      </c>
      <c r="J6" s="36" t="s">
        <v>24</v>
      </c>
      <c r="K6" s="34" t="s">
        <v>26</v>
      </c>
      <c r="L6" s="36" t="s">
        <v>24</v>
      </c>
      <c r="M6" s="35" t="s">
        <v>27</v>
      </c>
    </row>
    <row r="7" spans="1:18">
      <c r="A7" s="107" t="s">
        <v>87</v>
      </c>
      <c r="B7" s="261"/>
      <c r="C7" s="28"/>
      <c r="D7" s="28"/>
      <c r="E7" s="28"/>
      <c r="F7" s="28" t="s">
        <v>20</v>
      </c>
      <c r="G7" s="37" t="s">
        <v>28</v>
      </c>
      <c r="H7" s="240"/>
      <c r="I7" s="38"/>
      <c r="J7" s="37" t="s">
        <v>21</v>
      </c>
      <c r="K7" s="38"/>
      <c r="L7" s="37" t="s">
        <v>29</v>
      </c>
      <c r="M7" s="39"/>
    </row>
    <row r="8" spans="1:18">
      <c r="A8" s="108" t="s">
        <v>88</v>
      </c>
      <c r="B8" s="262"/>
      <c r="C8" s="28"/>
      <c r="D8" s="40"/>
      <c r="E8" s="28"/>
      <c r="F8" s="28"/>
      <c r="G8" s="28"/>
      <c r="H8" s="237"/>
      <c r="I8" s="28" t="s">
        <v>30</v>
      </c>
      <c r="J8" s="28"/>
      <c r="K8" s="28"/>
      <c r="L8" s="28"/>
      <c r="M8" s="20"/>
    </row>
    <row r="9" spans="1:18">
      <c r="A9" s="56"/>
      <c r="B9" s="263"/>
      <c r="C9" s="41"/>
      <c r="D9" s="42" t="s">
        <v>31</v>
      </c>
      <c r="E9" s="43"/>
      <c r="F9" s="43"/>
      <c r="G9" s="44" t="s">
        <v>32</v>
      </c>
      <c r="H9" s="241"/>
      <c r="I9" s="43"/>
      <c r="J9" s="43"/>
      <c r="K9" s="45"/>
      <c r="L9" s="44" t="s">
        <v>33</v>
      </c>
      <c r="M9" s="46"/>
    </row>
    <row r="10" spans="1:18">
      <c r="A10" s="56"/>
      <c r="B10" s="263"/>
      <c r="C10" s="41"/>
      <c r="D10" s="42" t="s">
        <v>34</v>
      </c>
      <c r="E10" s="47" t="s">
        <v>35</v>
      </c>
      <c r="F10" s="47" t="s">
        <v>36</v>
      </c>
      <c r="G10" s="47" t="s">
        <v>37</v>
      </c>
      <c r="H10" s="242" t="s">
        <v>37</v>
      </c>
      <c r="I10" s="47" t="s">
        <v>38</v>
      </c>
      <c r="J10" s="33" t="s">
        <v>37</v>
      </c>
      <c r="K10" s="48" t="s">
        <v>36</v>
      </c>
      <c r="L10" s="47" t="s">
        <v>39</v>
      </c>
      <c r="M10" s="49" t="s">
        <v>37</v>
      </c>
    </row>
    <row r="11" spans="1:18">
      <c r="A11" s="109" t="s">
        <v>89</v>
      </c>
      <c r="B11" s="264"/>
      <c r="C11" s="41"/>
      <c r="D11" s="50" t="s">
        <v>40</v>
      </c>
      <c r="E11" s="47" t="s">
        <v>41</v>
      </c>
      <c r="F11" s="47" t="s">
        <v>42</v>
      </c>
      <c r="G11" s="47" t="s">
        <v>39</v>
      </c>
      <c r="H11" s="242" t="s">
        <v>39</v>
      </c>
      <c r="I11" s="47" t="s">
        <v>43</v>
      </c>
      <c r="J11" s="33" t="s">
        <v>38</v>
      </c>
      <c r="K11" s="48" t="s">
        <v>44</v>
      </c>
      <c r="L11" s="47" t="s">
        <v>45</v>
      </c>
      <c r="M11" s="49" t="s">
        <v>44</v>
      </c>
      <c r="P11" s="51">
        <f>P15*2080</f>
        <v>88358.399999999994</v>
      </c>
    </row>
    <row r="12" spans="1:18">
      <c r="A12" s="109" t="s">
        <v>90</v>
      </c>
      <c r="B12" s="264"/>
      <c r="C12" s="42" t="s">
        <v>46</v>
      </c>
      <c r="D12" s="50" t="s">
        <v>47</v>
      </c>
      <c r="E12" s="47" t="s">
        <v>48</v>
      </c>
      <c r="F12" s="47" t="s">
        <v>43</v>
      </c>
      <c r="G12" s="47" t="s">
        <v>42</v>
      </c>
      <c r="H12" s="242" t="s">
        <v>42</v>
      </c>
      <c r="I12" s="47" t="s">
        <v>49</v>
      </c>
      <c r="J12" s="52" t="s">
        <v>50</v>
      </c>
      <c r="K12" s="48" t="s">
        <v>51</v>
      </c>
      <c r="L12" s="47" t="s">
        <v>44</v>
      </c>
      <c r="M12" s="49" t="s">
        <v>52</v>
      </c>
    </row>
    <row r="13" spans="1:18">
      <c r="A13" s="56"/>
      <c r="B13" s="263"/>
      <c r="C13" s="42"/>
      <c r="D13" s="41"/>
      <c r="E13" s="53"/>
      <c r="F13" s="47" t="s">
        <v>41</v>
      </c>
      <c r="G13" s="50" t="s">
        <v>53</v>
      </c>
      <c r="H13" s="243" t="s">
        <v>53</v>
      </c>
      <c r="I13" s="41"/>
      <c r="J13" s="54"/>
      <c r="K13" s="55"/>
      <c r="L13" s="47" t="s">
        <v>54</v>
      </c>
      <c r="M13" s="49" t="s">
        <v>38</v>
      </c>
    </row>
    <row r="14" spans="1:18">
      <c r="A14" s="56"/>
      <c r="B14" s="263"/>
      <c r="C14" s="42"/>
      <c r="D14" s="41"/>
      <c r="E14" s="53"/>
      <c r="F14" s="47" t="s">
        <v>55</v>
      </c>
      <c r="G14" s="41"/>
      <c r="H14" s="244"/>
      <c r="I14" s="41"/>
      <c r="J14" s="54"/>
      <c r="K14" s="56"/>
      <c r="L14" s="41"/>
      <c r="M14" s="57" t="s">
        <v>56</v>
      </c>
      <c r="O14" s="251" t="s">
        <v>57</v>
      </c>
      <c r="P14" s="58" t="s">
        <v>132</v>
      </c>
    </row>
    <row r="15" spans="1:18">
      <c r="A15" s="60" t="s">
        <v>91</v>
      </c>
      <c r="B15" s="265"/>
      <c r="C15" s="59" t="s">
        <v>59</v>
      </c>
      <c r="D15" s="59" t="s">
        <v>60</v>
      </c>
      <c r="E15" s="59" t="s">
        <v>61</v>
      </c>
      <c r="F15" s="59" t="s">
        <v>62</v>
      </c>
      <c r="G15" s="59" t="s">
        <v>63</v>
      </c>
      <c r="H15" s="245" t="s">
        <v>129</v>
      </c>
      <c r="I15" s="59" t="s">
        <v>64</v>
      </c>
      <c r="J15" s="32" t="s">
        <v>65</v>
      </c>
      <c r="K15" s="60" t="s">
        <v>66</v>
      </c>
      <c r="L15" s="59" t="s">
        <v>67</v>
      </c>
      <c r="M15" s="61" t="s">
        <v>68</v>
      </c>
      <c r="O15" s="252">
        <v>16.7</v>
      </c>
      <c r="P15" s="62">
        <f>'Fed Salary'!C5</f>
        <v>42.48</v>
      </c>
    </row>
    <row r="16" spans="1:18" ht="88.5">
      <c r="A16" s="1" t="s">
        <v>92</v>
      </c>
      <c r="B16" s="63" t="s">
        <v>133</v>
      </c>
      <c r="C16" s="76" t="s">
        <v>69</v>
      </c>
      <c r="D16" s="64" t="s">
        <v>70</v>
      </c>
      <c r="E16" s="65">
        <f>'October 2019 - 2022'!B53</f>
        <v>19590.888888888891</v>
      </c>
      <c r="F16" s="66">
        <v>1</v>
      </c>
      <c r="G16" s="65">
        <f>E16*12</f>
        <v>235090.66666666669</v>
      </c>
      <c r="H16" s="246">
        <f>G16</f>
        <v>235090.66666666669</v>
      </c>
      <c r="I16" s="67">
        <f>3/60</f>
        <v>0.05</v>
      </c>
      <c r="J16" s="81">
        <f>H16*I16</f>
        <v>11754.533333333335</v>
      </c>
      <c r="K16" s="1"/>
      <c r="L16" s="1"/>
      <c r="M16" s="1"/>
      <c r="N16" s="58" t="s">
        <v>71</v>
      </c>
      <c r="O16" s="253">
        <f>J16*$O$15</f>
        <v>196300.70666666669</v>
      </c>
      <c r="R16" s="62"/>
    </row>
    <row r="17" spans="1:18" ht="101">
      <c r="A17" s="1" t="s">
        <v>92</v>
      </c>
      <c r="B17" s="63" t="s">
        <v>134</v>
      </c>
      <c r="C17" s="76" t="s">
        <v>72</v>
      </c>
      <c r="D17" s="70" t="s">
        <v>70</v>
      </c>
      <c r="E17" s="65">
        <f>'October 2019 - 2022'!D76</f>
        <v>6075.583333333333</v>
      </c>
      <c r="F17" s="72">
        <v>1</v>
      </c>
      <c r="G17" s="65">
        <f>E17*12</f>
        <v>72907</v>
      </c>
      <c r="H17" s="246">
        <f>G17</f>
        <v>72907</v>
      </c>
      <c r="I17" s="73">
        <f>3/60</f>
        <v>0.05</v>
      </c>
      <c r="J17" s="81">
        <f>H17*I17</f>
        <v>3645.3500000000004</v>
      </c>
      <c r="K17" s="74"/>
      <c r="L17" s="74"/>
      <c r="M17" s="74" t="s">
        <v>16</v>
      </c>
      <c r="N17" s="58" t="s">
        <v>71</v>
      </c>
      <c r="O17" s="252">
        <f>J17*$O$15</f>
        <v>60877.345000000001</v>
      </c>
    </row>
    <row r="18" spans="1:18" ht="126">
      <c r="A18" s="1" t="s">
        <v>92</v>
      </c>
      <c r="B18" s="82" t="s">
        <v>135</v>
      </c>
      <c r="C18" s="76" t="s">
        <v>73</v>
      </c>
      <c r="D18" s="70" t="s">
        <v>70</v>
      </c>
      <c r="E18" s="65">
        <f>'October 2019 - 2022'!C76</f>
        <v>545.25</v>
      </c>
      <c r="F18" s="72">
        <v>1</v>
      </c>
      <c r="G18" s="65">
        <f>E18*12</f>
        <v>6543</v>
      </c>
      <c r="H18" s="246">
        <v>6562</v>
      </c>
      <c r="I18" s="73">
        <v>1</v>
      </c>
      <c r="J18" s="224">
        <f>H18*I18</f>
        <v>6562</v>
      </c>
      <c r="K18" s="74" t="s">
        <v>16</v>
      </c>
      <c r="L18" s="74" t="s">
        <v>16</v>
      </c>
      <c r="M18" s="74" t="s">
        <v>16</v>
      </c>
      <c r="N18" s="77" t="s">
        <v>74</v>
      </c>
      <c r="O18" s="252">
        <f>J18*$O$15</f>
        <v>109585.4</v>
      </c>
      <c r="P18" s="234">
        <f>'October 2019 - 2022'!D59</f>
        <v>8.9744468981030626E-2</v>
      </c>
      <c r="Q18" s="276" t="s">
        <v>112</v>
      </c>
    </row>
    <row r="19" spans="1:18" ht="63.5">
      <c r="A19" s="110" t="s">
        <v>92</v>
      </c>
      <c r="B19" s="266" t="s">
        <v>110</v>
      </c>
      <c r="C19" s="79" t="s">
        <v>76</v>
      </c>
      <c r="D19" s="80" t="s">
        <v>70</v>
      </c>
      <c r="E19" s="223">
        <f>'October 2019 - 2022'!B76</f>
        <v>5530.333333333333</v>
      </c>
      <c r="F19" s="72">
        <v>1</v>
      </c>
      <c r="G19" s="65">
        <f>E19*12</f>
        <v>66364</v>
      </c>
      <c r="H19" s="226">
        <f>H17*0.91</f>
        <v>66345.37</v>
      </c>
      <c r="I19" s="71">
        <f>5/60</f>
        <v>8.3333333333333329E-2</v>
      </c>
      <c r="J19" s="81">
        <f>H19*I19</f>
        <v>5528.7808333333323</v>
      </c>
      <c r="K19" s="74"/>
      <c r="L19" s="74"/>
      <c r="M19" s="74"/>
      <c r="N19" s="58" t="s">
        <v>128</v>
      </c>
      <c r="O19" s="252">
        <f>J19*$O$15</f>
        <v>92330.639916666652</v>
      </c>
      <c r="P19" s="234">
        <f>'October 2019 - 2022'!D58</f>
        <v>0.91025553101896939</v>
      </c>
      <c r="Q19" s="276" t="s">
        <v>136</v>
      </c>
      <c r="R19" s="197"/>
    </row>
    <row r="20" spans="1:18">
      <c r="A20" s="69"/>
      <c r="B20" s="82"/>
      <c r="C20" s="85"/>
      <c r="D20" s="86"/>
      <c r="E20" s="87"/>
      <c r="F20" s="87"/>
      <c r="G20" s="87"/>
      <c r="H20" s="248"/>
      <c r="I20" s="87"/>
      <c r="J20" s="87"/>
      <c r="K20" s="83"/>
      <c r="L20" s="83"/>
      <c r="M20" s="83"/>
    </row>
    <row r="21" spans="1:18">
      <c r="A21" s="69"/>
      <c r="B21" s="82"/>
      <c r="C21" s="85"/>
      <c r="D21" s="86"/>
      <c r="E21" s="87"/>
      <c r="F21" s="87"/>
      <c r="G21" s="87"/>
      <c r="H21" s="248"/>
      <c r="I21" s="87"/>
      <c r="J21" s="87"/>
      <c r="K21" s="83"/>
      <c r="L21" s="83"/>
      <c r="M21" s="83"/>
      <c r="O21" s="253">
        <f>SUM(O16:O19)</f>
        <v>459094.09158333333</v>
      </c>
    </row>
    <row r="22" spans="1:18">
      <c r="A22" s="69"/>
      <c r="B22" s="82"/>
      <c r="C22" s="85"/>
      <c r="D22" s="86"/>
      <c r="E22" s="87"/>
      <c r="F22" s="87"/>
      <c r="G22" s="87">
        <f>SUM(G16:G19)</f>
        <v>380904.66666666669</v>
      </c>
      <c r="H22" s="87">
        <f>SUM(H16:H19)</f>
        <v>380905.03666666668</v>
      </c>
      <c r="I22" s="87"/>
      <c r="J22" s="87"/>
      <c r="K22" s="83"/>
      <c r="L22" s="83"/>
      <c r="M22" s="83"/>
    </row>
    <row r="23" spans="1:18">
      <c r="A23" s="69"/>
      <c r="B23" s="82"/>
      <c r="C23" s="85"/>
      <c r="D23" s="86"/>
      <c r="E23" s="87"/>
      <c r="F23" s="87"/>
      <c r="G23" s="87"/>
      <c r="H23" s="248"/>
      <c r="I23" s="87"/>
      <c r="J23" s="87"/>
      <c r="K23" s="83"/>
      <c r="L23" s="83"/>
      <c r="M23" s="83"/>
    </row>
    <row r="24" spans="1:18">
      <c r="A24" s="69"/>
      <c r="B24" s="82"/>
      <c r="C24" s="85"/>
      <c r="D24" s="86"/>
      <c r="E24" s="87"/>
      <c r="F24" s="87"/>
      <c r="G24" s="87"/>
      <c r="H24" s="248"/>
      <c r="I24" s="87"/>
      <c r="J24" s="87"/>
      <c r="K24" s="83"/>
      <c r="L24" s="83"/>
      <c r="M24" s="83"/>
    </row>
    <row r="25" spans="1:18">
      <c r="A25" s="69"/>
      <c r="B25" s="82"/>
      <c r="C25" s="85"/>
      <c r="D25" s="86"/>
      <c r="E25" s="87"/>
      <c r="F25" s="87"/>
      <c r="G25" s="87"/>
      <c r="H25" s="248"/>
      <c r="I25" s="87"/>
      <c r="J25" s="87"/>
      <c r="K25" s="83"/>
      <c r="L25" s="83"/>
      <c r="M25" s="83"/>
    </row>
    <row r="26" spans="1:18">
      <c r="A26" s="69"/>
      <c r="B26" s="82"/>
      <c r="C26" s="85"/>
      <c r="D26" s="86"/>
      <c r="E26" s="87"/>
      <c r="F26" s="87"/>
      <c r="G26" s="87"/>
      <c r="H26" s="248"/>
      <c r="I26" s="87"/>
      <c r="J26" s="87"/>
      <c r="K26" s="83"/>
      <c r="L26" s="83"/>
      <c r="M26" s="83"/>
    </row>
    <row r="27" spans="1:18">
      <c r="A27" s="69"/>
      <c r="B27" s="82"/>
      <c r="C27" s="85"/>
      <c r="D27" s="86"/>
      <c r="E27" s="87"/>
      <c r="F27" s="87"/>
      <c r="G27" s="87"/>
      <c r="H27" s="248"/>
      <c r="I27" s="87"/>
      <c r="J27" s="87"/>
      <c r="K27" s="83"/>
      <c r="L27" s="83"/>
      <c r="M27" s="83"/>
    </row>
    <row r="28" spans="1:18">
      <c r="A28" s="83"/>
      <c r="B28" s="267"/>
      <c r="C28" s="83"/>
      <c r="D28" s="83"/>
      <c r="E28" s="71"/>
      <c r="F28" s="71"/>
      <c r="G28" s="71"/>
      <c r="H28" s="247"/>
      <c r="I28" s="71"/>
      <c r="J28" s="71"/>
      <c r="K28" s="83"/>
      <c r="L28" s="83"/>
      <c r="M28" s="83"/>
    </row>
    <row r="29" spans="1:18">
      <c r="A29" s="69"/>
      <c r="B29" s="82"/>
      <c r="C29" s="229" t="s">
        <v>80</v>
      </c>
      <c r="D29" s="230"/>
      <c r="E29" s="231"/>
      <c r="F29" s="232"/>
      <c r="G29" s="232"/>
      <c r="H29" s="232"/>
      <c r="I29" s="233">
        <f>I16+I17+I18</f>
        <v>1.1000000000000001</v>
      </c>
      <c r="J29" s="232">
        <f>I29*H18</f>
        <v>7218.2000000000007</v>
      </c>
      <c r="K29" s="230"/>
      <c r="L29" s="230"/>
      <c r="M29" s="83"/>
      <c r="O29" s="252">
        <f>J29*O15</f>
        <v>120543.94</v>
      </c>
    </row>
    <row r="30" spans="1:18">
      <c r="A30" s="83"/>
      <c r="B30" s="267"/>
      <c r="C30" s="229" t="s">
        <v>81</v>
      </c>
      <c r="D30" s="230"/>
      <c r="E30" s="231"/>
      <c r="F30" s="232"/>
      <c r="G30" s="232"/>
      <c r="H30" s="232"/>
      <c r="I30" s="233">
        <f>I16+I17+I19</f>
        <v>0.18333333333333335</v>
      </c>
      <c r="J30" s="232">
        <f>I30*H19</f>
        <v>12163.317833333333</v>
      </c>
      <c r="K30" s="230"/>
      <c r="L30" s="230"/>
      <c r="M30" s="83"/>
      <c r="O30" s="252">
        <f>J30*O15</f>
        <v>203127.40781666664</v>
      </c>
    </row>
    <row r="31" spans="1:18">
      <c r="A31" s="69"/>
      <c r="B31" s="82"/>
      <c r="C31" s="92"/>
      <c r="D31" s="83"/>
      <c r="E31" s="89"/>
      <c r="F31" s="90"/>
      <c r="G31" s="90"/>
      <c r="H31" s="232"/>
      <c r="I31" s="91"/>
      <c r="J31" s="90"/>
      <c r="K31" s="83"/>
      <c r="L31" s="83"/>
      <c r="M31" s="83"/>
    </row>
    <row r="32" spans="1:18">
      <c r="A32" s="83"/>
      <c r="B32" s="267"/>
      <c r="C32" s="88"/>
      <c r="D32" s="83"/>
      <c r="E32" s="89"/>
      <c r="F32" s="90"/>
      <c r="G32" s="90"/>
      <c r="H32" s="232"/>
      <c r="I32" s="90"/>
      <c r="J32" s="90"/>
      <c r="K32" s="83"/>
      <c r="L32" s="83"/>
      <c r="M32" s="83"/>
    </row>
    <row r="33" spans="1:15">
      <c r="A33" s="69"/>
      <c r="B33" s="82"/>
      <c r="C33" s="85"/>
      <c r="D33" s="86"/>
      <c r="E33" s="92"/>
      <c r="F33" s="93"/>
      <c r="G33" s="94"/>
      <c r="H33" s="249"/>
      <c r="I33" s="95"/>
      <c r="J33" s="94"/>
      <c r="K33" s="83"/>
      <c r="L33" s="83"/>
      <c r="M33" s="83"/>
      <c r="N33" t="s">
        <v>82</v>
      </c>
      <c r="O33" s="253">
        <f>O16+O17+O18+O19</f>
        <v>459094.09158333333</v>
      </c>
    </row>
    <row r="34" spans="1:15">
      <c r="A34" s="83"/>
      <c r="B34" s="267"/>
      <c r="C34" s="88"/>
      <c r="D34" s="83"/>
      <c r="E34" s="89"/>
      <c r="F34" s="90"/>
      <c r="G34" s="90"/>
      <c r="H34" s="232"/>
      <c r="I34" s="90"/>
      <c r="J34" s="90"/>
      <c r="K34" s="83"/>
      <c r="L34" s="83"/>
      <c r="M34" s="83"/>
    </row>
    <row r="35" spans="1:15">
      <c r="A35" s="69"/>
      <c r="B35" s="82"/>
      <c r="C35" s="85"/>
      <c r="D35" s="83"/>
      <c r="E35" s="89"/>
      <c r="F35" s="90"/>
      <c r="G35" s="90"/>
      <c r="H35" s="232"/>
      <c r="I35" s="91"/>
      <c r="J35" s="94"/>
      <c r="K35" s="83"/>
      <c r="L35" s="83"/>
      <c r="M35" s="83"/>
    </row>
    <row r="36" spans="1:15">
      <c r="A36" s="83"/>
      <c r="B36" s="267"/>
      <c r="C36" s="88"/>
      <c r="D36" s="83"/>
      <c r="E36" s="90"/>
      <c r="F36" s="90"/>
      <c r="G36" s="90"/>
      <c r="H36" s="232"/>
      <c r="I36" s="90"/>
      <c r="J36" s="90"/>
      <c r="K36" s="83"/>
      <c r="L36" s="83"/>
      <c r="M36" s="83"/>
    </row>
    <row r="37" spans="1:15">
      <c r="A37" s="69"/>
      <c r="B37" s="82"/>
      <c r="C37" s="92"/>
      <c r="D37" s="83"/>
      <c r="E37" s="90"/>
      <c r="F37" s="90"/>
      <c r="G37" s="90"/>
      <c r="H37" s="232"/>
      <c r="I37" s="91"/>
      <c r="J37" s="94"/>
      <c r="K37" s="83"/>
      <c r="L37" s="83"/>
      <c r="M37" s="83"/>
    </row>
    <row r="38" spans="1:15">
      <c r="A38" s="69"/>
      <c r="B38" s="82"/>
      <c r="C38" s="92"/>
      <c r="D38" s="83"/>
      <c r="E38" s="90"/>
      <c r="F38" s="90"/>
      <c r="G38" s="90"/>
      <c r="H38" s="232"/>
      <c r="I38" s="90"/>
      <c r="J38" s="90"/>
      <c r="K38" s="83"/>
      <c r="L38" s="83"/>
      <c r="M38" s="83"/>
    </row>
    <row r="39" spans="1:15">
      <c r="A39" s="1" t="s">
        <v>93</v>
      </c>
      <c r="B39" s="63"/>
      <c r="C39" s="85"/>
      <c r="D39" s="97"/>
      <c r="E39" s="65"/>
      <c r="F39" s="65"/>
      <c r="G39" s="65">
        <f>SUM(G16:G19)</f>
        <v>380904.66666666669</v>
      </c>
      <c r="H39" s="226"/>
      <c r="I39" s="98"/>
      <c r="J39" s="98">
        <f>SUM(J16:J19)</f>
        <v>27490.664166666669</v>
      </c>
      <c r="K39" s="83"/>
      <c r="L39" s="83"/>
      <c r="M39" s="83"/>
      <c r="N39" s="99"/>
    </row>
    <row r="40" spans="1:15">
      <c r="A40" s="1"/>
      <c r="B40" s="63"/>
      <c r="C40" s="80" t="s">
        <v>16</v>
      </c>
      <c r="D40" s="97"/>
      <c r="E40" s="65"/>
      <c r="F40" s="65"/>
      <c r="G40" s="65"/>
      <c r="H40" s="226"/>
      <c r="I40" s="98"/>
      <c r="J40" s="1"/>
      <c r="K40" s="80" t="s">
        <v>16</v>
      </c>
      <c r="L40" s="100" t="s">
        <v>16</v>
      </c>
      <c r="M40" s="80" t="s">
        <v>16</v>
      </c>
    </row>
    <row r="41" spans="1:15">
      <c r="A41" s="16"/>
      <c r="B41" s="256"/>
      <c r="C41" s="16"/>
      <c r="D41" s="16"/>
      <c r="E41" s="16"/>
      <c r="F41" s="16"/>
      <c r="G41" s="16"/>
      <c r="H41" s="236"/>
      <c r="I41" s="16"/>
      <c r="J41" s="16"/>
      <c r="K41" s="16"/>
      <c r="L41" s="16"/>
      <c r="M41" s="16"/>
    </row>
  </sheetData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CD02D-B1D6-4EA0-8C5D-87A529E47BFE}">
  <dimension ref="A1:BK15"/>
  <sheetViews>
    <sheetView workbookViewId="0">
      <selection activeCell="G26" sqref="G26"/>
    </sheetView>
  </sheetViews>
  <sheetFormatPr defaultRowHeight="14.5"/>
  <cols>
    <col min="1" max="1" width="20.1796875" customWidth="1"/>
    <col min="2" max="2" width="36.1796875" customWidth="1"/>
    <col min="3" max="3" width="12.453125" customWidth="1"/>
    <col min="4" max="4" width="11.1796875" bestFit="1" customWidth="1"/>
    <col min="5" max="6" width="11.1796875" customWidth="1"/>
    <col min="7" max="7" width="11.26953125" customWidth="1"/>
    <col min="9" max="9" width="24.26953125" customWidth="1"/>
    <col min="10" max="10" width="12.26953125" hidden="1" customWidth="1"/>
    <col min="11" max="11" width="15.81640625" hidden="1" customWidth="1"/>
    <col min="12" max="12" width="23.81640625" customWidth="1"/>
    <col min="13" max="13" width="27.26953125" customWidth="1"/>
  </cols>
  <sheetData>
    <row r="1" spans="1:63" ht="21.5">
      <c r="A1" s="60"/>
      <c r="B1" s="59" t="s">
        <v>140</v>
      </c>
      <c r="C1" s="59"/>
      <c r="D1" s="59" t="s">
        <v>139</v>
      </c>
      <c r="E1" s="59" t="s">
        <v>147</v>
      </c>
      <c r="F1" s="59" t="s">
        <v>149</v>
      </c>
      <c r="G1" s="265" t="s">
        <v>141</v>
      </c>
      <c r="H1" s="265" t="s">
        <v>142</v>
      </c>
      <c r="I1" s="32" t="s">
        <v>143</v>
      </c>
      <c r="K1" s="62" t="s">
        <v>129</v>
      </c>
      <c r="L1" s="62"/>
    </row>
    <row r="2" spans="1:63">
      <c r="A2" s="1" t="s">
        <v>138</v>
      </c>
      <c r="B2" s="76" t="s">
        <v>146</v>
      </c>
      <c r="C2" s="65" t="s">
        <v>107</v>
      </c>
      <c r="D2" s="269">
        <f>E2*2080</f>
        <v>88358.399999999994</v>
      </c>
      <c r="E2" s="269">
        <v>42.48</v>
      </c>
      <c r="F2" s="274"/>
      <c r="G2" s="65">
        <v>15</v>
      </c>
      <c r="H2" s="268">
        <f>G2*12</f>
        <v>180</v>
      </c>
      <c r="I2" s="271">
        <f>H2*E2</f>
        <v>7646.4</v>
      </c>
      <c r="J2" s="58" t="s">
        <v>150</v>
      </c>
      <c r="K2" s="96">
        <f>53.67*H2</f>
        <v>9660.6</v>
      </c>
      <c r="N2" s="62"/>
    </row>
    <row r="3" spans="1:63">
      <c r="A3" s="1" t="s">
        <v>144</v>
      </c>
      <c r="B3" s="76" t="s">
        <v>145</v>
      </c>
      <c r="C3" s="65" t="s">
        <v>107</v>
      </c>
      <c r="D3" s="269">
        <f>E3*2080</f>
        <v>88358.399999999994</v>
      </c>
      <c r="E3" s="269">
        <v>42.48</v>
      </c>
      <c r="F3" s="274"/>
      <c r="G3" s="65">
        <v>20</v>
      </c>
      <c r="H3" s="268">
        <f t="shared" ref="H3" si="0">G3*12</f>
        <v>240</v>
      </c>
      <c r="I3" s="271">
        <f>H3*E3</f>
        <v>10195.199999999999</v>
      </c>
      <c r="J3" s="58" t="s">
        <v>151</v>
      </c>
      <c r="K3" s="96">
        <v>9036</v>
      </c>
      <c r="N3" s="62"/>
    </row>
    <row r="4" spans="1:63">
      <c r="A4" s="1"/>
      <c r="B4" s="76"/>
      <c r="C4" s="65"/>
      <c r="D4" s="269"/>
      <c r="E4" s="269"/>
      <c r="F4" s="274"/>
      <c r="G4" s="65"/>
      <c r="H4" s="268"/>
      <c r="I4" s="271"/>
      <c r="J4" s="58"/>
      <c r="K4" s="96"/>
      <c r="N4" s="62"/>
    </row>
    <row r="5" spans="1:63">
      <c r="A5" s="1" t="s">
        <v>93</v>
      </c>
      <c r="B5" s="76"/>
      <c r="C5" s="65"/>
      <c r="D5" s="269"/>
      <c r="E5" s="269"/>
      <c r="F5" s="274"/>
      <c r="G5" s="65"/>
      <c r="H5" s="268"/>
      <c r="I5" s="271">
        <f>SUM(I2:I3)</f>
        <v>17841.599999999999</v>
      </c>
      <c r="J5" s="58"/>
      <c r="K5" s="96"/>
      <c r="N5" s="62"/>
    </row>
    <row r="6" spans="1:63">
      <c r="B6" s="278" t="s">
        <v>154</v>
      </c>
      <c r="C6" s="250"/>
      <c r="D6" s="250"/>
      <c r="E6" s="250"/>
      <c r="F6" s="250"/>
      <c r="G6" s="250"/>
      <c r="H6" s="250"/>
      <c r="I6" s="250"/>
      <c r="J6" s="250"/>
    </row>
    <row r="7" spans="1:63" s="250" customFormat="1">
      <c r="A7" s="16"/>
      <c r="B7" s="16"/>
      <c r="C7" s="16"/>
      <c r="D7" s="16"/>
      <c r="E7" s="16"/>
      <c r="F7" s="16"/>
      <c r="G7" s="16"/>
      <c r="H7" s="16"/>
      <c r="I7" s="16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</row>
    <row r="10" spans="1:63">
      <c r="A10" s="1" t="s">
        <v>137</v>
      </c>
      <c r="B10" s="76" t="s">
        <v>148</v>
      </c>
      <c r="C10" s="65" t="s">
        <v>107</v>
      </c>
      <c r="D10" s="270">
        <f>'Fed Salary'!B5</f>
        <v>88358.399999999994</v>
      </c>
      <c r="E10" s="269">
        <v>42.48</v>
      </c>
      <c r="F10" s="272">
        <f>15/60</f>
        <v>0.25</v>
      </c>
      <c r="G10" s="273"/>
      <c r="H10" s="279">
        <v>1640.5</v>
      </c>
      <c r="I10" s="271">
        <f>H10*E10</f>
        <v>69688.439999999988</v>
      </c>
      <c r="J10" s="58" t="s">
        <v>152</v>
      </c>
      <c r="K10" s="62">
        <v>67900.3</v>
      </c>
    </row>
    <row r="11" spans="1:63">
      <c r="A11" s="110"/>
      <c r="B11" s="79"/>
      <c r="C11" s="223"/>
      <c r="D11" s="270"/>
      <c r="E11" s="270"/>
      <c r="F11" s="270"/>
      <c r="G11" s="65"/>
      <c r="H11" s="65"/>
      <c r="I11" s="271"/>
      <c r="J11" s="58"/>
      <c r="K11" s="62"/>
      <c r="L11" s="234"/>
      <c r="M11" s="78"/>
      <c r="N11" s="275"/>
    </row>
    <row r="15" spans="1:63">
      <c r="A15" t="s">
        <v>153</v>
      </c>
      <c r="I15" s="96">
        <f>I5+I10</f>
        <v>87530.039999999979</v>
      </c>
      <c r="K15" s="96">
        <f>SUM(K2:K10)</f>
        <v>86596.9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8837A-F707-415B-A6CE-B2EBD88F5006}">
  <dimension ref="A1:P37"/>
  <sheetViews>
    <sheetView topLeftCell="A7" workbookViewId="0">
      <selection activeCell="M19" sqref="M19"/>
    </sheetView>
  </sheetViews>
  <sheetFormatPr defaultRowHeight="14.5"/>
  <cols>
    <col min="1" max="1" width="20.1796875" customWidth="1"/>
    <col min="2" max="2" width="36.1796875" customWidth="1"/>
    <col min="7" max="7" width="10.26953125" bestFit="1" customWidth="1"/>
    <col min="8" max="8" width="24.26953125" customWidth="1"/>
    <col min="13" max="13" width="15.81640625" customWidth="1"/>
    <col min="14" max="14" width="23.81640625" customWidth="1"/>
    <col min="15" max="15" width="27.26953125" customWidth="1"/>
  </cols>
  <sheetData>
    <row r="1" spans="1:16">
      <c r="A1" s="101" t="s">
        <v>83</v>
      </c>
      <c r="B1" s="11"/>
      <c r="C1" s="12" t="s">
        <v>14</v>
      </c>
      <c r="D1" s="13"/>
      <c r="E1" s="13"/>
      <c r="F1" s="13"/>
      <c r="G1" s="13"/>
      <c r="H1" s="13"/>
      <c r="I1" s="14" t="s">
        <v>15</v>
      </c>
      <c r="J1" s="13"/>
      <c r="K1" s="15"/>
    </row>
    <row r="2" spans="1:16" ht="15.5">
      <c r="A2" s="102"/>
      <c r="B2" s="16"/>
      <c r="C2" s="17" t="s">
        <v>16</v>
      </c>
      <c r="D2" s="16"/>
      <c r="E2" s="16"/>
      <c r="F2" s="16"/>
      <c r="G2" s="16"/>
      <c r="H2" s="16"/>
      <c r="I2" s="18"/>
      <c r="J2" s="19" t="s">
        <v>17</v>
      </c>
      <c r="K2" s="20"/>
    </row>
    <row r="3" spans="1:16" ht="15.5">
      <c r="A3" s="103" t="s">
        <v>84</v>
      </c>
      <c r="B3" s="16"/>
      <c r="C3" s="21" t="s">
        <v>18</v>
      </c>
      <c r="D3" s="22"/>
      <c r="E3" s="16"/>
      <c r="F3" s="16"/>
      <c r="G3" s="16"/>
      <c r="H3" s="16"/>
      <c r="I3" s="23" t="s">
        <v>19</v>
      </c>
      <c r="J3" s="24"/>
      <c r="K3" s="25"/>
    </row>
    <row r="4" spans="1:16" ht="15.5">
      <c r="A4" s="104"/>
      <c r="B4" s="26"/>
      <c r="C4" s="27" t="s">
        <v>16</v>
      </c>
      <c r="D4" s="28"/>
      <c r="E4" s="28"/>
      <c r="F4" s="28"/>
      <c r="G4" s="28"/>
      <c r="H4" s="28"/>
      <c r="I4" s="29"/>
      <c r="J4" s="30">
        <v>43787</v>
      </c>
      <c r="K4" s="31"/>
    </row>
    <row r="5" spans="1:16">
      <c r="A5" s="105" t="s">
        <v>85</v>
      </c>
      <c r="B5" s="32" t="s">
        <v>16</v>
      </c>
      <c r="C5" s="16"/>
      <c r="D5" s="16"/>
      <c r="E5" s="16" t="s">
        <v>20</v>
      </c>
      <c r="F5" s="33" t="s">
        <v>21</v>
      </c>
      <c r="G5" s="34"/>
      <c r="H5" s="33" t="s">
        <v>22</v>
      </c>
      <c r="I5" s="34"/>
      <c r="J5" s="33" t="s">
        <v>23</v>
      </c>
      <c r="K5" s="35"/>
    </row>
    <row r="6" spans="1:16">
      <c r="A6" s="106" t="s">
        <v>86</v>
      </c>
      <c r="B6" s="16"/>
      <c r="C6" s="16"/>
      <c r="D6" s="16"/>
      <c r="E6" s="16" t="s">
        <v>20</v>
      </c>
      <c r="F6" s="36" t="s">
        <v>24</v>
      </c>
      <c r="G6" s="34" t="s">
        <v>25</v>
      </c>
      <c r="H6" s="36" t="s">
        <v>24</v>
      </c>
      <c r="I6" s="34" t="s">
        <v>26</v>
      </c>
      <c r="J6" s="36" t="s">
        <v>24</v>
      </c>
      <c r="K6" s="35" t="s">
        <v>27</v>
      </c>
    </row>
    <row r="7" spans="1:16">
      <c r="A7" s="107" t="s">
        <v>87</v>
      </c>
      <c r="B7" s="28"/>
      <c r="C7" s="28"/>
      <c r="D7" s="28"/>
      <c r="E7" s="28" t="s">
        <v>20</v>
      </c>
      <c r="F7" s="37" t="s">
        <v>28</v>
      </c>
      <c r="G7" s="38"/>
      <c r="H7" s="37" t="s">
        <v>21</v>
      </c>
      <c r="I7" s="38"/>
      <c r="J7" s="37" t="s">
        <v>29</v>
      </c>
      <c r="K7" s="39"/>
    </row>
    <row r="8" spans="1:16">
      <c r="A8" s="108" t="s">
        <v>88</v>
      </c>
      <c r="B8" s="28"/>
      <c r="C8" s="40"/>
      <c r="D8" s="28"/>
      <c r="E8" s="28"/>
      <c r="F8" s="28"/>
      <c r="G8" s="28" t="s">
        <v>30</v>
      </c>
      <c r="H8" s="28"/>
      <c r="I8" s="28"/>
      <c r="J8" s="28"/>
      <c r="K8" s="20"/>
    </row>
    <row r="9" spans="1:16">
      <c r="A9" s="56"/>
      <c r="B9" s="41"/>
      <c r="C9" s="42" t="s">
        <v>31</v>
      </c>
      <c r="D9" s="43"/>
      <c r="E9" s="43"/>
      <c r="F9" s="44" t="s">
        <v>32</v>
      </c>
      <c r="G9" s="43"/>
      <c r="H9" s="43"/>
      <c r="I9" s="45"/>
      <c r="J9" s="44" t="s">
        <v>33</v>
      </c>
      <c r="K9" s="46"/>
    </row>
    <row r="10" spans="1:16">
      <c r="A10" s="56"/>
      <c r="B10" s="41"/>
      <c r="C10" s="42" t="s">
        <v>34</v>
      </c>
      <c r="D10" s="47" t="s">
        <v>35</v>
      </c>
      <c r="E10" s="47" t="s">
        <v>36</v>
      </c>
      <c r="F10" s="47" t="s">
        <v>37</v>
      </c>
      <c r="G10" s="47" t="s">
        <v>38</v>
      </c>
      <c r="H10" s="33" t="s">
        <v>37</v>
      </c>
      <c r="I10" s="48" t="s">
        <v>36</v>
      </c>
      <c r="J10" s="47" t="s">
        <v>39</v>
      </c>
      <c r="K10" s="49" t="s">
        <v>37</v>
      </c>
    </row>
    <row r="11" spans="1:16">
      <c r="A11" s="109" t="s">
        <v>89</v>
      </c>
      <c r="B11" s="41"/>
      <c r="C11" s="50" t="s">
        <v>40</v>
      </c>
      <c r="D11" s="47" t="s">
        <v>41</v>
      </c>
      <c r="E11" s="47" t="s">
        <v>42</v>
      </c>
      <c r="F11" s="47" t="s">
        <v>39</v>
      </c>
      <c r="G11" s="47" t="s">
        <v>43</v>
      </c>
      <c r="H11" s="33" t="s">
        <v>38</v>
      </c>
      <c r="I11" s="48" t="s">
        <v>44</v>
      </c>
      <c r="J11" s="47" t="s">
        <v>45</v>
      </c>
      <c r="K11" s="49" t="s">
        <v>44</v>
      </c>
      <c r="N11" s="51">
        <f>N15*2080</f>
        <v>43076.800000000003</v>
      </c>
    </row>
    <row r="12" spans="1:16">
      <c r="A12" s="109" t="s">
        <v>90</v>
      </c>
      <c r="B12" s="42" t="s">
        <v>46</v>
      </c>
      <c r="C12" s="50" t="s">
        <v>47</v>
      </c>
      <c r="D12" s="47" t="s">
        <v>48</v>
      </c>
      <c r="E12" s="47" t="s">
        <v>43</v>
      </c>
      <c r="F12" s="47" t="s">
        <v>42</v>
      </c>
      <c r="G12" s="47" t="s">
        <v>49</v>
      </c>
      <c r="H12" s="52" t="s">
        <v>50</v>
      </c>
      <c r="I12" s="48" t="s">
        <v>51</v>
      </c>
      <c r="J12" s="47" t="s">
        <v>44</v>
      </c>
      <c r="K12" s="49" t="s">
        <v>52</v>
      </c>
    </row>
    <row r="13" spans="1:16">
      <c r="A13" s="56"/>
      <c r="B13" s="42"/>
      <c r="C13" s="41"/>
      <c r="D13" s="53"/>
      <c r="E13" s="47" t="s">
        <v>41</v>
      </c>
      <c r="F13" s="50" t="s">
        <v>53</v>
      </c>
      <c r="G13" s="41"/>
      <c r="H13" s="54"/>
      <c r="I13" s="55"/>
      <c r="J13" s="47" t="s">
        <v>54</v>
      </c>
      <c r="K13" s="49" t="s">
        <v>38</v>
      </c>
    </row>
    <row r="14" spans="1:16">
      <c r="A14" s="56"/>
      <c r="B14" s="42"/>
      <c r="C14" s="41"/>
      <c r="D14" s="53"/>
      <c r="E14" s="47" t="s">
        <v>55</v>
      </c>
      <c r="F14" s="41"/>
      <c r="G14" s="41"/>
      <c r="H14" s="54"/>
      <c r="I14" s="56"/>
      <c r="J14" s="41"/>
      <c r="K14" s="57" t="s">
        <v>56</v>
      </c>
      <c r="M14" s="58" t="s">
        <v>57</v>
      </c>
      <c r="N14" s="58" t="s">
        <v>58</v>
      </c>
    </row>
    <row r="15" spans="1:16">
      <c r="A15" s="60" t="s">
        <v>91</v>
      </c>
      <c r="B15" s="59" t="s">
        <v>59</v>
      </c>
      <c r="C15" s="59" t="s">
        <v>60</v>
      </c>
      <c r="D15" s="59" t="s">
        <v>61</v>
      </c>
      <c r="E15" s="59" t="s">
        <v>62</v>
      </c>
      <c r="F15" s="59" t="s">
        <v>63</v>
      </c>
      <c r="G15" s="59" t="s">
        <v>64</v>
      </c>
      <c r="H15" s="32" t="s">
        <v>65</v>
      </c>
      <c r="I15" s="60" t="s">
        <v>66</v>
      </c>
      <c r="J15" s="59" t="s">
        <v>67</v>
      </c>
      <c r="K15" s="61" t="s">
        <v>68</v>
      </c>
      <c r="M15" s="62">
        <v>16.7</v>
      </c>
      <c r="N15">
        <v>20.71</v>
      </c>
    </row>
    <row r="16" spans="1:16" ht="63.5">
      <c r="A16" s="1" t="s">
        <v>92</v>
      </c>
      <c r="B16" s="76" t="s">
        <v>69</v>
      </c>
      <c r="C16" s="64" t="s">
        <v>70</v>
      </c>
      <c r="D16" s="65">
        <f>'October 2019 - 2022'!B53</f>
        <v>19590.888888888891</v>
      </c>
      <c r="E16" s="66">
        <v>1</v>
      </c>
      <c r="F16" s="65">
        <f>D16*12</f>
        <v>235090.66666666669</v>
      </c>
      <c r="G16" s="67">
        <f>3/60</f>
        <v>0.05</v>
      </c>
      <c r="H16" s="81">
        <f>F16*G16</f>
        <v>11754.533333333335</v>
      </c>
      <c r="I16" s="1"/>
      <c r="J16" s="1"/>
      <c r="K16" s="1"/>
      <c r="L16" s="58" t="s">
        <v>71</v>
      </c>
      <c r="M16" s="68">
        <f>H16*$M$15</f>
        <v>196300.70666666669</v>
      </c>
      <c r="P16" s="62"/>
    </row>
    <row r="17" spans="1:16" ht="76">
      <c r="A17" s="1" t="s">
        <v>92</v>
      </c>
      <c r="B17" s="76" t="s">
        <v>72</v>
      </c>
      <c r="C17" s="70" t="s">
        <v>70</v>
      </c>
      <c r="D17" s="65">
        <f>'October 2019 - 2022'!D76</f>
        <v>6075.583333333333</v>
      </c>
      <c r="E17" s="72">
        <v>1</v>
      </c>
      <c r="F17" s="65">
        <f>D17*12</f>
        <v>72907</v>
      </c>
      <c r="G17" s="73">
        <f>3/60</f>
        <v>0.05</v>
      </c>
      <c r="H17" s="81">
        <f>F17*G17</f>
        <v>3645.3500000000004</v>
      </c>
      <c r="I17" s="74"/>
      <c r="J17" s="74"/>
      <c r="K17" s="74" t="s">
        <v>16</v>
      </c>
      <c r="L17" s="58" t="s">
        <v>71</v>
      </c>
      <c r="M17" s="75">
        <f>H17*$M$15</f>
        <v>60877.345000000001</v>
      </c>
    </row>
    <row r="18" spans="1:16" ht="76">
      <c r="A18" s="69"/>
      <c r="B18" s="76" t="s">
        <v>73</v>
      </c>
      <c r="C18" s="70" t="s">
        <v>70</v>
      </c>
      <c r="D18" s="65">
        <f>'October 2019 - 2022'!C76</f>
        <v>545.25</v>
      </c>
      <c r="E18" s="72">
        <v>1</v>
      </c>
      <c r="F18" s="65">
        <f>D18*12</f>
        <v>6543</v>
      </c>
      <c r="G18" s="73">
        <v>1</v>
      </c>
      <c r="H18" s="224">
        <f>F18*G18</f>
        <v>6543</v>
      </c>
      <c r="I18" s="74" t="s">
        <v>16</v>
      </c>
      <c r="J18" s="74" t="s">
        <v>16</v>
      </c>
      <c r="K18" s="74" t="s">
        <v>16</v>
      </c>
      <c r="L18" s="77" t="s">
        <v>74</v>
      </c>
      <c r="M18" s="75">
        <f>H18*$M$15</f>
        <v>109268.09999999999</v>
      </c>
      <c r="N18" s="234">
        <f>'October 2019 - 2022'!D59</f>
        <v>8.9744468981030626E-2</v>
      </c>
      <c r="O18" s="78" t="s">
        <v>112</v>
      </c>
    </row>
    <row r="19" spans="1:16" ht="51">
      <c r="A19" s="110" t="s">
        <v>92</v>
      </c>
      <c r="B19" s="79" t="s">
        <v>76</v>
      </c>
      <c r="C19" s="80" t="s">
        <v>70</v>
      </c>
      <c r="D19" s="223">
        <f>'October 2019 - 2022'!B76</f>
        <v>5530.333333333333</v>
      </c>
      <c r="E19" s="72">
        <v>1</v>
      </c>
      <c r="F19" s="65">
        <f>D19*12</f>
        <v>66364</v>
      </c>
      <c r="G19" s="71">
        <f>5/60</f>
        <v>8.3333333333333329E-2</v>
      </c>
      <c r="H19" s="81">
        <f>F19*G19</f>
        <v>5530.333333333333</v>
      </c>
      <c r="I19" s="74"/>
      <c r="J19" s="74"/>
      <c r="K19" s="74"/>
      <c r="L19" s="58" t="s">
        <v>128</v>
      </c>
      <c r="M19" s="75">
        <f>H19*$M$15</f>
        <v>92356.566666666651</v>
      </c>
      <c r="N19" s="234">
        <f>'October 2019 - 2022'!D58</f>
        <v>0.91025553101896939</v>
      </c>
      <c r="O19" s="78" t="s">
        <v>113</v>
      </c>
      <c r="P19" s="197"/>
    </row>
    <row r="20" spans="1:16" ht="38.5">
      <c r="A20" s="110" t="s">
        <v>92</v>
      </c>
      <c r="B20" s="79" t="s">
        <v>126</v>
      </c>
      <c r="C20" s="80" t="s">
        <v>70</v>
      </c>
      <c r="D20" s="223">
        <f>D19*0.23</f>
        <v>1271.9766666666667</v>
      </c>
      <c r="E20" s="72">
        <v>1</v>
      </c>
      <c r="F20" s="65">
        <f>D20*12</f>
        <v>15263.720000000001</v>
      </c>
      <c r="G20" s="71">
        <v>1</v>
      </c>
      <c r="H20" s="81">
        <f>F20*G20</f>
        <v>15263.720000000001</v>
      </c>
      <c r="I20" s="74"/>
      <c r="J20" s="74"/>
      <c r="K20" s="74"/>
      <c r="L20" s="58" t="s">
        <v>74</v>
      </c>
      <c r="M20" s="75">
        <f>H20*$M$15</f>
        <v>254904.12400000001</v>
      </c>
      <c r="N20" s="51">
        <f>'October 2019 - 2022'!D59</f>
        <v>8.9744468981030626E-2</v>
      </c>
      <c r="O20" s="78" t="s">
        <v>113</v>
      </c>
      <c r="P20" s="197"/>
    </row>
    <row r="21" spans="1:16">
      <c r="A21" s="69"/>
      <c r="B21" s="82"/>
      <c r="C21" s="80"/>
      <c r="D21" s="71"/>
      <c r="E21" s="71"/>
      <c r="F21" s="71"/>
      <c r="G21" s="71"/>
      <c r="H21" s="71"/>
      <c r="I21" s="74" t="s">
        <v>16</v>
      </c>
      <c r="J21" s="74" t="s">
        <v>16</v>
      </c>
      <c r="K21" s="74" t="s">
        <v>16</v>
      </c>
    </row>
    <row r="22" spans="1:16">
      <c r="A22" s="83"/>
      <c r="B22" s="83" t="s">
        <v>78</v>
      </c>
      <c r="C22" s="83"/>
      <c r="D22" s="200"/>
      <c r="E22" s="200"/>
      <c r="F22" s="201">
        <f>(F16+F17)*N22</f>
        <v>20019.848333333335</v>
      </c>
      <c r="G22" s="71">
        <f>10/60</f>
        <v>0.16666666666666666</v>
      </c>
      <c r="H22" s="200">
        <f>F22*G22</f>
        <v>3336.6413888888892</v>
      </c>
      <c r="I22" s="83"/>
      <c r="J22" s="83"/>
      <c r="K22" s="83"/>
      <c r="M22" s="197"/>
      <c r="N22">
        <v>6.5000000000000002E-2</v>
      </c>
      <c r="O22" s="84" t="s">
        <v>127</v>
      </c>
    </row>
    <row r="23" spans="1:16">
      <c r="A23" s="69"/>
      <c r="B23" s="85"/>
      <c r="C23" s="86"/>
      <c r="D23" s="87"/>
      <c r="E23" s="87"/>
      <c r="F23" s="87"/>
      <c r="G23" s="87"/>
      <c r="H23" s="87"/>
      <c r="I23" s="83"/>
      <c r="J23" s="83"/>
      <c r="K23" s="83"/>
    </row>
    <row r="24" spans="1:16">
      <c r="A24" s="83"/>
      <c r="B24" s="83"/>
      <c r="C24" s="83"/>
      <c r="D24" s="71"/>
      <c r="E24" s="71"/>
      <c r="F24" s="71"/>
      <c r="G24" s="71"/>
      <c r="H24" s="71"/>
      <c r="I24" s="83"/>
      <c r="J24" s="83"/>
      <c r="K24" s="83"/>
    </row>
    <row r="25" spans="1:16">
      <c r="A25" s="69"/>
      <c r="B25" s="229" t="s">
        <v>80</v>
      </c>
      <c r="C25" s="230"/>
      <c r="D25" s="231"/>
      <c r="E25" s="232"/>
      <c r="F25" s="232"/>
      <c r="G25" s="233">
        <f>G16+G17+G18+G20</f>
        <v>2.1</v>
      </c>
      <c r="H25" s="232">
        <f>G25*F18</f>
        <v>13740.300000000001</v>
      </c>
      <c r="I25" s="230"/>
      <c r="J25" s="230"/>
      <c r="K25" s="83"/>
      <c r="M25" s="62">
        <f>H25*M15</f>
        <v>229463.01</v>
      </c>
    </row>
    <row r="26" spans="1:16">
      <c r="A26" s="83"/>
      <c r="B26" s="229" t="s">
        <v>81</v>
      </c>
      <c r="C26" s="230"/>
      <c r="D26" s="231"/>
      <c r="E26" s="232"/>
      <c r="F26" s="232"/>
      <c r="G26" s="233">
        <f>G16+G17+G19</f>
        <v>0.18333333333333335</v>
      </c>
      <c r="H26" s="232">
        <f>G26*F19</f>
        <v>12166.733333333334</v>
      </c>
      <c r="I26" s="230"/>
      <c r="J26" s="230"/>
      <c r="K26" s="83"/>
      <c r="M26" s="62">
        <f>H26*M15</f>
        <v>203184.44666666666</v>
      </c>
    </row>
    <row r="27" spans="1:16">
      <c r="A27" s="69"/>
      <c r="B27" s="92"/>
      <c r="C27" s="83"/>
      <c r="D27" s="89"/>
      <c r="E27" s="90"/>
      <c r="F27" s="90"/>
      <c r="G27" s="91"/>
      <c r="H27" s="90"/>
      <c r="I27" s="83"/>
      <c r="J27" s="83"/>
      <c r="K27" s="83"/>
    </row>
    <row r="28" spans="1:16">
      <c r="A28" s="83"/>
      <c r="B28" s="88"/>
      <c r="C28" s="83"/>
      <c r="D28" s="89"/>
      <c r="E28" s="90"/>
      <c r="F28" s="90"/>
      <c r="G28" s="90"/>
      <c r="H28" s="90"/>
      <c r="I28" s="83"/>
      <c r="J28" s="83"/>
      <c r="K28" s="83"/>
    </row>
    <row r="29" spans="1:16">
      <c r="A29" s="69"/>
      <c r="B29" s="85"/>
      <c r="C29" s="86"/>
      <c r="D29" s="92"/>
      <c r="E29" s="93"/>
      <c r="F29" s="94"/>
      <c r="G29" s="95"/>
      <c r="H29" s="94"/>
      <c r="I29" s="83"/>
      <c r="J29" s="83"/>
      <c r="K29" s="83"/>
      <c r="L29" t="s">
        <v>82</v>
      </c>
      <c r="M29" s="96">
        <f>M16+M17+M18+M19</f>
        <v>458802.71833333332</v>
      </c>
    </row>
    <row r="30" spans="1:16">
      <c r="A30" s="83"/>
      <c r="B30" s="88"/>
      <c r="C30" s="83"/>
      <c r="D30" s="89"/>
      <c r="E30" s="90"/>
      <c r="F30" s="90"/>
      <c r="G30" s="90"/>
      <c r="H30" s="90"/>
      <c r="I30" s="83"/>
      <c r="J30" s="83"/>
      <c r="K30" s="83"/>
    </row>
    <row r="31" spans="1:16">
      <c r="A31" s="69"/>
      <c r="B31" s="85"/>
      <c r="C31" s="83"/>
      <c r="D31" s="89"/>
      <c r="E31" s="90"/>
      <c r="F31" s="90"/>
      <c r="G31" s="91"/>
      <c r="H31" s="94"/>
      <c r="I31" s="83"/>
      <c r="J31" s="83"/>
      <c r="K31" s="83"/>
    </row>
    <row r="32" spans="1:16">
      <c r="A32" s="83"/>
      <c r="B32" s="88"/>
      <c r="C32" s="83"/>
      <c r="D32" s="90"/>
      <c r="E32" s="90"/>
      <c r="F32" s="90"/>
      <c r="G32" s="90"/>
      <c r="H32" s="90"/>
      <c r="I32" s="83"/>
      <c r="J32" s="83"/>
      <c r="K32" s="83"/>
    </row>
    <row r="33" spans="1:12">
      <c r="A33" s="69"/>
      <c r="B33" s="92"/>
      <c r="C33" s="83"/>
      <c r="D33" s="90"/>
      <c r="E33" s="90"/>
      <c r="F33" s="90"/>
      <c r="G33" s="91"/>
      <c r="H33" s="94"/>
      <c r="I33" s="83"/>
      <c r="J33" s="83"/>
      <c r="K33" s="83"/>
    </row>
    <row r="34" spans="1:12">
      <c r="A34" s="69"/>
      <c r="B34" s="92"/>
      <c r="C34" s="83"/>
      <c r="D34" s="90"/>
      <c r="E34" s="90"/>
      <c r="F34" s="90"/>
      <c r="G34" s="90"/>
      <c r="H34" s="90"/>
      <c r="I34" s="83"/>
      <c r="J34" s="83"/>
      <c r="K34" s="83"/>
    </row>
    <row r="35" spans="1:12">
      <c r="A35" s="1" t="s">
        <v>93</v>
      </c>
      <c r="B35" s="85"/>
      <c r="C35" s="97"/>
      <c r="D35" s="65"/>
      <c r="E35" s="65"/>
      <c r="F35" s="65">
        <f>SUM(F16:F19)</f>
        <v>380904.66666666669</v>
      </c>
      <c r="G35" s="98"/>
      <c r="H35" s="98">
        <f>SUM(H16:H20)</f>
        <v>42736.936666666668</v>
      </c>
      <c r="I35" s="83"/>
      <c r="J35" s="83"/>
      <c r="K35" s="83"/>
      <c r="L35" s="99"/>
    </row>
    <row r="36" spans="1:12">
      <c r="A36" s="1"/>
      <c r="B36" s="80" t="s">
        <v>16</v>
      </c>
      <c r="C36" s="97"/>
      <c r="D36" s="65"/>
      <c r="E36" s="65"/>
      <c r="F36" s="65"/>
      <c r="G36" s="98"/>
      <c r="H36" s="1"/>
      <c r="I36" s="80" t="s">
        <v>16</v>
      </c>
      <c r="J36" s="100" t="s">
        <v>16</v>
      </c>
      <c r="K36" s="80" t="s">
        <v>16</v>
      </c>
    </row>
    <row r="37" spans="1:1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EE9B6-BA59-4941-8AC5-01AC75FA2272}">
  <dimension ref="A1:N78"/>
  <sheetViews>
    <sheetView topLeftCell="A48" workbookViewId="0">
      <selection activeCell="C78" sqref="C78"/>
    </sheetView>
  </sheetViews>
  <sheetFormatPr defaultRowHeight="14.5"/>
  <cols>
    <col min="2" max="3" width="10.54296875" bestFit="1" customWidth="1"/>
  </cols>
  <sheetData>
    <row r="1" spans="1:14" ht="78.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4</v>
      </c>
      <c r="L1" s="3" t="s">
        <v>8</v>
      </c>
      <c r="M1" s="3" t="s">
        <v>10</v>
      </c>
      <c r="N1" s="4" t="s">
        <v>11</v>
      </c>
    </row>
    <row r="2" spans="1:14" hidden="1">
      <c r="A2" s="6" t="s">
        <v>13</v>
      </c>
      <c r="B2" s="6">
        <v>9053</v>
      </c>
      <c r="C2" s="6">
        <v>969</v>
      </c>
      <c r="D2" s="6">
        <v>3774</v>
      </c>
      <c r="E2" s="8">
        <v>13796</v>
      </c>
      <c r="F2" s="8">
        <v>833006</v>
      </c>
      <c r="G2" s="8">
        <v>108665</v>
      </c>
      <c r="H2" s="8">
        <v>253783</v>
      </c>
      <c r="I2" s="6">
        <v>195</v>
      </c>
      <c r="J2" s="8">
        <v>1195649</v>
      </c>
      <c r="K2" s="8">
        <v>1600</v>
      </c>
      <c r="L2" s="6">
        <v>1</v>
      </c>
      <c r="M2" s="8">
        <v>218213</v>
      </c>
      <c r="N2" s="8">
        <v>1413862</v>
      </c>
    </row>
    <row r="3" spans="1:14" hidden="1">
      <c r="A3" s="9">
        <v>44883</v>
      </c>
      <c r="B3" s="6">
        <v>7517</v>
      </c>
      <c r="C3" s="6">
        <v>863</v>
      </c>
      <c r="D3" s="6">
        <v>3371</v>
      </c>
      <c r="E3" s="8">
        <v>11751</v>
      </c>
      <c r="F3" s="8">
        <v>839839</v>
      </c>
      <c r="G3" s="8">
        <v>105859</v>
      </c>
      <c r="H3" s="8">
        <v>257518</v>
      </c>
      <c r="I3" s="6">
        <v>196</v>
      </c>
      <c r="J3" s="8">
        <v>1203412</v>
      </c>
      <c r="K3" s="8">
        <v>1298</v>
      </c>
      <c r="L3" s="6">
        <v>1</v>
      </c>
      <c r="M3" s="8">
        <v>219510</v>
      </c>
      <c r="N3" s="8">
        <v>1422922</v>
      </c>
    </row>
    <row r="4" spans="1:14" hidden="1">
      <c r="A4" s="5">
        <v>44913</v>
      </c>
      <c r="B4" s="6">
        <v>7181</v>
      </c>
      <c r="C4" s="6">
        <v>608</v>
      </c>
      <c r="D4" s="6">
        <v>2617</v>
      </c>
      <c r="E4" s="8">
        <v>10406</v>
      </c>
      <c r="F4" s="8">
        <v>846620</v>
      </c>
      <c r="G4" s="8">
        <v>105447</v>
      </c>
      <c r="H4" s="8">
        <v>260305</v>
      </c>
      <c r="I4" s="6">
        <v>201</v>
      </c>
      <c r="J4" s="8">
        <v>1212573</v>
      </c>
      <c r="K4" s="8">
        <v>1188</v>
      </c>
      <c r="L4" s="6">
        <v>1</v>
      </c>
      <c r="M4" s="8">
        <v>220698</v>
      </c>
      <c r="N4" s="8">
        <v>1433271</v>
      </c>
    </row>
    <row r="5" spans="1:14" hidden="1">
      <c r="A5" s="5">
        <v>44580</v>
      </c>
      <c r="B5" s="6">
        <v>8550</v>
      </c>
      <c r="C5" s="6">
        <v>302</v>
      </c>
      <c r="D5" s="6">
        <v>3216</v>
      </c>
      <c r="E5" s="8">
        <v>12068</v>
      </c>
      <c r="F5" s="8">
        <v>854580</v>
      </c>
      <c r="G5" s="8">
        <v>104915</v>
      </c>
      <c r="H5" s="8">
        <v>263746</v>
      </c>
      <c r="I5" s="6">
        <v>201</v>
      </c>
      <c r="J5" s="8">
        <v>1223442</v>
      </c>
      <c r="K5" s="6">
        <v>854</v>
      </c>
      <c r="L5" s="6">
        <v>1</v>
      </c>
      <c r="M5" s="8">
        <v>221552</v>
      </c>
      <c r="N5" s="8">
        <v>1444994</v>
      </c>
    </row>
    <row r="6" spans="1:14" hidden="1">
      <c r="A6" s="5">
        <v>44611</v>
      </c>
      <c r="B6" s="6">
        <v>9996</v>
      </c>
      <c r="C6" s="6">
        <v>833</v>
      </c>
      <c r="D6" s="6">
        <v>2770</v>
      </c>
      <c r="E6" s="8">
        <v>13599</v>
      </c>
      <c r="F6" s="8">
        <v>863841</v>
      </c>
      <c r="G6" s="8">
        <v>103544</v>
      </c>
      <c r="H6" s="8">
        <v>266924</v>
      </c>
      <c r="I6" s="6">
        <v>202</v>
      </c>
      <c r="J6" s="8">
        <v>1234511</v>
      </c>
      <c r="K6" s="8">
        <v>1193</v>
      </c>
      <c r="L6" s="6">
        <v>1</v>
      </c>
      <c r="M6" s="8">
        <v>222745</v>
      </c>
      <c r="N6" s="8">
        <v>1457256</v>
      </c>
    </row>
    <row r="7" spans="1:14" hidden="1">
      <c r="A7" s="9">
        <v>44639</v>
      </c>
      <c r="B7" s="6">
        <v>9609</v>
      </c>
      <c r="C7" s="6">
        <v>892</v>
      </c>
      <c r="D7" s="6">
        <v>3017</v>
      </c>
      <c r="E7" s="8">
        <v>13518</v>
      </c>
      <c r="F7" s="8">
        <v>872634</v>
      </c>
      <c r="G7" s="8">
        <v>103135</v>
      </c>
      <c r="H7" s="8">
        <v>270407</v>
      </c>
      <c r="I7" s="6">
        <v>202</v>
      </c>
      <c r="J7" s="8">
        <v>1246378</v>
      </c>
      <c r="K7" s="8">
        <v>1014</v>
      </c>
      <c r="L7" s="6">
        <v>1</v>
      </c>
      <c r="M7" s="8">
        <v>223810</v>
      </c>
      <c r="N7" s="8">
        <v>1470188</v>
      </c>
    </row>
    <row r="8" spans="1:14" hidden="1">
      <c r="A8" s="9">
        <v>44670</v>
      </c>
      <c r="B8" s="6">
        <v>8844</v>
      </c>
      <c r="C8" s="6">
        <v>1187</v>
      </c>
      <c r="D8" s="6">
        <v>3274</v>
      </c>
      <c r="E8" s="8">
        <v>13305</v>
      </c>
      <c r="F8" s="8">
        <v>880803</v>
      </c>
      <c r="G8" s="8">
        <v>103135</v>
      </c>
      <c r="H8" s="8">
        <v>274023</v>
      </c>
      <c r="I8" s="6">
        <v>218</v>
      </c>
      <c r="J8" s="8">
        <v>1258179</v>
      </c>
      <c r="K8" s="8">
        <v>1259</v>
      </c>
      <c r="L8" s="6">
        <v>1</v>
      </c>
      <c r="M8" s="8">
        <v>225018</v>
      </c>
      <c r="N8" s="8">
        <v>1483197</v>
      </c>
    </row>
    <row r="9" spans="1:14" hidden="1">
      <c r="A9" s="9">
        <v>44700</v>
      </c>
      <c r="B9" s="6">
        <v>8232</v>
      </c>
      <c r="C9" s="6">
        <v>2137</v>
      </c>
      <c r="D9" s="6">
        <v>3336</v>
      </c>
      <c r="E9" s="8">
        <v>13705</v>
      </c>
      <c r="F9" s="8">
        <v>888212</v>
      </c>
      <c r="G9" s="8">
        <v>109167</v>
      </c>
      <c r="H9" s="8">
        <v>277821</v>
      </c>
      <c r="I9" s="6">
        <v>219</v>
      </c>
      <c r="J9" s="8">
        <v>1275419</v>
      </c>
      <c r="K9" s="8">
        <v>1344</v>
      </c>
      <c r="L9" s="6">
        <v>1</v>
      </c>
      <c r="M9" s="8">
        <v>226363</v>
      </c>
      <c r="N9" s="8">
        <v>1501782</v>
      </c>
    </row>
    <row r="10" spans="1:14" hidden="1">
      <c r="A10" s="5">
        <v>44731</v>
      </c>
      <c r="B10" s="6">
        <v>7525</v>
      </c>
      <c r="C10" s="6">
        <v>2315</v>
      </c>
      <c r="D10" s="6">
        <v>2654</v>
      </c>
      <c r="E10" s="8">
        <v>12494</v>
      </c>
      <c r="F10" s="8">
        <v>895077</v>
      </c>
      <c r="G10" s="8">
        <v>112188</v>
      </c>
      <c r="H10" s="8">
        <v>280791</v>
      </c>
      <c r="I10" s="6">
        <v>221</v>
      </c>
      <c r="J10" s="8">
        <v>868843</v>
      </c>
      <c r="K10" s="8">
        <v>1734</v>
      </c>
      <c r="L10" s="6">
        <v>1</v>
      </c>
      <c r="M10" s="8">
        <v>228097</v>
      </c>
      <c r="N10" s="8">
        <v>1096940</v>
      </c>
    </row>
    <row r="11" spans="1:14" hidden="1">
      <c r="A11" s="9">
        <v>44761</v>
      </c>
      <c r="B11" s="6">
        <v>7896</v>
      </c>
      <c r="C11" s="6">
        <v>1313</v>
      </c>
      <c r="D11" s="6">
        <v>2748</v>
      </c>
      <c r="E11" s="8">
        <v>11957</v>
      </c>
      <c r="F11" s="8">
        <v>902335</v>
      </c>
      <c r="G11" s="8">
        <v>113056</v>
      </c>
      <c r="H11" s="8">
        <v>283854</v>
      </c>
      <c r="I11" s="6">
        <v>225</v>
      </c>
      <c r="J11" s="8">
        <v>1299470</v>
      </c>
      <c r="K11" s="8">
        <v>1965</v>
      </c>
      <c r="L11" s="6">
        <v>1</v>
      </c>
      <c r="M11" s="8">
        <v>230061</v>
      </c>
      <c r="N11" s="8">
        <v>1529531</v>
      </c>
    </row>
    <row r="12" spans="1:14" hidden="1">
      <c r="A12" s="5">
        <v>44792</v>
      </c>
      <c r="B12" s="6">
        <v>8659</v>
      </c>
      <c r="C12" s="6">
        <v>1100</v>
      </c>
      <c r="D12" s="6">
        <v>2875</v>
      </c>
      <c r="E12" s="8">
        <v>12634</v>
      </c>
      <c r="F12" s="8">
        <v>910283</v>
      </c>
      <c r="G12" s="8">
        <v>112957</v>
      </c>
      <c r="H12" s="8">
        <v>287058</v>
      </c>
      <c r="I12" s="6">
        <v>225</v>
      </c>
      <c r="J12" s="8">
        <v>1310523</v>
      </c>
      <c r="K12" s="8">
        <v>6241</v>
      </c>
      <c r="L12" s="6">
        <v>1</v>
      </c>
      <c r="M12" s="8">
        <v>236302</v>
      </c>
      <c r="N12" s="8">
        <v>1546825</v>
      </c>
    </row>
    <row r="13" spans="1:14" hidden="1">
      <c r="A13" s="5">
        <v>44823</v>
      </c>
      <c r="B13" s="6">
        <v>7953</v>
      </c>
      <c r="C13" s="6">
        <v>1019</v>
      </c>
      <c r="D13" s="6">
        <v>2638</v>
      </c>
      <c r="E13" s="8">
        <v>11610</v>
      </c>
      <c r="F13" s="8">
        <v>917604</v>
      </c>
      <c r="G13" s="8">
        <v>111744</v>
      </c>
      <c r="H13" s="8">
        <v>289949</v>
      </c>
      <c r="I13" s="6">
        <v>226</v>
      </c>
      <c r="J13" s="8">
        <v>1319523</v>
      </c>
      <c r="K13" s="8">
        <v>2578</v>
      </c>
      <c r="L13" s="6">
        <v>1</v>
      </c>
      <c r="M13" s="8">
        <v>238880</v>
      </c>
      <c r="N13" s="8">
        <v>1558403</v>
      </c>
    </row>
    <row r="14" spans="1:14">
      <c r="A14" s="10" t="s">
        <v>12</v>
      </c>
      <c r="B14" s="6">
        <v>13932</v>
      </c>
      <c r="C14" s="6">
        <v>1160</v>
      </c>
      <c r="D14" s="6">
        <v>2810</v>
      </c>
      <c r="E14" s="8">
        <v>17902</v>
      </c>
      <c r="F14" s="8">
        <v>930705</v>
      </c>
      <c r="G14" s="8">
        <v>109136</v>
      </c>
      <c r="H14" s="8">
        <v>293158</v>
      </c>
      <c r="I14" s="6">
        <v>229</v>
      </c>
      <c r="J14" s="8">
        <v>1333228</v>
      </c>
      <c r="K14" s="8">
        <v>2414</v>
      </c>
      <c r="L14" s="6">
        <v>1</v>
      </c>
      <c r="M14" s="8">
        <v>241293</v>
      </c>
      <c r="N14" s="8">
        <v>1574521</v>
      </c>
    </row>
    <row r="15" spans="1:14">
      <c r="A15" s="5">
        <v>44884</v>
      </c>
      <c r="B15" s="6">
        <v>12653</v>
      </c>
      <c r="C15" s="6">
        <v>885</v>
      </c>
      <c r="D15" s="6">
        <v>2100</v>
      </c>
      <c r="E15" s="8">
        <v>15638</v>
      </c>
      <c r="F15" s="8">
        <v>942675</v>
      </c>
      <c r="G15" s="8">
        <v>107033</v>
      </c>
      <c r="H15" s="8">
        <v>295552</v>
      </c>
      <c r="I15" s="6">
        <v>232</v>
      </c>
      <c r="J15" s="8">
        <v>1345492</v>
      </c>
      <c r="K15" s="8">
        <v>2161</v>
      </c>
      <c r="L15" s="6">
        <v>1</v>
      </c>
      <c r="M15" s="8">
        <v>243454</v>
      </c>
      <c r="N15" s="8">
        <v>1588946</v>
      </c>
    </row>
    <row r="16" spans="1:14">
      <c r="A16" s="9">
        <v>44914</v>
      </c>
      <c r="B16" s="6">
        <v>10176</v>
      </c>
      <c r="C16" s="6">
        <v>806</v>
      </c>
      <c r="D16" s="6">
        <v>2057</v>
      </c>
      <c r="E16" s="8">
        <v>13039</v>
      </c>
      <c r="F16" s="8">
        <v>953657</v>
      </c>
      <c r="G16" s="8">
        <v>107033</v>
      </c>
      <c r="H16" s="8">
        <v>277821</v>
      </c>
      <c r="I16" s="6">
        <v>232</v>
      </c>
      <c r="J16" s="8">
        <v>1530118</v>
      </c>
      <c r="K16" s="8">
        <v>7338</v>
      </c>
      <c r="L16" s="6">
        <v>1</v>
      </c>
      <c r="M16" s="8">
        <v>247317</v>
      </c>
      <c r="N16" s="8">
        <v>1777435</v>
      </c>
    </row>
    <row r="17" spans="1:14">
      <c r="A17" s="9">
        <v>44581</v>
      </c>
      <c r="B17" s="6">
        <v>16190</v>
      </c>
      <c r="C17" s="6">
        <v>1064</v>
      </c>
      <c r="D17" s="6">
        <v>3303</v>
      </c>
      <c r="E17" s="8">
        <v>20557</v>
      </c>
      <c r="F17" s="8">
        <v>604543</v>
      </c>
      <c r="G17" s="8">
        <v>104671</v>
      </c>
      <c r="H17" s="8">
        <v>302151</v>
      </c>
      <c r="I17" s="6">
        <v>232</v>
      </c>
      <c r="J17" s="8">
        <v>1011597</v>
      </c>
      <c r="K17" s="8">
        <v>5047</v>
      </c>
      <c r="L17" s="6">
        <v>1</v>
      </c>
      <c r="M17" s="8">
        <v>252144</v>
      </c>
      <c r="N17" s="8">
        <v>1263741</v>
      </c>
    </row>
    <row r="18" spans="1:14">
      <c r="A18" s="5">
        <v>44612</v>
      </c>
      <c r="B18" s="6">
        <v>14920</v>
      </c>
      <c r="C18" s="6">
        <v>930</v>
      </c>
      <c r="D18" s="6">
        <v>3085</v>
      </c>
      <c r="E18" s="8">
        <v>18935</v>
      </c>
      <c r="F18" s="8">
        <v>618627</v>
      </c>
      <c r="G18" s="222" t="e">
        <f>#REF!-#REF!</f>
        <v>#REF!</v>
      </c>
      <c r="H18" s="8">
        <v>305685</v>
      </c>
      <c r="I18" s="6">
        <v>234</v>
      </c>
      <c r="J18" s="8">
        <v>1028993</v>
      </c>
      <c r="K18" s="8">
        <v>4224</v>
      </c>
      <c r="L18" s="6">
        <v>1</v>
      </c>
      <c r="M18" s="8">
        <v>256368</v>
      </c>
      <c r="N18" s="8">
        <v>1285361</v>
      </c>
    </row>
    <row r="19" spans="1:14">
      <c r="A19" s="5">
        <v>44640</v>
      </c>
      <c r="B19" s="6">
        <v>15125</v>
      </c>
      <c r="C19" s="6">
        <v>1204</v>
      </c>
      <c r="D19" s="6">
        <v>2163</v>
      </c>
      <c r="E19" s="8">
        <v>18492</v>
      </c>
      <c r="F19" s="8">
        <v>633224</v>
      </c>
      <c r="G19" s="8">
        <v>105425</v>
      </c>
      <c r="H19" s="8">
        <v>308240</v>
      </c>
      <c r="I19" s="6">
        <v>239</v>
      </c>
      <c r="J19" s="8">
        <v>1047128</v>
      </c>
      <c r="K19" s="8">
        <v>5386</v>
      </c>
      <c r="L19" s="6">
        <v>1</v>
      </c>
      <c r="M19" s="8">
        <v>261754</v>
      </c>
      <c r="N19" s="8">
        <v>1308882</v>
      </c>
    </row>
    <row r="20" spans="1:14">
      <c r="A20" s="9">
        <v>44671</v>
      </c>
      <c r="B20" s="6">
        <v>16016</v>
      </c>
      <c r="C20" s="6">
        <v>1414</v>
      </c>
      <c r="D20" s="6">
        <v>3060</v>
      </c>
      <c r="E20" s="8">
        <v>20490</v>
      </c>
      <c r="F20" s="8">
        <v>648486</v>
      </c>
      <c r="G20" s="8">
        <v>107436</v>
      </c>
      <c r="H20" s="8">
        <v>311893</v>
      </c>
      <c r="I20" s="6">
        <v>245</v>
      </c>
      <c r="J20" s="8">
        <v>1068060</v>
      </c>
      <c r="K20" s="8">
        <v>2710</v>
      </c>
      <c r="L20" s="6">
        <v>1</v>
      </c>
      <c r="M20" s="8">
        <v>264468</v>
      </c>
      <c r="N20" s="8">
        <v>1332528</v>
      </c>
    </row>
    <row r="21" spans="1:14">
      <c r="A21" s="5">
        <v>44701</v>
      </c>
      <c r="B21" s="6">
        <v>16356</v>
      </c>
      <c r="C21" s="6">
        <v>2806</v>
      </c>
      <c r="D21" s="6">
        <v>5355</v>
      </c>
      <c r="E21" s="8">
        <v>24517</v>
      </c>
      <c r="F21" s="8">
        <v>663970</v>
      </c>
      <c r="G21" s="8">
        <v>112601</v>
      </c>
      <c r="H21" s="8">
        <v>317971</v>
      </c>
      <c r="I21" s="6">
        <v>248</v>
      </c>
      <c r="J21" s="8">
        <v>1094790</v>
      </c>
      <c r="K21" s="8">
        <v>5585</v>
      </c>
      <c r="L21" s="6">
        <v>1</v>
      </c>
      <c r="M21" s="8">
        <v>270053</v>
      </c>
      <c r="N21" s="8">
        <v>1364843</v>
      </c>
    </row>
    <row r="22" spans="1:14">
      <c r="A22" s="9">
        <v>44732</v>
      </c>
      <c r="B22" s="6">
        <v>17035</v>
      </c>
      <c r="C22" s="6">
        <v>2283</v>
      </c>
      <c r="D22" s="6">
        <v>5208</v>
      </c>
      <c r="E22" s="8">
        <v>24526</v>
      </c>
      <c r="F22" s="8">
        <v>676925</v>
      </c>
      <c r="G22" s="8">
        <v>115176</v>
      </c>
      <c r="H22" s="8">
        <v>327027</v>
      </c>
      <c r="I22" s="6">
        <v>251</v>
      </c>
      <c r="J22" s="8">
        <v>1119379</v>
      </c>
      <c r="K22" s="8">
        <v>8714</v>
      </c>
      <c r="L22" s="6">
        <v>1</v>
      </c>
      <c r="M22" s="8">
        <v>278777</v>
      </c>
      <c r="N22" s="8">
        <v>1398156</v>
      </c>
    </row>
    <row r="23" spans="1:14">
      <c r="A23" s="9">
        <v>44762</v>
      </c>
      <c r="B23" s="6">
        <v>19221</v>
      </c>
      <c r="C23" s="6">
        <v>1439</v>
      </c>
      <c r="D23" s="6">
        <v>6283</v>
      </c>
      <c r="E23" s="8">
        <v>26943</v>
      </c>
      <c r="F23" s="8">
        <v>690419</v>
      </c>
      <c r="G23" s="8">
        <v>116097</v>
      </c>
      <c r="H23" s="8">
        <v>338259</v>
      </c>
      <c r="I23" s="6">
        <v>253</v>
      </c>
      <c r="J23" s="8">
        <v>1145028</v>
      </c>
      <c r="K23" s="8">
        <v>7322</v>
      </c>
      <c r="L23" s="6">
        <v>1</v>
      </c>
      <c r="M23" s="8">
        <v>286104</v>
      </c>
      <c r="N23" s="8">
        <v>1431132</v>
      </c>
    </row>
    <row r="24" spans="1:14">
      <c r="A24" s="9">
        <v>44793</v>
      </c>
      <c r="B24" s="6">
        <v>19332</v>
      </c>
      <c r="C24" s="6">
        <v>1520</v>
      </c>
      <c r="D24" s="6">
        <v>5712</v>
      </c>
      <c r="E24" s="8">
        <v>26564</v>
      </c>
      <c r="F24" s="8">
        <v>706674</v>
      </c>
      <c r="G24" s="8">
        <v>116675</v>
      </c>
      <c r="H24" s="8">
        <v>346638</v>
      </c>
      <c r="I24" s="6">
        <v>215</v>
      </c>
      <c r="J24" s="8">
        <v>1170202</v>
      </c>
      <c r="K24" s="8">
        <v>5618</v>
      </c>
      <c r="L24" s="6">
        <v>1</v>
      </c>
      <c r="M24" s="8">
        <v>291723</v>
      </c>
      <c r="N24" s="8">
        <v>1461925</v>
      </c>
    </row>
    <row r="25" spans="1:14">
      <c r="A25" s="9">
        <v>44824</v>
      </c>
      <c r="B25" s="6">
        <v>21676</v>
      </c>
      <c r="C25" s="6">
        <v>1467</v>
      </c>
      <c r="D25" s="6">
        <v>11441</v>
      </c>
      <c r="E25" s="8">
        <v>34584</v>
      </c>
      <c r="F25" s="8">
        <v>725030</v>
      </c>
      <c r="G25" s="8">
        <v>115904</v>
      </c>
      <c r="H25" s="8">
        <v>361142</v>
      </c>
      <c r="I25" s="6">
        <v>219</v>
      </c>
      <c r="J25" s="8">
        <v>1202295</v>
      </c>
      <c r="K25" s="8">
        <v>5492</v>
      </c>
      <c r="L25" s="6">
        <v>1</v>
      </c>
      <c r="M25" s="8">
        <v>297216</v>
      </c>
      <c r="N25" s="8">
        <v>1499511</v>
      </c>
    </row>
    <row r="26" spans="1:14">
      <c r="A26" s="5">
        <v>44854</v>
      </c>
      <c r="B26" s="6">
        <v>17975</v>
      </c>
      <c r="C26" s="6">
        <v>1326</v>
      </c>
      <c r="D26" s="6">
        <v>7601</v>
      </c>
      <c r="E26" s="8">
        <v>26902</v>
      </c>
      <c r="F26" s="8">
        <v>741236</v>
      </c>
      <c r="G26" s="8">
        <v>114913</v>
      </c>
      <c r="H26" s="8">
        <v>370354</v>
      </c>
      <c r="I26" s="6">
        <v>219</v>
      </c>
      <c r="J26" s="8">
        <v>1226722</v>
      </c>
      <c r="K26" s="8">
        <v>4229</v>
      </c>
      <c r="L26" s="6">
        <v>1</v>
      </c>
      <c r="M26" s="8">
        <v>301445</v>
      </c>
      <c r="N26" s="8">
        <v>1528167</v>
      </c>
    </row>
    <row r="27" spans="1:14">
      <c r="A27" s="5">
        <v>44885</v>
      </c>
      <c r="B27" s="6">
        <v>15049</v>
      </c>
      <c r="C27" s="6">
        <v>1042</v>
      </c>
      <c r="D27" s="6">
        <v>5646</v>
      </c>
      <c r="E27" s="8">
        <v>21737</v>
      </c>
      <c r="F27" s="8">
        <v>754179</v>
      </c>
      <c r="G27" s="8">
        <v>112326</v>
      </c>
      <c r="H27" s="8">
        <v>377941</v>
      </c>
      <c r="I27" s="6">
        <v>185</v>
      </c>
      <c r="J27" s="8">
        <v>124631</v>
      </c>
      <c r="K27" s="6">
        <v>433</v>
      </c>
      <c r="L27" s="6">
        <v>1</v>
      </c>
      <c r="M27" s="8">
        <v>301878</v>
      </c>
      <c r="N27" s="8">
        <v>426509</v>
      </c>
    </row>
    <row r="28" spans="1:14">
      <c r="A28" s="5">
        <v>44915</v>
      </c>
      <c r="B28" s="6">
        <v>19312</v>
      </c>
      <c r="C28" s="6">
        <v>911</v>
      </c>
      <c r="D28" s="6">
        <v>5663</v>
      </c>
      <c r="E28" s="8">
        <v>25886</v>
      </c>
      <c r="F28" s="8">
        <v>770861</v>
      </c>
      <c r="G28" s="8">
        <v>110269</v>
      </c>
      <c r="H28" s="8">
        <v>285441</v>
      </c>
      <c r="I28" s="6">
        <v>185</v>
      </c>
      <c r="J28" s="8">
        <v>1266756</v>
      </c>
      <c r="K28" s="6">
        <v>33</v>
      </c>
      <c r="L28" s="6">
        <v>1</v>
      </c>
      <c r="M28" s="8">
        <v>301911</v>
      </c>
      <c r="N28" s="8">
        <v>1568667</v>
      </c>
    </row>
    <row r="29" spans="1:14">
      <c r="A29" s="9">
        <v>44582</v>
      </c>
      <c r="B29" s="6">
        <v>32659</v>
      </c>
      <c r="C29" s="6">
        <v>1305</v>
      </c>
      <c r="D29" s="6">
        <v>5172</v>
      </c>
      <c r="E29" s="8">
        <v>39136</v>
      </c>
      <c r="F29" s="8">
        <v>800956</v>
      </c>
      <c r="G29" s="8">
        <v>109974</v>
      </c>
      <c r="H29" s="8">
        <v>392555</v>
      </c>
      <c r="I29" s="6">
        <v>185</v>
      </c>
      <c r="J29" s="8">
        <v>1303670</v>
      </c>
      <c r="K29" s="6">
        <v>34</v>
      </c>
      <c r="L29" s="6">
        <v>1</v>
      </c>
      <c r="M29" s="8">
        <v>301943</v>
      </c>
      <c r="N29" s="8">
        <v>1605613</v>
      </c>
    </row>
    <row r="30" spans="1:14">
      <c r="A30" s="5">
        <v>44613</v>
      </c>
      <c r="B30" s="6">
        <v>28026</v>
      </c>
      <c r="C30" s="6">
        <v>1164</v>
      </c>
      <c r="D30" s="6">
        <v>4549</v>
      </c>
      <c r="E30" s="8">
        <v>33739</v>
      </c>
      <c r="F30" s="8">
        <v>826897</v>
      </c>
      <c r="G30" s="8">
        <v>110106</v>
      </c>
      <c r="H30" s="8">
        <v>399083</v>
      </c>
      <c r="I30" s="6">
        <v>184</v>
      </c>
      <c r="J30" s="8">
        <v>1336270</v>
      </c>
      <c r="K30" s="8">
        <v>3637</v>
      </c>
      <c r="L30" s="6">
        <v>1</v>
      </c>
      <c r="M30" s="8">
        <v>305580</v>
      </c>
      <c r="N30" s="8">
        <v>1641850</v>
      </c>
    </row>
    <row r="31" spans="1:14">
      <c r="A31" s="5">
        <v>44641</v>
      </c>
      <c r="B31" s="6">
        <v>30358</v>
      </c>
      <c r="C31" s="6">
        <v>1780</v>
      </c>
      <c r="D31" s="6">
        <v>5504</v>
      </c>
      <c r="E31" s="8">
        <v>37642</v>
      </c>
      <c r="F31" s="8">
        <v>855440</v>
      </c>
      <c r="G31" s="8">
        <v>110922</v>
      </c>
      <c r="H31" s="8">
        <v>406270</v>
      </c>
      <c r="I31" s="6">
        <v>184</v>
      </c>
      <c r="J31" s="8">
        <v>1372816</v>
      </c>
      <c r="K31" s="8">
        <v>4857</v>
      </c>
      <c r="L31" s="6">
        <v>1</v>
      </c>
      <c r="M31" s="8">
        <v>310437</v>
      </c>
      <c r="N31" s="8">
        <v>1683253</v>
      </c>
    </row>
    <row r="32" spans="1:14">
      <c r="A32" s="5">
        <v>44672</v>
      </c>
      <c r="B32" s="6">
        <v>25889</v>
      </c>
      <c r="C32" s="6">
        <v>2772</v>
      </c>
      <c r="D32" s="6">
        <v>5057</v>
      </c>
      <c r="E32" s="8">
        <v>33218</v>
      </c>
      <c r="F32" s="8">
        <v>879877</v>
      </c>
      <c r="G32" s="8">
        <v>113436</v>
      </c>
      <c r="H32" s="8">
        <v>412609</v>
      </c>
      <c r="I32" s="6">
        <v>186</v>
      </c>
      <c r="J32" s="8">
        <v>1406108</v>
      </c>
      <c r="K32" s="8">
        <v>4911</v>
      </c>
      <c r="L32" s="6">
        <v>1</v>
      </c>
      <c r="M32" s="8">
        <v>315348</v>
      </c>
      <c r="N32" s="8">
        <v>1721456</v>
      </c>
    </row>
    <row r="33" spans="1:14">
      <c r="A33" s="5">
        <v>44702</v>
      </c>
      <c r="B33" s="6">
        <v>21525</v>
      </c>
      <c r="C33" s="6">
        <v>3625</v>
      </c>
      <c r="D33" s="6">
        <v>4195</v>
      </c>
      <c r="E33" s="8">
        <v>29345</v>
      </c>
      <c r="F33" s="8">
        <v>899894</v>
      </c>
      <c r="G33" s="8">
        <v>117824</v>
      </c>
      <c r="H33" s="8">
        <v>418119</v>
      </c>
      <c r="I33" s="6">
        <v>188</v>
      </c>
      <c r="J33" s="8">
        <v>1917800</v>
      </c>
      <c r="K33" s="8">
        <v>3898</v>
      </c>
      <c r="L33" s="6">
        <v>1</v>
      </c>
      <c r="M33" s="8">
        <v>319246</v>
      </c>
      <c r="N33" s="8">
        <v>2237046</v>
      </c>
    </row>
    <row r="34" spans="1:14">
      <c r="A34" s="5">
        <v>44733</v>
      </c>
      <c r="B34" s="6">
        <v>21420</v>
      </c>
      <c r="C34" s="6">
        <v>2469</v>
      </c>
      <c r="D34" s="6">
        <v>4217</v>
      </c>
      <c r="E34" s="8">
        <v>28106</v>
      </c>
      <c r="F34" s="8">
        <v>919917</v>
      </c>
      <c r="G34" s="8">
        <v>119409</v>
      </c>
      <c r="H34" s="8">
        <v>423521</v>
      </c>
      <c r="I34" s="6">
        <v>187</v>
      </c>
      <c r="J34" s="8">
        <v>1463034</v>
      </c>
      <c r="K34" s="8">
        <v>3908</v>
      </c>
      <c r="L34" s="6">
        <v>1</v>
      </c>
      <c r="M34" s="8">
        <v>323154</v>
      </c>
      <c r="N34" s="8">
        <v>1786188</v>
      </c>
    </row>
    <row r="35" spans="1:14">
      <c r="A35" s="9">
        <v>44763</v>
      </c>
      <c r="B35" s="6">
        <v>19138</v>
      </c>
      <c r="C35" s="6">
        <v>1427</v>
      </c>
      <c r="D35" s="6">
        <v>4216</v>
      </c>
      <c r="E35" s="8">
        <v>24781</v>
      </c>
      <c r="F35" s="8">
        <v>937637</v>
      </c>
      <c r="G35" s="8">
        <v>119490</v>
      </c>
      <c r="H35" s="8">
        <v>428944</v>
      </c>
      <c r="I35" s="6">
        <v>187</v>
      </c>
      <c r="J35" s="8">
        <v>1486258</v>
      </c>
      <c r="K35" s="8">
        <v>3905</v>
      </c>
      <c r="L35" s="6">
        <v>1</v>
      </c>
      <c r="M35" s="8">
        <v>327058</v>
      </c>
      <c r="N35" s="8">
        <v>1813316</v>
      </c>
    </row>
    <row r="36" spans="1:14">
      <c r="A36" s="9">
        <v>44794</v>
      </c>
      <c r="B36" s="6">
        <v>21618</v>
      </c>
      <c r="C36" s="6">
        <v>1398</v>
      </c>
      <c r="D36" s="6">
        <v>4193</v>
      </c>
      <c r="E36" s="8">
        <v>27209</v>
      </c>
      <c r="F36" s="8">
        <v>958034</v>
      </c>
      <c r="G36" s="8">
        <v>119347</v>
      </c>
      <c r="H36" s="8">
        <v>434129</v>
      </c>
      <c r="I36" s="6">
        <v>190</v>
      </c>
      <c r="J36" s="8">
        <v>1511700</v>
      </c>
      <c r="K36" s="8">
        <v>3838</v>
      </c>
      <c r="L36" s="6">
        <v>1</v>
      </c>
      <c r="M36" s="8">
        <v>330897</v>
      </c>
      <c r="N36" s="8">
        <v>1842597</v>
      </c>
    </row>
    <row r="37" spans="1:14">
      <c r="A37" s="9">
        <v>44825</v>
      </c>
      <c r="B37" s="6">
        <v>25696</v>
      </c>
      <c r="C37" s="6">
        <v>1586</v>
      </c>
      <c r="D37" s="6">
        <v>4270</v>
      </c>
      <c r="E37" s="8">
        <v>31552</v>
      </c>
      <c r="F37" s="8">
        <v>744648</v>
      </c>
      <c r="G37" s="8">
        <v>118168</v>
      </c>
      <c r="H37" s="8">
        <v>293718</v>
      </c>
      <c r="I37" s="6">
        <v>190</v>
      </c>
      <c r="J37" s="8">
        <v>1156724</v>
      </c>
      <c r="K37" s="8">
        <v>4035</v>
      </c>
      <c r="L37" s="6">
        <v>1</v>
      </c>
      <c r="M37" s="8">
        <v>334931</v>
      </c>
      <c r="N37" s="8">
        <v>1491655</v>
      </c>
    </row>
    <row r="38" spans="1:14">
      <c r="A38" s="9">
        <v>44855</v>
      </c>
      <c r="B38" s="6">
        <v>21865</v>
      </c>
      <c r="C38" s="6">
        <v>1534</v>
      </c>
      <c r="D38" s="6">
        <v>4581</v>
      </c>
      <c r="E38" s="8">
        <v>27980</v>
      </c>
      <c r="F38" s="8">
        <v>765199</v>
      </c>
      <c r="G38" s="8">
        <v>116976</v>
      </c>
      <c r="H38" s="8">
        <v>299402</v>
      </c>
      <c r="I38" s="6">
        <v>189</v>
      </c>
      <c r="J38" s="8">
        <v>1191766</v>
      </c>
      <c r="K38" s="8">
        <v>6666</v>
      </c>
      <c r="L38" s="6">
        <v>1</v>
      </c>
      <c r="M38" s="8">
        <v>341595</v>
      </c>
      <c r="N38" s="8">
        <v>1533361</v>
      </c>
    </row>
    <row r="39" spans="1:14">
      <c r="A39" s="5">
        <v>44886</v>
      </c>
      <c r="B39" s="6">
        <v>19889</v>
      </c>
      <c r="C39" s="6">
        <v>1107</v>
      </c>
      <c r="D39" s="6">
        <v>4120</v>
      </c>
      <c r="E39" s="8">
        <v>25116</v>
      </c>
      <c r="F39" s="8">
        <v>783898</v>
      </c>
      <c r="G39" s="8">
        <v>114715</v>
      </c>
      <c r="H39" s="8">
        <v>304525</v>
      </c>
      <c r="I39" s="6">
        <v>189</v>
      </c>
      <c r="J39" s="8">
        <v>1203327</v>
      </c>
      <c r="K39" s="8">
        <v>5465</v>
      </c>
      <c r="L39" s="6">
        <v>1</v>
      </c>
      <c r="M39" s="8">
        <v>347060</v>
      </c>
      <c r="N39" s="8">
        <v>1550387</v>
      </c>
    </row>
    <row r="40" spans="1:14">
      <c r="A40" s="9">
        <v>44916</v>
      </c>
      <c r="B40" s="6">
        <v>16859</v>
      </c>
      <c r="C40" s="6">
        <v>1018</v>
      </c>
      <c r="D40" s="6">
        <v>4267</v>
      </c>
      <c r="E40" s="8">
        <v>22144</v>
      </c>
      <c r="F40" s="8">
        <v>799622</v>
      </c>
      <c r="G40" s="8">
        <v>110928</v>
      </c>
      <c r="H40" s="8">
        <v>309702</v>
      </c>
      <c r="I40" s="6">
        <v>189</v>
      </c>
      <c r="J40" s="8">
        <v>1220441</v>
      </c>
      <c r="K40" s="8">
        <v>4245</v>
      </c>
      <c r="L40" s="6">
        <v>1</v>
      </c>
      <c r="M40" s="8">
        <v>351405</v>
      </c>
      <c r="N40" s="8">
        <v>1571846</v>
      </c>
    </row>
    <row r="41" spans="1:14">
      <c r="A41" s="5">
        <v>44583</v>
      </c>
      <c r="B41" s="6">
        <v>22532</v>
      </c>
      <c r="C41" s="6">
        <v>1459</v>
      </c>
      <c r="D41" s="6">
        <v>5445</v>
      </c>
      <c r="E41" s="8">
        <v>29436</v>
      </c>
      <c r="F41" s="8">
        <v>820463</v>
      </c>
      <c r="G41" s="8">
        <v>110039</v>
      </c>
      <c r="H41" s="8">
        <v>316567</v>
      </c>
      <c r="I41" s="6">
        <v>189</v>
      </c>
      <c r="J41" s="8">
        <v>1247258</v>
      </c>
      <c r="K41" s="8">
        <v>8992</v>
      </c>
      <c r="L41" s="6">
        <v>1</v>
      </c>
      <c r="M41" s="8">
        <v>360397</v>
      </c>
      <c r="N41" s="8">
        <v>1607655</v>
      </c>
    </row>
    <row r="42" spans="1:14">
      <c r="A42" s="5">
        <v>44614</v>
      </c>
      <c r="B42" s="6">
        <v>19715</v>
      </c>
      <c r="C42" s="6">
        <v>1679</v>
      </c>
      <c r="D42" s="6">
        <v>5704</v>
      </c>
      <c r="E42" s="8">
        <v>27098</v>
      </c>
      <c r="F42" s="8">
        <v>838423</v>
      </c>
      <c r="G42" s="8">
        <v>110136</v>
      </c>
      <c r="H42" s="8">
        <v>323758</v>
      </c>
      <c r="I42" s="6">
        <v>189</v>
      </c>
      <c r="J42" s="8">
        <v>1272506</v>
      </c>
      <c r="K42" s="8">
        <v>5925</v>
      </c>
      <c r="L42" s="6">
        <v>1</v>
      </c>
      <c r="M42" s="8">
        <v>366322</v>
      </c>
      <c r="N42" s="8">
        <v>1638828</v>
      </c>
    </row>
    <row r="43" spans="1:14">
      <c r="A43" s="5">
        <v>44642</v>
      </c>
      <c r="B43" s="6">
        <v>22517</v>
      </c>
      <c r="C43" s="6">
        <v>2220</v>
      </c>
      <c r="D43" s="6">
        <v>6663</v>
      </c>
      <c r="E43" s="8">
        <v>31400</v>
      </c>
      <c r="F43" s="8">
        <v>859341</v>
      </c>
      <c r="G43" s="8">
        <v>111225</v>
      </c>
      <c r="H43" s="8">
        <v>331789</v>
      </c>
      <c r="I43" s="6">
        <v>189</v>
      </c>
      <c r="J43" s="8">
        <v>1302544</v>
      </c>
      <c r="K43" s="8">
        <v>5577</v>
      </c>
      <c r="L43" s="6">
        <v>1</v>
      </c>
      <c r="M43" s="8">
        <v>371899</v>
      </c>
      <c r="N43" s="8">
        <v>1674443</v>
      </c>
    </row>
    <row r="44" spans="1:14">
      <c r="A44" s="5">
        <v>44673</v>
      </c>
      <c r="B44" s="6">
        <v>18771</v>
      </c>
      <c r="C44" s="6">
        <v>3084</v>
      </c>
      <c r="D44" s="6">
        <v>5205</v>
      </c>
      <c r="E44" s="8">
        <v>27060</v>
      </c>
      <c r="F44" s="8">
        <v>876456</v>
      </c>
      <c r="G44" s="8">
        <v>113548</v>
      </c>
      <c r="H44" s="8">
        <v>338370</v>
      </c>
      <c r="I44" s="6">
        <v>189</v>
      </c>
      <c r="J44" s="8">
        <v>1328563</v>
      </c>
      <c r="K44" s="8">
        <v>5165</v>
      </c>
      <c r="L44" s="6">
        <v>1</v>
      </c>
      <c r="M44" s="8">
        <v>377064</v>
      </c>
      <c r="N44" s="8">
        <v>1705627</v>
      </c>
    </row>
    <row r="45" spans="1:14">
      <c r="A45" s="9">
        <v>44703</v>
      </c>
      <c r="B45" s="6">
        <v>18014</v>
      </c>
      <c r="C45" s="6">
        <v>4173</v>
      </c>
      <c r="D45" s="6">
        <v>4533</v>
      </c>
      <c r="E45" s="8">
        <v>26720</v>
      </c>
      <c r="F45" s="8">
        <v>893161</v>
      </c>
      <c r="G45" s="8">
        <v>116889</v>
      </c>
      <c r="H45" s="8">
        <v>343963</v>
      </c>
      <c r="I45" s="6">
        <v>195</v>
      </c>
      <c r="J45" s="8">
        <v>1354208</v>
      </c>
      <c r="K45" s="8">
        <v>4873</v>
      </c>
      <c r="L45" s="6">
        <v>1</v>
      </c>
      <c r="M45" s="8">
        <v>381936</v>
      </c>
      <c r="N45" s="8">
        <v>1736144</v>
      </c>
    </row>
    <row r="46" spans="1:14">
      <c r="A46" s="5">
        <v>44734</v>
      </c>
      <c r="B46" s="6">
        <v>17396</v>
      </c>
      <c r="C46" s="6">
        <v>3133</v>
      </c>
      <c r="D46" s="6">
        <v>4871</v>
      </c>
      <c r="E46" s="8">
        <v>25400</v>
      </c>
      <c r="F46" s="8">
        <v>909305</v>
      </c>
      <c r="G46" s="8">
        <v>118946</v>
      </c>
      <c r="H46" s="8">
        <v>349886</v>
      </c>
      <c r="I46" s="6">
        <v>196</v>
      </c>
      <c r="J46" s="8">
        <v>1378333</v>
      </c>
      <c r="K46" s="8">
        <v>5135</v>
      </c>
      <c r="L46" s="6">
        <v>1</v>
      </c>
      <c r="M46" s="8">
        <v>387071</v>
      </c>
      <c r="N46" s="8">
        <v>1765404</v>
      </c>
    </row>
    <row r="47" spans="1:14">
      <c r="A47" s="5">
        <v>44764</v>
      </c>
      <c r="B47" s="6">
        <v>16295</v>
      </c>
      <c r="C47" s="6">
        <v>1908</v>
      </c>
      <c r="D47" s="6">
        <v>4387</v>
      </c>
      <c r="E47" s="8">
        <v>22590</v>
      </c>
      <c r="F47" s="8">
        <v>924198</v>
      </c>
      <c r="G47" s="8">
        <v>119619</v>
      </c>
      <c r="H47" s="8">
        <v>355375</v>
      </c>
      <c r="I47" s="6">
        <v>196</v>
      </c>
      <c r="J47" s="8">
        <v>1399388</v>
      </c>
      <c r="K47" s="8">
        <v>5067</v>
      </c>
      <c r="L47" s="6">
        <v>1</v>
      </c>
      <c r="M47" s="8">
        <v>392138</v>
      </c>
      <c r="N47" s="8">
        <v>1791526</v>
      </c>
    </row>
    <row r="48" spans="1:14">
      <c r="A48" s="9">
        <v>44795</v>
      </c>
      <c r="B48" s="6">
        <v>18849</v>
      </c>
      <c r="C48" s="6">
        <v>1678</v>
      </c>
      <c r="D48" s="6">
        <v>5007</v>
      </c>
      <c r="E48" s="8">
        <v>25534</v>
      </c>
      <c r="F48" s="8">
        <v>941658</v>
      </c>
      <c r="G48" s="8">
        <v>119338</v>
      </c>
      <c r="H48" s="8">
        <v>361426</v>
      </c>
      <c r="I48" s="6">
        <v>196</v>
      </c>
      <c r="J48" s="8">
        <v>1422618</v>
      </c>
      <c r="K48" s="8">
        <v>5605</v>
      </c>
      <c r="L48" s="6">
        <v>1</v>
      </c>
      <c r="M48" s="8">
        <v>397742</v>
      </c>
      <c r="N48" s="8">
        <v>1820360</v>
      </c>
    </row>
    <row r="49" spans="1:14">
      <c r="A49" s="9">
        <v>44826</v>
      </c>
      <c r="B49" s="6">
        <v>21273</v>
      </c>
      <c r="C49" s="6">
        <v>1584</v>
      </c>
      <c r="D49" s="6">
        <v>4488</v>
      </c>
      <c r="E49" s="8">
        <v>27345</v>
      </c>
      <c r="F49" s="8">
        <v>961901</v>
      </c>
      <c r="G49" s="8">
        <v>118373</v>
      </c>
      <c r="H49" s="8">
        <v>366690</v>
      </c>
      <c r="I49" s="6">
        <v>196</v>
      </c>
      <c r="J49" s="8">
        <v>1447160</v>
      </c>
      <c r="K49" s="8">
        <v>5097</v>
      </c>
      <c r="L49" s="6">
        <v>1</v>
      </c>
      <c r="M49" s="8">
        <v>402838</v>
      </c>
      <c r="N49" s="8">
        <v>1849998</v>
      </c>
    </row>
    <row r="50" spans="1:14">
      <c r="A50" s="9">
        <v>44856</v>
      </c>
      <c r="B50" s="6">
        <v>19571</v>
      </c>
      <c r="C50" s="6">
        <v>1717</v>
      </c>
      <c r="D50" s="6">
        <v>4737</v>
      </c>
      <c r="E50" s="8">
        <v>26025</v>
      </c>
      <c r="F50" s="8">
        <v>980156</v>
      </c>
      <c r="G50" s="8">
        <v>116311</v>
      </c>
      <c r="H50" s="8">
        <v>372492</v>
      </c>
      <c r="I50" s="6">
        <v>196</v>
      </c>
      <c r="J50" s="8">
        <v>284577</v>
      </c>
      <c r="K50" s="8">
        <v>5806</v>
      </c>
      <c r="L50" s="6">
        <v>1</v>
      </c>
      <c r="M50" s="8">
        <v>408643</v>
      </c>
      <c r="N50" s="8">
        <v>693220</v>
      </c>
    </row>
    <row r="53" spans="1:14">
      <c r="A53" t="s">
        <v>104</v>
      </c>
      <c r="B53" s="228">
        <f>AVERAGE(B54:B56)</f>
        <v>19590.888888888891</v>
      </c>
      <c r="C53" s="225">
        <f>AVERAGE(C54:C56)</f>
        <v>4781.416666666667</v>
      </c>
    </row>
    <row r="54" spans="1:14" ht="41.25" customHeight="1">
      <c r="A54">
        <v>2020</v>
      </c>
      <c r="B54" s="285">
        <f>AVERAGE(B14:B25)</f>
        <v>16052.666666666666</v>
      </c>
      <c r="C54" s="225">
        <f>AVERAGE(D14:D25)</f>
        <v>4381.416666666667</v>
      </c>
    </row>
    <row r="55" spans="1:14">
      <c r="A55">
        <v>2021</v>
      </c>
      <c r="B55" s="285">
        <f>AVERAGE(B26:B37)</f>
        <v>23222.083333333332</v>
      </c>
      <c r="C55" s="225">
        <f>AVERAGE(D26:D37)</f>
        <v>5023.583333333333</v>
      </c>
    </row>
    <row r="56" spans="1:14">
      <c r="A56">
        <v>2022</v>
      </c>
      <c r="B56" s="285">
        <f>AVERAGE(B38:B49)</f>
        <v>19497.916666666668</v>
      </c>
      <c r="C56" s="225">
        <f>AVERAGE(D38:D49)</f>
        <v>4939.25</v>
      </c>
    </row>
    <row r="58" spans="1:14">
      <c r="A58">
        <v>2022</v>
      </c>
      <c r="B58" t="s">
        <v>110</v>
      </c>
      <c r="C58">
        <v>66364</v>
      </c>
      <c r="D58" s="234">
        <f>C58/C60</f>
        <v>0.91025553101896939</v>
      </c>
    </row>
    <row r="59" spans="1:14">
      <c r="A59">
        <v>2022</v>
      </c>
      <c r="B59" t="s">
        <v>111</v>
      </c>
      <c r="C59">
        <v>6543</v>
      </c>
      <c r="D59" s="234">
        <f>C59/C60</f>
        <v>8.9744468981030626E-2</v>
      </c>
    </row>
    <row r="60" spans="1:14">
      <c r="B60" t="s">
        <v>93</v>
      </c>
      <c r="C60">
        <f>C58+C59</f>
        <v>72907</v>
      </c>
    </row>
    <row r="62" spans="1:14">
      <c r="B62" t="s">
        <v>110</v>
      </c>
      <c r="C62" t="s">
        <v>111</v>
      </c>
      <c r="D62" t="s">
        <v>93</v>
      </c>
      <c r="E62" t="s">
        <v>155</v>
      </c>
    </row>
    <row r="63" spans="1:14">
      <c r="A63" t="s">
        <v>114</v>
      </c>
      <c r="B63">
        <v>4975</v>
      </c>
      <c r="C63">
        <v>712</v>
      </c>
      <c r="D63">
        <f>SUM(B63:C63)</f>
        <v>5687</v>
      </c>
      <c r="E63" s="282">
        <v>4581</v>
      </c>
      <c r="F63">
        <f>D63-E63</f>
        <v>1106</v>
      </c>
    </row>
    <row r="64" spans="1:14">
      <c r="A64" t="s">
        <v>115</v>
      </c>
      <c r="B64">
        <v>4583</v>
      </c>
      <c r="C64">
        <v>627</v>
      </c>
      <c r="D64">
        <f t="shared" ref="D64:D76" si="0">SUM(B64:C64)</f>
        <v>5210</v>
      </c>
      <c r="E64" s="282">
        <v>4120</v>
      </c>
      <c r="F64">
        <f t="shared" ref="F64:F75" si="1">D64-E64</f>
        <v>1090</v>
      </c>
    </row>
    <row r="65" spans="1:6">
      <c r="A65" t="s">
        <v>116</v>
      </c>
      <c r="B65">
        <v>4808</v>
      </c>
      <c r="C65">
        <v>554</v>
      </c>
      <c r="D65">
        <f t="shared" si="0"/>
        <v>5362</v>
      </c>
      <c r="E65" s="282">
        <v>4267</v>
      </c>
      <c r="F65">
        <f t="shared" si="1"/>
        <v>1095</v>
      </c>
    </row>
    <row r="66" spans="1:6">
      <c r="A66" t="s">
        <v>117</v>
      </c>
      <c r="B66">
        <v>5951</v>
      </c>
      <c r="C66">
        <v>569</v>
      </c>
      <c r="D66">
        <f t="shared" si="0"/>
        <v>6520</v>
      </c>
      <c r="E66" s="282">
        <v>5445</v>
      </c>
      <c r="F66">
        <f t="shared" si="1"/>
        <v>1075</v>
      </c>
    </row>
    <row r="67" spans="1:6">
      <c r="A67" t="s">
        <v>118</v>
      </c>
      <c r="B67">
        <v>6762</v>
      </c>
      <c r="C67">
        <v>545</v>
      </c>
      <c r="D67">
        <f t="shared" si="0"/>
        <v>7307</v>
      </c>
      <c r="E67" s="282">
        <v>5704</v>
      </c>
      <c r="F67">
        <f t="shared" si="1"/>
        <v>1603</v>
      </c>
    </row>
    <row r="68" spans="1:6">
      <c r="A68" t="s">
        <v>119</v>
      </c>
      <c r="B68">
        <v>7751</v>
      </c>
      <c r="C68">
        <v>645</v>
      </c>
      <c r="D68">
        <f t="shared" si="0"/>
        <v>8396</v>
      </c>
      <c r="E68" s="282">
        <v>6663</v>
      </c>
      <c r="F68">
        <f t="shared" si="1"/>
        <v>1733</v>
      </c>
    </row>
    <row r="69" spans="1:6">
      <c r="A69" t="s">
        <v>120</v>
      </c>
      <c r="B69">
        <v>5888</v>
      </c>
      <c r="C69">
        <v>525</v>
      </c>
      <c r="D69">
        <f t="shared" si="0"/>
        <v>6413</v>
      </c>
      <c r="E69" s="282">
        <v>5205</v>
      </c>
      <c r="F69">
        <f t="shared" si="1"/>
        <v>1208</v>
      </c>
    </row>
    <row r="70" spans="1:6">
      <c r="A70" t="s">
        <v>121</v>
      </c>
      <c r="B70">
        <v>5213</v>
      </c>
      <c r="C70">
        <v>456</v>
      </c>
      <c r="D70">
        <f t="shared" si="0"/>
        <v>5669</v>
      </c>
      <c r="E70" s="282">
        <v>4533</v>
      </c>
      <c r="F70">
        <f t="shared" si="1"/>
        <v>1136</v>
      </c>
    </row>
    <row r="71" spans="1:6">
      <c r="A71" t="s">
        <v>122</v>
      </c>
      <c r="B71">
        <v>5585</v>
      </c>
      <c r="C71">
        <v>520</v>
      </c>
      <c r="D71">
        <f t="shared" si="0"/>
        <v>6105</v>
      </c>
      <c r="E71" s="282">
        <v>4871</v>
      </c>
      <c r="F71">
        <f t="shared" si="1"/>
        <v>1234</v>
      </c>
    </row>
    <row r="72" spans="1:6">
      <c r="A72" t="s">
        <v>123</v>
      </c>
      <c r="B72">
        <v>4794</v>
      </c>
      <c r="C72">
        <v>421</v>
      </c>
      <c r="D72">
        <f t="shared" si="0"/>
        <v>5215</v>
      </c>
      <c r="E72" s="282">
        <v>4387</v>
      </c>
      <c r="F72">
        <f t="shared" si="1"/>
        <v>828</v>
      </c>
    </row>
    <row r="73" spans="1:6">
      <c r="A73" t="s">
        <v>124</v>
      </c>
      <c r="B73">
        <v>5345</v>
      </c>
      <c r="C73">
        <v>474</v>
      </c>
      <c r="D73">
        <f t="shared" si="0"/>
        <v>5819</v>
      </c>
      <c r="E73" s="282">
        <v>5007</v>
      </c>
      <c r="F73">
        <f t="shared" si="1"/>
        <v>812</v>
      </c>
    </row>
    <row r="74" spans="1:6">
      <c r="A74" t="s">
        <v>125</v>
      </c>
      <c r="B74">
        <v>4709</v>
      </c>
      <c r="C74">
        <v>495</v>
      </c>
      <c r="D74">
        <f t="shared" si="0"/>
        <v>5204</v>
      </c>
      <c r="E74" s="282">
        <v>4488</v>
      </c>
      <c r="F74">
        <f t="shared" si="1"/>
        <v>716</v>
      </c>
    </row>
    <row r="75" spans="1:6">
      <c r="A75" t="s">
        <v>93</v>
      </c>
      <c r="B75">
        <f>SUM(B63:B74)</f>
        <v>66364</v>
      </c>
      <c r="C75">
        <f>SUM(C63:C74)</f>
        <v>6543</v>
      </c>
      <c r="D75">
        <f t="shared" si="0"/>
        <v>72907</v>
      </c>
      <c r="E75">
        <f>SUM(E63:E74)</f>
        <v>59271</v>
      </c>
      <c r="F75">
        <f t="shared" si="1"/>
        <v>13636</v>
      </c>
    </row>
    <row r="76" spans="1:6">
      <c r="A76" t="s">
        <v>107</v>
      </c>
      <c r="B76">
        <f>AVERAGE(B62:B74)</f>
        <v>5530.333333333333</v>
      </c>
      <c r="C76">
        <f>AVERAGE(C62:C74)</f>
        <v>545.25</v>
      </c>
      <c r="D76" s="283">
        <f t="shared" si="0"/>
        <v>6075.583333333333</v>
      </c>
    </row>
    <row r="78" spans="1:6">
      <c r="B78" s="284">
        <f>B76/D76</f>
        <v>0.91025553101896939</v>
      </c>
      <c r="C78" s="284">
        <f>C76/D76</f>
        <v>8.9744468981030626E-2</v>
      </c>
    </row>
  </sheetData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841FC-E949-42EB-A919-405595FA6372}">
  <dimension ref="A36:A50"/>
  <sheetViews>
    <sheetView topLeftCell="A13" workbookViewId="0">
      <selection activeCell="G26" sqref="G26"/>
    </sheetView>
  </sheetViews>
  <sheetFormatPr defaultRowHeight="14.5"/>
  <sheetData>
    <row r="36" spans="1:1">
      <c r="A36" s="288" t="s">
        <v>105</v>
      </c>
    </row>
    <row r="37" spans="1:1">
      <c r="A37" t="s">
        <v>106</v>
      </c>
    </row>
    <row r="50" spans="1:1">
      <c r="A50" t="s">
        <v>157</v>
      </c>
    </row>
  </sheetData>
  <hyperlinks>
    <hyperlink ref="A36" r:id="rId1" xr:uid="{73D4D5BB-B846-4FCB-92CF-3BA821DFB350}"/>
  </hyperlinks>
  <pageMargins left="0.7" right="0.7" top="0.75" bottom="0.75" header="0.3" footer="0.3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0402D-0EBE-4903-8DA0-EB4647394071}">
  <dimension ref="A1:G5"/>
  <sheetViews>
    <sheetView workbookViewId="0">
      <selection activeCell="G26" sqref="G26"/>
    </sheetView>
  </sheetViews>
  <sheetFormatPr defaultRowHeight="14.5"/>
  <cols>
    <col min="1" max="1" width="13.54296875" customWidth="1"/>
    <col min="2" max="2" width="13" customWidth="1"/>
    <col min="3" max="3" width="15.26953125" customWidth="1"/>
    <col min="5" max="5" width="15.54296875" customWidth="1"/>
    <col min="6" max="6" width="12.26953125" customWidth="1"/>
    <col min="7" max="7" width="12.7265625" bestFit="1" customWidth="1"/>
  </cols>
  <sheetData>
    <row r="1" spans="1:7">
      <c r="C1" t="s">
        <v>109</v>
      </c>
      <c r="D1" s="254" t="s">
        <v>130</v>
      </c>
      <c r="E1" t="s">
        <v>131</v>
      </c>
      <c r="F1" t="s">
        <v>108</v>
      </c>
    </row>
    <row r="3" spans="1:7">
      <c r="B3" s="227"/>
    </row>
    <row r="5" spans="1:7">
      <c r="A5" t="s">
        <v>107</v>
      </c>
      <c r="B5" s="62">
        <f>C5*2080</f>
        <v>88358.399999999994</v>
      </c>
      <c r="C5" s="62">
        <v>42.48</v>
      </c>
      <c r="D5" s="7">
        <f>'FY23 Customer Burden'!H18</f>
        <v>6562</v>
      </c>
      <c r="E5" s="51">
        <f>15/60</f>
        <v>0.25</v>
      </c>
      <c r="F5" s="290">
        <f>D5*E5</f>
        <v>1640.5</v>
      </c>
      <c r="G5" s="96">
        <f>F5*C5</f>
        <v>69688.439999999988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B8B1C-3CD1-46A8-ACE9-E7016236DEEF}">
  <dimension ref="A1:P37"/>
  <sheetViews>
    <sheetView topLeftCell="B12" workbookViewId="0">
      <selection activeCell="G26" sqref="G26"/>
    </sheetView>
  </sheetViews>
  <sheetFormatPr defaultRowHeight="12.5"/>
  <cols>
    <col min="1" max="1" width="20.7265625" style="117" customWidth="1"/>
    <col min="2" max="2" width="48.7265625" style="117" customWidth="1"/>
    <col min="3" max="3" width="9.1796875" style="117" customWidth="1"/>
    <col min="4" max="4" width="11.26953125" style="117" bestFit="1" customWidth="1"/>
    <col min="5" max="5" width="9.1796875" style="117" customWidth="1"/>
    <col min="6" max="6" width="10.26953125" style="117" bestFit="1" customWidth="1"/>
    <col min="7" max="7" width="9.1796875" style="117"/>
    <col min="8" max="8" width="12.1796875" style="117" customWidth="1"/>
    <col min="9" max="9" width="0" style="117" hidden="1" customWidth="1"/>
    <col min="10" max="10" width="9.7265625" style="117" hidden="1" customWidth="1"/>
    <col min="11" max="11" width="0" style="117" hidden="1" customWidth="1"/>
    <col min="12" max="12" width="16.7265625" style="117" customWidth="1"/>
    <col min="13" max="13" width="21" style="117" bestFit="1" customWidth="1"/>
    <col min="14" max="14" width="38.81640625" style="117" bestFit="1" customWidth="1"/>
    <col min="15" max="15" width="9.1796875" style="117"/>
    <col min="16" max="16" width="12.26953125" style="117" bestFit="1" customWidth="1"/>
    <col min="17" max="19" width="9.1796875" style="117"/>
    <col min="20" max="20" width="31.26953125" style="117" customWidth="1"/>
    <col min="21" max="256" width="9.1796875" style="117"/>
    <col min="257" max="257" width="20.7265625" style="117" customWidth="1"/>
    <col min="258" max="258" width="48.7265625" style="117" customWidth="1"/>
    <col min="259" max="259" width="9.1796875" style="117"/>
    <col min="260" max="260" width="11.26953125" style="117" bestFit="1" customWidth="1"/>
    <col min="261" max="261" width="9.1796875" style="117"/>
    <col min="262" max="262" width="10.26953125" style="117" bestFit="1" customWidth="1"/>
    <col min="263" max="263" width="9.1796875" style="117"/>
    <col min="264" max="264" width="12.1796875" style="117" customWidth="1"/>
    <col min="265" max="267" width="0" style="117" hidden="1" customWidth="1"/>
    <col min="268" max="268" width="11.81640625" style="117" customWidth="1"/>
    <col min="269" max="269" width="21" style="117" bestFit="1" customWidth="1"/>
    <col min="270" max="270" width="38.81640625" style="117" bestFit="1" customWidth="1"/>
    <col min="271" max="271" width="9.1796875" style="117"/>
    <col min="272" max="272" width="12.26953125" style="117" bestFit="1" customWidth="1"/>
    <col min="273" max="275" width="9.1796875" style="117"/>
    <col min="276" max="276" width="31.26953125" style="117" customWidth="1"/>
    <col min="277" max="512" width="9.1796875" style="117"/>
    <col min="513" max="513" width="20.7265625" style="117" customWidth="1"/>
    <col min="514" max="514" width="48.7265625" style="117" customWidth="1"/>
    <col min="515" max="515" width="9.1796875" style="117"/>
    <col min="516" max="516" width="11.26953125" style="117" bestFit="1" customWidth="1"/>
    <col min="517" max="517" width="9.1796875" style="117"/>
    <col min="518" max="518" width="10.26953125" style="117" bestFit="1" customWidth="1"/>
    <col min="519" max="519" width="9.1796875" style="117"/>
    <col min="520" max="520" width="12.1796875" style="117" customWidth="1"/>
    <col min="521" max="523" width="0" style="117" hidden="1" customWidth="1"/>
    <col min="524" max="524" width="11.81640625" style="117" customWidth="1"/>
    <col min="525" max="525" width="21" style="117" bestFit="1" customWidth="1"/>
    <col min="526" max="526" width="38.81640625" style="117" bestFit="1" customWidth="1"/>
    <col min="527" max="527" width="9.1796875" style="117"/>
    <col min="528" max="528" width="12.26953125" style="117" bestFit="1" customWidth="1"/>
    <col min="529" max="531" width="9.1796875" style="117"/>
    <col min="532" max="532" width="31.26953125" style="117" customWidth="1"/>
    <col min="533" max="768" width="9.1796875" style="117"/>
    <col min="769" max="769" width="20.7265625" style="117" customWidth="1"/>
    <col min="770" max="770" width="48.7265625" style="117" customWidth="1"/>
    <col min="771" max="771" width="9.1796875" style="117"/>
    <col min="772" max="772" width="11.26953125" style="117" bestFit="1" customWidth="1"/>
    <col min="773" max="773" width="9.1796875" style="117"/>
    <col min="774" max="774" width="10.26953125" style="117" bestFit="1" customWidth="1"/>
    <col min="775" max="775" width="9.1796875" style="117"/>
    <col min="776" max="776" width="12.1796875" style="117" customWidth="1"/>
    <col min="777" max="779" width="0" style="117" hidden="1" customWidth="1"/>
    <col min="780" max="780" width="11.81640625" style="117" customWidth="1"/>
    <col min="781" max="781" width="21" style="117" bestFit="1" customWidth="1"/>
    <col min="782" max="782" width="38.81640625" style="117" bestFit="1" customWidth="1"/>
    <col min="783" max="783" width="9.1796875" style="117"/>
    <col min="784" max="784" width="12.26953125" style="117" bestFit="1" customWidth="1"/>
    <col min="785" max="787" width="9.1796875" style="117"/>
    <col min="788" max="788" width="31.26953125" style="117" customWidth="1"/>
    <col min="789" max="1024" width="9.1796875" style="117"/>
    <col min="1025" max="1025" width="20.7265625" style="117" customWidth="1"/>
    <col min="1026" max="1026" width="48.7265625" style="117" customWidth="1"/>
    <col min="1027" max="1027" width="9.1796875" style="117"/>
    <col min="1028" max="1028" width="11.26953125" style="117" bestFit="1" customWidth="1"/>
    <col min="1029" max="1029" width="9.1796875" style="117"/>
    <col min="1030" max="1030" width="10.26953125" style="117" bestFit="1" customWidth="1"/>
    <col min="1031" max="1031" width="9.1796875" style="117"/>
    <col min="1032" max="1032" width="12.1796875" style="117" customWidth="1"/>
    <col min="1033" max="1035" width="0" style="117" hidden="1" customWidth="1"/>
    <col min="1036" max="1036" width="11.81640625" style="117" customWidth="1"/>
    <col min="1037" max="1037" width="21" style="117" bestFit="1" customWidth="1"/>
    <col min="1038" max="1038" width="38.81640625" style="117" bestFit="1" customWidth="1"/>
    <col min="1039" max="1039" width="9.1796875" style="117"/>
    <col min="1040" max="1040" width="12.26953125" style="117" bestFit="1" customWidth="1"/>
    <col min="1041" max="1043" width="9.1796875" style="117"/>
    <col min="1044" max="1044" width="31.26953125" style="117" customWidth="1"/>
    <col min="1045" max="1280" width="9.1796875" style="117"/>
    <col min="1281" max="1281" width="20.7265625" style="117" customWidth="1"/>
    <col min="1282" max="1282" width="48.7265625" style="117" customWidth="1"/>
    <col min="1283" max="1283" width="9.1796875" style="117"/>
    <col min="1284" max="1284" width="11.26953125" style="117" bestFit="1" customWidth="1"/>
    <col min="1285" max="1285" width="9.1796875" style="117"/>
    <col min="1286" max="1286" width="10.26953125" style="117" bestFit="1" customWidth="1"/>
    <col min="1287" max="1287" width="9.1796875" style="117"/>
    <col min="1288" max="1288" width="12.1796875" style="117" customWidth="1"/>
    <col min="1289" max="1291" width="0" style="117" hidden="1" customWidth="1"/>
    <col min="1292" max="1292" width="11.81640625" style="117" customWidth="1"/>
    <col min="1293" max="1293" width="21" style="117" bestFit="1" customWidth="1"/>
    <col min="1294" max="1294" width="38.81640625" style="117" bestFit="1" customWidth="1"/>
    <col min="1295" max="1295" width="9.1796875" style="117"/>
    <col min="1296" max="1296" width="12.26953125" style="117" bestFit="1" customWidth="1"/>
    <col min="1297" max="1299" width="9.1796875" style="117"/>
    <col min="1300" max="1300" width="31.26953125" style="117" customWidth="1"/>
    <col min="1301" max="1536" width="9.1796875" style="117"/>
    <col min="1537" max="1537" width="20.7265625" style="117" customWidth="1"/>
    <col min="1538" max="1538" width="48.7265625" style="117" customWidth="1"/>
    <col min="1539" max="1539" width="9.1796875" style="117"/>
    <col min="1540" max="1540" width="11.26953125" style="117" bestFit="1" customWidth="1"/>
    <col min="1541" max="1541" width="9.1796875" style="117"/>
    <col min="1542" max="1542" width="10.26953125" style="117" bestFit="1" customWidth="1"/>
    <col min="1543" max="1543" width="9.1796875" style="117"/>
    <col min="1544" max="1544" width="12.1796875" style="117" customWidth="1"/>
    <col min="1545" max="1547" width="0" style="117" hidden="1" customWidth="1"/>
    <col min="1548" max="1548" width="11.81640625" style="117" customWidth="1"/>
    <col min="1549" max="1549" width="21" style="117" bestFit="1" customWidth="1"/>
    <col min="1550" max="1550" width="38.81640625" style="117" bestFit="1" customWidth="1"/>
    <col min="1551" max="1551" width="9.1796875" style="117"/>
    <col min="1552" max="1552" width="12.26953125" style="117" bestFit="1" customWidth="1"/>
    <col min="1553" max="1555" width="9.1796875" style="117"/>
    <col min="1556" max="1556" width="31.26953125" style="117" customWidth="1"/>
    <col min="1557" max="1792" width="9.1796875" style="117"/>
    <col min="1793" max="1793" width="20.7265625" style="117" customWidth="1"/>
    <col min="1794" max="1794" width="48.7265625" style="117" customWidth="1"/>
    <col min="1795" max="1795" width="9.1796875" style="117"/>
    <col min="1796" max="1796" width="11.26953125" style="117" bestFit="1" customWidth="1"/>
    <col min="1797" max="1797" width="9.1796875" style="117"/>
    <col min="1798" max="1798" width="10.26953125" style="117" bestFit="1" customWidth="1"/>
    <col min="1799" max="1799" width="9.1796875" style="117"/>
    <col min="1800" max="1800" width="12.1796875" style="117" customWidth="1"/>
    <col min="1801" max="1803" width="0" style="117" hidden="1" customWidth="1"/>
    <col min="1804" max="1804" width="11.81640625" style="117" customWidth="1"/>
    <col min="1805" max="1805" width="21" style="117" bestFit="1" customWidth="1"/>
    <col min="1806" max="1806" width="38.81640625" style="117" bestFit="1" customWidth="1"/>
    <col min="1807" max="1807" width="9.1796875" style="117"/>
    <col min="1808" max="1808" width="12.26953125" style="117" bestFit="1" customWidth="1"/>
    <col min="1809" max="1811" width="9.1796875" style="117"/>
    <col min="1812" max="1812" width="31.26953125" style="117" customWidth="1"/>
    <col min="1813" max="2048" width="9.1796875" style="117"/>
    <col min="2049" max="2049" width="20.7265625" style="117" customWidth="1"/>
    <col min="2050" max="2050" width="48.7265625" style="117" customWidth="1"/>
    <col min="2051" max="2051" width="9.1796875" style="117"/>
    <col min="2052" max="2052" width="11.26953125" style="117" bestFit="1" customWidth="1"/>
    <col min="2053" max="2053" width="9.1796875" style="117"/>
    <col min="2054" max="2054" width="10.26953125" style="117" bestFit="1" customWidth="1"/>
    <col min="2055" max="2055" width="9.1796875" style="117"/>
    <col min="2056" max="2056" width="12.1796875" style="117" customWidth="1"/>
    <col min="2057" max="2059" width="0" style="117" hidden="1" customWidth="1"/>
    <col min="2060" max="2060" width="11.81640625" style="117" customWidth="1"/>
    <col min="2061" max="2061" width="21" style="117" bestFit="1" customWidth="1"/>
    <col min="2062" max="2062" width="38.81640625" style="117" bestFit="1" customWidth="1"/>
    <col min="2063" max="2063" width="9.1796875" style="117"/>
    <col min="2064" max="2064" width="12.26953125" style="117" bestFit="1" customWidth="1"/>
    <col min="2065" max="2067" width="9.1796875" style="117"/>
    <col min="2068" max="2068" width="31.26953125" style="117" customWidth="1"/>
    <col min="2069" max="2304" width="9.1796875" style="117"/>
    <col min="2305" max="2305" width="20.7265625" style="117" customWidth="1"/>
    <col min="2306" max="2306" width="48.7265625" style="117" customWidth="1"/>
    <col min="2307" max="2307" width="9.1796875" style="117"/>
    <col min="2308" max="2308" width="11.26953125" style="117" bestFit="1" customWidth="1"/>
    <col min="2309" max="2309" width="9.1796875" style="117"/>
    <col min="2310" max="2310" width="10.26953125" style="117" bestFit="1" customWidth="1"/>
    <col min="2311" max="2311" width="9.1796875" style="117"/>
    <col min="2312" max="2312" width="12.1796875" style="117" customWidth="1"/>
    <col min="2313" max="2315" width="0" style="117" hidden="1" customWidth="1"/>
    <col min="2316" max="2316" width="11.81640625" style="117" customWidth="1"/>
    <col min="2317" max="2317" width="21" style="117" bestFit="1" customWidth="1"/>
    <col min="2318" max="2318" width="38.81640625" style="117" bestFit="1" customWidth="1"/>
    <col min="2319" max="2319" width="9.1796875" style="117"/>
    <col min="2320" max="2320" width="12.26953125" style="117" bestFit="1" customWidth="1"/>
    <col min="2321" max="2323" width="9.1796875" style="117"/>
    <col min="2324" max="2324" width="31.26953125" style="117" customWidth="1"/>
    <col min="2325" max="2560" width="9.1796875" style="117"/>
    <col min="2561" max="2561" width="20.7265625" style="117" customWidth="1"/>
    <col min="2562" max="2562" width="48.7265625" style="117" customWidth="1"/>
    <col min="2563" max="2563" width="9.1796875" style="117"/>
    <col min="2564" max="2564" width="11.26953125" style="117" bestFit="1" customWidth="1"/>
    <col min="2565" max="2565" width="9.1796875" style="117"/>
    <col min="2566" max="2566" width="10.26953125" style="117" bestFit="1" customWidth="1"/>
    <col min="2567" max="2567" width="9.1796875" style="117"/>
    <col min="2568" max="2568" width="12.1796875" style="117" customWidth="1"/>
    <col min="2569" max="2571" width="0" style="117" hidden="1" customWidth="1"/>
    <col min="2572" max="2572" width="11.81640625" style="117" customWidth="1"/>
    <col min="2573" max="2573" width="21" style="117" bestFit="1" customWidth="1"/>
    <col min="2574" max="2574" width="38.81640625" style="117" bestFit="1" customWidth="1"/>
    <col min="2575" max="2575" width="9.1796875" style="117"/>
    <col min="2576" max="2576" width="12.26953125" style="117" bestFit="1" customWidth="1"/>
    <col min="2577" max="2579" width="9.1796875" style="117"/>
    <col min="2580" max="2580" width="31.26953125" style="117" customWidth="1"/>
    <col min="2581" max="2816" width="9.1796875" style="117"/>
    <col min="2817" max="2817" width="20.7265625" style="117" customWidth="1"/>
    <col min="2818" max="2818" width="48.7265625" style="117" customWidth="1"/>
    <col min="2819" max="2819" width="9.1796875" style="117"/>
    <col min="2820" max="2820" width="11.26953125" style="117" bestFit="1" customWidth="1"/>
    <col min="2821" max="2821" width="9.1796875" style="117"/>
    <col min="2822" max="2822" width="10.26953125" style="117" bestFit="1" customWidth="1"/>
    <col min="2823" max="2823" width="9.1796875" style="117"/>
    <col min="2824" max="2824" width="12.1796875" style="117" customWidth="1"/>
    <col min="2825" max="2827" width="0" style="117" hidden="1" customWidth="1"/>
    <col min="2828" max="2828" width="11.81640625" style="117" customWidth="1"/>
    <col min="2829" max="2829" width="21" style="117" bestFit="1" customWidth="1"/>
    <col min="2830" max="2830" width="38.81640625" style="117" bestFit="1" customWidth="1"/>
    <col min="2831" max="2831" width="9.1796875" style="117"/>
    <col min="2832" max="2832" width="12.26953125" style="117" bestFit="1" customWidth="1"/>
    <col min="2833" max="2835" width="9.1796875" style="117"/>
    <col min="2836" max="2836" width="31.26953125" style="117" customWidth="1"/>
    <col min="2837" max="3072" width="9.1796875" style="117"/>
    <col min="3073" max="3073" width="20.7265625" style="117" customWidth="1"/>
    <col min="3074" max="3074" width="48.7265625" style="117" customWidth="1"/>
    <col min="3075" max="3075" width="9.1796875" style="117"/>
    <col min="3076" max="3076" width="11.26953125" style="117" bestFit="1" customWidth="1"/>
    <col min="3077" max="3077" width="9.1796875" style="117"/>
    <col min="3078" max="3078" width="10.26953125" style="117" bestFit="1" customWidth="1"/>
    <col min="3079" max="3079" width="9.1796875" style="117"/>
    <col min="3080" max="3080" width="12.1796875" style="117" customWidth="1"/>
    <col min="3081" max="3083" width="0" style="117" hidden="1" customWidth="1"/>
    <col min="3084" max="3084" width="11.81640625" style="117" customWidth="1"/>
    <col min="3085" max="3085" width="21" style="117" bestFit="1" customWidth="1"/>
    <col min="3086" max="3086" width="38.81640625" style="117" bestFit="1" customWidth="1"/>
    <col min="3087" max="3087" width="9.1796875" style="117"/>
    <col min="3088" max="3088" width="12.26953125" style="117" bestFit="1" customWidth="1"/>
    <col min="3089" max="3091" width="9.1796875" style="117"/>
    <col min="3092" max="3092" width="31.26953125" style="117" customWidth="1"/>
    <col min="3093" max="3328" width="9.1796875" style="117"/>
    <col min="3329" max="3329" width="20.7265625" style="117" customWidth="1"/>
    <col min="3330" max="3330" width="48.7265625" style="117" customWidth="1"/>
    <col min="3331" max="3331" width="9.1796875" style="117"/>
    <col min="3332" max="3332" width="11.26953125" style="117" bestFit="1" customWidth="1"/>
    <col min="3333" max="3333" width="9.1796875" style="117"/>
    <col min="3334" max="3334" width="10.26953125" style="117" bestFit="1" customWidth="1"/>
    <col min="3335" max="3335" width="9.1796875" style="117"/>
    <col min="3336" max="3336" width="12.1796875" style="117" customWidth="1"/>
    <col min="3337" max="3339" width="0" style="117" hidden="1" customWidth="1"/>
    <col min="3340" max="3340" width="11.81640625" style="117" customWidth="1"/>
    <col min="3341" max="3341" width="21" style="117" bestFit="1" customWidth="1"/>
    <col min="3342" max="3342" width="38.81640625" style="117" bestFit="1" customWidth="1"/>
    <col min="3343" max="3343" width="9.1796875" style="117"/>
    <col min="3344" max="3344" width="12.26953125" style="117" bestFit="1" customWidth="1"/>
    <col min="3345" max="3347" width="9.1796875" style="117"/>
    <col min="3348" max="3348" width="31.26953125" style="117" customWidth="1"/>
    <col min="3349" max="3584" width="9.1796875" style="117"/>
    <col min="3585" max="3585" width="20.7265625" style="117" customWidth="1"/>
    <col min="3586" max="3586" width="48.7265625" style="117" customWidth="1"/>
    <col min="3587" max="3587" width="9.1796875" style="117"/>
    <col min="3588" max="3588" width="11.26953125" style="117" bestFit="1" customWidth="1"/>
    <col min="3589" max="3589" width="9.1796875" style="117"/>
    <col min="3590" max="3590" width="10.26953125" style="117" bestFit="1" customWidth="1"/>
    <col min="3591" max="3591" width="9.1796875" style="117"/>
    <col min="3592" max="3592" width="12.1796875" style="117" customWidth="1"/>
    <col min="3593" max="3595" width="0" style="117" hidden="1" customWidth="1"/>
    <col min="3596" max="3596" width="11.81640625" style="117" customWidth="1"/>
    <col min="3597" max="3597" width="21" style="117" bestFit="1" customWidth="1"/>
    <col min="3598" max="3598" width="38.81640625" style="117" bestFit="1" customWidth="1"/>
    <col min="3599" max="3599" width="9.1796875" style="117"/>
    <col min="3600" max="3600" width="12.26953125" style="117" bestFit="1" customWidth="1"/>
    <col min="3601" max="3603" width="9.1796875" style="117"/>
    <col min="3604" max="3604" width="31.26953125" style="117" customWidth="1"/>
    <col min="3605" max="3840" width="9.1796875" style="117"/>
    <col min="3841" max="3841" width="20.7265625" style="117" customWidth="1"/>
    <col min="3842" max="3842" width="48.7265625" style="117" customWidth="1"/>
    <col min="3843" max="3843" width="9.1796875" style="117"/>
    <col min="3844" max="3844" width="11.26953125" style="117" bestFit="1" customWidth="1"/>
    <col min="3845" max="3845" width="9.1796875" style="117"/>
    <col min="3846" max="3846" width="10.26953125" style="117" bestFit="1" customWidth="1"/>
    <col min="3847" max="3847" width="9.1796875" style="117"/>
    <col min="3848" max="3848" width="12.1796875" style="117" customWidth="1"/>
    <col min="3849" max="3851" width="0" style="117" hidden="1" customWidth="1"/>
    <col min="3852" max="3852" width="11.81640625" style="117" customWidth="1"/>
    <col min="3853" max="3853" width="21" style="117" bestFit="1" customWidth="1"/>
    <col min="3854" max="3854" width="38.81640625" style="117" bestFit="1" customWidth="1"/>
    <col min="3855" max="3855" width="9.1796875" style="117"/>
    <col min="3856" max="3856" width="12.26953125" style="117" bestFit="1" customWidth="1"/>
    <col min="3857" max="3859" width="9.1796875" style="117"/>
    <col min="3860" max="3860" width="31.26953125" style="117" customWidth="1"/>
    <col min="3861" max="4096" width="9.1796875" style="117"/>
    <col min="4097" max="4097" width="20.7265625" style="117" customWidth="1"/>
    <col min="4098" max="4098" width="48.7265625" style="117" customWidth="1"/>
    <col min="4099" max="4099" width="9.1796875" style="117"/>
    <col min="4100" max="4100" width="11.26953125" style="117" bestFit="1" customWidth="1"/>
    <col min="4101" max="4101" width="9.1796875" style="117"/>
    <col min="4102" max="4102" width="10.26953125" style="117" bestFit="1" customWidth="1"/>
    <col min="4103" max="4103" width="9.1796875" style="117"/>
    <col min="4104" max="4104" width="12.1796875" style="117" customWidth="1"/>
    <col min="4105" max="4107" width="0" style="117" hidden="1" customWidth="1"/>
    <col min="4108" max="4108" width="11.81640625" style="117" customWidth="1"/>
    <col min="4109" max="4109" width="21" style="117" bestFit="1" customWidth="1"/>
    <col min="4110" max="4110" width="38.81640625" style="117" bestFit="1" customWidth="1"/>
    <col min="4111" max="4111" width="9.1796875" style="117"/>
    <col min="4112" max="4112" width="12.26953125" style="117" bestFit="1" customWidth="1"/>
    <col min="4113" max="4115" width="9.1796875" style="117"/>
    <col min="4116" max="4116" width="31.26953125" style="117" customWidth="1"/>
    <col min="4117" max="4352" width="9.1796875" style="117"/>
    <col min="4353" max="4353" width="20.7265625" style="117" customWidth="1"/>
    <col min="4354" max="4354" width="48.7265625" style="117" customWidth="1"/>
    <col min="4355" max="4355" width="9.1796875" style="117"/>
    <col min="4356" max="4356" width="11.26953125" style="117" bestFit="1" customWidth="1"/>
    <col min="4357" max="4357" width="9.1796875" style="117"/>
    <col min="4358" max="4358" width="10.26953125" style="117" bestFit="1" customWidth="1"/>
    <col min="4359" max="4359" width="9.1796875" style="117"/>
    <col min="4360" max="4360" width="12.1796875" style="117" customWidth="1"/>
    <col min="4361" max="4363" width="0" style="117" hidden="1" customWidth="1"/>
    <col min="4364" max="4364" width="11.81640625" style="117" customWidth="1"/>
    <col min="4365" max="4365" width="21" style="117" bestFit="1" customWidth="1"/>
    <col min="4366" max="4366" width="38.81640625" style="117" bestFit="1" customWidth="1"/>
    <col min="4367" max="4367" width="9.1796875" style="117"/>
    <col min="4368" max="4368" width="12.26953125" style="117" bestFit="1" customWidth="1"/>
    <col min="4369" max="4371" width="9.1796875" style="117"/>
    <col min="4372" max="4372" width="31.26953125" style="117" customWidth="1"/>
    <col min="4373" max="4608" width="9.1796875" style="117"/>
    <col min="4609" max="4609" width="20.7265625" style="117" customWidth="1"/>
    <col min="4610" max="4610" width="48.7265625" style="117" customWidth="1"/>
    <col min="4611" max="4611" width="9.1796875" style="117"/>
    <col min="4612" max="4612" width="11.26953125" style="117" bestFit="1" customWidth="1"/>
    <col min="4613" max="4613" width="9.1796875" style="117"/>
    <col min="4614" max="4614" width="10.26953125" style="117" bestFit="1" customWidth="1"/>
    <col min="4615" max="4615" width="9.1796875" style="117"/>
    <col min="4616" max="4616" width="12.1796875" style="117" customWidth="1"/>
    <col min="4617" max="4619" width="0" style="117" hidden="1" customWidth="1"/>
    <col min="4620" max="4620" width="11.81640625" style="117" customWidth="1"/>
    <col min="4621" max="4621" width="21" style="117" bestFit="1" customWidth="1"/>
    <col min="4622" max="4622" width="38.81640625" style="117" bestFit="1" customWidth="1"/>
    <col min="4623" max="4623" width="9.1796875" style="117"/>
    <col min="4624" max="4624" width="12.26953125" style="117" bestFit="1" customWidth="1"/>
    <col min="4625" max="4627" width="9.1796875" style="117"/>
    <col min="4628" max="4628" width="31.26953125" style="117" customWidth="1"/>
    <col min="4629" max="4864" width="9.1796875" style="117"/>
    <col min="4865" max="4865" width="20.7265625" style="117" customWidth="1"/>
    <col min="4866" max="4866" width="48.7265625" style="117" customWidth="1"/>
    <col min="4867" max="4867" width="9.1796875" style="117"/>
    <col min="4868" max="4868" width="11.26953125" style="117" bestFit="1" customWidth="1"/>
    <col min="4869" max="4869" width="9.1796875" style="117"/>
    <col min="4870" max="4870" width="10.26953125" style="117" bestFit="1" customWidth="1"/>
    <col min="4871" max="4871" width="9.1796875" style="117"/>
    <col min="4872" max="4872" width="12.1796875" style="117" customWidth="1"/>
    <col min="4873" max="4875" width="0" style="117" hidden="1" customWidth="1"/>
    <col min="4876" max="4876" width="11.81640625" style="117" customWidth="1"/>
    <col min="4877" max="4877" width="21" style="117" bestFit="1" customWidth="1"/>
    <col min="4878" max="4878" width="38.81640625" style="117" bestFit="1" customWidth="1"/>
    <col min="4879" max="4879" width="9.1796875" style="117"/>
    <col min="4880" max="4880" width="12.26953125" style="117" bestFit="1" customWidth="1"/>
    <col min="4881" max="4883" width="9.1796875" style="117"/>
    <col min="4884" max="4884" width="31.26953125" style="117" customWidth="1"/>
    <col min="4885" max="5120" width="9.1796875" style="117"/>
    <col min="5121" max="5121" width="20.7265625" style="117" customWidth="1"/>
    <col min="5122" max="5122" width="48.7265625" style="117" customWidth="1"/>
    <col min="5123" max="5123" width="9.1796875" style="117"/>
    <col min="5124" max="5124" width="11.26953125" style="117" bestFit="1" customWidth="1"/>
    <col min="5125" max="5125" width="9.1796875" style="117"/>
    <col min="5126" max="5126" width="10.26953125" style="117" bestFit="1" customWidth="1"/>
    <col min="5127" max="5127" width="9.1796875" style="117"/>
    <col min="5128" max="5128" width="12.1796875" style="117" customWidth="1"/>
    <col min="5129" max="5131" width="0" style="117" hidden="1" customWidth="1"/>
    <col min="5132" max="5132" width="11.81640625" style="117" customWidth="1"/>
    <col min="5133" max="5133" width="21" style="117" bestFit="1" customWidth="1"/>
    <col min="5134" max="5134" width="38.81640625" style="117" bestFit="1" customWidth="1"/>
    <col min="5135" max="5135" width="9.1796875" style="117"/>
    <col min="5136" max="5136" width="12.26953125" style="117" bestFit="1" customWidth="1"/>
    <col min="5137" max="5139" width="9.1796875" style="117"/>
    <col min="5140" max="5140" width="31.26953125" style="117" customWidth="1"/>
    <col min="5141" max="5376" width="9.1796875" style="117"/>
    <col min="5377" max="5377" width="20.7265625" style="117" customWidth="1"/>
    <col min="5378" max="5378" width="48.7265625" style="117" customWidth="1"/>
    <col min="5379" max="5379" width="9.1796875" style="117"/>
    <col min="5380" max="5380" width="11.26953125" style="117" bestFit="1" customWidth="1"/>
    <col min="5381" max="5381" width="9.1796875" style="117"/>
    <col min="5382" max="5382" width="10.26953125" style="117" bestFit="1" customWidth="1"/>
    <col min="5383" max="5383" width="9.1796875" style="117"/>
    <col min="5384" max="5384" width="12.1796875" style="117" customWidth="1"/>
    <col min="5385" max="5387" width="0" style="117" hidden="1" customWidth="1"/>
    <col min="5388" max="5388" width="11.81640625" style="117" customWidth="1"/>
    <col min="5389" max="5389" width="21" style="117" bestFit="1" customWidth="1"/>
    <col min="5390" max="5390" width="38.81640625" style="117" bestFit="1" customWidth="1"/>
    <col min="5391" max="5391" width="9.1796875" style="117"/>
    <col min="5392" max="5392" width="12.26953125" style="117" bestFit="1" customWidth="1"/>
    <col min="5393" max="5395" width="9.1796875" style="117"/>
    <col min="5396" max="5396" width="31.26953125" style="117" customWidth="1"/>
    <col min="5397" max="5632" width="9.1796875" style="117"/>
    <col min="5633" max="5633" width="20.7265625" style="117" customWidth="1"/>
    <col min="5634" max="5634" width="48.7265625" style="117" customWidth="1"/>
    <col min="5635" max="5635" width="9.1796875" style="117"/>
    <col min="5636" max="5636" width="11.26953125" style="117" bestFit="1" customWidth="1"/>
    <col min="5637" max="5637" width="9.1796875" style="117"/>
    <col min="5638" max="5638" width="10.26953125" style="117" bestFit="1" customWidth="1"/>
    <col min="5639" max="5639" width="9.1796875" style="117"/>
    <col min="5640" max="5640" width="12.1796875" style="117" customWidth="1"/>
    <col min="5641" max="5643" width="0" style="117" hidden="1" customWidth="1"/>
    <col min="5644" max="5644" width="11.81640625" style="117" customWidth="1"/>
    <col min="5645" max="5645" width="21" style="117" bestFit="1" customWidth="1"/>
    <col min="5646" max="5646" width="38.81640625" style="117" bestFit="1" customWidth="1"/>
    <col min="5647" max="5647" width="9.1796875" style="117"/>
    <col min="5648" max="5648" width="12.26953125" style="117" bestFit="1" customWidth="1"/>
    <col min="5649" max="5651" width="9.1796875" style="117"/>
    <col min="5652" max="5652" width="31.26953125" style="117" customWidth="1"/>
    <col min="5653" max="5888" width="9.1796875" style="117"/>
    <col min="5889" max="5889" width="20.7265625" style="117" customWidth="1"/>
    <col min="5890" max="5890" width="48.7265625" style="117" customWidth="1"/>
    <col min="5891" max="5891" width="9.1796875" style="117"/>
    <col min="5892" max="5892" width="11.26953125" style="117" bestFit="1" customWidth="1"/>
    <col min="5893" max="5893" width="9.1796875" style="117"/>
    <col min="5894" max="5894" width="10.26953125" style="117" bestFit="1" customWidth="1"/>
    <col min="5895" max="5895" width="9.1796875" style="117"/>
    <col min="5896" max="5896" width="12.1796875" style="117" customWidth="1"/>
    <col min="5897" max="5899" width="0" style="117" hidden="1" customWidth="1"/>
    <col min="5900" max="5900" width="11.81640625" style="117" customWidth="1"/>
    <col min="5901" max="5901" width="21" style="117" bestFit="1" customWidth="1"/>
    <col min="5902" max="5902" width="38.81640625" style="117" bestFit="1" customWidth="1"/>
    <col min="5903" max="5903" width="9.1796875" style="117"/>
    <col min="5904" max="5904" width="12.26953125" style="117" bestFit="1" customWidth="1"/>
    <col min="5905" max="5907" width="9.1796875" style="117"/>
    <col min="5908" max="5908" width="31.26953125" style="117" customWidth="1"/>
    <col min="5909" max="6144" width="9.1796875" style="117"/>
    <col min="6145" max="6145" width="20.7265625" style="117" customWidth="1"/>
    <col min="6146" max="6146" width="48.7265625" style="117" customWidth="1"/>
    <col min="6147" max="6147" width="9.1796875" style="117"/>
    <col min="6148" max="6148" width="11.26953125" style="117" bestFit="1" customWidth="1"/>
    <col min="6149" max="6149" width="9.1796875" style="117"/>
    <col min="6150" max="6150" width="10.26953125" style="117" bestFit="1" customWidth="1"/>
    <col min="6151" max="6151" width="9.1796875" style="117"/>
    <col min="6152" max="6152" width="12.1796875" style="117" customWidth="1"/>
    <col min="6153" max="6155" width="0" style="117" hidden="1" customWidth="1"/>
    <col min="6156" max="6156" width="11.81640625" style="117" customWidth="1"/>
    <col min="6157" max="6157" width="21" style="117" bestFit="1" customWidth="1"/>
    <col min="6158" max="6158" width="38.81640625" style="117" bestFit="1" customWidth="1"/>
    <col min="6159" max="6159" width="9.1796875" style="117"/>
    <col min="6160" max="6160" width="12.26953125" style="117" bestFit="1" customWidth="1"/>
    <col min="6161" max="6163" width="9.1796875" style="117"/>
    <col min="6164" max="6164" width="31.26953125" style="117" customWidth="1"/>
    <col min="6165" max="6400" width="9.1796875" style="117"/>
    <col min="6401" max="6401" width="20.7265625" style="117" customWidth="1"/>
    <col min="6402" max="6402" width="48.7265625" style="117" customWidth="1"/>
    <col min="6403" max="6403" width="9.1796875" style="117"/>
    <col min="6404" max="6404" width="11.26953125" style="117" bestFit="1" customWidth="1"/>
    <col min="6405" max="6405" width="9.1796875" style="117"/>
    <col min="6406" max="6406" width="10.26953125" style="117" bestFit="1" customWidth="1"/>
    <col min="6407" max="6407" width="9.1796875" style="117"/>
    <col min="6408" max="6408" width="12.1796875" style="117" customWidth="1"/>
    <col min="6409" max="6411" width="0" style="117" hidden="1" customWidth="1"/>
    <col min="6412" max="6412" width="11.81640625" style="117" customWidth="1"/>
    <col min="6413" max="6413" width="21" style="117" bestFit="1" customWidth="1"/>
    <col min="6414" max="6414" width="38.81640625" style="117" bestFit="1" customWidth="1"/>
    <col min="6415" max="6415" width="9.1796875" style="117"/>
    <col min="6416" max="6416" width="12.26953125" style="117" bestFit="1" customWidth="1"/>
    <col min="6417" max="6419" width="9.1796875" style="117"/>
    <col min="6420" max="6420" width="31.26953125" style="117" customWidth="1"/>
    <col min="6421" max="6656" width="9.1796875" style="117"/>
    <col min="6657" max="6657" width="20.7265625" style="117" customWidth="1"/>
    <col min="6658" max="6658" width="48.7265625" style="117" customWidth="1"/>
    <col min="6659" max="6659" width="9.1796875" style="117"/>
    <col min="6660" max="6660" width="11.26953125" style="117" bestFit="1" customWidth="1"/>
    <col min="6661" max="6661" width="9.1796875" style="117"/>
    <col min="6662" max="6662" width="10.26953125" style="117" bestFit="1" customWidth="1"/>
    <col min="6663" max="6663" width="9.1796875" style="117"/>
    <col min="6664" max="6664" width="12.1796875" style="117" customWidth="1"/>
    <col min="6665" max="6667" width="0" style="117" hidden="1" customWidth="1"/>
    <col min="6668" max="6668" width="11.81640625" style="117" customWidth="1"/>
    <col min="6669" max="6669" width="21" style="117" bestFit="1" customWidth="1"/>
    <col min="6670" max="6670" width="38.81640625" style="117" bestFit="1" customWidth="1"/>
    <col min="6671" max="6671" width="9.1796875" style="117"/>
    <col min="6672" max="6672" width="12.26953125" style="117" bestFit="1" customWidth="1"/>
    <col min="6673" max="6675" width="9.1796875" style="117"/>
    <col min="6676" max="6676" width="31.26953125" style="117" customWidth="1"/>
    <col min="6677" max="6912" width="9.1796875" style="117"/>
    <col min="6913" max="6913" width="20.7265625" style="117" customWidth="1"/>
    <col min="6914" max="6914" width="48.7265625" style="117" customWidth="1"/>
    <col min="6915" max="6915" width="9.1796875" style="117"/>
    <col min="6916" max="6916" width="11.26953125" style="117" bestFit="1" customWidth="1"/>
    <col min="6917" max="6917" width="9.1796875" style="117"/>
    <col min="6918" max="6918" width="10.26953125" style="117" bestFit="1" customWidth="1"/>
    <col min="6919" max="6919" width="9.1796875" style="117"/>
    <col min="6920" max="6920" width="12.1796875" style="117" customWidth="1"/>
    <col min="6921" max="6923" width="0" style="117" hidden="1" customWidth="1"/>
    <col min="6924" max="6924" width="11.81640625" style="117" customWidth="1"/>
    <col min="6925" max="6925" width="21" style="117" bestFit="1" customWidth="1"/>
    <col min="6926" max="6926" width="38.81640625" style="117" bestFit="1" customWidth="1"/>
    <col min="6927" max="6927" width="9.1796875" style="117"/>
    <col min="6928" max="6928" width="12.26953125" style="117" bestFit="1" customWidth="1"/>
    <col min="6929" max="6931" width="9.1796875" style="117"/>
    <col min="6932" max="6932" width="31.26953125" style="117" customWidth="1"/>
    <col min="6933" max="7168" width="9.1796875" style="117"/>
    <col min="7169" max="7169" width="20.7265625" style="117" customWidth="1"/>
    <col min="7170" max="7170" width="48.7265625" style="117" customWidth="1"/>
    <col min="7171" max="7171" width="9.1796875" style="117"/>
    <col min="7172" max="7172" width="11.26953125" style="117" bestFit="1" customWidth="1"/>
    <col min="7173" max="7173" width="9.1796875" style="117"/>
    <col min="7174" max="7174" width="10.26953125" style="117" bestFit="1" customWidth="1"/>
    <col min="7175" max="7175" width="9.1796875" style="117"/>
    <col min="7176" max="7176" width="12.1796875" style="117" customWidth="1"/>
    <col min="7177" max="7179" width="0" style="117" hidden="1" customWidth="1"/>
    <col min="7180" max="7180" width="11.81640625" style="117" customWidth="1"/>
    <col min="7181" max="7181" width="21" style="117" bestFit="1" customWidth="1"/>
    <col min="7182" max="7182" width="38.81640625" style="117" bestFit="1" customWidth="1"/>
    <col min="7183" max="7183" width="9.1796875" style="117"/>
    <col min="7184" max="7184" width="12.26953125" style="117" bestFit="1" customWidth="1"/>
    <col min="7185" max="7187" width="9.1796875" style="117"/>
    <col min="7188" max="7188" width="31.26953125" style="117" customWidth="1"/>
    <col min="7189" max="7424" width="9.1796875" style="117"/>
    <col min="7425" max="7425" width="20.7265625" style="117" customWidth="1"/>
    <col min="7426" max="7426" width="48.7265625" style="117" customWidth="1"/>
    <col min="7427" max="7427" width="9.1796875" style="117"/>
    <col min="7428" max="7428" width="11.26953125" style="117" bestFit="1" customWidth="1"/>
    <col min="7429" max="7429" width="9.1796875" style="117"/>
    <col min="7430" max="7430" width="10.26953125" style="117" bestFit="1" customWidth="1"/>
    <col min="7431" max="7431" width="9.1796875" style="117"/>
    <col min="7432" max="7432" width="12.1796875" style="117" customWidth="1"/>
    <col min="7433" max="7435" width="0" style="117" hidden="1" customWidth="1"/>
    <col min="7436" max="7436" width="11.81640625" style="117" customWidth="1"/>
    <col min="7437" max="7437" width="21" style="117" bestFit="1" customWidth="1"/>
    <col min="7438" max="7438" width="38.81640625" style="117" bestFit="1" customWidth="1"/>
    <col min="7439" max="7439" width="9.1796875" style="117"/>
    <col min="7440" max="7440" width="12.26953125" style="117" bestFit="1" customWidth="1"/>
    <col min="7441" max="7443" width="9.1796875" style="117"/>
    <col min="7444" max="7444" width="31.26953125" style="117" customWidth="1"/>
    <col min="7445" max="7680" width="9.1796875" style="117"/>
    <col min="7681" max="7681" width="20.7265625" style="117" customWidth="1"/>
    <col min="7682" max="7682" width="48.7265625" style="117" customWidth="1"/>
    <col min="7683" max="7683" width="9.1796875" style="117"/>
    <col min="7684" max="7684" width="11.26953125" style="117" bestFit="1" customWidth="1"/>
    <col min="7685" max="7685" width="9.1796875" style="117"/>
    <col min="7686" max="7686" width="10.26953125" style="117" bestFit="1" customWidth="1"/>
    <col min="7687" max="7687" width="9.1796875" style="117"/>
    <col min="7688" max="7688" width="12.1796875" style="117" customWidth="1"/>
    <col min="7689" max="7691" width="0" style="117" hidden="1" customWidth="1"/>
    <col min="7692" max="7692" width="11.81640625" style="117" customWidth="1"/>
    <col min="7693" max="7693" width="21" style="117" bestFit="1" customWidth="1"/>
    <col min="7694" max="7694" width="38.81640625" style="117" bestFit="1" customWidth="1"/>
    <col min="7695" max="7695" width="9.1796875" style="117"/>
    <col min="7696" max="7696" width="12.26953125" style="117" bestFit="1" customWidth="1"/>
    <col min="7697" max="7699" width="9.1796875" style="117"/>
    <col min="7700" max="7700" width="31.26953125" style="117" customWidth="1"/>
    <col min="7701" max="7936" width="9.1796875" style="117"/>
    <col min="7937" max="7937" width="20.7265625" style="117" customWidth="1"/>
    <col min="7938" max="7938" width="48.7265625" style="117" customWidth="1"/>
    <col min="7939" max="7939" width="9.1796875" style="117"/>
    <col min="7940" max="7940" width="11.26953125" style="117" bestFit="1" customWidth="1"/>
    <col min="7941" max="7941" width="9.1796875" style="117"/>
    <col min="7942" max="7942" width="10.26953125" style="117" bestFit="1" customWidth="1"/>
    <col min="7943" max="7943" width="9.1796875" style="117"/>
    <col min="7944" max="7944" width="12.1796875" style="117" customWidth="1"/>
    <col min="7945" max="7947" width="0" style="117" hidden="1" customWidth="1"/>
    <col min="7948" max="7948" width="11.81640625" style="117" customWidth="1"/>
    <col min="7949" max="7949" width="21" style="117" bestFit="1" customWidth="1"/>
    <col min="7950" max="7950" width="38.81640625" style="117" bestFit="1" customWidth="1"/>
    <col min="7951" max="7951" width="9.1796875" style="117"/>
    <col min="7952" max="7952" width="12.26953125" style="117" bestFit="1" customWidth="1"/>
    <col min="7953" max="7955" width="9.1796875" style="117"/>
    <col min="7956" max="7956" width="31.26953125" style="117" customWidth="1"/>
    <col min="7957" max="8192" width="9.1796875" style="117"/>
    <col min="8193" max="8193" width="20.7265625" style="117" customWidth="1"/>
    <col min="8194" max="8194" width="48.7265625" style="117" customWidth="1"/>
    <col min="8195" max="8195" width="9.1796875" style="117"/>
    <col min="8196" max="8196" width="11.26953125" style="117" bestFit="1" customWidth="1"/>
    <col min="8197" max="8197" width="9.1796875" style="117"/>
    <col min="8198" max="8198" width="10.26953125" style="117" bestFit="1" customWidth="1"/>
    <col min="8199" max="8199" width="9.1796875" style="117"/>
    <col min="8200" max="8200" width="12.1796875" style="117" customWidth="1"/>
    <col min="8201" max="8203" width="0" style="117" hidden="1" customWidth="1"/>
    <col min="8204" max="8204" width="11.81640625" style="117" customWidth="1"/>
    <col min="8205" max="8205" width="21" style="117" bestFit="1" customWidth="1"/>
    <col min="8206" max="8206" width="38.81640625" style="117" bestFit="1" customWidth="1"/>
    <col min="8207" max="8207" width="9.1796875" style="117"/>
    <col min="8208" max="8208" width="12.26953125" style="117" bestFit="1" customWidth="1"/>
    <col min="8209" max="8211" width="9.1796875" style="117"/>
    <col min="8212" max="8212" width="31.26953125" style="117" customWidth="1"/>
    <col min="8213" max="8448" width="9.1796875" style="117"/>
    <col min="8449" max="8449" width="20.7265625" style="117" customWidth="1"/>
    <col min="8450" max="8450" width="48.7265625" style="117" customWidth="1"/>
    <col min="8451" max="8451" width="9.1796875" style="117"/>
    <col min="8452" max="8452" width="11.26953125" style="117" bestFit="1" customWidth="1"/>
    <col min="8453" max="8453" width="9.1796875" style="117"/>
    <col min="8454" max="8454" width="10.26953125" style="117" bestFit="1" customWidth="1"/>
    <col min="8455" max="8455" width="9.1796875" style="117"/>
    <col min="8456" max="8456" width="12.1796875" style="117" customWidth="1"/>
    <col min="8457" max="8459" width="0" style="117" hidden="1" customWidth="1"/>
    <col min="8460" max="8460" width="11.81640625" style="117" customWidth="1"/>
    <col min="8461" max="8461" width="21" style="117" bestFit="1" customWidth="1"/>
    <col min="8462" max="8462" width="38.81640625" style="117" bestFit="1" customWidth="1"/>
    <col min="8463" max="8463" width="9.1796875" style="117"/>
    <col min="8464" max="8464" width="12.26953125" style="117" bestFit="1" customWidth="1"/>
    <col min="8465" max="8467" width="9.1796875" style="117"/>
    <col min="8468" max="8468" width="31.26953125" style="117" customWidth="1"/>
    <col min="8469" max="8704" width="9.1796875" style="117"/>
    <col min="8705" max="8705" width="20.7265625" style="117" customWidth="1"/>
    <col min="8706" max="8706" width="48.7265625" style="117" customWidth="1"/>
    <col min="8707" max="8707" width="9.1796875" style="117"/>
    <col min="8708" max="8708" width="11.26953125" style="117" bestFit="1" customWidth="1"/>
    <col min="8709" max="8709" width="9.1796875" style="117"/>
    <col min="8710" max="8710" width="10.26953125" style="117" bestFit="1" customWidth="1"/>
    <col min="8711" max="8711" width="9.1796875" style="117"/>
    <col min="8712" max="8712" width="12.1796875" style="117" customWidth="1"/>
    <col min="8713" max="8715" width="0" style="117" hidden="1" customWidth="1"/>
    <col min="8716" max="8716" width="11.81640625" style="117" customWidth="1"/>
    <col min="8717" max="8717" width="21" style="117" bestFit="1" customWidth="1"/>
    <col min="8718" max="8718" width="38.81640625" style="117" bestFit="1" customWidth="1"/>
    <col min="8719" max="8719" width="9.1796875" style="117"/>
    <col min="8720" max="8720" width="12.26953125" style="117" bestFit="1" customWidth="1"/>
    <col min="8721" max="8723" width="9.1796875" style="117"/>
    <col min="8724" max="8724" width="31.26953125" style="117" customWidth="1"/>
    <col min="8725" max="8960" width="9.1796875" style="117"/>
    <col min="8961" max="8961" width="20.7265625" style="117" customWidth="1"/>
    <col min="8962" max="8962" width="48.7265625" style="117" customWidth="1"/>
    <col min="8963" max="8963" width="9.1796875" style="117"/>
    <col min="8964" max="8964" width="11.26953125" style="117" bestFit="1" customWidth="1"/>
    <col min="8965" max="8965" width="9.1796875" style="117"/>
    <col min="8966" max="8966" width="10.26953125" style="117" bestFit="1" customWidth="1"/>
    <col min="8967" max="8967" width="9.1796875" style="117"/>
    <col min="8968" max="8968" width="12.1796875" style="117" customWidth="1"/>
    <col min="8969" max="8971" width="0" style="117" hidden="1" customWidth="1"/>
    <col min="8972" max="8972" width="11.81640625" style="117" customWidth="1"/>
    <col min="8973" max="8973" width="21" style="117" bestFit="1" customWidth="1"/>
    <col min="8974" max="8974" width="38.81640625" style="117" bestFit="1" customWidth="1"/>
    <col min="8975" max="8975" width="9.1796875" style="117"/>
    <col min="8976" max="8976" width="12.26953125" style="117" bestFit="1" customWidth="1"/>
    <col min="8977" max="8979" width="9.1796875" style="117"/>
    <col min="8980" max="8980" width="31.26953125" style="117" customWidth="1"/>
    <col min="8981" max="9216" width="9.1796875" style="117"/>
    <col min="9217" max="9217" width="20.7265625" style="117" customWidth="1"/>
    <col min="9218" max="9218" width="48.7265625" style="117" customWidth="1"/>
    <col min="9219" max="9219" width="9.1796875" style="117"/>
    <col min="9220" max="9220" width="11.26953125" style="117" bestFit="1" customWidth="1"/>
    <col min="9221" max="9221" width="9.1796875" style="117"/>
    <col min="9222" max="9222" width="10.26953125" style="117" bestFit="1" customWidth="1"/>
    <col min="9223" max="9223" width="9.1796875" style="117"/>
    <col min="9224" max="9224" width="12.1796875" style="117" customWidth="1"/>
    <col min="9225" max="9227" width="0" style="117" hidden="1" customWidth="1"/>
    <col min="9228" max="9228" width="11.81640625" style="117" customWidth="1"/>
    <col min="9229" max="9229" width="21" style="117" bestFit="1" customWidth="1"/>
    <col min="9230" max="9230" width="38.81640625" style="117" bestFit="1" customWidth="1"/>
    <col min="9231" max="9231" width="9.1796875" style="117"/>
    <col min="9232" max="9232" width="12.26953125" style="117" bestFit="1" customWidth="1"/>
    <col min="9233" max="9235" width="9.1796875" style="117"/>
    <col min="9236" max="9236" width="31.26953125" style="117" customWidth="1"/>
    <col min="9237" max="9472" width="9.1796875" style="117"/>
    <col min="9473" max="9473" width="20.7265625" style="117" customWidth="1"/>
    <col min="9474" max="9474" width="48.7265625" style="117" customWidth="1"/>
    <col min="9475" max="9475" width="9.1796875" style="117"/>
    <col min="9476" max="9476" width="11.26953125" style="117" bestFit="1" customWidth="1"/>
    <col min="9477" max="9477" width="9.1796875" style="117"/>
    <col min="9478" max="9478" width="10.26953125" style="117" bestFit="1" customWidth="1"/>
    <col min="9479" max="9479" width="9.1796875" style="117"/>
    <col min="9480" max="9480" width="12.1796875" style="117" customWidth="1"/>
    <col min="9481" max="9483" width="0" style="117" hidden="1" customWidth="1"/>
    <col min="9484" max="9484" width="11.81640625" style="117" customWidth="1"/>
    <col min="9485" max="9485" width="21" style="117" bestFit="1" customWidth="1"/>
    <col min="9486" max="9486" width="38.81640625" style="117" bestFit="1" customWidth="1"/>
    <col min="9487" max="9487" width="9.1796875" style="117"/>
    <col min="9488" max="9488" width="12.26953125" style="117" bestFit="1" customWidth="1"/>
    <col min="9489" max="9491" width="9.1796875" style="117"/>
    <col min="9492" max="9492" width="31.26953125" style="117" customWidth="1"/>
    <col min="9493" max="9728" width="9.1796875" style="117"/>
    <col min="9729" max="9729" width="20.7265625" style="117" customWidth="1"/>
    <col min="9730" max="9730" width="48.7265625" style="117" customWidth="1"/>
    <col min="9731" max="9731" width="9.1796875" style="117"/>
    <col min="9732" max="9732" width="11.26953125" style="117" bestFit="1" customWidth="1"/>
    <col min="9733" max="9733" width="9.1796875" style="117"/>
    <col min="9734" max="9734" width="10.26953125" style="117" bestFit="1" customWidth="1"/>
    <col min="9735" max="9735" width="9.1796875" style="117"/>
    <col min="9736" max="9736" width="12.1796875" style="117" customWidth="1"/>
    <col min="9737" max="9739" width="0" style="117" hidden="1" customWidth="1"/>
    <col min="9740" max="9740" width="11.81640625" style="117" customWidth="1"/>
    <col min="9741" max="9741" width="21" style="117" bestFit="1" customWidth="1"/>
    <col min="9742" max="9742" width="38.81640625" style="117" bestFit="1" customWidth="1"/>
    <col min="9743" max="9743" width="9.1796875" style="117"/>
    <col min="9744" max="9744" width="12.26953125" style="117" bestFit="1" customWidth="1"/>
    <col min="9745" max="9747" width="9.1796875" style="117"/>
    <col min="9748" max="9748" width="31.26953125" style="117" customWidth="1"/>
    <col min="9749" max="9984" width="9.1796875" style="117"/>
    <col min="9985" max="9985" width="20.7265625" style="117" customWidth="1"/>
    <col min="9986" max="9986" width="48.7265625" style="117" customWidth="1"/>
    <col min="9987" max="9987" width="9.1796875" style="117"/>
    <col min="9988" max="9988" width="11.26953125" style="117" bestFit="1" customWidth="1"/>
    <col min="9989" max="9989" width="9.1796875" style="117"/>
    <col min="9990" max="9990" width="10.26953125" style="117" bestFit="1" customWidth="1"/>
    <col min="9991" max="9991" width="9.1796875" style="117"/>
    <col min="9992" max="9992" width="12.1796875" style="117" customWidth="1"/>
    <col min="9993" max="9995" width="0" style="117" hidden="1" customWidth="1"/>
    <col min="9996" max="9996" width="11.81640625" style="117" customWidth="1"/>
    <col min="9997" max="9997" width="21" style="117" bestFit="1" customWidth="1"/>
    <col min="9998" max="9998" width="38.81640625" style="117" bestFit="1" customWidth="1"/>
    <col min="9999" max="9999" width="9.1796875" style="117"/>
    <col min="10000" max="10000" width="12.26953125" style="117" bestFit="1" customWidth="1"/>
    <col min="10001" max="10003" width="9.1796875" style="117"/>
    <col min="10004" max="10004" width="31.26953125" style="117" customWidth="1"/>
    <col min="10005" max="10240" width="9.1796875" style="117"/>
    <col min="10241" max="10241" width="20.7265625" style="117" customWidth="1"/>
    <col min="10242" max="10242" width="48.7265625" style="117" customWidth="1"/>
    <col min="10243" max="10243" width="9.1796875" style="117"/>
    <col min="10244" max="10244" width="11.26953125" style="117" bestFit="1" customWidth="1"/>
    <col min="10245" max="10245" width="9.1796875" style="117"/>
    <col min="10246" max="10246" width="10.26953125" style="117" bestFit="1" customWidth="1"/>
    <col min="10247" max="10247" width="9.1796875" style="117"/>
    <col min="10248" max="10248" width="12.1796875" style="117" customWidth="1"/>
    <col min="10249" max="10251" width="0" style="117" hidden="1" customWidth="1"/>
    <col min="10252" max="10252" width="11.81640625" style="117" customWidth="1"/>
    <col min="10253" max="10253" width="21" style="117" bestFit="1" customWidth="1"/>
    <col min="10254" max="10254" width="38.81640625" style="117" bestFit="1" customWidth="1"/>
    <col min="10255" max="10255" width="9.1796875" style="117"/>
    <col min="10256" max="10256" width="12.26953125" style="117" bestFit="1" customWidth="1"/>
    <col min="10257" max="10259" width="9.1796875" style="117"/>
    <col min="10260" max="10260" width="31.26953125" style="117" customWidth="1"/>
    <col min="10261" max="10496" width="9.1796875" style="117"/>
    <col min="10497" max="10497" width="20.7265625" style="117" customWidth="1"/>
    <col min="10498" max="10498" width="48.7265625" style="117" customWidth="1"/>
    <col min="10499" max="10499" width="9.1796875" style="117"/>
    <col min="10500" max="10500" width="11.26953125" style="117" bestFit="1" customWidth="1"/>
    <col min="10501" max="10501" width="9.1796875" style="117"/>
    <col min="10502" max="10502" width="10.26953125" style="117" bestFit="1" customWidth="1"/>
    <col min="10503" max="10503" width="9.1796875" style="117"/>
    <col min="10504" max="10504" width="12.1796875" style="117" customWidth="1"/>
    <col min="10505" max="10507" width="0" style="117" hidden="1" customWidth="1"/>
    <col min="10508" max="10508" width="11.81640625" style="117" customWidth="1"/>
    <col min="10509" max="10509" width="21" style="117" bestFit="1" customWidth="1"/>
    <col min="10510" max="10510" width="38.81640625" style="117" bestFit="1" customWidth="1"/>
    <col min="10511" max="10511" width="9.1796875" style="117"/>
    <col min="10512" max="10512" width="12.26953125" style="117" bestFit="1" customWidth="1"/>
    <col min="10513" max="10515" width="9.1796875" style="117"/>
    <col min="10516" max="10516" width="31.26953125" style="117" customWidth="1"/>
    <col min="10517" max="10752" width="9.1796875" style="117"/>
    <col min="10753" max="10753" width="20.7265625" style="117" customWidth="1"/>
    <col min="10754" max="10754" width="48.7265625" style="117" customWidth="1"/>
    <col min="10755" max="10755" width="9.1796875" style="117"/>
    <col min="10756" max="10756" width="11.26953125" style="117" bestFit="1" customWidth="1"/>
    <col min="10757" max="10757" width="9.1796875" style="117"/>
    <col min="10758" max="10758" width="10.26953125" style="117" bestFit="1" customWidth="1"/>
    <col min="10759" max="10759" width="9.1796875" style="117"/>
    <col min="10760" max="10760" width="12.1796875" style="117" customWidth="1"/>
    <col min="10761" max="10763" width="0" style="117" hidden="1" customWidth="1"/>
    <col min="10764" max="10764" width="11.81640625" style="117" customWidth="1"/>
    <col min="10765" max="10765" width="21" style="117" bestFit="1" customWidth="1"/>
    <col min="10766" max="10766" width="38.81640625" style="117" bestFit="1" customWidth="1"/>
    <col min="10767" max="10767" width="9.1796875" style="117"/>
    <col min="10768" max="10768" width="12.26953125" style="117" bestFit="1" customWidth="1"/>
    <col min="10769" max="10771" width="9.1796875" style="117"/>
    <col min="10772" max="10772" width="31.26953125" style="117" customWidth="1"/>
    <col min="10773" max="11008" width="9.1796875" style="117"/>
    <col min="11009" max="11009" width="20.7265625" style="117" customWidth="1"/>
    <col min="11010" max="11010" width="48.7265625" style="117" customWidth="1"/>
    <col min="11011" max="11011" width="9.1796875" style="117"/>
    <col min="11012" max="11012" width="11.26953125" style="117" bestFit="1" customWidth="1"/>
    <col min="11013" max="11013" width="9.1796875" style="117"/>
    <col min="11014" max="11014" width="10.26953125" style="117" bestFit="1" customWidth="1"/>
    <col min="11015" max="11015" width="9.1796875" style="117"/>
    <col min="11016" max="11016" width="12.1796875" style="117" customWidth="1"/>
    <col min="11017" max="11019" width="0" style="117" hidden="1" customWidth="1"/>
    <col min="11020" max="11020" width="11.81640625" style="117" customWidth="1"/>
    <col min="11021" max="11021" width="21" style="117" bestFit="1" customWidth="1"/>
    <col min="11022" max="11022" width="38.81640625" style="117" bestFit="1" customWidth="1"/>
    <col min="11023" max="11023" width="9.1796875" style="117"/>
    <col min="11024" max="11024" width="12.26953125" style="117" bestFit="1" customWidth="1"/>
    <col min="11025" max="11027" width="9.1796875" style="117"/>
    <col min="11028" max="11028" width="31.26953125" style="117" customWidth="1"/>
    <col min="11029" max="11264" width="9.1796875" style="117"/>
    <col min="11265" max="11265" width="20.7265625" style="117" customWidth="1"/>
    <col min="11266" max="11266" width="48.7265625" style="117" customWidth="1"/>
    <col min="11267" max="11267" width="9.1796875" style="117"/>
    <col min="11268" max="11268" width="11.26953125" style="117" bestFit="1" customWidth="1"/>
    <col min="11269" max="11269" width="9.1796875" style="117"/>
    <col min="11270" max="11270" width="10.26953125" style="117" bestFit="1" customWidth="1"/>
    <col min="11271" max="11271" width="9.1796875" style="117"/>
    <col min="11272" max="11272" width="12.1796875" style="117" customWidth="1"/>
    <col min="11273" max="11275" width="0" style="117" hidden="1" customWidth="1"/>
    <col min="11276" max="11276" width="11.81640625" style="117" customWidth="1"/>
    <col min="11277" max="11277" width="21" style="117" bestFit="1" customWidth="1"/>
    <col min="11278" max="11278" width="38.81640625" style="117" bestFit="1" customWidth="1"/>
    <col min="11279" max="11279" width="9.1796875" style="117"/>
    <col min="11280" max="11280" width="12.26953125" style="117" bestFit="1" customWidth="1"/>
    <col min="11281" max="11283" width="9.1796875" style="117"/>
    <col min="11284" max="11284" width="31.26953125" style="117" customWidth="1"/>
    <col min="11285" max="11520" width="9.1796875" style="117"/>
    <col min="11521" max="11521" width="20.7265625" style="117" customWidth="1"/>
    <col min="11522" max="11522" width="48.7265625" style="117" customWidth="1"/>
    <col min="11523" max="11523" width="9.1796875" style="117"/>
    <col min="11524" max="11524" width="11.26953125" style="117" bestFit="1" customWidth="1"/>
    <col min="11525" max="11525" width="9.1796875" style="117"/>
    <col min="11526" max="11526" width="10.26953125" style="117" bestFit="1" customWidth="1"/>
    <col min="11527" max="11527" width="9.1796875" style="117"/>
    <col min="11528" max="11528" width="12.1796875" style="117" customWidth="1"/>
    <col min="11529" max="11531" width="0" style="117" hidden="1" customWidth="1"/>
    <col min="11532" max="11532" width="11.81640625" style="117" customWidth="1"/>
    <col min="11533" max="11533" width="21" style="117" bestFit="1" customWidth="1"/>
    <col min="11534" max="11534" width="38.81640625" style="117" bestFit="1" customWidth="1"/>
    <col min="11535" max="11535" width="9.1796875" style="117"/>
    <col min="11536" max="11536" width="12.26953125" style="117" bestFit="1" customWidth="1"/>
    <col min="11537" max="11539" width="9.1796875" style="117"/>
    <col min="11540" max="11540" width="31.26953125" style="117" customWidth="1"/>
    <col min="11541" max="11776" width="9.1796875" style="117"/>
    <col min="11777" max="11777" width="20.7265625" style="117" customWidth="1"/>
    <col min="11778" max="11778" width="48.7265625" style="117" customWidth="1"/>
    <col min="11779" max="11779" width="9.1796875" style="117"/>
    <col min="11780" max="11780" width="11.26953125" style="117" bestFit="1" customWidth="1"/>
    <col min="11781" max="11781" width="9.1796875" style="117"/>
    <col min="11782" max="11782" width="10.26953125" style="117" bestFit="1" customWidth="1"/>
    <col min="11783" max="11783" width="9.1796875" style="117"/>
    <col min="11784" max="11784" width="12.1796875" style="117" customWidth="1"/>
    <col min="11785" max="11787" width="0" style="117" hidden="1" customWidth="1"/>
    <col min="11788" max="11788" width="11.81640625" style="117" customWidth="1"/>
    <col min="11789" max="11789" width="21" style="117" bestFit="1" customWidth="1"/>
    <col min="11790" max="11790" width="38.81640625" style="117" bestFit="1" customWidth="1"/>
    <col min="11791" max="11791" width="9.1796875" style="117"/>
    <col min="11792" max="11792" width="12.26953125" style="117" bestFit="1" customWidth="1"/>
    <col min="11793" max="11795" width="9.1796875" style="117"/>
    <col min="11796" max="11796" width="31.26953125" style="117" customWidth="1"/>
    <col min="11797" max="12032" width="9.1796875" style="117"/>
    <col min="12033" max="12033" width="20.7265625" style="117" customWidth="1"/>
    <col min="12034" max="12034" width="48.7265625" style="117" customWidth="1"/>
    <col min="12035" max="12035" width="9.1796875" style="117"/>
    <col min="12036" max="12036" width="11.26953125" style="117" bestFit="1" customWidth="1"/>
    <col min="12037" max="12037" width="9.1796875" style="117"/>
    <col min="12038" max="12038" width="10.26953125" style="117" bestFit="1" customWidth="1"/>
    <col min="12039" max="12039" width="9.1796875" style="117"/>
    <col min="12040" max="12040" width="12.1796875" style="117" customWidth="1"/>
    <col min="12041" max="12043" width="0" style="117" hidden="1" customWidth="1"/>
    <col min="12044" max="12044" width="11.81640625" style="117" customWidth="1"/>
    <col min="12045" max="12045" width="21" style="117" bestFit="1" customWidth="1"/>
    <col min="12046" max="12046" width="38.81640625" style="117" bestFit="1" customWidth="1"/>
    <col min="12047" max="12047" width="9.1796875" style="117"/>
    <col min="12048" max="12048" width="12.26953125" style="117" bestFit="1" customWidth="1"/>
    <col min="12049" max="12051" width="9.1796875" style="117"/>
    <col min="12052" max="12052" width="31.26953125" style="117" customWidth="1"/>
    <col min="12053" max="12288" width="9.1796875" style="117"/>
    <col min="12289" max="12289" width="20.7265625" style="117" customWidth="1"/>
    <col min="12290" max="12290" width="48.7265625" style="117" customWidth="1"/>
    <col min="12291" max="12291" width="9.1796875" style="117"/>
    <col min="12292" max="12292" width="11.26953125" style="117" bestFit="1" customWidth="1"/>
    <col min="12293" max="12293" width="9.1796875" style="117"/>
    <col min="12294" max="12294" width="10.26953125" style="117" bestFit="1" customWidth="1"/>
    <col min="12295" max="12295" width="9.1796875" style="117"/>
    <col min="12296" max="12296" width="12.1796875" style="117" customWidth="1"/>
    <col min="12297" max="12299" width="0" style="117" hidden="1" customWidth="1"/>
    <col min="12300" max="12300" width="11.81640625" style="117" customWidth="1"/>
    <col min="12301" max="12301" width="21" style="117" bestFit="1" customWidth="1"/>
    <col min="12302" max="12302" width="38.81640625" style="117" bestFit="1" customWidth="1"/>
    <col min="12303" max="12303" width="9.1796875" style="117"/>
    <col min="12304" max="12304" width="12.26953125" style="117" bestFit="1" customWidth="1"/>
    <col min="12305" max="12307" width="9.1796875" style="117"/>
    <col min="12308" max="12308" width="31.26953125" style="117" customWidth="1"/>
    <col min="12309" max="12544" width="9.1796875" style="117"/>
    <col min="12545" max="12545" width="20.7265625" style="117" customWidth="1"/>
    <col min="12546" max="12546" width="48.7265625" style="117" customWidth="1"/>
    <col min="12547" max="12547" width="9.1796875" style="117"/>
    <col min="12548" max="12548" width="11.26953125" style="117" bestFit="1" customWidth="1"/>
    <col min="12549" max="12549" width="9.1796875" style="117"/>
    <col min="12550" max="12550" width="10.26953125" style="117" bestFit="1" customWidth="1"/>
    <col min="12551" max="12551" width="9.1796875" style="117"/>
    <col min="12552" max="12552" width="12.1796875" style="117" customWidth="1"/>
    <col min="12553" max="12555" width="0" style="117" hidden="1" customWidth="1"/>
    <col min="12556" max="12556" width="11.81640625" style="117" customWidth="1"/>
    <col min="12557" max="12557" width="21" style="117" bestFit="1" customWidth="1"/>
    <col min="12558" max="12558" width="38.81640625" style="117" bestFit="1" customWidth="1"/>
    <col min="12559" max="12559" width="9.1796875" style="117"/>
    <col min="12560" max="12560" width="12.26953125" style="117" bestFit="1" customWidth="1"/>
    <col min="12561" max="12563" width="9.1796875" style="117"/>
    <col min="12564" max="12564" width="31.26953125" style="117" customWidth="1"/>
    <col min="12565" max="12800" width="9.1796875" style="117"/>
    <col min="12801" max="12801" width="20.7265625" style="117" customWidth="1"/>
    <col min="12802" max="12802" width="48.7265625" style="117" customWidth="1"/>
    <col min="12803" max="12803" width="9.1796875" style="117"/>
    <col min="12804" max="12804" width="11.26953125" style="117" bestFit="1" customWidth="1"/>
    <col min="12805" max="12805" width="9.1796875" style="117"/>
    <col min="12806" max="12806" width="10.26953125" style="117" bestFit="1" customWidth="1"/>
    <col min="12807" max="12807" width="9.1796875" style="117"/>
    <col min="12808" max="12808" width="12.1796875" style="117" customWidth="1"/>
    <col min="12809" max="12811" width="0" style="117" hidden="1" customWidth="1"/>
    <col min="12812" max="12812" width="11.81640625" style="117" customWidth="1"/>
    <col min="12813" max="12813" width="21" style="117" bestFit="1" customWidth="1"/>
    <col min="12814" max="12814" width="38.81640625" style="117" bestFit="1" customWidth="1"/>
    <col min="12815" max="12815" width="9.1796875" style="117"/>
    <col min="12816" max="12816" width="12.26953125" style="117" bestFit="1" customWidth="1"/>
    <col min="12817" max="12819" width="9.1796875" style="117"/>
    <col min="12820" max="12820" width="31.26953125" style="117" customWidth="1"/>
    <col min="12821" max="13056" width="9.1796875" style="117"/>
    <col min="13057" max="13057" width="20.7265625" style="117" customWidth="1"/>
    <col min="13058" max="13058" width="48.7265625" style="117" customWidth="1"/>
    <col min="13059" max="13059" width="9.1796875" style="117"/>
    <col min="13060" max="13060" width="11.26953125" style="117" bestFit="1" customWidth="1"/>
    <col min="13061" max="13061" width="9.1796875" style="117"/>
    <col min="13062" max="13062" width="10.26953125" style="117" bestFit="1" customWidth="1"/>
    <col min="13063" max="13063" width="9.1796875" style="117"/>
    <col min="13064" max="13064" width="12.1796875" style="117" customWidth="1"/>
    <col min="13065" max="13067" width="0" style="117" hidden="1" customWidth="1"/>
    <col min="13068" max="13068" width="11.81640625" style="117" customWidth="1"/>
    <col min="13069" max="13069" width="21" style="117" bestFit="1" customWidth="1"/>
    <col min="13070" max="13070" width="38.81640625" style="117" bestFit="1" customWidth="1"/>
    <col min="13071" max="13071" width="9.1796875" style="117"/>
    <col min="13072" max="13072" width="12.26953125" style="117" bestFit="1" customWidth="1"/>
    <col min="13073" max="13075" width="9.1796875" style="117"/>
    <col min="13076" max="13076" width="31.26953125" style="117" customWidth="1"/>
    <col min="13077" max="13312" width="9.1796875" style="117"/>
    <col min="13313" max="13313" width="20.7265625" style="117" customWidth="1"/>
    <col min="13314" max="13314" width="48.7265625" style="117" customWidth="1"/>
    <col min="13315" max="13315" width="9.1796875" style="117"/>
    <col min="13316" max="13316" width="11.26953125" style="117" bestFit="1" customWidth="1"/>
    <col min="13317" max="13317" width="9.1796875" style="117"/>
    <col min="13318" max="13318" width="10.26953125" style="117" bestFit="1" customWidth="1"/>
    <col min="13319" max="13319" width="9.1796875" style="117"/>
    <col min="13320" max="13320" width="12.1796875" style="117" customWidth="1"/>
    <col min="13321" max="13323" width="0" style="117" hidden="1" customWidth="1"/>
    <col min="13324" max="13324" width="11.81640625" style="117" customWidth="1"/>
    <col min="13325" max="13325" width="21" style="117" bestFit="1" customWidth="1"/>
    <col min="13326" max="13326" width="38.81640625" style="117" bestFit="1" customWidth="1"/>
    <col min="13327" max="13327" width="9.1796875" style="117"/>
    <col min="13328" max="13328" width="12.26953125" style="117" bestFit="1" customWidth="1"/>
    <col min="13329" max="13331" width="9.1796875" style="117"/>
    <col min="13332" max="13332" width="31.26953125" style="117" customWidth="1"/>
    <col min="13333" max="13568" width="9.1796875" style="117"/>
    <col min="13569" max="13569" width="20.7265625" style="117" customWidth="1"/>
    <col min="13570" max="13570" width="48.7265625" style="117" customWidth="1"/>
    <col min="13571" max="13571" width="9.1796875" style="117"/>
    <col min="13572" max="13572" width="11.26953125" style="117" bestFit="1" customWidth="1"/>
    <col min="13573" max="13573" width="9.1796875" style="117"/>
    <col min="13574" max="13574" width="10.26953125" style="117" bestFit="1" customWidth="1"/>
    <col min="13575" max="13575" width="9.1796875" style="117"/>
    <col min="13576" max="13576" width="12.1796875" style="117" customWidth="1"/>
    <col min="13577" max="13579" width="0" style="117" hidden="1" customWidth="1"/>
    <col min="13580" max="13580" width="11.81640625" style="117" customWidth="1"/>
    <col min="13581" max="13581" width="21" style="117" bestFit="1" customWidth="1"/>
    <col min="13582" max="13582" width="38.81640625" style="117" bestFit="1" customWidth="1"/>
    <col min="13583" max="13583" width="9.1796875" style="117"/>
    <col min="13584" max="13584" width="12.26953125" style="117" bestFit="1" customWidth="1"/>
    <col min="13585" max="13587" width="9.1796875" style="117"/>
    <col min="13588" max="13588" width="31.26953125" style="117" customWidth="1"/>
    <col min="13589" max="13824" width="9.1796875" style="117"/>
    <col min="13825" max="13825" width="20.7265625" style="117" customWidth="1"/>
    <col min="13826" max="13826" width="48.7265625" style="117" customWidth="1"/>
    <col min="13827" max="13827" width="9.1796875" style="117"/>
    <col min="13828" max="13828" width="11.26953125" style="117" bestFit="1" customWidth="1"/>
    <col min="13829" max="13829" width="9.1796875" style="117"/>
    <col min="13830" max="13830" width="10.26953125" style="117" bestFit="1" customWidth="1"/>
    <col min="13831" max="13831" width="9.1796875" style="117"/>
    <col min="13832" max="13832" width="12.1796875" style="117" customWidth="1"/>
    <col min="13833" max="13835" width="0" style="117" hidden="1" customWidth="1"/>
    <col min="13836" max="13836" width="11.81640625" style="117" customWidth="1"/>
    <col min="13837" max="13837" width="21" style="117" bestFit="1" customWidth="1"/>
    <col min="13838" max="13838" width="38.81640625" style="117" bestFit="1" customWidth="1"/>
    <col min="13839" max="13839" width="9.1796875" style="117"/>
    <col min="13840" max="13840" width="12.26953125" style="117" bestFit="1" customWidth="1"/>
    <col min="13841" max="13843" width="9.1796875" style="117"/>
    <col min="13844" max="13844" width="31.26953125" style="117" customWidth="1"/>
    <col min="13845" max="14080" width="9.1796875" style="117"/>
    <col min="14081" max="14081" width="20.7265625" style="117" customWidth="1"/>
    <col min="14082" max="14082" width="48.7265625" style="117" customWidth="1"/>
    <col min="14083" max="14083" width="9.1796875" style="117"/>
    <col min="14084" max="14084" width="11.26953125" style="117" bestFit="1" customWidth="1"/>
    <col min="14085" max="14085" width="9.1796875" style="117"/>
    <col min="14086" max="14086" width="10.26953125" style="117" bestFit="1" customWidth="1"/>
    <col min="14087" max="14087" width="9.1796875" style="117"/>
    <col min="14088" max="14088" width="12.1796875" style="117" customWidth="1"/>
    <col min="14089" max="14091" width="0" style="117" hidden="1" customWidth="1"/>
    <col min="14092" max="14092" width="11.81640625" style="117" customWidth="1"/>
    <col min="14093" max="14093" width="21" style="117" bestFit="1" customWidth="1"/>
    <col min="14094" max="14094" width="38.81640625" style="117" bestFit="1" customWidth="1"/>
    <col min="14095" max="14095" width="9.1796875" style="117"/>
    <col min="14096" max="14096" width="12.26953125" style="117" bestFit="1" customWidth="1"/>
    <col min="14097" max="14099" width="9.1796875" style="117"/>
    <col min="14100" max="14100" width="31.26953125" style="117" customWidth="1"/>
    <col min="14101" max="14336" width="9.1796875" style="117"/>
    <col min="14337" max="14337" width="20.7265625" style="117" customWidth="1"/>
    <col min="14338" max="14338" width="48.7265625" style="117" customWidth="1"/>
    <col min="14339" max="14339" width="9.1796875" style="117"/>
    <col min="14340" max="14340" width="11.26953125" style="117" bestFit="1" customWidth="1"/>
    <col min="14341" max="14341" width="9.1796875" style="117"/>
    <col min="14342" max="14342" width="10.26953125" style="117" bestFit="1" customWidth="1"/>
    <col min="14343" max="14343" width="9.1796875" style="117"/>
    <col min="14344" max="14344" width="12.1796875" style="117" customWidth="1"/>
    <col min="14345" max="14347" width="0" style="117" hidden="1" customWidth="1"/>
    <col min="14348" max="14348" width="11.81640625" style="117" customWidth="1"/>
    <col min="14349" max="14349" width="21" style="117" bestFit="1" customWidth="1"/>
    <col min="14350" max="14350" width="38.81640625" style="117" bestFit="1" customWidth="1"/>
    <col min="14351" max="14351" width="9.1796875" style="117"/>
    <col min="14352" max="14352" width="12.26953125" style="117" bestFit="1" customWidth="1"/>
    <col min="14353" max="14355" width="9.1796875" style="117"/>
    <col min="14356" max="14356" width="31.26953125" style="117" customWidth="1"/>
    <col min="14357" max="14592" width="9.1796875" style="117"/>
    <col min="14593" max="14593" width="20.7265625" style="117" customWidth="1"/>
    <col min="14594" max="14594" width="48.7265625" style="117" customWidth="1"/>
    <col min="14595" max="14595" width="9.1796875" style="117"/>
    <col min="14596" max="14596" width="11.26953125" style="117" bestFit="1" customWidth="1"/>
    <col min="14597" max="14597" width="9.1796875" style="117"/>
    <col min="14598" max="14598" width="10.26953125" style="117" bestFit="1" customWidth="1"/>
    <col min="14599" max="14599" width="9.1796875" style="117"/>
    <col min="14600" max="14600" width="12.1796875" style="117" customWidth="1"/>
    <col min="14601" max="14603" width="0" style="117" hidden="1" customWidth="1"/>
    <col min="14604" max="14604" width="11.81640625" style="117" customWidth="1"/>
    <col min="14605" max="14605" width="21" style="117" bestFit="1" customWidth="1"/>
    <col min="14606" max="14606" width="38.81640625" style="117" bestFit="1" customWidth="1"/>
    <col min="14607" max="14607" width="9.1796875" style="117"/>
    <col min="14608" max="14608" width="12.26953125" style="117" bestFit="1" customWidth="1"/>
    <col min="14609" max="14611" width="9.1796875" style="117"/>
    <col min="14612" max="14612" width="31.26953125" style="117" customWidth="1"/>
    <col min="14613" max="14848" width="9.1796875" style="117"/>
    <col min="14849" max="14849" width="20.7265625" style="117" customWidth="1"/>
    <col min="14850" max="14850" width="48.7265625" style="117" customWidth="1"/>
    <col min="14851" max="14851" width="9.1796875" style="117"/>
    <col min="14852" max="14852" width="11.26953125" style="117" bestFit="1" customWidth="1"/>
    <col min="14853" max="14853" width="9.1796875" style="117"/>
    <col min="14854" max="14854" width="10.26953125" style="117" bestFit="1" customWidth="1"/>
    <col min="14855" max="14855" width="9.1796875" style="117"/>
    <col min="14856" max="14856" width="12.1796875" style="117" customWidth="1"/>
    <col min="14857" max="14859" width="0" style="117" hidden="1" customWidth="1"/>
    <col min="14860" max="14860" width="11.81640625" style="117" customWidth="1"/>
    <col min="14861" max="14861" width="21" style="117" bestFit="1" customWidth="1"/>
    <col min="14862" max="14862" width="38.81640625" style="117" bestFit="1" customWidth="1"/>
    <col min="14863" max="14863" width="9.1796875" style="117"/>
    <col min="14864" max="14864" width="12.26953125" style="117" bestFit="1" customWidth="1"/>
    <col min="14865" max="14867" width="9.1796875" style="117"/>
    <col min="14868" max="14868" width="31.26953125" style="117" customWidth="1"/>
    <col min="14869" max="15104" width="9.1796875" style="117"/>
    <col min="15105" max="15105" width="20.7265625" style="117" customWidth="1"/>
    <col min="15106" max="15106" width="48.7265625" style="117" customWidth="1"/>
    <col min="15107" max="15107" width="9.1796875" style="117"/>
    <col min="15108" max="15108" width="11.26953125" style="117" bestFit="1" customWidth="1"/>
    <col min="15109" max="15109" width="9.1796875" style="117"/>
    <col min="15110" max="15110" width="10.26953125" style="117" bestFit="1" customWidth="1"/>
    <col min="15111" max="15111" width="9.1796875" style="117"/>
    <col min="15112" max="15112" width="12.1796875" style="117" customWidth="1"/>
    <col min="15113" max="15115" width="0" style="117" hidden="1" customWidth="1"/>
    <col min="15116" max="15116" width="11.81640625" style="117" customWidth="1"/>
    <col min="15117" max="15117" width="21" style="117" bestFit="1" customWidth="1"/>
    <col min="15118" max="15118" width="38.81640625" style="117" bestFit="1" customWidth="1"/>
    <col min="15119" max="15119" width="9.1796875" style="117"/>
    <col min="15120" max="15120" width="12.26953125" style="117" bestFit="1" customWidth="1"/>
    <col min="15121" max="15123" width="9.1796875" style="117"/>
    <col min="15124" max="15124" width="31.26953125" style="117" customWidth="1"/>
    <col min="15125" max="15360" width="9.1796875" style="117"/>
    <col min="15361" max="15361" width="20.7265625" style="117" customWidth="1"/>
    <col min="15362" max="15362" width="48.7265625" style="117" customWidth="1"/>
    <col min="15363" max="15363" width="9.1796875" style="117"/>
    <col min="15364" max="15364" width="11.26953125" style="117" bestFit="1" customWidth="1"/>
    <col min="15365" max="15365" width="9.1796875" style="117"/>
    <col min="15366" max="15366" width="10.26953125" style="117" bestFit="1" customWidth="1"/>
    <col min="15367" max="15367" width="9.1796875" style="117"/>
    <col min="15368" max="15368" width="12.1796875" style="117" customWidth="1"/>
    <col min="15369" max="15371" width="0" style="117" hidden="1" customWidth="1"/>
    <col min="15372" max="15372" width="11.81640625" style="117" customWidth="1"/>
    <col min="15373" max="15373" width="21" style="117" bestFit="1" customWidth="1"/>
    <col min="15374" max="15374" width="38.81640625" style="117" bestFit="1" customWidth="1"/>
    <col min="15375" max="15375" width="9.1796875" style="117"/>
    <col min="15376" max="15376" width="12.26953125" style="117" bestFit="1" customWidth="1"/>
    <col min="15377" max="15379" width="9.1796875" style="117"/>
    <col min="15380" max="15380" width="31.26953125" style="117" customWidth="1"/>
    <col min="15381" max="15616" width="9.1796875" style="117"/>
    <col min="15617" max="15617" width="20.7265625" style="117" customWidth="1"/>
    <col min="15618" max="15618" width="48.7265625" style="117" customWidth="1"/>
    <col min="15619" max="15619" width="9.1796875" style="117"/>
    <col min="15620" max="15620" width="11.26953125" style="117" bestFit="1" customWidth="1"/>
    <col min="15621" max="15621" width="9.1796875" style="117"/>
    <col min="15622" max="15622" width="10.26953125" style="117" bestFit="1" customWidth="1"/>
    <col min="15623" max="15623" width="9.1796875" style="117"/>
    <col min="15624" max="15624" width="12.1796875" style="117" customWidth="1"/>
    <col min="15625" max="15627" width="0" style="117" hidden="1" customWidth="1"/>
    <col min="15628" max="15628" width="11.81640625" style="117" customWidth="1"/>
    <col min="15629" max="15629" width="21" style="117" bestFit="1" customWidth="1"/>
    <col min="15630" max="15630" width="38.81640625" style="117" bestFit="1" customWidth="1"/>
    <col min="15631" max="15631" width="9.1796875" style="117"/>
    <col min="15632" max="15632" width="12.26953125" style="117" bestFit="1" customWidth="1"/>
    <col min="15633" max="15635" width="9.1796875" style="117"/>
    <col min="15636" max="15636" width="31.26953125" style="117" customWidth="1"/>
    <col min="15637" max="15872" width="9.1796875" style="117"/>
    <col min="15873" max="15873" width="20.7265625" style="117" customWidth="1"/>
    <col min="15874" max="15874" width="48.7265625" style="117" customWidth="1"/>
    <col min="15875" max="15875" width="9.1796875" style="117"/>
    <col min="15876" max="15876" width="11.26953125" style="117" bestFit="1" customWidth="1"/>
    <col min="15877" max="15877" width="9.1796875" style="117"/>
    <col min="15878" max="15878" width="10.26953125" style="117" bestFit="1" customWidth="1"/>
    <col min="15879" max="15879" width="9.1796875" style="117"/>
    <col min="15880" max="15880" width="12.1796875" style="117" customWidth="1"/>
    <col min="15881" max="15883" width="0" style="117" hidden="1" customWidth="1"/>
    <col min="15884" max="15884" width="11.81640625" style="117" customWidth="1"/>
    <col min="15885" max="15885" width="21" style="117" bestFit="1" customWidth="1"/>
    <col min="15886" max="15886" width="38.81640625" style="117" bestFit="1" customWidth="1"/>
    <col min="15887" max="15887" width="9.1796875" style="117"/>
    <col min="15888" max="15888" width="12.26953125" style="117" bestFit="1" customWidth="1"/>
    <col min="15889" max="15891" width="9.1796875" style="117"/>
    <col min="15892" max="15892" width="31.26953125" style="117" customWidth="1"/>
    <col min="15893" max="16128" width="9.1796875" style="117"/>
    <col min="16129" max="16129" width="20.7265625" style="117" customWidth="1"/>
    <col min="16130" max="16130" width="48.7265625" style="117" customWidth="1"/>
    <col min="16131" max="16131" width="9.1796875" style="117"/>
    <col min="16132" max="16132" width="11.26953125" style="117" bestFit="1" customWidth="1"/>
    <col min="16133" max="16133" width="9.1796875" style="117"/>
    <col min="16134" max="16134" width="10.26953125" style="117" bestFit="1" customWidth="1"/>
    <col min="16135" max="16135" width="9.1796875" style="117"/>
    <col min="16136" max="16136" width="12.1796875" style="117" customWidth="1"/>
    <col min="16137" max="16139" width="0" style="117" hidden="1" customWidth="1"/>
    <col min="16140" max="16140" width="11.81640625" style="117" customWidth="1"/>
    <col min="16141" max="16141" width="21" style="117" bestFit="1" customWidth="1"/>
    <col min="16142" max="16142" width="38.81640625" style="117" bestFit="1" customWidth="1"/>
    <col min="16143" max="16143" width="9.1796875" style="117"/>
    <col min="16144" max="16144" width="12.26953125" style="117" bestFit="1" customWidth="1"/>
    <col min="16145" max="16147" width="9.1796875" style="117"/>
    <col min="16148" max="16148" width="31.26953125" style="117" customWidth="1"/>
    <col min="16149" max="16384" width="9.1796875" style="117"/>
  </cols>
  <sheetData>
    <row r="1" spans="1:16">
      <c r="A1" s="111" t="s">
        <v>83</v>
      </c>
      <c r="B1" s="112"/>
      <c r="C1" s="113" t="s">
        <v>14</v>
      </c>
      <c r="D1" s="114"/>
      <c r="E1" s="114"/>
      <c r="F1" s="114"/>
      <c r="G1" s="114"/>
      <c r="H1" s="114"/>
      <c r="I1" s="115" t="s">
        <v>15</v>
      </c>
      <c r="J1" s="114"/>
      <c r="K1" s="116"/>
    </row>
    <row r="2" spans="1:16" ht="15.5">
      <c r="A2" s="118"/>
      <c r="B2" s="119"/>
      <c r="C2" s="120" t="s">
        <v>16</v>
      </c>
      <c r="D2" s="119"/>
      <c r="E2" s="119"/>
      <c r="F2" s="119"/>
      <c r="G2" s="119"/>
      <c r="H2" s="119"/>
      <c r="I2" s="121"/>
      <c r="J2" s="122" t="s">
        <v>17</v>
      </c>
      <c r="K2" s="123"/>
    </row>
    <row r="3" spans="1:16" ht="15.5">
      <c r="A3" s="124" t="s">
        <v>84</v>
      </c>
      <c r="B3" s="119"/>
      <c r="C3" s="125" t="s">
        <v>18</v>
      </c>
      <c r="D3" s="126"/>
      <c r="E3" s="119"/>
      <c r="F3" s="119"/>
      <c r="G3" s="119"/>
      <c r="H3" s="119"/>
      <c r="I3" s="127" t="s">
        <v>19</v>
      </c>
      <c r="J3" s="128"/>
      <c r="K3" s="129"/>
    </row>
    <row r="4" spans="1:16" ht="15.5">
      <c r="A4" s="130"/>
      <c r="B4" s="131"/>
      <c r="C4" s="132" t="s">
        <v>16</v>
      </c>
      <c r="D4" s="133"/>
      <c r="E4" s="133"/>
      <c r="F4" s="133"/>
      <c r="G4" s="133"/>
      <c r="H4" s="133"/>
      <c r="I4" s="134"/>
      <c r="J4" s="135">
        <v>43787</v>
      </c>
      <c r="K4" s="136"/>
    </row>
    <row r="5" spans="1:16">
      <c r="A5" s="137" t="s">
        <v>85</v>
      </c>
      <c r="B5" s="138" t="s">
        <v>16</v>
      </c>
      <c r="C5" s="119"/>
      <c r="D5" s="119"/>
      <c r="E5" s="119" t="s">
        <v>20</v>
      </c>
      <c r="F5" s="139" t="s">
        <v>21</v>
      </c>
      <c r="G5" s="140"/>
      <c r="H5" s="139" t="s">
        <v>22</v>
      </c>
      <c r="I5" s="140"/>
      <c r="J5" s="139" t="s">
        <v>23</v>
      </c>
      <c r="K5" s="141"/>
    </row>
    <row r="6" spans="1:16">
      <c r="A6" s="142" t="s">
        <v>86</v>
      </c>
      <c r="B6" s="119"/>
      <c r="C6" s="119"/>
      <c r="D6" s="119"/>
      <c r="E6" s="119" t="s">
        <v>20</v>
      </c>
      <c r="F6" s="143" t="s">
        <v>24</v>
      </c>
      <c r="G6" s="140" t="s">
        <v>25</v>
      </c>
      <c r="H6" s="143" t="s">
        <v>24</v>
      </c>
      <c r="I6" s="140" t="s">
        <v>26</v>
      </c>
      <c r="J6" s="143" t="s">
        <v>24</v>
      </c>
      <c r="K6" s="141" t="s">
        <v>27</v>
      </c>
    </row>
    <row r="7" spans="1:16">
      <c r="A7" s="144" t="s">
        <v>87</v>
      </c>
      <c r="B7" s="133"/>
      <c r="C7" s="133"/>
      <c r="D7" s="133"/>
      <c r="E7" s="133" t="s">
        <v>20</v>
      </c>
      <c r="F7" s="145" t="s">
        <v>28</v>
      </c>
      <c r="G7" s="146"/>
      <c r="H7" s="145" t="s">
        <v>21</v>
      </c>
      <c r="I7" s="146"/>
      <c r="J7" s="145" t="s">
        <v>29</v>
      </c>
      <c r="K7" s="147"/>
    </row>
    <row r="8" spans="1:16">
      <c r="A8" s="148" t="s">
        <v>88</v>
      </c>
      <c r="B8" s="133"/>
      <c r="C8" s="149"/>
      <c r="D8" s="133"/>
      <c r="E8" s="133"/>
      <c r="F8" s="133"/>
      <c r="G8" s="133" t="s">
        <v>30</v>
      </c>
      <c r="H8" s="133"/>
      <c r="I8" s="133"/>
      <c r="J8" s="133"/>
      <c r="K8" s="123"/>
    </row>
    <row r="9" spans="1:16">
      <c r="A9" s="150"/>
      <c r="B9" s="151"/>
      <c r="C9" s="152" t="s">
        <v>31</v>
      </c>
      <c r="D9" s="153"/>
      <c r="E9" s="153"/>
      <c r="F9" s="154" t="s">
        <v>32</v>
      </c>
      <c r="G9" s="153"/>
      <c r="H9" s="153"/>
      <c r="I9" s="155"/>
      <c r="J9" s="154" t="s">
        <v>33</v>
      </c>
      <c r="K9" s="156"/>
    </row>
    <row r="10" spans="1:16">
      <c r="A10" s="150"/>
      <c r="B10" s="151"/>
      <c r="C10" s="152" t="s">
        <v>34</v>
      </c>
      <c r="D10" s="157" t="s">
        <v>35</v>
      </c>
      <c r="E10" s="157" t="s">
        <v>36</v>
      </c>
      <c r="F10" s="157" t="s">
        <v>37</v>
      </c>
      <c r="G10" s="157" t="s">
        <v>38</v>
      </c>
      <c r="H10" s="139" t="s">
        <v>37</v>
      </c>
      <c r="I10" s="158" t="s">
        <v>36</v>
      </c>
      <c r="J10" s="157" t="s">
        <v>39</v>
      </c>
      <c r="K10" s="159" t="s">
        <v>37</v>
      </c>
    </row>
    <row r="11" spans="1:16">
      <c r="A11" s="160" t="s">
        <v>89</v>
      </c>
      <c r="B11" s="151"/>
      <c r="C11" s="161" t="s">
        <v>40</v>
      </c>
      <c r="D11" s="157" t="s">
        <v>41</v>
      </c>
      <c r="E11" s="157" t="s">
        <v>42</v>
      </c>
      <c r="F11" s="157" t="s">
        <v>39</v>
      </c>
      <c r="G11" s="157" t="s">
        <v>43</v>
      </c>
      <c r="H11" s="139" t="s">
        <v>38</v>
      </c>
      <c r="I11" s="158" t="s">
        <v>44</v>
      </c>
      <c r="J11" s="157" t="s">
        <v>45</v>
      </c>
      <c r="K11" s="159" t="s">
        <v>44</v>
      </c>
      <c r="N11" s="162">
        <f>N15*2080</f>
        <v>43076.800000000003</v>
      </c>
    </row>
    <row r="12" spans="1:16">
      <c r="A12" s="160" t="s">
        <v>90</v>
      </c>
      <c r="B12" s="152" t="s">
        <v>46</v>
      </c>
      <c r="C12" s="161" t="s">
        <v>47</v>
      </c>
      <c r="D12" s="157" t="s">
        <v>48</v>
      </c>
      <c r="E12" s="157" t="s">
        <v>43</v>
      </c>
      <c r="F12" s="157" t="s">
        <v>42</v>
      </c>
      <c r="G12" s="157" t="s">
        <v>49</v>
      </c>
      <c r="H12" s="163" t="s">
        <v>50</v>
      </c>
      <c r="I12" s="158" t="s">
        <v>51</v>
      </c>
      <c r="J12" s="157" t="s">
        <v>44</v>
      </c>
      <c r="K12" s="159" t="s">
        <v>52</v>
      </c>
    </row>
    <row r="13" spans="1:16">
      <c r="A13" s="150"/>
      <c r="B13" s="152"/>
      <c r="C13" s="151"/>
      <c r="D13" s="164"/>
      <c r="E13" s="157" t="s">
        <v>41</v>
      </c>
      <c r="F13" s="161" t="s">
        <v>53</v>
      </c>
      <c r="G13" s="151"/>
      <c r="H13" s="165"/>
      <c r="I13" s="166"/>
      <c r="J13" s="157" t="s">
        <v>54</v>
      </c>
      <c r="K13" s="159" t="s">
        <v>38</v>
      </c>
    </row>
    <row r="14" spans="1:16">
      <c r="A14" s="150"/>
      <c r="B14" s="152"/>
      <c r="C14" s="151"/>
      <c r="D14" s="164"/>
      <c r="E14" s="157" t="s">
        <v>55</v>
      </c>
      <c r="F14" s="151"/>
      <c r="G14" s="151"/>
      <c r="H14" s="165"/>
      <c r="I14" s="150"/>
      <c r="J14" s="151"/>
      <c r="K14" s="167" t="s">
        <v>56</v>
      </c>
      <c r="M14" s="168" t="s">
        <v>57</v>
      </c>
      <c r="N14" s="168" t="s">
        <v>58</v>
      </c>
    </row>
    <row r="15" spans="1:16">
      <c r="A15" s="169" t="s">
        <v>91</v>
      </c>
      <c r="B15" s="170" t="s">
        <v>59</v>
      </c>
      <c r="C15" s="170" t="s">
        <v>60</v>
      </c>
      <c r="D15" s="170" t="s">
        <v>61</v>
      </c>
      <c r="E15" s="170" t="s">
        <v>62</v>
      </c>
      <c r="F15" s="170" t="s">
        <v>63</v>
      </c>
      <c r="G15" s="170" t="s">
        <v>64</v>
      </c>
      <c r="H15" s="138" t="s">
        <v>65</v>
      </c>
      <c r="I15" s="169" t="s">
        <v>66</v>
      </c>
      <c r="J15" s="170" t="s">
        <v>67</v>
      </c>
      <c r="K15" s="171" t="s">
        <v>68</v>
      </c>
      <c r="M15" s="172">
        <v>14.49</v>
      </c>
      <c r="N15" s="117">
        <v>20.71</v>
      </c>
    </row>
    <row r="16" spans="1:16" ht="50">
      <c r="A16" s="173" t="s">
        <v>92</v>
      </c>
      <c r="B16" s="174" t="s">
        <v>94</v>
      </c>
      <c r="C16" s="175" t="s">
        <v>70</v>
      </c>
      <c r="D16" s="176">
        <f>8642</f>
        <v>8642</v>
      </c>
      <c r="E16" s="177">
        <v>1</v>
      </c>
      <c r="F16" s="176">
        <f>D16*12</f>
        <v>103704</v>
      </c>
      <c r="G16" s="178">
        <f>3/60</f>
        <v>0.05</v>
      </c>
      <c r="H16" s="179">
        <f>F16*G16</f>
        <v>5185.2000000000007</v>
      </c>
      <c r="I16" s="173"/>
      <c r="J16" s="173"/>
      <c r="K16" s="173"/>
      <c r="L16" s="168" t="s">
        <v>71</v>
      </c>
      <c r="M16" s="180">
        <f>H16*M15</f>
        <v>75133.54800000001</v>
      </c>
      <c r="P16" s="172"/>
    </row>
    <row r="17" spans="1:16">
      <c r="A17" s="181"/>
      <c r="B17" s="181"/>
      <c r="C17" s="182"/>
      <c r="D17" s="183"/>
      <c r="E17" s="184"/>
      <c r="F17" s="183"/>
      <c r="G17" s="185"/>
      <c r="H17" s="186"/>
      <c r="I17" s="187" t="s">
        <v>16</v>
      </c>
      <c r="J17" s="187" t="s">
        <v>16</v>
      </c>
      <c r="K17" s="187" t="s">
        <v>16</v>
      </c>
      <c r="M17" s="188"/>
    </row>
    <row r="18" spans="1:16" ht="50">
      <c r="A18" s="173" t="s">
        <v>92</v>
      </c>
      <c r="B18" s="189" t="s">
        <v>95</v>
      </c>
      <c r="C18" s="182" t="s">
        <v>70</v>
      </c>
      <c r="D18" s="176">
        <f>2891</f>
        <v>2891</v>
      </c>
      <c r="E18" s="184">
        <v>1</v>
      </c>
      <c r="F18" s="176">
        <f>D18*12</f>
        <v>34692</v>
      </c>
      <c r="G18" s="185">
        <f>3/60</f>
        <v>0.05</v>
      </c>
      <c r="H18" s="179">
        <f>F18*G18</f>
        <v>1734.6000000000001</v>
      </c>
      <c r="I18" s="187"/>
      <c r="J18" s="187"/>
      <c r="K18" s="187" t="s">
        <v>16</v>
      </c>
      <c r="L18" s="168" t="s">
        <v>71</v>
      </c>
      <c r="M18" s="188">
        <f>H18*M15</f>
        <v>25134.354000000003</v>
      </c>
    </row>
    <row r="19" spans="1:16" ht="75">
      <c r="A19" s="181"/>
      <c r="B19" s="189" t="s">
        <v>73</v>
      </c>
      <c r="C19" s="182" t="s">
        <v>70</v>
      </c>
      <c r="D19" s="176">
        <f>D18*0.15</f>
        <v>433.65</v>
      </c>
      <c r="E19" s="184">
        <v>1</v>
      </c>
      <c r="F19" s="176">
        <f>F18*0.15</f>
        <v>5203.8</v>
      </c>
      <c r="G19" s="185">
        <v>1</v>
      </c>
      <c r="H19" s="190">
        <f>F19*G19</f>
        <v>5203.8</v>
      </c>
      <c r="I19" s="187" t="s">
        <v>16</v>
      </c>
      <c r="J19" s="187" t="s">
        <v>16</v>
      </c>
      <c r="K19" s="187" t="s">
        <v>16</v>
      </c>
      <c r="L19" s="191" t="s">
        <v>74</v>
      </c>
      <c r="M19" s="188">
        <f>H19*M15</f>
        <v>75403.062000000005</v>
      </c>
      <c r="O19" s="192" t="s">
        <v>75</v>
      </c>
    </row>
    <row r="20" spans="1:16" ht="58.5" customHeight="1">
      <c r="A20" s="193" t="s">
        <v>92</v>
      </c>
      <c r="B20" s="194" t="s">
        <v>76</v>
      </c>
      <c r="C20" s="195" t="s">
        <v>70</v>
      </c>
      <c r="D20" s="186">
        <f>D18*0.85</f>
        <v>2457.35</v>
      </c>
      <c r="E20" s="184">
        <v>1</v>
      </c>
      <c r="F20" s="176">
        <f>D20*12</f>
        <v>29488.199999999997</v>
      </c>
      <c r="G20" s="183">
        <f>10/60</f>
        <v>0.16666666666666666</v>
      </c>
      <c r="H20" s="196">
        <f>F20*G20</f>
        <v>4914.6999999999989</v>
      </c>
      <c r="I20" s="187"/>
      <c r="J20" s="187"/>
      <c r="K20" s="187"/>
      <c r="L20" s="168" t="s">
        <v>103</v>
      </c>
      <c r="M20" s="188">
        <f>H20*M15</f>
        <v>71214.002999999982</v>
      </c>
      <c r="O20" s="192" t="s">
        <v>77</v>
      </c>
      <c r="P20" s="197"/>
    </row>
    <row r="21" spans="1:16">
      <c r="A21" s="181"/>
      <c r="B21" s="198"/>
      <c r="C21" s="195"/>
      <c r="D21" s="183"/>
      <c r="E21" s="183"/>
      <c r="F21" s="183"/>
      <c r="G21" s="183"/>
      <c r="H21" s="183"/>
      <c r="I21" s="187" t="s">
        <v>16</v>
      </c>
      <c r="J21" s="187" t="s">
        <v>16</v>
      </c>
      <c r="K21" s="187" t="s">
        <v>16</v>
      </c>
    </row>
    <row r="22" spans="1:16" ht="14.5">
      <c r="A22" s="199"/>
      <c r="B22" s="199" t="s">
        <v>78</v>
      </c>
      <c r="C22" s="199"/>
      <c r="D22" s="200"/>
      <c r="E22" s="200"/>
      <c r="F22" s="201">
        <f>(F16+F18)*0.3</f>
        <v>41518.799999999996</v>
      </c>
      <c r="G22" s="183">
        <f>10/60</f>
        <v>0.16666666666666666</v>
      </c>
      <c r="H22" s="200">
        <f>F22*G22</f>
        <v>6919.7999999999993</v>
      </c>
      <c r="I22" s="199"/>
      <c r="J22" s="199"/>
      <c r="K22" s="199"/>
      <c r="M22" s="197">
        <f>H22*N15</f>
        <v>143309.05799999999</v>
      </c>
      <c r="O22" s="202" t="s">
        <v>79</v>
      </c>
    </row>
    <row r="23" spans="1:16">
      <c r="A23" s="181"/>
      <c r="B23" s="203"/>
      <c r="C23" s="204"/>
      <c r="D23" s="205"/>
      <c r="E23" s="205"/>
      <c r="F23" s="205"/>
      <c r="G23" s="205"/>
      <c r="H23" s="205"/>
      <c r="I23" s="199"/>
      <c r="J23" s="199"/>
      <c r="K23" s="199"/>
    </row>
    <row r="24" spans="1:16">
      <c r="A24" s="199"/>
      <c r="B24" s="199"/>
      <c r="C24" s="199"/>
      <c r="D24" s="183"/>
      <c r="E24" s="183"/>
      <c r="F24" s="183"/>
      <c r="G24" s="183"/>
      <c r="H24" s="183"/>
      <c r="I24" s="199"/>
      <c r="J24" s="199"/>
      <c r="K24" s="199"/>
    </row>
    <row r="25" spans="1:16" ht="13">
      <c r="A25" s="181"/>
      <c r="B25" s="206" t="s">
        <v>80</v>
      </c>
      <c r="C25" s="199"/>
      <c r="D25" s="207"/>
      <c r="E25" s="208"/>
      <c r="F25" s="208"/>
      <c r="G25" s="209">
        <f>G16+G18+G19</f>
        <v>1.1000000000000001</v>
      </c>
      <c r="H25" s="208">
        <f>G25*F19</f>
        <v>5724.18</v>
      </c>
      <c r="I25" s="199"/>
      <c r="J25" s="199"/>
      <c r="K25" s="199"/>
      <c r="M25" s="172">
        <f>H25*M15</f>
        <v>82943.368200000012</v>
      </c>
    </row>
    <row r="26" spans="1:16" ht="13">
      <c r="A26" s="199"/>
      <c r="B26" s="206" t="s">
        <v>81</v>
      </c>
      <c r="C26" s="199"/>
      <c r="D26" s="207"/>
      <c r="E26" s="208"/>
      <c r="F26" s="208"/>
      <c r="G26" s="209">
        <f>G16+G18+G20</f>
        <v>0.26666666666666666</v>
      </c>
      <c r="H26" s="208">
        <f>G26*F20</f>
        <v>7863.5199999999995</v>
      </c>
      <c r="I26" s="199"/>
      <c r="J26" s="199"/>
      <c r="K26" s="199"/>
      <c r="M26" s="172">
        <f>H26*M15</f>
        <v>113942.40479999999</v>
      </c>
    </row>
    <row r="27" spans="1:16" ht="13">
      <c r="A27" s="181"/>
      <c r="B27" s="210"/>
      <c r="C27" s="199"/>
      <c r="D27" s="207"/>
      <c r="E27" s="208"/>
      <c r="F27" s="208"/>
      <c r="G27" s="209"/>
      <c r="H27" s="208"/>
      <c r="I27" s="199"/>
      <c r="J27" s="199"/>
      <c r="K27" s="199"/>
    </row>
    <row r="28" spans="1:16" ht="13">
      <c r="A28" s="199"/>
      <c r="B28" s="206"/>
      <c r="C28" s="199"/>
      <c r="D28" s="207"/>
      <c r="E28" s="208"/>
      <c r="F28" s="208"/>
      <c r="G28" s="208"/>
      <c r="H28" s="208"/>
      <c r="I28" s="199"/>
      <c r="J28" s="199"/>
      <c r="K28" s="199"/>
    </row>
    <row r="29" spans="1:16">
      <c r="A29" s="181"/>
      <c r="B29" s="203"/>
      <c r="C29" s="204"/>
      <c r="D29" s="210"/>
      <c r="E29" s="211"/>
      <c r="F29" s="212"/>
      <c r="G29" s="213"/>
      <c r="H29" s="212"/>
      <c r="I29" s="199"/>
      <c r="J29" s="199"/>
      <c r="K29" s="199"/>
      <c r="L29" s="117" t="s">
        <v>82</v>
      </c>
      <c r="M29" s="214">
        <f>M16+M18+M19+M20</f>
        <v>246884.967</v>
      </c>
    </row>
    <row r="30" spans="1:16" ht="13">
      <c r="A30" s="199"/>
      <c r="B30" s="206"/>
      <c r="C30" s="199"/>
      <c r="D30" s="207"/>
      <c r="E30" s="208"/>
      <c r="F30" s="208"/>
      <c r="G30" s="208"/>
      <c r="H30" s="208"/>
      <c r="I30" s="199"/>
      <c r="J30" s="199"/>
      <c r="K30" s="199"/>
    </row>
    <row r="31" spans="1:16" ht="13">
      <c r="A31" s="181"/>
      <c r="B31" s="203"/>
      <c r="C31" s="199"/>
      <c r="D31" s="207"/>
      <c r="E31" s="208"/>
      <c r="F31" s="208"/>
      <c r="G31" s="209"/>
      <c r="H31" s="212"/>
      <c r="I31" s="199"/>
      <c r="J31" s="199"/>
      <c r="K31" s="199"/>
    </row>
    <row r="32" spans="1:16" ht="13">
      <c r="A32" s="199"/>
      <c r="B32" s="206"/>
      <c r="C32" s="199"/>
      <c r="D32" s="208"/>
      <c r="E32" s="208"/>
      <c r="F32" s="208"/>
      <c r="G32" s="208"/>
      <c r="H32" s="208"/>
      <c r="I32" s="199"/>
      <c r="J32" s="199"/>
      <c r="K32" s="199"/>
    </row>
    <row r="33" spans="1:12" ht="13">
      <c r="A33" s="181"/>
      <c r="B33" s="210"/>
      <c r="C33" s="199"/>
      <c r="D33" s="208"/>
      <c r="E33" s="208"/>
      <c r="F33" s="208"/>
      <c r="G33" s="209"/>
      <c r="H33" s="212"/>
      <c r="I33" s="199"/>
      <c r="J33" s="199"/>
      <c r="K33" s="199"/>
    </row>
    <row r="34" spans="1:12" ht="13">
      <c r="A34" s="181"/>
      <c r="B34" s="210"/>
      <c r="C34" s="199"/>
      <c r="D34" s="208"/>
      <c r="E34" s="208"/>
      <c r="F34" s="208"/>
      <c r="G34" s="208"/>
      <c r="H34" s="208"/>
      <c r="I34" s="199"/>
      <c r="J34" s="199"/>
      <c r="K34" s="199"/>
    </row>
    <row r="35" spans="1:12">
      <c r="A35" s="173" t="s">
        <v>93</v>
      </c>
      <c r="B35" s="203"/>
      <c r="C35" s="215"/>
      <c r="D35" s="176"/>
      <c r="E35" s="176"/>
      <c r="F35" s="176">
        <f>SUM(F16:F20)</f>
        <v>173088</v>
      </c>
      <c r="G35" s="216"/>
      <c r="H35" s="216">
        <f>SUM(H16:H20)</f>
        <v>17038.300000000003</v>
      </c>
      <c r="I35" s="199"/>
      <c r="J35" s="199"/>
      <c r="K35" s="199"/>
      <c r="L35" s="217"/>
    </row>
    <row r="36" spans="1:12">
      <c r="A36" s="173"/>
      <c r="B36" s="195" t="s">
        <v>16</v>
      </c>
      <c r="C36" s="215"/>
      <c r="D36" s="176"/>
      <c r="E36" s="176"/>
      <c r="F36" s="176"/>
      <c r="G36" s="216"/>
      <c r="H36" s="173"/>
      <c r="I36" s="195" t="s">
        <v>16</v>
      </c>
      <c r="J36" s="218" t="s">
        <v>16</v>
      </c>
      <c r="K36" s="195" t="s">
        <v>16</v>
      </c>
    </row>
    <row r="37" spans="1:12">
      <c r="A37" s="119"/>
      <c r="B37" s="119"/>
      <c r="C37" s="119"/>
      <c r="D37" s="119"/>
      <c r="E37" s="119"/>
      <c r="F37" s="119"/>
      <c r="G37" s="119"/>
      <c r="H37" s="119"/>
      <c r="I37" s="119"/>
      <c r="J37" s="119"/>
      <c r="K37" s="119"/>
    </row>
  </sheetData>
  <pageMargins left="0.25" right="0.25" top="0.25" bottom="0.25" header="0.5" footer="0.5"/>
  <pageSetup scale="85" orientation="landscape" horizontalDpi="4294967292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68CC8-F7C1-4AC3-A637-997C866C20F5}">
  <dimension ref="A1:N37"/>
  <sheetViews>
    <sheetView topLeftCell="B7" workbookViewId="0">
      <selection activeCell="N20" activeCellId="1" sqref="N16 N20"/>
    </sheetView>
  </sheetViews>
  <sheetFormatPr defaultRowHeight="12.5"/>
  <cols>
    <col min="1" max="1" width="20.7265625" style="117" customWidth="1"/>
    <col min="2" max="2" width="48.7265625" style="117" customWidth="1"/>
    <col min="3" max="9" width="9.1796875" style="117"/>
    <col min="10" max="10" width="9.7265625" style="117" bestFit="1" customWidth="1"/>
    <col min="11" max="13" width="9.1796875" style="117"/>
    <col min="14" max="14" width="10.81640625" style="117" bestFit="1" customWidth="1"/>
    <col min="15" max="256" width="9.1796875" style="117"/>
    <col min="257" max="257" width="20.7265625" style="117" customWidth="1"/>
    <col min="258" max="258" width="48.7265625" style="117" customWidth="1"/>
    <col min="259" max="265" width="9.1796875" style="117"/>
    <col min="266" max="266" width="9.7265625" style="117" bestFit="1" customWidth="1"/>
    <col min="267" max="269" width="9.1796875" style="117"/>
    <col min="270" max="270" width="10.81640625" style="117" bestFit="1" customWidth="1"/>
    <col min="271" max="512" width="9.1796875" style="117"/>
    <col min="513" max="513" width="20.7265625" style="117" customWidth="1"/>
    <col min="514" max="514" width="48.7265625" style="117" customWidth="1"/>
    <col min="515" max="521" width="9.1796875" style="117"/>
    <col min="522" max="522" width="9.7265625" style="117" bestFit="1" customWidth="1"/>
    <col min="523" max="525" width="9.1796875" style="117"/>
    <col min="526" max="526" width="10.81640625" style="117" bestFit="1" customWidth="1"/>
    <col min="527" max="768" width="9.1796875" style="117"/>
    <col min="769" max="769" width="20.7265625" style="117" customWidth="1"/>
    <col min="770" max="770" width="48.7265625" style="117" customWidth="1"/>
    <col min="771" max="777" width="9.1796875" style="117"/>
    <col min="778" max="778" width="9.7265625" style="117" bestFit="1" customWidth="1"/>
    <col min="779" max="781" width="9.1796875" style="117"/>
    <col min="782" max="782" width="10.81640625" style="117" bestFit="1" customWidth="1"/>
    <col min="783" max="1024" width="9.1796875" style="117"/>
    <col min="1025" max="1025" width="20.7265625" style="117" customWidth="1"/>
    <col min="1026" max="1026" width="48.7265625" style="117" customWidth="1"/>
    <col min="1027" max="1033" width="9.1796875" style="117"/>
    <col min="1034" max="1034" width="9.7265625" style="117" bestFit="1" customWidth="1"/>
    <col min="1035" max="1037" width="9.1796875" style="117"/>
    <col min="1038" max="1038" width="10.81640625" style="117" bestFit="1" customWidth="1"/>
    <col min="1039" max="1280" width="9.1796875" style="117"/>
    <col min="1281" max="1281" width="20.7265625" style="117" customWidth="1"/>
    <col min="1282" max="1282" width="48.7265625" style="117" customWidth="1"/>
    <col min="1283" max="1289" width="9.1796875" style="117"/>
    <col min="1290" max="1290" width="9.7265625" style="117" bestFit="1" customWidth="1"/>
    <col min="1291" max="1293" width="9.1796875" style="117"/>
    <col min="1294" max="1294" width="10.81640625" style="117" bestFit="1" customWidth="1"/>
    <col min="1295" max="1536" width="9.1796875" style="117"/>
    <col min="1537" max="1537" width="20.7265625" style="117" customWidth="1"/>
    <col min="1538" max="1538" width="48.7265625" style="117" customWidth="1"/>
    <col min="1539" max="1545" width="9.1796875" style="117"/>
    <col min="1546" max="1546" width="9.7265625" style="117" bestFit="1" customWidth="1"/>
    <col min="1547" max="1549" width="9.1796875" style="117"/>
    <col min="1550" max="1550" width="10.81640625" style="117" bestFit="1" customWidth="1"/>
    <col min="1551" max="1792" width="9.1796875" style="117"/>
    <col min="1793" max="1793" width="20.7265625" style="117" customWidth="1"/>
    <col min="1794" max="1794" width="48.7265625" style="117" customWidth="1"/>
    <col min="1795" max="1801" width="9.1796875" style="117"/>
    <col min="1802" max="1802" width="9.7265625" style="117" bestFit="1" customWidth="1"/>
    <col min="1803" max="1805" width="9.1796875" style="117"/>
    <col min="1806" max="1806" width="10.81640625" style="117" bestFit="1" customWidth="1"/>
    <col min="1807" max="2048" width="9.1796875" style="117"/>
    <col min="2049" max="2049" width="20.7265625" style="117" customWidth="1"/>
    <col min="2050" max="2050" width="48.7265625" style="117" customWidth="1"/>
    <col min="2051" max="2057" width="9.1796875" style="117"/>
    <col min="2058" max="2058" width="9.7265625" style="117" bestFit="1" customWidth="1"/>
    <col min="2059" max="2061" width="9.1796875" style="117"/>
    <col min="2062" max="2062" width="10.81640625" style="117" bestFit="1" customWidth="1"/>
    <col min="2063" max="2304" width="9.1796875" style="117"/>
    <col min="2305" max="2305" width="20.7265625" style="117" customWidth="1"/>
    <col min="2306" max="2306" width="48.7265625" style="117" customWidth="1"/>
    <col min="2307" max="2313" width="9.1796875" style="117"/>
    <col min="2314" max="2314" width="9.7265625" style="117" bestFit="1" customWidth="1"/>
    <col min="2315" max="2317" width="9.1796875" style="117"/>
    <col min="2318" max="2318" width="10.81640625" style="117" bestFit="1" customWidth="1"/>
    <col min="2319" max="2560" width="9.1796875" style="117"/>
    <col min="2561" max="2561" width="20.7265625" style="117" customWidth="1"/>
    <col min="2562" max="2562" width="48.7265625" style="117" customWidth="1"/>
    <col min="2563" max="2569" width="9.1796875" style="117"/>
    <col min="2570" max="2570" width="9.7265625" style="117" bestFit="1" customWidth="1"/>
    <col min="2571" max="2573" width="9.1796875" style="117"/>
    <col min="2574" max="2574" width="10.81640625" style="117" bestFit="1" customWidth="1"/>
    <col min="2575" max="2816" width="9.1796875" style="117"/>
    <col min="2817" max="2817" width="20.7265625" style="117" customWidth="1"/>
    <col min="2818" max="2818" width="48.7265625" style="117" customWidth="1"/>
    <col min="2819" max="2825" width="9.1796875" style="117"/>
    <col min="2826" max="2826" width="9.7265625" style="117" bestFit="1" customWidth="1"/>
    <col min="2827" max="2829" width="9.1796875" style="117"/>
    <col min="2830" max="2830" width="10.81640625" style="117" bestFit="1" customWidth="1"/>
    <col min="2831" max="3072" width="9.1796875" style="117"/>
    <col min="3073" max="3073" width="20.7265625" style="117" customWidth="1"/>
    <col min="3074" max="3074" width="48.7265625" style="117" customWidth="1"/>
    <col min="3075" max="3081" width="9.1796875" style="117"/>
    <col min="3082" max="3082" width="9.7265625" style="117" bestFit="1" customWidth="1"/>
    <col min="3083" max="3085" width="9.1796875" style="117"/>
    <col min="3086" max="3086" width="10.81640625" style="117" bestFit="1" customWidth="1"/>
    <col min="3087" max="3328" width="9.1796875" style="117"/>
    <col min="3329" max="3329" width="20.7265625" style="117" customWidth="1"/>
    <col min="3330" max="3330" width="48.7265625" style="117" customWidth="1"/>
    <col min="3331" max="3337" width="9.1796875" style="117"/>
    <col min="3338" max="3338" width="9.7265625" style="117" bestFit="1" customWidth="1"/>
    <col min="3339" max="3341" width="9.1796875" style="117"/>
    <col min="3342" max="3342" width="10.81640625" style="117" bestFit="1" customWidth="1"/>
    <col min="3343" max="3584" width="9.1796875" style="117"/>
    <col min="3585" max="3585" width="20.7265625" style="117" customWidth="1"/>
    <col min="3586" max="3586" width="48.7265625" style="117" customWidth="1"/>
    <col min="3587" max="3593" width="9.1796875" style="117"/>
    <col min="3594" max="3594" width="9.7265625" style="117" bestFit="1" customWidth="1"/>
    <col min="3595" max="3597" width="9.1796875" style="117"/>
    <col min="3598" max="3598" width="10.81640625" style="117" bestFit="1" customWidth="1"/>
    <col min="3599" max="3840" width="9.1796875" style="117"/>
    <col min="3841" max="3841" width="20.7265625" style="117" customWidth="1"/>
    <col min="3842" max="3842" width="48.7265625" style="117" customWidth="1"/>
    <col min="3843" max="3849" width="9.1796875" style="117"/>
    <col min="3850" max="3850" width="9.7265625" style="117" bestFit="1" customWidth="1"/>
    <col min="3851" max="3853" width="9.1796875" style="117"/>
    <col min="3854" max="3854" width="10.81640625" style="117" bestFit="1" customWidth="1"/>
    <col min="3855" max="4096" width="9.1796875" style="117"/>
    <col min="4097" max="4097" width="20.7265625" style="117" customWidth="1"/>
    <col min="4098" max="4098" width="48.7265625" style="117" customWidth="1"/>
    <col min="4099" max="4105" width="9.1796875" style="117"/>
    <col min="4106" max="4106" width="9.7265625" style="117" bestFit="1" customWidth="1"/>
    <col min="4107" max="4109" width="9.1796875" style="117"/>
    <col min="4110" max="4110" width="10.81640625" style="117" bestFit="1" customWidth="1"/>
    <col min="4111" max="4352" width="9.1796875" style="117"/>
    <col min="4353" max="4353" width="20.7265625" style="117" customWidth="1"/>
    <col min="4354" max="4354" width="48.7265625" style="117" customWidth="1"/>
    <col min="4355" max="4361" width="9.1796875" style="117"/>
    <col min="4362" max="4362" width="9.7265625" style="117" bestFit="1" customWidth="1"/>
    <col min="4363" max="4365" width="9.1796875" style="117"/>
    <col min="4366" max="4366" width="10.81640625" style="117" bestFit="1" customWidth="1"/>
    <col min="4367" max="4608" width="9.1796875" style="117"/>
    <col min="4609" max="4609" width="20.7265625" style="117" customWidth="1"/>
    <col min="4610" max="4610" width="48.7265625" style="117" customWidth="1"/>
    <col min="4611" max="4617" width="9.1796875" style="117"/>
    <col min="4618" max="4618" width="9.7265625" style="117" bestFit="1" customWidth="1"/>
    <col min="4619" max="4621" width="9.1796875" style="117"/>
    <col min="4622" max="4622" width="10.81640625" style="117" bestFit="1" customWidth="1"/>
    <col min="4623" max="4864" width="9.1796875" style="117"/>
    <col min="4865" max="4865" width="20.7265625" style="117" customWidth="1"/>
    <col min="4866" max="4866" width="48.7265625" style="117" customWidth="1"/>
    <col min="4867" max="4873" width="9.1796875" style="117"/>
    <col min="4874" max="4874" width="9.7265625" style="117" bestFit="1" customWidth="1"/>
    <col min="4875" max="4877" width="9.1796875" style="117"/>
    <col min="4878" max="4878" width="10.81640625" style="117" bestFit="1" customWidth="1"/>
    <col min="4879" max="5120" width="9.1796875" style="117"/>
    <col min="5121" max="5121" width="20.7265625" style="117" customWidth="1"/>
    <col min="5122" max="5122" width="48.7265625" style="117" customWidth="1"/>
    <col min="5123" max="5129" width="9.1796875" style="117"/>
    <col min="5130" max="5130" width="9.7265625" style="117" bestFit="1" customWidth="1"/>
    <col min="5131" max="5133" width="9.1796875" style="117"/>
    <col min="5134" max="5134" width="10.81640625" style="117" bestFit="1" customWidth="1"/>
    <col min="5135" max="5376" width="9.1796875" style="117"/>
    <col min="5377" max="5377" width="20.7265625" style="117" customWidth="1"/>
    <col min="5378" max="5378" width="48.7265625" style="117" customWidth="1"/>
    <col min="5379" max="5385" width="9.1796875" style="117"/>
    <col min="5386" max="5386" width="9.7265625" style="117" bestFit="1" customWidth="1"/>
    <col min="5387" max="5389" width="9.1796875" style="117"/>
    <col min="5390" max="5390" width="10.81640625" style="117" bestFit="1" customWidth="1"/>
    <col min="5391" max="5632" width="9.1796875" style="117"/>
    <col min="5633" max="5633" width="20.7265625" style="117" customWidth="1"/>
    <col min="5634" max="5634" width="48.7265625" style="117" customWidth="1"/>
    <col min="5635" max="5641" width="9.1796875" style="117"/>
    <col min="5642" max="5642" width="9.7265625" style="117" bestFit="1" customWidth="1"/>
    <col min="5643" max="5645" width="9.1796875" style="117"/>
    <col min="5646" max="5646" width="10.81640625" style="117" bestFit="1" customWidth="1"/>
    <col min="5647" max="5888" width="9.1796875" style="117"/>
    <col min="5889" max="5889" width="20.7265625" style="117" customWidth="1"/>
    <col min="5890" max="5890" width="48.7265625" style="117" customWidth="1"/>
    <col min="5891" max="5897" width="9.1796875" style="117"/>
    <col min="5898" max="5898" width="9.7265625" style="117" bestFit="1" customWidth="1"/>
    <col min="5899" max="5901" width="9.1796875" style="117"/>
    <col min="5902" max="5902" width="10.81640625" style="117" bestFit="1" customWidth="1"/>
    <col min="5903" max="6144" width="9.1796875" style="117"/>
    <col min="6145" max="6145" width="20.7265625" style="117" customWidth="1"/>
    <col min="6146" max="6146" width="48.7265625" style="117" customWidth="1"/>
    <col min="6147" max="6153" width="9.1796875" style="117"/>
    <col min="6154" max="6154" width="9.7265625" style="117" bestFit="1" customWidth="1"/>
    <col min="6155" max="6157" width="9.1796875" style="117"/>
    <col min="6158" max="6158" width="10.81640625" style="117" bestFit="1" customWidth="1"/>
    <col min="6159" max="6400" width="9.1796875" style="117"/>
    <col min="6401" max="6401" width="20.7265625" style="117" customWidth="1"/>
    <col min="6402" max="6402" width="48.7265625" style="117" customWidth="1"/>
    <col min="6403" max="6409" width="9.1796875" style="117"/>
    <col min="6410" max="6410" width="9.7265625" style="117" bestFit="1" customWidth="1"/>
    <col min="6411" max="6413" width="9.1796875" style="117"/>
    <col min="6414" max="6414" width="10.81640625" style="117" bestFit="1" customWidth="1"/>
    <col min="6415" max="6656" width="9.1796875" style="117"/>
    <col min="6657" max="6657" width="20.7265625" style="117" customWidth="1"/>
    <col min="6658" max="6658" width="48.7265625" style="117" customWidth="1"/>
    <col min="6659" max="6665" width="9.1796875" style="117"/>
    <col min="6666" max="6666" width="9.7265625" style="117" bestFit="1" customWidth="1"/>
    <col min="6667" max="6669" width="9.1796875" style="117"/>
    <col min="6670" max="6670" width="10.81640625" style="117" bestFit="1" customWidth="1"/>
    <col min="6671" max="6912" width="9.1796875" style="117"/>
    <col min="6913" max="6913" width="20.7265625" style="117" customWidth="1"/>
    <col min="6914" max="6914" width="48.7265625" style="117" customWidth="1"/>
    <col min="6915" max="6921" width="9.1796875" style="117"/>
    <col min="6922" max="6922" width="9.7265625" style="117" bestFit="1" customWidth="1"/>
    <col min="6923" max="6925" width="9.1796875" style="117"/>
    <col min="6926" max="6926" width="10.81640625" style="117" bestFit="1" customWidth="1"/>
    <col min="6927" max="7168" width="9.1796875" style="117"/>
    <col min="7169" max="7169" width="20.7265625" style="117" customWidth="1"/>
    <col min="7170" max="7170" width="48.7265625" style="117" customWidth="1"/>
    <col min="7171" max="7177" width="9.1796875" style="117"/>
    <col min="7178" max="7178" width="9.7265625" style="117" bestFit="1" customWidth="1"/>
    <col min="7179" max="7181" width="9.1796875" style="117"/>
    <col min="7182" max="7182" width="10.81640625" style="117" bestFit="1" customWidth="1"/>
    <col min="7183" max="7424" width="9.1796875" style="117"/>
    <col min="7425" max="7425" width="20.7265625" style="117" customWidth="1"/>
    <col min="7426" max="7426" width="48.7265625" style="117" customWidth="1"/>
    <col min="7427" max="7433" width="9.1796875" style="117"/>
    <col min="7434" max="7434" width="9.7265625" style="117" bestFit="1" customWidth="1"/>
    <col min="7435" max="7437" width="9.1796875" style="117"/>
    <col min="7438" max="7438" width="10.81640625" style="117" bestFit="1" customWidth="1"/>
    <col min="7439" max="7680" width="9.1796875" style="117"/>
    <col min="7681" max="7681" width="20.7265625" style="117" customWidth="1"/>
    <col min="7682" max="7682" width="48.7265625" style="117" customWidth="1"/>
    <col min="7683" max="7689" width="9.1796875" style="117"/>
    <col min="7690" max="7690" width="9.7265625" style="117" bestFit="1" customWidth="1"/>
    <col min="7691" max="7693" width="9.1796875" style="117"/>
    <col min="7694" max="7694" width="10.81640625" style="117" bestFit="1" customWidth="1"/>
    <col min="7695" max="7936" width="9.1796875" style="117"/>
    <col min="7937" max="7937" width="20.7265625" style="117" customWidth="1"/>
    <col min="7938" max="7938" width="48.7265625" style="117" customWidth="1"/>
    <col min="7939" max="7945" width="9.1796875" style="117"/>
    <col min="7946" max="7946" width="9.7265625" style="117" bestFit="1" customWidth="1"/>
    <col min="7947" max="7949" width="9.1796875" style="117"/>
    <col min="7950" max="7950" width="10.81640625" style="117" bestFit="1" customWidth="1"/>
    <col min="7951" max="8192" width="9.1796875" style="117"/>
    <col min="8193" max="8193" width="20.7265625" style="117" customWidth="1"/>
    <col min="8194" max="8194" width="48.7265625" style="117" customWidth="1"/>
    <col min="8195" max="8201" width="9.1796875" style="117"/>
    <col min="8202" max="8202" width="9.7265625" style="117" bestFit="1" customWidth="1"/>
    <col min="8203" max="8205" width="9.1796875" style="117"/>
    <col min="8206" max="8206" width="10.81640625" style="117" bestFit="1" customWidth="1"/>
    <col min="8207" max="8448" width="9.1796875" style="117"/>
    <col min="8449" max="8449" width="20.7265625" style="117" customWidth="1"/>
    <col min="8450" max="8450" width="48.7265625" style="117" customWidth="1"/>
    <col min="8451" max="8457" width="9.1796875" style="117"/>
    <col min="8458" max="8458" width="9.7265625" style="117" bestFit="1" customWidth="1"/>
    <col min="8459" max="8461" width="9.1796875" style="117"/>
    <col min="8462" max="8462" width="10.81640625" style="117" bestFit="1" customWidth="1"/>
    <col min="8463" max="8704" width="9.1796875" style="117"/>
    <col min="8705" max="8705" width="20.7265625" style="117" customWidth="1"/>
    <col min="8706" max="8706" width="48.7265625" style="117" customWidth="1"/>
    <col min="8707" max="8713" width="9.1796875" style="117"/>
    <col min="8714" max="8714" width="9.7265625" style="117" bestFit="1" customWidth="1"/>
    <col min="8715" max="8717" width="9.1796875" style="117"/>
    <col min="8718" max="8718" width="10.81640625" style="117" bestFit="1" customWidth="1"/>
    <col min="8719" max="8960" width="9.1796875" style="117"/>
    <col min="8961" max="8961" width="20.7265625" style="117" customWidth="1"/>
    <col min="8962" max="8962" width="48.7265625" style="117" customWidth="1"/>
    <col min="8963" max="8969" width="9.1796875" style="117"/>
    <col min="8970" max="8970" width="9.7265625" style="117" bestFit="1" customWidth="1"/>
    <col min="8971" max="8973" width="9.1796875" style="117"/>
    <col min="8974" max="8974" width="10.81640625" style="117" bestFit="1" customWidth="1"/>
    <col min="8975" max="9216" width="9.1796875" style="117"/>
    <col min="9217" max="9217" width="20.7265625" style="117" customWidth="1"/>
    <col min="9218" max="9218" width="48.7265625" style="117" customWidth="1"/>
    <col min="9219" max="9225" width="9.1796875" style="117"/>
    <col min="9226" max="9226" width="9.7265625" style="117" bestFit="1" customWidth="1"/>
    <col min="9227" max="9229" width="9.1796875" style="117"/>
    <col min="9230" max="9230" width="10.81640625" style="117" bestFit="1" customWidth="1"/>
    <col min="9231" max="9472" width="9.1796875" style="117"/>
    <col min="9473" max="9473" width="20.7265625" style="117" customWidth="1"/>
    <col min="9474" max="9474" width="48.7265625" style="117" customWidth="1"/>
    <col min="9475" max="9481" width="9.1796875" style="117"/>
    <col min="9482" max="9482" width="9.7265625" style="117" bestFit="1" customWidth="1"/>
    <col min="9483" max="9485" width="9.1796875" style="117"/>
    <col min="9486" max="9486" width="10.81640625" style="117" bestFit="1" customWidth="1"/>
    <col min="9487" max="9728" width="9.1796875" style="117"/>
    <col min="9729" max="9729" width="20.7265625" style="117" customWidth="1"/>
    <col min="9730" max="9730" width="48.7265625" style="117" customWidth="1"/>
    <col min="9731" max="9737" width="9.1796875" style="117"/>
    <col min="9738" max="9738" width="9.7265625" style="117" bestFit="1" customWidth="1"/>
    <col min="9739" max="9741" width="9.1796875" style="117"/>
    <col min="9742" max="9742" width="10.81640625" style="117" bestFit="1" customWidth="1"/>
    <col min="9743" max="9984" width="9.1796875" style="117"/>
    <col min="9985" max="9985" width="20.7265625" style="117" customWidth="1"/>
    <col min="9986" max="9986" width="48.7265625" style="117" customWidth="1"/>
    <col min="9987" max="9993" width="9.1796875" style="117"/>
    <col min="9994" max="9994" width="9.7265625" style="117" bestFit="1" customWidth="1"/>
    <col min="9995" max="9997" width="9.1796875" style="117"/>
    <col min="9998" max="9998" width="10.81640625" style="117" bestFit="1" customWidth="1"/>
    <col min="9999" max="10240" width="9.1796875" style="117"/>
    <col min="10241" max="10241" width="20.7265625" style="117" customWidth="1"/>
    <col min="10242" max="10242" width="48.7265625" style="117" customWidth="1"/>
    <col min="10243" max="10249" width="9.1796875" style="117"/>
    <col min="10250" max="10250" width="9.7265625" style="117" bestFit="1" customWidth="1"/>
    <col min="10251" max="10253" width="9.1796875" style="117"/>
    <col min="10254" max="10254" width="10.81640625" style="117" bestFit="1" customWidth="1"/>
    <col min="10255" max="10496" width="9.1796875" style="117"/>
    <col min="10497" max="10497" width="20.7265625" style="117" customWidth="1"/>
    <col min="10498" max="10498" width="48.7265625" style="117" customWidth="1"/>
    <col min="10499" max="10505" width="9.1796875" style="117"/>
    <col min="10506" max="10506" width="9.7265625" style="117" bestFit="1" customWidth="1"/>
    <col min="10507" max="10509" width="9.1796875" style="117"/>
    <col min="10510" max="10510" width="10.81640625" style="117" bestFit="1" customWidth="1"/>
    <col min="10511" max="10752" width="9.1796875" style="117"/>
    <col min="10753" max="10753" width="20.7265625" style="117" customWidth="1"/>
    <col min="10754" max="10754" width="48.7265625" style="117" customWidth="1"/>
    <col min="10755" max="10761" width="9.1796875" style="117"/>
    <col min="10762" max="10762" width="9.7265625" style="117" bestFit="1" customWidth="1"/>
    <col min="10763" max="10765" width="9.1796875" style="117"/>
    <col min="10766" max="10766" width="10.81640625" style="117" bestFit="1" customWidth="1"/>
    <col min="10767" max="11008" width="9.1796875" style="117"/>
    <col min="11009" max="11009" width="20.7265625" style="117" customWidth="1"/>
    <col min="11010" max="11010" width="48.7265625" style="117" customWidth="1"/>
    <col min="11011" max="11017" width="9.1796875" style="117"/>
    <col min="11018" max="11018" width="9.7265625" style="117" bestFit="1" customWidth="1"/>
    <col min="11019" max="11021" width="9.1796875" style="117"/>
    <col min="11022" max="11022" width="10.81640625" style="117" bestFit="1" customWidth="1"/>
    <col min="11023" max="11264" width="9.1796875" style="117"/>
    <col min="11265" max="11265" width="20.7265625" style="117" customWidth="1"/>
    <col min="11266" max="11266" width="48.7265625" style="117" customWidth="1"/>
    <col min="11267" max="11273" width="9.1796875" style="117"/>
    <col min="11274" max="11274" width="9.7265625" style="117" bestFit="1" customWidth="1"/>
    <col min="11275" max="11277" width="9.1796875" style="117"/>
    <col min="11278" max="11278" width="10.81640625" style="117" bestFit="1" customWidth="1"/>
    <col min="11279" max="11520" width="9.1796875" style="117"/>
    <col min="11521" max="11521" width="20.7265625" style="117" customWidth="1"/>
    <col min="11522" max="11522" width="48.7265625" style="117" customWidth="1"/>
    <col min="11523" max="11529" width="9.1796875" style="117"/>
    <col min="11530" max="11530" width="9.7265625" style="117" bestFit="1" customWidth="1"/>
    <col min="11531" max="11533" width="9.1796875" style="117"/>
    <col min="11534" max="11534" width="10.81640625" style="117" bestFit="1" customWidth="1"/>
    <col min="11535" max="11776" width="9.1796875" style="117"/>
    <col min="11777" max="11777" width="20.7265625" style="117" customWidth="1"/>
    <col min="11778" max="11778" width="48.7265625" style="117" customWidth="1"/>
    <col min="11779" max="11785" width="9.1796875" style="117"/>
    <col min="11786" max="11786" width="9.7265625" style="117" bestFit="1" customWidth="1"/>
    <col min="11787" max="11789" width="9.1796875" style="117"/>
    <col min="11790" max="11790" width="10.81640625" style="117" bestFit="1" customWidth="1"/>
    <col min="11791" max="12032" width="9.1796875" style="117"/>
    <col min="12033" max="12033" width="20.7265625" style="117" customWidth="1"/>
    <col min="12034" max="12034" width="48.7265625" style="117" customWidth="1"/>
    <col min="12035" max="12041" width="9.1796875" style="117"/>
    <col min="12042" max="12042" width="9.7265625" style="117" bestFit="1" customWidth="1"/>
    <col min="12043" max="12045" width="9.1796875" style="117"/>
    <col min="12046" max="12046" width="10.81640625" style="117" bestFit="1" customWidth="1"/>
    <col min="12047" max="12288" width="9.1796875" style="117"/>
    <col min="12289" max="12289" width="20.7265625" style="117" customWidth="1"/>
    <col min="12290" max="12290" width="48.7265625" style="117" customWidth="1"/>
    <col min="12291" max="12297" width="9.1796875" style="117"/>
    <col min="12298" max="12298" width="9.7265625" style="117" bestFit="1" customWidth="1"/>
    <col min="12299" max="12301" width="9.1796875" style="117"/>
    <col min="12302" max="12302" width="10.81640625" style="117" bestFit="1" customWidth="1"/>
    <col min="12303" max="12544" width="9.1796875" style="117"/>
    <col min="12545" max="12545" width="20.7265625" style="117" customWidth="1"/>
    <col min="12546" max="12546" width="48.7265625" style="117" customWidth="1"/>
    <col min="12547" max="12553" width="9.1796875" style="117"/>
    <col min="12554" max="12554" width="9.7265625" style="117" bestFit="1" customWidth="1"/>
    <col min="12555" max="12557" width="9.1796875" style="117"/>
    <col min="12558" max="12558" width="10.81640625" style="117" bestFit="1" customWidth="1"/>
    <col min="12559" max="12800" width="9.1796875" style="117"/>
    <col min="12801" max="12801" width="20.7265625" style="117" customWidth="1"/>
    <col min="12802" max="12802" width="48.7265625" style="117" customWidth="1"/>
    <col min="12803" max="12809" width="9.1796875" style="117"/>
    <col min="12810" max="12810" width="9.7265625" style="117" bestFit="1" customWidth="1"/>
    <col min="12811" max="12813" width="9.1796875" style="117"/>
    <col min="12814" max="12814" width="10.81640625" style="117" bestFit="1" customWidth="1"/>
    <col min="12815" max="13056" width="9.1796875" style="117"/>
    <col min="13057" max="13057" width="20.7265625" style="117" customWidth="1"/>
    <col min="13058" max="13058" width="48.7265625" style="117" customWidth="1"/>
    <col min="13059" max="13065" width="9.1796875" style="117"/>
    <col min="13066" max="13066" width="9.7265625" style="117" bestFit="1" customWidth="1"/>
    <col min="13067" max="13069" width="9.1796875" style="117"/>
    <col min="13070" max="13070" width="10.81640625" style="117" bestFit="1" customWidth="1"/>
    <col min="13071" max="13312" width="9.1796875" style="117"/>
    <col min="13313" max="13313" width="20.7265625" style="117" customWidth="1"/>
    <col min="13314" max="13314" width="48.7265625" style="117" customWidth="1"/>
    <col min="13315" max="13321" width="9.1796875" style="117"/>
    <col min="13322" max="13322" width="9.7265625" style="117" bestFit="1" customWidth="1"/>
    <col min="13323" max="13325" width="9.1796875" style="117"/>
    <col min="13326" max="13326" width="10.81640625" style="117" bestFit="1" customWidth="1"/>
    <col min="13327" max="13568" width="9.1796875" style="117"/>
    <col min="13569" max="13569" width="20.7265625" style="117" customWidth="1"/>
    <col min="13570" max="13570" width="48.7265625" style="117" customWidth="1"/>
    <col min="13571" max="13577" width="9.1796875" style="117"/>
    <col min="13578" max="13578" width="9.7265625" style="117" bestFit="1" customWidth="1"/>
    <col min="13579" max="13581" width="9.1796875" style="117"/>
    <col min="13582" max="13582" width="10.81640625" style="117" bestFit="1" customWidth="1"/>
    <col min="13583" max="13824" width="9.1796875" style="117"/>
    <col min="13825" max="13825" width="20.7265625" style="117" customWidth="1"/>
    <col min="13826" max="13826" width="48.7265625" style="117" customWidth="1"/>
    <col min="13827" max="13833" width="9.1796875" style="117"/>
    <col min="13834" max="13834" width="9.7265625" style="117" bestFit="1" customWidth="1"/>
    <col min="13835" max="13837" width="9.1796875" style="117"/>
    <col min="13838" max="13838" width="10.81640625" style="117" bestFit="1" customWidth="1"/>
    <col min="13839" max="14080" width="9.1796875" style="117"/>
    <col min="14081" max="14081" width="20.7265625" style="117" customWidth="1"/>
    <col min="14082" max="14082" width="48.7265625" style="117" customWidth="1"/>
    <col min="14083" max="14089" width="9.1796875" style="117"/>
    <col min="14090" max="14090" width="9.7265625" style="117" bestFit="1" customWidth="1"/>
    <col min="14091" max="14093" width="9.1796875" style="117"/>
    <col min="14094" max="14094" width="10.81640625" style="117" bestFit="1" customWidth="1"/>
    <col min="14095" max="14336" width="9.1796875" style="117"/>
    <col min="14337" max="14337" width="20.7265625" style="117" customWidth="1"/>
    <col min="14338" max="14338" width="48.7265625" style="117" customWidth="1"/>
    <col min="14339" max="14345" width="9.1796875" style="117"/>
    <col min="14346" max="14346" width="9.7265625" style="117" bestFit="1" customWidth="1"/>
    <col min="14347" max="14349" width="9.1796875" style="117"/>
    <col min="14350" max="14350" width="10.81640625" style="117" bestFit="1" customWidth="1"/>
    <col min="14351" max="14592" width="9.1796875" style="117"/>
    <col min="14593" max="14593" width="20.7265625" style="117" customWidth="1"/>
    <col min="14594" max="14594" width="48.7265625" style="117" customWidth="1"/>
    <col min="14595" max="14601" width="9.1796875" style="117"/>
    <col min="14602" max="14602" width="9.7265625" style="117" bestFit="1" customWidth="1"/>
    <col min="14603" max="14605" width="9.1796875" style="117"/>
    <col min="14606" max="14606" width="10.81640625" style="117" bestFit="1" customWidth="1"/>
    <col min="14607" max="14848" width="9.1796875" style="117"/>
    <col min="14849" max="14849" width="20.7265625" style="117" customWidth="1"/>
    <col min="14850" max="14850" width="48.7265625" style="117" customWidth="1"/>
    <col min="14851" max="14857" width="9.1796875" style="117"/>
    <col min="14858" max="14858" width="9.7265625" style="117" bestFit="1" customWidth="1"/>
    <col min="14859" max="14861" width="9.1796875" style="117"/>
    <col min="14862" max="14862" width="10.81640625" style="117" bestFit="1" customWidth="1"/>
    <col min="14863" max="15104" width="9.1796875" style="117"/>
    <col min="15105" max="15105" width="20.7265625" style="117" customWidth="1"/>
    <col min="15106" max="15106" width="48.7265625" style="117" customWidth="1"/>
    <col min="15107" max="15113" width="9.1796875" style="117"/>
    <col min="15114" max="15114" width="9.7265625" style="117" bestFit="1" customWidth="1"/>
    <col min="15115" max="15117" width="9.1796875" style="117"/>
    <col min="15118" max="15118" width="10.81640625" style="117" bestFit="1" customWidth="1"/>
    <col min="15119" max="15360" width="9.1796875" style="117"/>
    <col min="15361" max="15361" width="20.7265625" style="117" customWidth="1"/>
    <col min="15362" max="15362" width="48.7265625" style="117" customWidth="1"/>
    <col min="15363" max="15369" width="9.1796875" style="117"/>
    <col min="15370" max="15370" width="9.7265625" style="117" bestFit="1" customWidth="1"/>
    <col min="15371" max="15373" width="9.1796875" style="117"/>
    <col min="15374" max="15374" width="10.81640625" style="117" bestFit="1" customWidth="1"/>
    <col min="15375" max="15616" width="9.1796875" style="117"/>
    <col min="15617" max="15617" width="20.7265625" style="117" customWidth="1"/>
    <col min="15618" max="15618" width="48.7265625" style="117" customWidth="1"/>
    <col min="15619" max="15625" width="9.1796875" style="117"/>
    <col min="15626" max="15626" width="9.7265625" style="117" bestFit="1" customWidth="1"/>
    <col min="15627" max="15629" width="9.1796875" style="117"/>
    <col min="15630" max="15630" width="10.81640625" style="117" bestFit="1" customWidth="1"/>
    <col min="15631" max="15872" width="9.1796875" style="117"/>
    <col min="15873" max="15873" width="20.7265625" style="117" customWidth="1"/>
    <col min="15874" max="15874" width="48.7265625" style="117" customWidth="1"/>
    <col min="15875" max="15881" width="9.1796875" style="117"/>
    <col min="15882" max="15882" width="9.7265625" style="117" bestFit="1" customWidth="1"/>
    <col min="15883" max="15885" width="9.1796875" style="117"/>
    <col min="15886" max="15886" width="10.81640625" style="117" bestFit="1" customWidth="1"/>
    <col min="15887" max="16128" width="9.1796875" style="117"/>
    <col min="16129" max="16129" width="20.7265625" style="117" customWidth="1"/>
    <col min="16130" max="16130" width="48.7265625" style="117" customWidth="1"/>
    <col min="16131" max="16137" width="9.1796875" style="117"/>
    <col min="16138" max="16138" width="9.7265625" style="117" bestFit="1" customWidth="1"/>
    <col min="16139" max="16141" width="9.1796875" style="117"/>
    <col min="16142" max="16142" width="10.81640625" style="117" bestFit="1" customWidth="1"/>
    <col min="16143" max="16384" width="9.1796875" style="117"/>
  </cols>
  <sheetData>
    <row r="1" spans="1:14">
      <c r="A1" s="111" t="s">
        <v>83</v>
      </c>
      <c r="B1" s="112"/>
      <c r="C1" s="113" t="s">
        <v>14</v>
      </c>
      <c r="D1" s="114"/>
      <c r="E1" s="114"/>
      <c r="F1" s="114"/>
      <c r="G1" s="114"/>
      <c r="H1" s="114"/>
      <c r="I1" s="115" t="s">
        <v>15</v>
      </c>
      <c r="J1" s="114"/>
      <c r="K1" s="116"/>
    </row>
    <row r="2" spans="1:14" ht="15.5">
      <c r="A2" s="118"/>
      <c r="B2" s="119"/>
      <c r="C2" s="120" t="s">
        <v>16</v>
      </c>
      <c r="D2" s="119"/>
      <c r="E2" s="119"/>
      <c r="F2" s="119"/>
      <c r="G2" s="119"/>
      <c r="H2" s="119"/>
      <c r="I2" s="121"/>
      <c r="J2" s="122" t="s">
        <v>17</v>
      </c>
      <c r="K2" s="123"/>
    </row>
    <row r="3" spans="1:14" ht="15.5">
      <c r="A3" s="124" t="s">
        <v>84</v>
      </c>
      <c r="B3" s="119"/>
      <c r="C3" s="125" t="s">
        <v>18</v>
      </c>
      <c r="D3" s="126"/>
      <c r="E3" s="119"/>
      <c r="F3" s="119"/>
      <c r="G3" s="119"/>
      <c r="H3" s="119"/>
      <c r="I3" s="127" t="s">
        <v>19</v>
      </c>
      <c r="J3" s="128"/>
      <c r="K3" s="129"/>
    </row>
    <row r="4" spans="1:14" ht="15.5">
      <c r="A4" s="130"/>
      <c r="B4" s="131"/>
      <c r="C4" s="132" t="s">
        <v>16</v>
      </c>
      <c r="D4" s="133"/>
      <c r="E4" s="133"/>
      <c r="F4" s="133"/>
      <c r="G4" s="133"/>
      <c r="H4" s="133"/>
      <c r="I4" s="134"/>
      <c r="J4" s="135">
        <v>42410</v>
      </c>
      <c r="K4" s="136"/>
    </row>
    <row r="5" spans="1:14">
      <c r="A5" s="137" t="s">
        <v>85</v>
      </c>
      <c r="B5" s="138" t="s">
        <v>16</v>
      </c>
      <c r="C5" s="119"/>
      <c r="D5" s="119"/>
      <c r="E5" s="119" t="s">
        <v>20</v>
      </c>
      <c r="F5" s="139" t="s">
        <v>21</v>
      </c>
      <c r="G5" s="140"/>
      <c r="H5" s="139" t="s">
        <v>22</v>
      </c>
      <c r="I5" s="140"/>
      <c r="J5" s="139" t="s">
        <v>23</v>
      </c>
      <c r="K5" s="141"/>
    </row>
    <row r="6" spans="1:14">
      <c r="A6" s="142" t="s">
        <v>86</v>
      </c>
      <c r="B6" s="119"/>
      <c r="C6" s="119"/>
      <c r="D6" s="119"/>
      <c r="E6" s="119" t="s">
        <v>20</v>
      </c>
      <c r="F6" s="143" t="s">
        <v>24</v>
      </c>
      <c r="G6" s="140" t="s">
        <v>25</v>
      </c>
      <c r="H6" s="143" t="s">
        <v>24</v>
      </c>
      <c r="I6" s="140" t="s">
        <v>26</v>
      </c>
      <c r="J6" s="143" t="s">
        <v>24</v>
      </c>
      <c r="K6" s="141" t="s">
        <v>27</v>
      </c>
    </row>
    <row r="7" spans="1:14">
      <c r="A7" s="144" t="s">
        <v>87</v>
      </c>
      <c r="B7" s="133"/>
      <c r="C7" s="133"/>
      <c r="D7" s="133"/>
      <c r="E7" s="133" t="s">
        <v>20</v>
      </c>
      <c r="F7" s="145" t="s">
        <v>28</v>
      </c>
      <c r="G7" s="146"/>
      <c r="H7" s="145" t="s">
        <v>21</v>
      </c>
      <c r="I7" s="146"/>
      <c r="J7" s="145" t="s">
        <v>29</v>
      </c>
      <c r="K7" s="147"/>
    </row>
    <row r="8" spans="1:14">
      <c r="A8" s="148" t="s">
        <v>88</v>
      </c>
      <c r="B8" s="133"/>
      <c r="C8" s="149"/>
      <c r="D8" s="133"/>
      <c r="E8" s="133"/>
      <c r="F8" s="133"/>
      <c r="G8" s="133" t="s">
        <v>30</v>
      </c>
      <c r="H8" s="133"/>
      <c r="I8" s="133"/>
      <c r="J8" s="133"/>
      <c r="K8" s="123"/>
    </row>
    <row r="9" spans="1:14">
      <c r="A9" s="150"/>
      <c r="B9" s="151"/>
      <c r="C9" s="152" t="s">
        <v>31</v>
      </c>
      <c r="D9" s="153"/>
      <c r="E9" s="153"/>
      <c r="F9" s="154" t="s">
        <v>32</v>
      </c>
      <c r="G9" s="153"/>
      <c r="H9" s="153"/>
      <c r="I9" s="155"/>
      <c r="J9" s="154" t="s">
        <v>33</v>
      </c>
      <c r="K9" s="156"/>
    </row>
    <row r="10" spans="1:14">
      <c r="A10" s="150"/>
      <c r="B10" s="151"/>
      <c r="C10" s="152" t="s">
        <v>34</v>
      </c>
      <c r="D10" s="157" t="s">
        <v>36</v>
      </c>
      <c r="E10" s="157" t="s">
        <v>36</v>
      </c>
      <c r="F10" s="157" t="s">
        <v>37</v>
      </c>
      <c r="G10" s="157" t="s">
        <v>38</v>
      </c>
      <c r="H10" s="139" t="s">
        <v>37</v>
      </c>
      <c r="I10" s="158" t="s">
        <v>36</v>
      </c>
      <c r="J10" s="157" t="s">
        <v>39</v>
      </c>
      <c r="K10" s="159" t="s">
        <v>37</v>
      </c>
    </row>
    <row r="11" spans="1:14">
      <c r="A11" s="160" t="s">
        <v>89</v>
      </c>
      <c r="B11" s="151"/>
      <c r="C11" s="161" t="s">
        <v>40</v>
      </c>
      <c r="D11" s="157" t="s">
        <v>41</v>
      </c>
      <c r="E11" s="157" t="s">
        <v>42</v>
      </c>
      <c r="F11" s="157" t="s">
        <v>39</v>
      </c>
      <c r="G11" s="157" t="s">
        <v>43</v>
      </c>
      <c r="H11" s="139" t="s">
        <v>38</v>
      </c>
      <c r="I11" s="158" t="s">
        <v>44</v>
      </c>
      <c r="J11" s="157" t="s">
        <v>45</v>
      </c>
      <c r="K11" s="159" t="s">
        <v>44</v>
      </c>
    </row>
    <row r="12" spans="1:14">
      <c r="A12" s="160" t="s">
        <v>90</v>
      </c>
      <c r="B12" s="152" t="s">
        <v>46</v>
      </c>
      <c r="C12" s="161" t="s">
        <v>47</v>
      </c>
      <c r="D12" s="157" t="s">
        <v>48</v>
      </c>
      <c r="E12" s="157" t="s">
        <v>43</v>
      </c>
      <c r="F12" s="157" t="s">
        <v>42</v>
      </c>
      <c r="G12" s="157" t="s">
        <v>49</v>
      </c>
      <c r="H12" s="163" t="s">
        <v>50</v>
      </c>
      <c r="I12" s="158" t="s">
        <v>51</v>
      </c>
      <c r="J12" s="157" t="s">
        <v>44</v>
      </c>
      <c r="K12" s="159" t="s">
        <v>52</v>
      </c>
    </row>
    <row r="13" spans="1:14">
      <c r="A13" s="150"/>
      <c r="B13" s="152"/>
      <c r="C13" s="151"/>
      <c r="D13" s="164"/>
      <c r="E13" s="157" t="s">
        <v>41</v>
      </c>
      <c r="F13" s="161" t="s">
        <v>53</v>
      </c>
      <c r="G13" s="151"/>
      <c r="H13" s="165"/>
      <c r="I13" s="166"/>
      <c r="J13" s="157" t="s">
        <v>54</v>
      </c>
      <c r="K13" s="159" t="s">
        <v>38</v>
      </c>
    </row>
    <row r="14" spans="1:14">
      <c r="A14" s="150"/>
      <c r="B14" s="152"/>
      <c r="C14" s="151"/>
      <c r="D14" s="164"/>
      <c r="E14" s="157" t="s">
        <v>55</v>
      </c>
      <c r="F14" s="151"/>
      <c r="G14" s="151"/>
      <c r="H14" s="165"/>
      <c r="I14" s="150"/>
      <c r="J14" s="151"/>
      <c r="K14" s="167" t="s">
        <v>56</v>
      </c>
    </row>
    <row r="15" spans="1:14">
      <c r="A15" s="169" t="s">
        <v>91</v>
      </c>
      <c r="B15" s="170" t="s">
        <v>59</v>
      </c>
      <c r="C15" s="170" t="s">
        <v>60</v>
      </c>
      <c r="D15" s="170" t="s">
        <v>61</v>
      </c>
      <c r="E15" s="170" t="s">
        <v>62</v>
      </c>
      <c r="F15" s="170" t="s">
        <v>63</v>
      </c>
      <c r="G15" s="170" t="s">
        <v>64</v>
      </c>
      <c r="H15" s="138" t="s">
        <v>65</v>
      </c>
      <c r="I15" s="169" t="s">
        <v>66</v>
      </c>
      <c r="J15" s="170" t="s">
        <v>67</v>
      </c>
      <c r="K15" s="171" t="s">
        <v>68</v>
      </c>
      <c r="N15" s="214">
        <v>13.59</v>
      </c>
    </row>
    <row r="16" spans="1:14" ht="50">
      <c r="A16" s="173" t="s">
        <v>92</v>
      </c>
      <c r="B16" s="219" t="s">
        <v>96</v>
      </c>
      <c r="C16" s="175" t="s">
        <v>70</v>
      </c>
      <c r="D16" s="176">
        <v>114256</v>
      </c>
      <c r="E16" s="177">
        <v>1</v>
      </c>
      <c r="F16" s="176">
        <v>114256</v>
      </c>
      <c r="G16" s="178">
        <v>0.13</v>
      </c>
      <c r="H16" s="220">
        <v>15234</v>
      </c>
      <c r="I16" s="173"/>
      <c r="J16" s="173"/>
      <c r="K16" s="173"/>
      <c r="M16" s="117" t="s">
        <v>97</v>
      </c>
      <c r="N16" s="214">
        <f>$N$15*H16</f>
        <v>207030.06</v>
      </c>
    </row>
    <row r="17" spans="1:14">
      <c r="A17" s="181"/>
      <c r="B17" s="181"/>
      <c r="C17" s="182"/>
      <c r="D17" s="183"/>
      <c r="E17" s="184"/>
      <c r="F17" s="183"/>
      <c r="G17" s="185"/>
      <c r="H17" s="186"/>
      <c r="I17" s="187" t="s">
        <v>16</v>
      </c>
      <c r="J17" s="187" t="s">
        <v>16</v>
      </c>
      <c r="K17" s="187" t="s">
        <v>16</v>
      </c>
      <c r="N17" s="214"/>
    </row>
    <row r="18" spans="1:14" ht="50.25" customHeight="1">
      <c r="A18" s="173" t="s">
        <v>92</v>
      </c>
      <c r="B18" s="189" t="s">
        <v>98</v>
      </c>
      <c r="C18" s="182" t="s">
        <v>70</v>
      </c>
      <c r="D18" s="176">
        <v>17848</v>
      </c>
      <c r="E18" s="184">
        <v>1</v>
      </c>
      <c r="F18" s="176">
        <v>17848</v>
      </c>
      <c r="G18" s="185">
        <v>0.67</v>
      </c>
      <c r="H18" s="220">
        <f>+F18*G18</f>
        <v>11958.16</v>
      </c>
      <c r="I18" s="187"/>
      <c r="J18" s="187"/>
      <c r="K18" s="187" t="s">
        <v>16</v>
      </c>
      <c r="M18" s="117" t="s">
        <v>99</v>
      </c>
      <c r="N18" s="214">
        <f>$N$15*H18</f>
        <v>162511.39439999999</v>
      </c>
    </row>
    <row r="19" spans="1:14" ht="50.5">
      <c r="A19" s="181"/>
      <c r="B19" s="198" t="s">
        <v>100</v>
      </c>
      <c r="C19" s="182" t="s">
        <v>70</v>
      </c>
      <c r="D19" s="176">
        <v>1392</v>
      </c>
      <c r="E19" s="184">
        <v>1</v>
      </c>
      <c r="F19" s="176">
        <v>1392</v>
      </c>
      <c r="G19" s="185">
        <v>1</v>
      </c>
      <c r="H19" s="220">
        <f>+F19*G19</f>
        <v>1392</v>
      </c>
      <c r="I19" s="187" t="s">
        <v>16</v>
      </c>
      <c r="J19" s="187" t="s">
        <v>16</v>
      </c>
      <c r="K19" s="187" t="s">
        <v>16</v>
      </c>
      <c r="M19" s="221" t="s">
        <v>101</v>
      </c>
      <c r="N19" s="214">
        <f>$N$15*H19</f>
        <v>18917.28</v>
      </c>
    </row>
    <row r="20" spans="1:14" ht="25">
      <c r="A20" s="193" t="s">
        <v>92</v>
      </c>
      <c r="B20" s="194" t="s">
        <v>102</v>
      </c>
      <c r="C20" s="195" t="s">
        <v>70</v>
      </c>
      <c r="D20" s="186">
        <v>2100</v>
      </c>
      <c r="E20" s="184">
        <v>1</v>
      </c>
      <c r="F20" s="186">
        <v>2100</v>
      </c>
      <c r="G20" s="183">
        <v>0.17</v>
      </c>
      <c r="H20" s="220">
        <f>+F20*G20</f>
        <v>357</v>
      </c>
      <c r="I20" s="187"/>
      <c r="J20" s="187"/>
      <c r="K20" s="187"/>
      <c r="M20" s="117" t="s">
        <v>103</v>
      </c>
      <c r="N20" s="214">
        <f>$N$15*H20</f>
        <v>4851.63</v>
      </c>
    </row>
    <row r="21" spans="1:14">
      <c r="A21" s="181"/>
      <c r="B21" s="198"/>
      <c r="C21" s="195"/>
      <c r="D21" s="183"/>
      <c r="E21" s="183"/>
      <c r="F21" s="183"/>
      <c r="G21" s="183"/>
      <c r="H21" s="183"/>
      <c r="I21" s="187" t="s">
        <v>16</v>
      </c>
      <c r="J21" s="187" t="s">
        <v>16</v>
      </c>
      <c r="K21" s="187" t="s">
        <v>16</v>
      </c>
    </row>
    <row r="22" spans="1:14">
      <c r="A22" s="199"/>
      <c r="B22" s="199"/>
      <c r="C22" s="199"/>
      <c r="D22" s="183"/>
      <c r="E22" s="183"/>
      <c r="F22" s="183"/>
      <c r="G22" s="183"/>
      <c r="H22" s="183"/>
      <c r="I22" s="199"/>
      <c r="J22" s="199"/>
      <c r="K22" s="199"/>
    </row>
    <row r="23" spans="1:14">
      <c r="A23" s="181"/>
      <c r="B23" s="203"/>
      <c r="C23" s="204"/>
      <c r="D23" s="205"/>
      <c r="E23" s="205"/>
      <c r="F23" s="205"/>
      <c r="G23" s="205"/>
      <c r="H23" s="205"/>
      <c r="I23" s="199"/>
      <c r="J23" s="199"/>
      <c r="K23" s="199"/>
      <c r="N23" s="214"/>
    </row>
    <row r="24" spans="1:14">
      <c r="A24" s="199"/>
      <c r="B24" s="199"/>
      <c r="C24" s="199"/>
      <c r="D24" s="183"/>
      <c r="E24" s="183"/>
      <c r="F24" s="183"/>
      <c r="G24" s="183"/>
      <c r="H24" s="183"/>
      <c r="I24" s="199"/>
      <c r="J24" s="199"/>
      <c r="K24" s="199"/>
    </row>
    <row r="25" spans="1:14" ht="13">
      <c r="A25" s="181"/>
      <c r="B25" s="203"/>
      <c r="C25" s="199"/>
      <c r="D25" s="207"/>
      <c r="E25" s="208"/>
      <c r="F25" s="208"/>
      <c r="G25" s="209"/>
      <c r="H25" s="208"/>
      <c r="I25" s="199"/>
      <c r="J25" s="199"/>
      <c r="K25" s="199"/>
    </row>
    <row r="26" spans="1:14" ht="13">
      <c r="A26" s="199"/>
      <c r="B26" s="206"/>
      <c r="C26" s="199"/>
      <c r="D26" s="207"/>
      <c r="E26" s="208"/>
      <c r="F26" s="208"/>
      <c r="G26" s="208"/>
      <c r="H26" s="208"/>
      <c r="I26" s="199"/>
      <c r="J26" s="199"/>
      <c r="K26" s="199"/>
    </row>
    <row r="27" spans="1:14" ht="13">
      <c r="A27" s="181"/>
      <c r="B27" s="210"/>
      <c r="C27" s="199"/>
      <c r="D27" s="207"/>
      <c r="E27" s="208"/>
      <c r="F27" s="208"/>
      <c r="G27" s="209"/>
      <c r="H27" s="208"/>
      <c r="I27" s="199"/>
      <c r="J27" s="199"/>
      <c r="K27" s="199"/>
    </row>
    <row r="28" spans="1:14" ht="13">
      <c r="A28" s="199"/>
      <c r="B28" s="206"/>
      <c r="C28" s="199"/>
      <c r="D28" s="207"/>
      <c r="E28" s="208"/>
      <c r="F28" s="208"/>
      <c r="G28" s="208"/>
      <c r="H28" s="208"/>
      <c r="I28" s="199"/>
      <c r="J28" s="199"/>
      <c r="K28" s="199"/>
    </row>
    <row r="29" spans="1:14">
      <c r="A29" s="181"/>
      <c r="B29" s="203"/>
      <c r="C29" s="204"/>
      <c r="D29" s="210"/>
      <c r="E29" s="211"/>
      <c r="F29" s="212"/>
      <c r="G29" s="213"/>
      <c r="H29" s="212"/>
      <c r="I29" s="199"/>
      <c r="J29" s="199"/>
      <c r="K29" s="199"/>
    </row>
    <row r="30" spans="1:14" ht="13">
      <c r="A30" s="199"/>
      <c r="B30" s="206"/>
      <c r="C30" s="199"/>
      <c r="D30" s="207"/>
      <c r="E30" s="208"/>
      <c r="F30" s="208"/>
      <c r="G30" s="208"/>
      <c r="H30" s="208"/>
      <c r="I30" s="199"/>
      <c r="J30" s="199"/>
      <c r="K30" s="199"/>
    </row>
    <row r="31" spans="1:14" ht="13">
      <c r="A31" s="181"/>
      <c r="B31" s="203"/>
      <c r="C31" s="199"/>
      <c r="D31" s="207"/>
      <c r="E31" s="208"/>
      <c r="F31" s="208"/>
      <c r="G31" s="209"/>
      <c r="H31" s="212"/>
      <c r="I31" s="199"/>
      <c r="J31" s="199"/>
      <c r="K31" s="199"/>
    </row>
    <row r="32" spans="1:14" ht="13">
      <c r="A32" s="199"/>
      <c r="B32" s="206"/>
      <c r="C32" s="199"/>
      <c r="D32" s="208"/>
      <c r="E32" s="208"/>
      <c r="F32" s="208"/>
      <c r="G32" s="208"/>
      <c r="H32" s="208"/>
      <c r="I32" s="199"/>
      <c r="J32" s="199"/>
      <c r="K32" s="199"/>
    </row>
    <row r="33" spans="1:11" ht="13">
      <c r="A33" s="181"/>
      <c r="B33" s="210"/>
      <c r="C33" s="199"/>
      <c r="D33" s="208"/>
      <c r="E33" s="208"/>
      <c r="F33" s="208"/>
      <c r="G33" s="209"/>
      <c r="H33" s="212"/>
      <c r="I33" s="199"/>
      <c r="J33" s="199"/>
      <c r="K33" s="199"/>
    </row>
    <row r="34" spans="1:11" ht="13">
      <c r="A34" s="181"/>
      <c r="B34" s="210"/>
      <c r="C34" s="199"/>
      <c r="D34" s="208"/>
      <c r="E34" s="208"/>
      <c r="F34" s="208"/>
      <c r="G34" s="208"/>
      <c r="H34" s="208"/>
      <c r="I34" s="199"/>
      <c r="J34" s="199"/>
      <c r="K34" s="199"/>
    </row>
    <row r="35" spans="1:11">
      <c r="A35" s="173" t="s">
        <v>93</v>
      </c>
      <c r="B35" s="203"/>
      <c r="C35" s="215"/>
      <c r="D35" s="176"/>
      <c r="E35" s="176"/>
      <c r="F35" s="176">
        <f>SUM(F16:F20)</f>
        <v>135596</v>
      </c>
      <c r="G35" s="216"/>
      <c r="H35" s="176">
        <f>SUM(H16:H20)</f>
        <v>28941.16</v>
      </c>
      <c r="I35" s="199"/>
      <c r="J35" s="199"/>
      <c r="K35" s="199"/>
    </row>
    <row r="36" spans="1:11">
      <c r="A36" s="173"/>
      <c r="B36" s="195" t="s">
        <v>16</v>
      </c>
      <c r="C36" s="215"/>
      <c r="D36" s="176"/>
      <c r="E36" s="176"/>
      <c r="F36" s="176"/>
      <c r="G36" s="216"/>
      <c r="H36" s="173"/>
      <c r="I36" s="195" t="s">
        <v>16</v>
      </c>
      <c r="J36" s="218" t="s">
        <v>16</v>
      </c>
      <c r="K36" s="195" t="s">
        <v>16</v>
      </c>
    </row>
    <row r="37" spans="1:11">
      <c r="A37" s="119"/>
      <c r="B37" s="119"/>
      <c r="C37" s="119"/>
      <c r="D37" s="119"/>
      <c r="E37" s="119"/>
      <c r="F37" s="119"/>
      <c r="G37" s="119"/>
      <c r="H37" s="119"/>
      <c r="I37" s="119"/>
      <c r="J37" s="119"/>
      <c r="K37" s="119"/>
    </row>
  </sheetData>
  <pageMargins left="0.25" right="0.25" top="0.25" bottom="0.25" header="0.5" footer="0.5"/>
  <pageSetup scale="85" orientation="landscape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FY23 Cust Burden</vt:lpstr>
      <vt:lpstr>FY23 Cust Burden Final</vt:lpstr>
      <vt:lpstr>FY23 Cust Burden - Working</vt:lpstr>
      <vt:lpstr>Notes and Links</vt:lpstr>
      <vt:lpstr>FY23 Customer Burden</vt:lpstr>
      <vt:lpstr>FY23 Federal Costs</vt:lpstr>
      <vt:lpstr>FY23</vt:lpstr>
      <vt:lpstr>October 2019 - 2022</vt:lpstr>
      <vt:lpstr>Occupations</vt:lpstr>
      <vt:lpstr>Fed Salary</vt:lpstr>
      <vt:lpstr>FY19</vt:lpstr>
      <vt:lpstr>FY16</vt:lpstr>
      <vt:lpstr>'FY19'!Print_Area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Arduini, Shari - OCIO-CEC, Fort Collins, CO</dc:creator>
  <cp:lastModifiedBy>Brown, Ruth - OCIO</cp:lastModifiedBy>
  <dcterms:created xsi:type="dcterms:W3CDTF">2022-11-25T19:54:07Z</dcterms:created>
  <dcterms:modified xsi:type="dcterms:W3CDTF">2023-06-26T13:58:30Z</dcterms:modified>
</cp:coreProperties>
</file>