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 codeName="{B6124F1A-AFFB-F854-7757-9A1D4C6FC43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HARED\DCWA2\AO\RRFIDG\IC\0560-0000 PARP\"/>
    </mc:Choice>
  </mc:AlternateContent>
  <xr:revisionPtr revIDLastSave="0" documentId="13_ncr:1_{4F2B54BC-2BDE-4CC2-AB8D-9048FE82DA73}" xr6:coauthVersionLast="47" xr6:coauthVersionMax="47" xr10:uidLastSave="{00000000-0000-0000-0000-000000000000}"/>
  <workbookProtection workbookPassword="CA59" lockStructure="1"/>
  <bookViews>
    <workbookView xWindow="2868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19" l="1"/>
  <c r="J29" i="19" s="1"/>
  <c r="M29" i="19" l="1"/>
  <c r="R29" i="19" l="1"/>
  <c r="H22" i="19" l="1"/>
  <c r="H21" i="19"/>
  <c r="K27" i="19"/>
  <c r="I61" i="19"/>
  <c r="H28" i="19"/>
  <c r="J28" i="19" s="1"/>
  <c r="M28" i="19" s="1"/>
  <c r="R28" i="19" s="1"/>
  <c r="H27" i="19"/>
  <c r="K26" i="19" l="1"/>
  <c r="K23" i="19"/>
  <c r="K22" i="19"/>
  <c r="K21" i="19"/>
  <c r="J22" i="19"/>
  <c r="M22" i="19" l="1"/>
  <c r="R22" i="19" s="1"/>
  <c r="H26" i="19"/>
  <c r="H25" i="19"/>
  <c r="H24" i="19"/>
  <c r="H23" i="19"/>
  <c r="J27" i="19" l="1"/>
  <c r="M27" i="19" s="1"/>
  <c r="R27" i="19" s="1"/>
  <c r="B43" i="19" l="1"/>
  <c r="J26" i="19" l="1"/>
  <c r="K25" i="19"/>
  <c r="K24" i="19"/>
  <c r="K20" i="19"/>
  <c r="J25" i="19"/>
  <c r="M25" i="19" s="1"/>
  <c r="R25" i="19" s="1"/>
  <c r="J24" i="19"/>
  <c r="M26" i="19" l="1"/>
  <c r="R26" i="19" s="1"/>
  <c r="J21" i="19" l="1"/>
  <c r="J23" i="19"/>
  <c r="M23" i="19" s="1"/>
  <c r="R23" i="19" s="1"/>
  <c r="M24" i="19"/>
  <c r="R24" i="19" s="1"/>
  <c r="M21" i="19" l="1"/>
  <c r="R21" i="19" s="1"/>
  <c r="J20" i="19"/>
  <c r="J33" i="19" l="1"/>
  <c r="J34" i="19" s="1"/>
  <c r="M20" i="19"/>
  <c r="P33" i="19"/>
  <c r="P34" i="19" s="1"/>
  <c r="R20" i="19" l="1"/>
  <c r="R33" i="19" s="1"/>
  <c r="R34" i="19" s="1"/>
  <c r="M33" i="19"/>
  <c r="L33" i="19"/>
  <c r="L34" i="19" s="1"/>
  <c r="M34" i="19"/>
  <c r="M35" i="19" s="1"/>
  <c r="J35" i="19"/>
  <c r="J36" i="19" s="1"/>
  <c r="B44" i="19" l="1"/>
  <c r="B45" i="19" s="1"/>
  <c r="M36" i="19"/>
  <c r="B46" i="19" s="1"/>
  <c r="B47" i="19" l="1"/>
</calcChain>
</file>

<file path=xl/sharedStrings.xml><?xml version="1.0" encoding="utf-8"?>
<sst xmlns="http://schemas.openxmlformats.org/spreadsheetml/2006/main" count="103" uniqueCount="93">
  <si>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</si>
  <si>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</si>
  <si>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</si>
  <si>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</si>
  <si>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</si>
  <si>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</si>
  <si>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</si>
  <si>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</si>
  <si>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</si>
  <si>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</si>
  <si>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</si>
  <si>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</si>
  <si>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</si>
  <si>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</si>
  <si>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</si>
  <si>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</si>
  <si>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</si>
  <si>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</si>
  <si>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</si>
  <si>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</si>
  <si>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</si>
  <si>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</si>
  <si>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</si>
  <si>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</si>
  <si>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</si>
  <si>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</si>
  <si>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</si>
  <si>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</si>
  <si>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</si>
  <si>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</si>
  <si>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</si>
  <si>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</si>
  <si>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</si>
  <si>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</si>
  <si>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</si>
  <si>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</si>
  <si>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</si>
  <si>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</si>
  <si>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</si>
  <si>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</si>
  <si>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</si>
  <si>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</si>
  <si>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</si>
  <si>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</si>
  <si>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</si>
  <si>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</si>
  <si>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</si>
  <si>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</si>
  <si>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</si>
  <si>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</si>
  <si>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</si>
  <si>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</si>
  <si>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</si>
  <si>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</si>
  <si>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</si>
  <si>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</si>
  <si>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</si>
  <si>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</si>
  <si>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</si>
  <si>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</si>
  <si>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7 CFR part 1400</t>
  </si>
  <si>
    <t>Average Adjusted Gross Income (AGI) Certification and Consent to Disclosure of Tax Information</t>
  </si>
  <si>
    <t>CCC-941</t>
  </si>
  <si>
    <t>Member Information for Legal Entities, if applicable</t>
  </si>
  <si>
    <t>CCC-901</t>
  </si>
  <si>
    <t>7 CFR part 2</t>
  </si>
  <si>
    <t>Highly Erodible Land Conservation (HELC) and Wetland Conservation Certification (exempt from PRA 16 U.S.C. 3846)</t>
  </si>
  <si>
    <t>AD-1026</t>
  </si>
  <si>
    <t>Est Respondents</t>
  </si>
  <si>
    <t>Resp/Respondent</t>
  </si>
  <si>
    <t>Est Total Resp</t>
  </si>
  <si>
    <t>Avg Time/Resp</t>
  </si>
  <si>
    <t>Est Total Burden</t>
  </si>
  <si>
    <t>7 CFR part 9</t>
  </si>
  <si>
    <t>CCC-902I</t>
  </si>
  <si>
    <t>CCC-902E</t>
  </si>
  <si>
    <t>Farm Operating Plan for an Individual (Parts A &amp; B)</t>
  </si>
  <si>
    <t>Farm Operating Plan for an Entity (Parts A &amp; B)</t>
  </si>
  <si>
    <t>Pandemic Assistance Revenue Program (PARP) Application</t>
  </si>
  <si>
    <t>FSA-1122</t>
  </si>
  <si>
    <t>FSA-1123</t>
  </si>
  <si>
    <t xml:space="preserve">Certification of 2020 Adjusted Gross Income (AGI) for Pandemic Assistance Revenue Program </t>
  </si>
  <si>
    <t>Continuation Sheet for Pandemic Assistance Revenue Program (PARP) Application</t>
  </si>
  <si>
    <t>FSA-1122A</t>
  </si>
  <si>
    <t>7 CFR  Part 9</t>
  </si>
  <si>
    <t>FSA-860</t>
  </si>
  <si>
    <t>7 CFR Part 9</t>
  </si>
  <si>
    <t>Based on PARP</t>
  </si>
  <si>
    <t>Socially Disadvantaged, Limited Resource, Beginning and Veteran Farmer or Rancher Certification</t>
  </si>
  <si>
    <t>AD-2047</t>
  </si>
  <si>
    <t>Customer Data Worksheet</t>
  </si>
  <si>
    <t>0560-NEW</t>
  </si>
  <si>
    <t>Pandemic Assistance Revenue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</si>
</sst>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"/>
    <numFmt numFmtId="166" formatCode="mmmm\ d\,\ yyyy"/>
    <numFmt numFmtId="167" formatCode="&quot;$&quot;#,##0.00"/>
    <numFmt numFmtId="168" formatCode="0.0"/>
    <numFmt numFmtId="169" formatCode="0.00000"/>
  </numFmts>
  <fonts count="19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 applyProtection="1"/>
    <xf numFmtId="0" fontId="10" fillId="0" borderId="0" xfId="0" applyFont="1"/>
    <xf numFmtId="0" fontId="17" fillId="0" borderId="0" xfId="0" applyFont="1"/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/>
    </xf>
    <xf numFmtId="3" fontId="10" fillId="0" borderId="0" xfId="0" applyNumberFormat="1" applyFont="1"/>
    <xf numFmtId="165" fontId="10" fillId="0" borderId="0" xfId="0" applyNumberFormat="1" applyFont="1"/>
    <xf numFmtId="168" fontId="10" fillId="3" borderId="0" xfId="0" applyNumberFormat="1" applyFont="1" applyFill="1"/>
    <xf numFmtId="1" fontId="10" fillId="3" borderId="0" xfId="0" applyNumberFormat="1" applyFont="1" applyFill="1"/>
    <xf numFmtId="169" fontId="10" fillId="0" borderId="0" xfId="0" applyNumberFormat="1" applyFont="1"/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4" borderId="4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61"/>
  <sheetViews>
    <sheetView tabSelected="1" topLeftCell="A24" zoomScale="90" zoomScaleNormal="90" zoomScaleSheetLayoutView="75" workbookViewId="0">
      <selection activeCell="Q46" sqref="Q46"/>
    </sheetView>
  </sheetViews>
  <sheetFormatPr defaultColWidth="9.140625" defaultRowHeight="8.25" x14ac:dyDescent="0.15"/>
  <cols>
    <col min="1" max="1" width="11.140625" style="1" customWidth="1"/>
    <col min="2" max="6" width="7.85546875" style="1" customWidth="1"/>
    <col min="7" max="7" width="10.140625" style="29" customWidth="1"/>
    <col min="8" max="8" width="9.85546875" style="4" bestFit="1" customWidth="1"/>
    <col min="9" max="9" width="11.5703125" style="4" bestFit="1" customWidth="1"/>
    <col min="10" max="10" width="14" style="20" customWidth="1"/>
    <col min="11" max="11" width="9.140625" style="4"/>
    <col min="12" max="13" width="13.42578125" style="1" customWidth="1"/>
    <col min="14" max="14" width="8.140625" style="4" customWidth="1"/>
    <col min="15" max="15" width="11.140625" style="4" customWidth="1"/>
    <col min="16" max="16" width="9.140625" style="36" customWidth="1"/>
    <col min="17" max="17" width="9.5703125" style="35" customWidth="1"/>
    <col min="18" max="18" width="12.85546875" style="35" customWidth="1"/>
    <col min="19" max="16384" width="9.140625" style="1"/>
  </cols>
  <sheetData>
    <row r="1" spans="1:25" ht="11.1" customHeight="1" x14ac:dyDescent="0.2">
      <c r="A1" s="133" t="s">
        <v>59</v>
      </c>
      <c r="B1" s="134"/>
      <c r="C1" s="134"/>
      <c r="D1" s="134"/>
      <c r="E1" s="134"/>
      <c r="F1" s="134"/>
      <c r="G1" s="134"/>
      <c r="H1" s="135"/>
      <c r="I1" s="144" t="s">
        <v>44</v>
      </c>
      <c r="J1" s="145"/>
      <c r="K1" s="145"/>
      <c r="L1" s="145"/>
      <c r="M1" s="145"/>
      <c r="N1" s="146"/>
      <c r="O1" s="41" t="s">
        <v>1</v>
      </c>
      <c r="P1" s="142"/>
      <c r="Q1" s="52"/>
      <c r="R1" s="53"/>
      <c r="S1" s="43"/>
      <c r="T1" s="43"/>
      <c r="U1" s="43"/>
    </row>
    <row r="2" spans="1:25" ht="8.25" customHeight="1" x14ac:dyDescent="0.15">
      <c r="A2" s="136"/>
      <c r="B2" s="137"/>
      <c r="C2" s="137"/>
      <c r="D2" s="137"/>
      <c r="E2" s="137"/>
      <c r="F2" s="137"/>
      <c r="G2" s="137"/>
      <c r="H2" s="138"/>
      <c r="I2" s="19"/>
      <c r="K2" s="20"/>
      <c r="L2" s="20"/>
      <c r="M2" s="20"/>
      <c r="N2" s="12"/>
      <c r="O2" s="194" t="s">
        <v>91</v>
      </c>
      <c r="P2" s="143"/>
      <c r="Q2" s="44"/>
      <c r="R2" s="45"/>
    </row>
    <row r="3" spans="1:25" ht="12.75" customHeight="1" x14ac:dyDescent="0.15">
      <c r="A3" s="136"/>
      <c r="B3" s="137"/>
      <c r="C3" s="137"/>
      <c r="D3" s="137"/>
      <c r="E3" s="137"/>
      <c r="F3" s="137"/>
      <c r="G3" s="137"/>
      <c r="H3" s="138"/>
      <c r="I3" s="117" t="s">
        <v>92</v>
      </c>
      <c r="J3" s="118"/>
      <c r="K3" s="118"/>
      <c r="L3" s="118"/>
      <c r="M3" s="118"/>
      <c r="N3" s="119"/>
      <c r="O3" s="194"/>
      <c r="P3" s="40"/>
      <c r="Q3" s="44"/>
      <c r="R3" s="45"/>
    </row>
    <row r="4" spans="1:25" ht="8.25" customHeight="1" x14ac:dyDescent="0.15">
      <c r="A4" s="136"/>
      <c r="B4" s="137"/>
      <c r="C4" s="137"/>
      <c r="D4" s="137"/>
      <c r="E4" s="137"/>
      <c r="F4" s="137"/>
      <c r="G4" s="137"/>
      <c r="H4" s="138"/>
      <c r="I4" s="120"/>
      <c r="J4" s="118"/>
      <c r="K4" s="118"/>
      <c r="L4" s="118"/>
      <c r="M4" s="118"/>
      <c r="N4" s="119"/>
      <c r="O4" s="9" t="s">
        <v>2</v>
      </c>
      <c r="P4" s="40"/>
      <c r="Q4" s="44"/>
      <c r="R4" s="45"/>
    </row>
    <row r="5" spans="1:25" ht="8.25" customHeight="1" x14ac:dyDescent="0.15">
      <c r="A5" s="136"/>
      <c r="B5" s="137"/>
      <c r="C5" s="137"/>
      <c r="D5" s="137"/>
      <c r="E5" s="137"/>
      <c r="F5" s="137"/>
      <c r="G5" s="137"/>
      <c r="H5" s="138"/>
      <c r="I5" s="120"/>
      <c r="J5" s="118"/>
      <c r="K5" s="118"/>
      <c r="L5" s="118"/>
      <c r="M5" s="118"/>
      <c r="N5" s="119"/>
      <c r="O5" s="129">
        <v>44917</v>
      </c>
      <c r="P5" s="130"/>
      <c r="Q5" s="44"/>
      <c r="R5" s="45"/>
    </row>
    <row r="6" spans="1:25" ht="9" customHeight="1" x14ac:dyDescent="0.15">
      <c r="A6" s="136"/>
      <c r="B6" s="137"/>
      <c r="C6" s="137"/>
      <c r="D6" s="137"/>
      <c r="E6" s="137"/>
      <c r="F6" s="137"/>
      <c r="G6" s="137"/>
      <c r="H6" s="138"/>
      <c r="I6" s="120"/>
      <c r="J6" s="118"/>
      <c r="K6" s="118"/>
      <c r="L6" s="118"/>
      <c r="M6" s="118"/>
      <c r="N6" s="119"/>
      <c r="O6" s="131"/>
      <c r="P6" s="132"/>
      <c r="Q6" s="44"/>
      <c r="R6" s="45"/>
    </row>
    <row r="7" spans="1:25" ht="8.25" customHeight="1" x14ac:dyDescent="0.15">
      <c r="A7" s="136"/>
      <c r="B7" s="137"/>
      <c r="C7" s="137"/>
      <c r="D7" s="137"/>
      <c r="E7" s="137"/>
      <c r="F7" s="137"/>
      <c r="G7" s="137"/>
      <c r="H7" s="138"/>
      <c r="I7" s="120"/>
      <c r="J7" s="118"/>
      <c r="K7" s="118"/>
      <c r="L7" s="118"/>
      <c r="M7" s="118"/>
      <c r="N7" s="119"/>
      <c r="O7" s="20"/>
      <c r="P7" s="40"/>
      <c r="Q7" s="44"/>
      <c r="R7" s="45"/>
    </row>
    <row r="8" spans="1:25" ht="4.5" customHeight="1" x14ac:dyDescent="0.15">
      <c r="A8" s="136"/>
      <c r="B8" s="137"/>
      <c r="C8" s="137"/>
      <c r="D8" s="137"/>
      <c r="E8" s="137"/>
      <c r="F8" s="137"/>
      <c r="G8" s="137"/>
      <c r="H8" s="138"/>
      <c r="I8" s="120"/>
      <c r="J8" s="118"/>
      <c r="K8" s="118"/>
      <c r="L8" s="118"/>
      <c r="M8" s="118"/>
      <c r="N8" s="119"/>
      <c r="Q8" s="46"/>
      <c r="R8" s="47"/>
    </row>
    <row r="9" spans="1:25" ht="22.5" customHeight="1" x14ac:dyDescent="0.15">
      <c r="A9" s="139"/>
      <c r="B9" s="140"/>
      <c r="C9" s="140"/>
      <c r="D9" s="140"/>
      <c r="E9" s="140"/>
      <c r="F9" s="140"/>
      <c r="G9" s="140"/>
      <c r="H9" s="141"/>
      <c r="I9" s="121"/>
      <c r="J9" s="122"/>
      <c r="K9" s="122"/>
      <c r="L9" s="122"/>
      <c r="M9" s="122"/>
      <c r="N9" s="123"/>
      <c r="Q9" s="46"/>
      <c r="R9" s="47"/>
    </row>
    <row r="10" spans="1:25" x14ac:dyDescent="0.15">
      <c r="A10" s="159" t="s">
        <v>0</v>
      </c>
      <c r="B10" s="160"/>
      <c r="C10" s="160"/>
      <c r="D10" s="160"/>
      <c r="E10" s="160"/>
      <c r="F10" s="161"/>
      <c r="G10" s="61"/>
      <c r="H10" s="165" t="s">
        <v>3</v>
      </c>
      <c r="I10" s="124"/>
      <c r="J10" s="124"/>
      <c r="K10" s="124"/>
      <c r="L10" s="124"/>
      <c r="M10" s="124"/>
      <c r="N10" s="124"/>
      <c r="O10" s="124"/>
      <c r="P10" s="125"/>
      <c r="Q10" s="48"/>
      <c r="R10" s="49"/>
    </row>
    <row r="11" spans="1:25" x14ac:dyDescent="0.15">
      <c r="A11" s="162"/>
      <c r="B11" s="163"/>
      <c r="C11" s="163"/>
      <c r="D11" s="163"/>
      <c r="E11" s="163"/>
      <c r="F11" s="164"/>
      <c r="G11" s="30"/>
      <c r="H11" s="126"/>
      <c r="I11" s="127"/>
      <c r="J11" s="127"/>
      <c r="K11" s="127"/>
      <c r="L11" s="127"/>
      <c r="M11" s="127"/>
      <c r="N11" s="127"/>
      <c r="O11" s="127"/>
      <c r="P11" s="128"/>
      <c r="Q11" s="48"/>
      <c r="R11" s="49"/>
    </row>
    <row r="12" spans="1:25" x14ac:dyDescent="0.15">
      <c r="A12" s="10"/>
      <c r="B12" s="11"/>
      <c r="C12" s="11"/>
      <c r="D12" s="11"/>
      <c r="E12" s="11"/>
      <c r="F12" s="12"/>
      <c r="G12" s="30"/>
      <c r="H12" s="153" t="s">
        <v>4</v>
      </c>
      <c r="I12" s="154"/>
      <c r="J12" s="154"/>
      <c r="K12" s="154"/>
      <c r="L12" s="155"/>
      <c r="M12" s="66"/>
      <c r="N12" s="113" t="s">
        <v>5</v>
      </c>
      <c r="O12" s="124"/>
      <c r="P12" s="125"/>
      <c r="Q12" s="113" t="s">
        <v>46</v>
      </c>
      <c r="R12" s="114"/>
      <c r="Y12" s="1" t="s">
        <v>58</v>
      </c>
    </row>
    <row r="13" spans="1:25" x14ac:dyDescent="0.15">
      <c r="A13" s="13"/>
      <c r="B13" s="11"/>
      <c r="C13" s="11"/>
      <c r="D13" s="11"/>
      <c r="E13" s="11"/>
      <c r="F13" s="12"/>
      <c r="G13" s="30"/>
      <c r="H13" s="156"/>
      <c r="I13" s="157"/>
      <c r="J13" s="157"/>
      <c r="K13" s="157"/>
      <c r="L13" s="158"/>
      <c r="M13" s="67"/>
      <c r="N13" s="126"/>
      <c r="O13" s="127"/>
      <c r="P13" s="128"/>
      <c r="Q13" s="115"/>
      <c r="R13" s="116"/>
    </row>
    <row r="14" spans="1:25" ht="12.75" x14ac:dyDescent="0.2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66" t="s">
        <v>54</v>
      </c>
      <c r="M14" s="167"/>
      <c r="N14" s="10"/>
      <c r="O14" s="10"/>
      <c r="P14" s="37" t="s">
        <v>37</v>
      </c>
      <c r="Q14" s="50"/>
      <c r="R14" s="55"/>
    </row>
    <row r="15" spans="1:25" ht="12.75" x14ac:dyDescent="0.2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50" t="s">
        <v>55</v>
      </c>
      <c r="M15" s="168"/>
      <c r="N15" s="15" t="s">
        <v>29</v>
      </c>
      <c r="O15" s="15" t="s">
        <v>33</v>
      </c>
      <c r="P15" s="37" t="s">
        <v>30</v>
      </c>
      <c r="Q15" s="51" t="s">
        <v>47</v>
      </c>
      <c r="R15" s="57" t="s">
        <v>37</v>
      </c>
    </row>
    <row r="16" spans="1:25" ht="12.75" x14ac:dyDescent="0.2">
      <c r="A16" s="15" t="s">
        <v>13</v>
      </c>
      <c r="B16" s="150" t="s">
        <v>12</v>
      </c>
      <c r="C16" s="151"/>
      <c r="D16" s="151"/>
      <c r="E16" s="151"/>
      <c r="F16" s="152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69" t="s">
        <v>28</v>
      </c>
      <c r="M16" s="170"/>
      <c r="N16" s="15" t="s">
        <v>30</v>
      </c>
      <c r="O16" s="15" t="s">
        <v>34</v>
      </c>
      <c r="P16" s="37" t="s">
        <v>38</v>
      </c>
      <c r="Q16" s="51" t="s">
        <v>48</v>
      </c>
      <c r="R16" s="57" t="s">
        <v>47</v>
      </c>
    </row>
    <row r="17" spans="1:27" ht="8.25" customHeight="1" x14ac:dyDescent="0.15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49</v>
      </c>
      <c r="R17" s="57" t="s">
        <v>50</v>
      </c>
      <c r="Y17" s="3"/>
    </row>
    <row r="18" spans="1:27" ht="12.75" customHeight="1" x14ac:dyDescent="0.15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56</v>
      </c>
      <c r="M18" s="15" t="s">
        <v>57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15">
      <c r="A19" s="17" t="s">
        <v>10</v>
      </c>
      <c r="B19" s="150" t="s">
        <v>11</v>
      </c>
      <c r="C19" s="151"/>
      <c r="D19" s="151"/>
      <c r="E19" s="151"/>
      <c r="F19" s="152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51</v>
      </c>
      <c r="R19" s="58" t="s">
        <v>52</v>
      </c>
      <c r="Y19" s="3"/>
    </row>
    <row r="20" spans="1:27" s="2" customFormat="1" ht="45" customHeight="1" x14ac:dyDescent="0.2">
      <c r="A20" s="96" t="s">
        <v>73</v>
      </c>
      <c r="B20" s="147" t="s">
        <v>78</v>
      </c>
      <c r="C20" s="148"/>
      <c r="D20" s="148"/>
      <c r="E20" s="148"/>
      <c r="F20" s="149"/>
      <c r="G20" s="111" t="s">
        <v>79</v>
      </c>
      <c r="H20" s="85">
        <v>313901</v>
      </c>
      <c r="I20" s="86">
        <v>1</v>
      </c>
      <c r="J20" s="87">
        <f t="shared" ref="J20:J29" si="0">SUM(H20*I20)</f>
        <v>313901</v>
      </c>
      <c r="K20" s="88">
        <f>45/60</f>
        <v>0.75</v>
      </c>
      <c r="L20" s="89"/>
      <c r="M20" s="90">
        <f t="shared" ref="M20:M29" si="1">SUM(J20*K20)</f>
        <v>235425.75</v>
      </c>
      <c r="N20" s="86"/>
      <c r="O20" s="91"/>
      <c r="P20" s="92"/>
      <c r="Q20" s="93">
        <v>57.97</v>
      </c>
      <c r="R20" s="94">
        <f t="shared" ref="R20:R27" si="2">Q20*M20</f>
        <v>13647630.727499999</v>
      </c>
      <c r="T20" s="1"/>
      <c r="W20" s="1"/>
      <c r="X20" s="1"/>
      <c r="Y20" s="3"/>
      <c r="Z20" s="1"/>
      <c r="AA20" s="1"/>
    </row>
    <row r="21" spans="1:27" s="2" customFormat="1" ht="23.1" customHeight="1" x14ac:dyDescent="0.2">
      <c r="A21" s="96" t="s">
        <v>60</v>
      </c>
      <c r="B21" s="174" t="s">
        <v>76</v>
      </c>
      <c r="C21" s="175"/>
      <c r="D21" s="175"/>
      <c r="E21" s="175"/>
      <c r="F21" s="176"/>
      <c r="G21" s="111" t="s">
        <v>74</v>
      </c>
      <c r="H21" s="85">
        <f>H20*0.125</f>
        <v>39237.625</v>
      </c>
      <c r="I21" s="86">
        <v>1</v>
      </c>
      <c r="J21" s="87">
        <f t="shared" si="0"/>
        <v>39237.625</v>
      </c>
      <c r="K21" s="88">
        <f>5/60</f>
        <v>8.3333333333333329E-2</v>
      </c>
      <c r="L21" s="89"/>
      <c r="M21" s="90">
        <f t="shared" si="1"/>
        <v>3269.802083333333</v>
      </c>
      <c r="N21" s="86"/>
      <c r="O21" s="91"/>
      <c r="P21" s="92"/>
      <c r="Q21" s="93">
        <v>57.97</v>
      </c>
      <c r="R21" s="94">
        <f t="shared" si="2"/>
        <v>189550.42677083332</v>
      </c>
      <c r="T21" s="1"/>
      <c r="W21" s="1"/>
      <c r="X21" s="1"/>
      <c r="Y21" s="3"/>
      <c r="Z21" s="1"/>
      <c r="AA21" s="1"/>
    </row>
    <row r="22" spans="1:27" s="2" customFormat="1" ht="23.1" customHeight="1" x14ac:dyDescent="0.2">
      <c r="A22" s="109" t="s">
        <v>60</v>
      </c>
      <c r="B22" s="174" t="s">
        <v>77</v>
      </c>
      <c r="C22" s="193"/>
      <c r="D22" s="193"/>
      <c r="E22" s="193"/>
      <c r="F22" s="182"/>
      <c r="G22" s="111" t="s">
        <v>75</v>
      </c>
      <c r="H22" s="85">
        <f>H20*0.125</f>
        <v>39237.625</v>
      </c>
      <c r="I22" s="86">
        <v>1</v>
      </c>
      <c r="J22" s="87">
        <f t="shared" si="0"/>
        <v>39237.625</v>
      </c>
      <c r="K22" s="88">
        <f>5/60</f>
        <v>8.3333333333333329E-2</v>
      </c>
      <c r="L22" s="89"/>
      <c r="M22" s="90">
        <f t="shared" si="1"/>
        <v>3269.802083333333</v>
      </c>
      <c r="N22" s="86"/>
      <c r="O22" s="91"/>
      <c r="P22" s="92"/>
      <c r="Q22" s="93">
        <v>57.97</v>
      </c>
      <c r="R22" s="94">
        <f t="shared" si="2"/>
        <v>189550.42677083332</v>
      </c>
      <c r="T22" s="1"/>
      <c r="W22" s="1"/>
      <c r="X22" s="1"/>
      <c r="Y22" s="3"/>
      <c r="Z22" s="1"/>
      <c r="AA22" s="1"/>
    </row>
    <row r="23" spans="1:27" s="2" customFormat="1" ht="23.1" customHeight="1" x14ac:dyDescent="0.2">
      <c r="A23" s="96" t="s">
        <v>60</v>
      </c>
      <c r="B23" s="174" t="s">
        <v>61</v>
      </c>
      <c r="C23" s="183"/>
      <c r="D23" s="183"/>
      <c r="E23" s="183"/>
      <c r="F23" s="184"/>
      <c r="G23" s="111" t="s">
        <v>62</v>
      </c>
      <c r="H23" s="85">
        <f>H20*0.1</f>
        <v>31390.100000000002</v>
      </c>
      <c r="I23" s="86">
        <v>1</v>
      </c>
      <c r="J23" s="87">
        <f t="shared" si="0"/>
        <v>31390.100000000002</v>
      </c>
      <c r="K23" s="88">
        <f>15/60</f>
        <v>0.25</v>
      </c>
      <c r="L23" s="89"/>
      <c r="M23" s="90">
        <f t="shared" si="1"/>
        <v>7847.5250000000005</v>
      </c>
      <c r="N23" s="86"/>
      <c r="O23" s="91"/>
      <c r="P23" s="92"/>
      <c r="Q23" s="93">
        <v>57.97</v>
      </c>
      <c r="R23" s="94">
        <f t="shared" si="2"/>
        <v>454921.02425000002</v>
      </c>
      <c r="T23" s="1"/>
      <c r="W23" s="1"/>
      <c r="X23" s="1"/>
      <c r="Y23" s="3"/>
      <c r="Z23" s="1"/>
      <c r="AA23" s="1"/>
    </row>
    <row r="24" spans="1:27" s="2" customFormat="1" ht="30" customHeight="1" x14ac:dyDescent="0.2">
      <c r="A24" s="110" t="s">
        <v>73</v>
      </c>
      <c r="B24" s="174" t="s">
        <v>81</v>
      </c>
      <c r="C24" s="181"/>
      <c r="D24" s="181"/>
      <c r="E24" s="181"/>
      <c r="F24" s="182"/>
      <c r="G24" s="111" t="s">
        <v>80</v>
      </c>
      <c r="H24" s="85">
        <f>H20*0.05</f>
        <v>15695.050000000001</v>
      </c>
      <c r="I24" s="86">
        <v>1</v>
      </c>
      <c r="J24" s="101">
        <f t="shared" si="0"/>
        <v>15695.050000000001</v>
      </c>
      <c r="K24" s="88">
        <f>15/60</f>
        <v>0.25</v>
      </c>
      <c r="L24" s="89"/>
      <c r="M24" s="90">
        <f t="shared" si="1"/>
        <v>3923.7625000000003</v>
      </c>
      <c r="N24" s="86"/>
      <c r="O24" s="91"/>
      <c r="P24" s="92"/>
      <c r="Q24" s="93">
        <v>57.97</v>
      </c>
      <c r="R24" s="94">
        <f t="shared" si="2"/>
        <v>227460.51212500001</v>
      </c>
      <c r="T24" s="1" t="s">
        <v>58</v>
      </c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2">
      <c r="A25" s="96" t="s">
        <v>60</v>
      </c>
      <c r="B25" s="174" t="s">
        <v>63</v>
      </c>
      <c r="C25" s="181"/>
      <c r="D25" s="181"/>
      <c r="E25" s="181"/>
      <c r="F25" s="182"/>
      <c r="G25" s="111" t="s">
        <v>64</v>
      </c>
      <c r="H25" s="85">
        <f>H20*0.05</f>
        <v>15695.050000000001</v>
      </c>
      <c r="I25" s="86">
        <v>1</v>
      </c>
      <c r="J25" s="101">
        <f t="shared" si="0"/>
        <v>15695.050000000001</v>
      </c>
      <c r="K25" s="88">
        <f>5/60</f>
        <v>8.3333333333333329E-2</v>
      </c>
      <c r="L25" s="89"/>
      <c r="M25" s="90">
        <f t="shared" si="1"/>
        <v>1307.9208333333333</v>
      </c>
      <c r="N25" s="86"/>
      <c r="O25" s="91"/>
      <c r="P25" s="92"/>
      <c r="Q25" s="93">
        <v>57.97</v>
      </c>
      <c r="R25" s="94">
        <f t="shared" si="2"/>
        <v>75820.170708333331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5.6" customHeight="1" x14ac:dyDescent="0.2">
      <c r="A26" s="97" t="s">
        <v>65</v>
      </c>
      <c r="B26" s="174" t="s">
        <v>66</v>
      </c>
      <c r="C26" s="181"/>
      <c r="D26" s="181"/>
      <c r="E26" s="181"/>
      <c r="F26" s="182"/>
      <c r="G26" s="111" t="s">
        <v>67</v>
      </c>
      <c r="H26" s="85">
        <f>H20*0.005</f>
        <v>1569.5050000000001</v>
      </c>
      <c r="I26" s="86">
        <v>1</v>
      </c>
      <c r="J26" s="101">
        <f t="shared" si="0"/>
        <v>1569.5050000000001</v>
      </c>
      <c r="K26" s="88">
        <f>5/60</f>
        <v>8.3333333333333329E-2</v>
      </c>
      <c r="L26" s="89"/>
      <c r="M26" s="90">
        <f t="shared" si="1"/>
        <v>130.79208333333332</v>
      </c>
      <c r="N26" s="6"/>
      <c r="O26" s="7"/>
      <c r="P26" s="42"/>
      <c r="Q26" s="93">
        <v>57.97</v>
      </c>
      <c r="R26" s="94">
        <f t="shared" si="2"/>
        <v>7582.0170708333326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0.35" customHeight="1" x14ac:dyDescent="0.2">
      <c r="A27" s="110" t="s">
        <v>84</v>
      </c>
      <c r="B27" s="174" t="s">
        <v>82</v>
      </c>
      <c r="C27" s="181"/>
      <c r="D27" s="181"/>
      <c r="E27" s="181"/>
      <c r="F27" s="182"/>
      <c r="G27" s="111" t="s">
        <v>83</v>
      </c>
      <c r="H27" s="85">
        <f>H20*0.05</f>
        <v>15695.050000000001</v>
      </c>
      <c r="I27" s="6">
        <v>1</v>
      </c>
      <c r="J27" s="101">
        <f t="shared" si="0"/>
        <v>15695.050000000001</v>
      </c>
      <c r="K27" s="59">
        <f>30/60</f>
        <v>0.5</v>
      </c>
      <c r="L27" s="89"/>
      <c r="M27" s="90">
        <f t="shared" si="1"/>
        <v>7847.5250000000005</v>
      </c>
      <c r="N27" s="6"/>
      <c r="O27" s="7"/>
      <c r="P27" s="42"/>
      <c r="Q27" s="93">
        <v>57.97</v>
      </c>
      <c r="R27" s="94">
        <f t="shared" si="2"/>
        <v>454921.02425000002</v>
      </c>
      <c r="T27" s="1"/>
      <c r="U27" s="1"/>
      <c r="V27" s="1"/>
      <c r="W27" s="1"/>
      <c r="X27" s="1"/>
      <c r="Y27" s="3"/>
      <c r="Z27" s="1"/>
      <c r="AA27" s="1"/>
    </row>
    <row r="28" spans="1:27" s="2" customFormat="1" ht="42.75" customHeight="1" x14ac:dyDescent="0.2">
      <c r="A28" s="95" t="s">
        <v>86</v>
      </c>
      <c r="B28" s="174" t="s">
        <v>88</v>
      </c>
      <c r="C28" s="181"/>
      <c r="D28" s="181"/>
      <c r="E28" s="181"/>
      <c r="F28" s="182"/>
      <c r="G28" s="111" t="s">
        <v>85</v>
      </c>
      <c r="H28" s="85">
        <f>H20*0.1</f>
        <v>31390.100000000002</v>
      </c>
      <c r="I28" s="6">
        <v>1</v>
      </c>
      <c r="J28" s="101">
        <f t="shared" si="0"/>
        <v>31390.100000000002</v>
      </c>
      <c r="K28" s="59">
        <v>0.1</v>
      </c>
      <c r="L28" s="102"/>
      <c r="M28" s="103">
        <f t="shared" si="1"/>
        <v>3139.01</v>
      </c>
      <c r="N28" s="6"/>
      <c r="O28" s="7"/>
      <c r="P28" s="42"/>
      <c r="Q28" s="93">
        <v>57.97</v>
      </c>
      <c r="R28" s="94">
        <f>Q28*M28</f>
        <v>181968.40970000002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12.75" x14ac:dyDescent="0.2">
      <c r="A29" s="8"/>
      <c r="B29" s="174" t="s">
        <v>90</v>
      </c>
      <c r="C29" s="191"/>
      <c r="D29" s="191"/>
      <c r="E29" s="191"/>
      <c r="F29" s="192"/>
      <c r="G29" s="112" t="s">
        <v>89</v>
      </c>
      <c r="H29" s="85">
        <f>H20*0.05</f>
        <v>15695.050000000001</v>
      </c>
      <c r="I29" s="86">
        <v>1</v>
      </c>
      <c r="J29" s="87">
        <f t="shared" si="0"/>
        <v>15695.050000000001</v>
      </c>
      <c r="K29" s="88">
        <v>0.05</v>
      </c>
      <c r="L29" s="78"/>
      <c r="M29" s="90">
        <f t="shared" si="1"/>
        <v>784.75250000000005</v>
      </c>
      <c r="N29" s="6"/>
      <c r="O29" s="7"/>
      <c r="P29" s="42"/>
      <c r="Q29" s="93">
        <v>57.97</v>
      </c>
      <c r="R29" s="94">
        <f>Q29*M29</f>
        <v>45492.102425000005</v>
      </c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8"/>
      <c r="B30" s="174"/>
      <c r="C30" s="179"/>
      <c r="D30" s="179"/>
      <c r="E30" s="179"/>
      <c r="F30" s="180"/>
      <c r="G30" s="22"/>
      <c r="H30" s="5"/>
      <c r="I30" s="6"/>
      <c r="J30" s="62"/>
      <c r="K30" s="59"/>
      <c r="L30" s="78"/>
      <c r="M30" s="78"/>
      <c r="N30" s="6"/>
      <c r="O30" s="7"/>
      <c r="P30" s="42"/>
      <c r="Q30" s="60"/>
      <c r="R30" s="94"/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">
      <c r="A31" s="8"/>
      <c r="B31" s="174"/>
      <c r="C31" s="177"/>
      <c r="D31" s="177"/>
      <c r="E31" s="177"/>
      <c r="F31" s="178"/>
      <c r="G31" s="22"/>
      <c r="H31" s="5"/>
      <c r="I31" s="6"/>
      <c r="J31" s="62"/>
      <c r="K31" s="59"/>
      <c r="L31" s="78"/>
      <c r="M31" s="78"/>
      <c r="N31" s="6"/>
      <c r="O31" s="7"/>
      <c r="P31" s="42"/>
      <c r="Q31" s="60"/>
      <c r="R31" s="81"/>
      <c r="T31" s="1"/>
      <c r="U31" s="1"/>
      <c r="V31" s="1"/>
      <c r="W31" s="1"/>
      <c r="X31" s="1"/>
      <c r="Y31" s="3"/>
      <c r="Z31" s="1"/>
      <c r="AA31" s="1"/>
    </row>
    <row r="32" spans="1:27" s="2" customFormat="1" ht="35.1" customHeight="1" x14ac:dyDescent="0.2">
      <c r="A32" s="8"/>
      <c r="B32" s="174"/>
      <c r="C32" s="177"/>
      <c r="D32" s="177"/>
      <c r="E32" s="177"/>
      <c r="F32" s="178"/>
      <c r="G32" s="22"/>
      <c r="H32" s="5"/>
      <c r="I32" s="6"/>
      <c r="J32" s="62"/>
      <c r="K32" s="59"/>
      <c r="L32" s="79"/>
      <c r="M32" s="79"/>
      <c r="N32" s="6"/>
      <c r="O32" s="7"/>
      <c r="P32" s="42"/>
      <c r="Q32" s="60"/>
      <c r="R32" s="81"/>
      <c r="T32" s="1"/>
      <c r="U32" s="1"/>
      <c r="V32" s="1"/>
      <c r="W32" s="1"/>
      <c r="X32" s="1"/>
      <c r="Y32" s="3"/>
      <c r="Z32" s="1"/>
      <c r="AA32" s="1"/>
    </row>
    <row r="33" spans="1:26" s="11" customFormat="1" ht="20.100000000000001" customHeight="1" thickBot="1" x14ac:dyDescent="0.25">
      <c r="A33" s="25"/>
      <c r="B33" s="188" t="s">
        <v>41</v>
      </c>
      <c r="C33" s="189"/>
      <c r="D33" s="189"/>
      <c r="E33" s="189"/>
      <c r="F33" s="190"/>
      <c r="G33" s="68"/>
      <c r="H33" s="69"/>
      <c r="I33" s="70"/>
      <c r="J33" s="63">
        <f>SUM(J20:J29)</f>
        <v>519506.15499999991</v>
      </c>
      <c r="K33" s="74"/>
      <c r="L33" s="63">
        <f>SUM(L20:L26)</f>
        <v>0</v>
      </c>
      <c r="M33" s="63">
        <f>SUM(M20:M29)</f>
        <v>266946.6420833334</v>
      </c>
      <c r="N33" s="74"/>
      <c r="O33" s="74"/>
      <c r="P33" s="23">
        <f>SUM(P20:P32)</f>
        <v>0</v>
      </c>
      <c r="Q33" s="76"/>
      <c r="R33" s="82">
        <f>SUM(R20:R32)</f>
        <v>15474896.841570834</v>
      </c>
      <c r="S33" s="20"/>
      <c r="T33" s="21"/>
      <c r="U33" s="21"/>
      <c r="V33" s="21"/>
      <c r="W33" s="21"/>
      <c r="X33" s="21"/>
      <c r="Y33" s="26"/>
      <c r="Z33" s="21"/>
    </row>
    <row r="34" spans="1:26" s="11" customFormat="1" ht="19.5" customHeight="1" thickBot="1" x14ac:dyDescent="0.2">
      <c r="A34" s="27"/>
      <c r="B34" s="185" t="s">
        <v>45</v>
      </c>
      <c r="C34" s="186"/>
      <c r="D34" s="186"/>
      <c r="E34" s="186"/>
      <c r="F34" s="187"/>
      <c r="G34" s="71"/>
      <c r="H34" s="72"/>
      <c r="I34" s="73"/>
      <c r="J34" s="64">
        <f>SUM(J33)</f>
        <v>519506.15499999991</v>
      </c>
      <c r="K34" s="75"/>
      <c r="L34" s="64">
        <f>SUM(L33)</f>
        <v>0</v>
      </c>
      <c r="M34" s="64">
        <f>SUM(M33)</f>
        <v>266946.6420833334</v>
      </c>
      <c r="N34" s="74"/>
      <c r="O34" s="75"/>
      <c r="P34" s="24">
        <f>SUM(P33)</f>
        <v>0</v>
      </c>
      <c r="Q34" s="77"/>
      <c r="R34" s="83">
        <f>SUM(R33)</f>
        <v>15474896.841570834</v>
      </c>
      <c r="S34" s="20"/>
      <c r="T34" s="20"/>
      <c r="U34" s="20"/>
      <c r="V34" s="20"/>
      <c r="W34" s="20"/>
      <c r="X34" s="20"/>
      <c r="Y34" s="28"/>
      <c r="Z34" s="20"/>
    </row>
    <row r="35" spans="1:26" s="11" customFormat="1" ht="50.1" customHeight="1" thickBot="1" x14ac:dyDescent="0.2">
      <c r="A35" s="171" t="s">
        <v>53</v>
      </c>
      <c r="B35" s="172"/>
      <c r="C35" s="172"/>
      <c r="D35" s="172"/>
      <c r="E35" s="172"/>
      <c r="F35" s="173"/>
      <c r="G35" s="71"/>
      <c r="H35" s="72"/>
      <c r="I35" s="73"/>
      <c r="J35" s="65">
        <f>SUM(J34+N34)</f>
        <v>519506.15499999991</v>
      </c>
      <c r="K35" s="75"/>
      <c r="L35" s="80"/>
      <c r="M35" s="65">
        <f>SUM(M34+P34)</f>
        <v>266946.6420833334</v>
      </c>
      <c r="N35" s="74"/>
      <c r="O35" s="75"/>
      <c r="P35" s="24"/>
      <c r="Q35" s="75"/>
      <c r="R35" s="84"/>
    </row>
    <row r="36" spans="1:26" ht="12" x14ac:dyDescent="0.2">
      <c r="J36" s="98">
        <f>J35/H20</f>
        <v>1.6549999999999998</v>
      </c>
      <c r="M36" s="100">
        <f>M35/J35</f>
        <v>0.51384692849949665</v>
      </c>
      <c r="Q36" s="35" t="s">
        <v>87</v>
      </c>
    </row>
    <row r="43" spans="1:26" ht="11.25" x14ac:dyDescent="0.2">
      <c r="A43" s="99" t="s">
        <v>68</v>
      </c>
      <c r="B43" s="104">
        <f>H20</f>
        <v>313901</v>
      </c>
    </row>
    <row r="44" spans="1:26" ht="11.25" x14ac:dyDescent="0.2">
      <c r="A44" s="99" t="s">
        <v>69</v>
      </c>
      <c r="B44" s="105">
        <f>J36</f>
        <v>1.6549999999999998</v>
      </c>
    </row>
    <row r="45" spans="1:26" ht="11.25" x14ac:dyDescent="0.2">
      <c r="A45" s="106" t="s">
        <v>70</v>
      </c>
      <c r="B45" s="107">
        <f>B43*B44</f>
        <v>519506.15499999991</v>
      </c>
    </row>
    <row r="46" spans="1:26" ht="11.25" x14ac:dyDescent="0.2">
      <c r="A46" s="99" t="s">
        <v>71</v>
      </c>
      <c r="B46" s="108">
        <f>M36</f>
        <v>0.51384692849949665</v>
      </c>
    </row>
    <row r="47" spans="1:26" ht="11.25" x14ac:dyDescent="0.2">
      <c r="A47" s="107" t="s">
        <v>72</v>
      </c>
      <c r="B47" s="107">
        <f>B45*B46</f>
        <v>266946.6420833334</v>
      </c>
    </row>
    <row r="61" spans="7:9" x14ac:dyDescent="0.15">
      <c r="G61" s="29">
        <v>235426</v>
      </c>
      <c r="H61" s="4">
        <v>53.71</v>
      </c>
      <c r="I61" s="4">
        <f>G61*H61</f>
        <v>12644730.460000001</v>
      </c>
    </row>
  </sheetData>
  <mergeCells count="32">
    <mergeCell ref="A35:F35"/>
    <mergeCell ref="B21:F21"/>
    <mergeCell ref="B32:F32"/>
    <mergeCell ref="B30:F30"/>
    <mergeCell ref="B31:F31"/>
    <mergeCell ref="B25:F25"/>
    <mergeCell ref="B24:F24"/>
    <mergeCell ref="B26:F26"/>
    <mergeCell ref="B27:F27"/>
    <mergeCell ref="B28:F28"/>
    <mergeCell ref="B23:F23"/>
    <mergeCell ref="B34:F34"/>
    <mergeCell ref="B33:F33"/>
    <mergeCell ref="B29:F29"/>
    <mergeCell ref="B22:F22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  <mergeCell ref="O2:O3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H21:H29 R28 R20:R27 R2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87bb154c-bd43-45b4-a369-8702c559bbb1" xsi:nil="true"/>
    <_dlc_DocId xmlns="87bb154c-bd43-45b4-a369-8702c559bbb1" xsi:nil="true"/>
    <_dlc_DocIdUrl xmlns="87bb154c-bd43-45b4-a369-8702c559bbb1">
      <Url xsi:nil="true"/>
      <Description xsi:nil="true"/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ADDA609F196469A3D9725B6E98145" ma:contentTypeVersion="724" ma:contentTypeDescription="Create a new document." ma:contentTypeScope="" ma:versionID="e299560cce4051335813f986c18d6205">
  <xsd:schema xmlns:xsd="http://www.w3.org/2001/XMLSchema" xmlns:xs="http://www.w3.org/2001/XMLSchema" xmlns:p="http://schemas.microsoft.com/office/2006/metadata/properties" xmlns:ns2="87bb154c-bd43-45b4-a369-8702c559bbb1" xmlns:ns3="66e52288-668c-4bbf-9fd4-c2e52ae32543" xmlns:ns4="2a68d835-7c2d-41c1-bc8d-edb94ef92f43" targetNamespace="http://schemas.microsoft.com/office/2006/metadata/properties" ma:root="true" ma:fieldsID="a2d82da6e4feb2ef70f9b8cb9f2bfee1" ns2:_="" ns3:_="" ns4:_="">
    <xsd:import namespace="87bb154c-bd43-45b4-a369-8702c559bbb1"/>
    <xsd:import namespace="66e52288-668c-4bbf-9fd4-c2e52ae32543"/>
    <xsd:import namespace="2a68d835-7c2d-41c1-bc8d-edb94ef92f4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b154c-bd43-45b4-a369-8702c559bbb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2288-668c-4bbf-9fd4-c2e52ae325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8d835-7c2d-41c1-bc8d-edb94ef92f4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5DEF84-A9D5-41B4-8532-3F18D609A414}">
  <ds:schemaRefs>
    <ds:schemaRef ds:uri="http://schemas.microsoft.com/office/2006/documentManagement/types"/>
    <ds:schemaRef ds:uri="http://schemas.microsoft.com/office/2006/metadata/properties"/>
    <ds:schemaRef ds:uri="87bb154c-bd43-45b4-a369-8702c559bbb1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2a68d835-7c2d-41c1-bc8d-edb94ef92f43"/>
    <ds:schemaRef ds:uri="66e52288-668c-4bbf-9fd4-c2e52ae3254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347E6F9-17C6-455E-9C63-06F43AC3C5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bb154c-bd43-45b4-a369-8702c559bbb1"/>
    <ds:schemaRef ds:uri="66e52288-668c-4bbf-9fd4-c2e52ae32543"/>
    <ds:schemaRef ds:uri="2a68d835-7c2d-41c1-bc8d-edb94ef92f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C1DB30-EF06-4F62-B088-94EDF766F7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2022-12-22T20:21:10Z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0x0101003DBADDA609F196469A3D9725B6E98145</vt:lpwstr>
  </property>
</Properties>
</file>