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IAL\PRA\PRA ICR REVIEW\0103 Regs B-E-M-CC Rrdkp_Disclsoure\2023 Renewal\"/>
    </mc:Choice>
  </mc:AlternateContent>
  <xr:revisionPtr revIDLastSave="0" documentId="13_ncr:1_{900A3191-DDE9-4347-89FF-D79C24EADB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3" i="1"/>
  <c r="C72" i="1"/>
  <c r="C71" i="1"/>
  <c r="C70" i="1"/>
  <c r="H12" i="1" l="1"/>
  <c r="F12" i="1"/>
  <c r="G11" i="1"/>
  <c r="H11" i="1" s="1"/>
  <c r="F11" i="1"/>
  <c r="H10" i="1"/>
  <c r="F10" i="1"/>
  <c r="H9" i="1"/>
  <c r="F9" i="1"/>
  <c r="H8" i="1"/>
  <c r="F8" i="1"/>
  <c r="H7" i="1"/>
  <c r="F7" i="1"/>
  <c r="G6" i="1"/>
  <c r="H6" i="1" s="1"/>
  <c r="F6" i="1"/>
  <c r="H5" i="1"/>
  <c r="F5" i="1"/>
  <c r="H4" i="1"/>
  <c r="F4" i="1"/>
  <c r="I9" i="1" l="1"/>
  <c r="I6" i="1"/>
  <c r="I7" i="1"/>
  <c r="I8" i="1"/>
  <c r="I10" i="1"/>
  <c r="I4" i="1"/>
  <c r="I11" i="1"/>
  <c r="I5" i="1"/>
  <c r="I12" i="1"/>
  <c r="F13" i="1"/>
  <c r="D70" i="1" l="1"/>
  <c r="I13" i="1"/>
  <c r="E70" i="1" s="1"/>
  <c r="I15" i="1" l="1"/>
  <c r="H62" i="1"/>
  <c r="F62" i="1"/>
  <c r="H61" i="1"/>
  <c r="F61" i="1"/>
  <c r="H60" i="1"/>
  <c r="F60" i="1"/>
  <c r="H59" i="1"/>
  <c r="F59" i="1"/>
  <c r="H58" i="1"/>
  <c r="F58" i="1"/>
  <c r="G57" i="1"/>
  <c r="H57" i="1" s="1"/>
  <c r="F57" i="1"/>
  <c r="G56" i="1"/>
  <c r="H56" i="1" s="1"/>
  <c r="F56" i="1"/>
  <c r="H55" i="1"/>
  <c r="F55" i="1"/>
  <c r="H54" i="1"/>
  <c r="F54" i="1"/>
  <c r="H53" i="1"/>
  <c r="F53" i="1"/>
  <c r="H52" i="1"/>
  <c r="F52" i="1"/>
  <c r="H44" i="1"/>
  <c r="F44" i="1"/>
  <c r="H43" i="1"/>
  <c r="F43" i="1"/>
  <c r="H42" i="1"/>
  <c r="F42" i="1"/>
  <c r="G28" i="1"/>
  <c r="H28" i="1" s="1"/>
  <c r="F28" i="1"/>
  <c r="G27" i="1"/>
  <c r="H27" i="1" s="1"/>
  <c r="F27" i="1"/>
  <c r="H33" i="1"/>
  <c r="F33" i="1"/>
  <c r="D76" i="1" s="1"/>
  <c r="G26" i="1"/>
  <c r="H26" i="1" s="1"/>
  <c r="F26" i="1"/>
  <c r="H25" i="1"/>
  <c r="F25" i="1"/>
  <c r="H24" i="1"/>
  <c r="F24" i="1"/>
  <c r="H23" i="1"/>
  <c r="F23" i="1"/>
  <c r="G22" i="1"/>
  <c r="H22" i="1" s="1"/>
  <c r="F22" i="1"/>
  <c r="H21" i="1"/>
  <c r="F21" i="1"/>
  <c r="H20" i="1"/>
  <c r="F20" i="1"/>
  <c r="F30" i="1" l="1"/>
  <c r="I20" i="1"/>
  <c r="I33" i="1"/>
  <c r="I34" i="1" s="1"/>
  <c r="I21" i="1"/>
  <c r="I60" i="1"/>
  <c r="I24" i="1"/>
  <c r="I44" i="1"/>
  <c r="I55" i="1"/>
  <c r="I57" i="1"/>
  <c r="I26" i="1"/>
  <c r="I27" i="1"/>
  <c r="I53" i="1"/>
  <c r="I25" i="1"/>
  <c r="I54" i="1"/>
  <c r="I62" i="1"/>
  <c r="I22" i="1"/>
  <c r="I28" i="1"/>
  <c r="I43" i="1"/>
  <c r="F63" i="1"/>
  <c r="D73" i="1" s="1"/>
  <c r="I59" i="1"/>
  <c r="I61" i="1"/>
  <c r="I23" i="1"/>
  <c r="I42" i="1"/>
  <c r="I58" i="1"/>
  <c r="I56" i="1"/>
  <c r="F45" i="1"/>
  <c r="D72" i="1" s="1"/>
  <c r="I52" i="1"/>
  <c r="I30" i="1" l="1"/>
  <c r="E71" i="1" s="1"/>
  <c r="D71" i="1"/>
  <c r="D74" i="1" s="1"/>
  <c r="D77" i="1" s="1"/>
  <c r="I45" i="1"/>
  <c r="E72" i="1" s="1"/>
  <c r="I63" i="1"/>
  <c r="E73" i="1" s="1"/>
  <c r="E74" i="1" l="1"/>
  <c r="I31" i="1"/>
  <c r="I35" i="1" s="1"/>
  <c r="I47" i="1"/>
  <c r="I65" i="1"/>
  <c r="E77" i="1" l="1"/>
</calcChain>
</file>

<file path=xl/sharedStrings.xml><?xml version="1.0" encoding="utf-8"?>
<sst xmlns="http://schemas.openxmlformats.org/spreadsheetml/2006/main" count="134" uniqueCount="91">
  <si>
    <t>REG E</t>
  </si>
  <si>
    <t>NCUA</t>
  </si>
  <si>
    <t>Information Collection Activity</t>
  </si>
  <si>
    <t>Reference</t>
  </si>
  <si>
    <t># Respondents</t>
  </si>
  <si>
    <t>Annual Frequency</t>
  </si>
  <si>
    <t># Annual Responses</t>
  </si>
  <si>
    <t>Response Time (minutes)</t>
  </si>
  <si>
    <t>Response Time (hours)</t>
  </si>
  <si>
    <t>Annual Burden Hours</t>
  </si>
  <si>
    <t>Initial disclosures</t>
  </si>
  <si>
    <t>1005.7(b) &amp; 1005.18(c)(1)</t>
  </si>
  <si>
    <t>Change-in-terms</t>
  </si>
  <si>
    <t>1005.8(a)</t>
  </si>
  <si>
    <t>Periodic statements</t>
  </si>
  <si>
    <t>1005.9(b) &amp; 1005.18(b)</t>
  </si>
  <si>
    <t>Error resolution</t>
  </si>
  <si>
    <t>1005.8(b) &amp; 1005.11</t>
  </si>
  <si>
    <t>Error resolution -- Payroll cards</t>
  </si>
  <si>
    <t>1005.18</t>
  </si>
  <si>
    <t>Overdraft opt-in disclosures -- Existing account holders</t>
  </si>
  <si>
    <t>1005.17(c)(1)</t>
  </si>
  <si>
    <t>Overdraft opt-in disclosures -- New account holders</t>
  </si>
  <si>
    <t>1005.17(c)(2)</t>
  </si>
  <si>
    <t>Overdraft opt-in disclosures -- Consumer response</t>
  </si>
  <si>
    <t>1005.17</t>
  </si>
  <si>
    <t>Gift card exclusion policies &amp; procedures</t>
  </si>
  <si>
    <t>1005.20(b)(2)</t>
  </si>
  <si>
    <t>Gift card policy &amp; procedures</t>
  </si>
  <si>
    <t>1005.20(e)(1)</t>
  </si>
  <si>
    <t>Systems change to implement disclosure update</t>
  </si>
  <si>
    <t>1005.20(e)(3)</t>
  </si>
  <si>
    <t>Total</t>
  </si>
  <si>
    <t>Cost per hour</t>
  </si>
  <si>
    <t>Total annual cost</t>
  </si>
  <si>
    <t>REG M</t>
  </si>
  <si>
    <t>Disclosures</t>
  </si>
  <si>
    <t>1013.4</t>
  </si>
  <si>
    <t>Advertising</t>
  </si>
  <si>
    <t>1013.7</t>
  </si>
  <si>
    <t>Other/Combined</t>
  </si>
  <si>
    <t>REG CC</t>
  </si>
  <si>
    <t>Special availability policy disclosure (initial notice, upon request, upon change in policy)</t>
  </si>
  <si>
    <t>229.16, 229.17 &amp; 229.18(d)</t>
  </si>
  <si>
    <t>Case-by-case hold notice</t>
  </si>
  <si>
    <t xml:space="preserve">229.16(c) </t>
  </si>
  <si>
    <t>Notice of exceptions</t>
  </si>
  <si>
    <t>229.13(g)</t>
  </si>
  <si>
    <t>Notice posted where consumers make deposits</t>
  </si>
  <si>
    <t xml:space="preserve">229.18(b) &amp; 229.18(c) </t>
  </si>
  <si>
    <t>ATM changes in policy</t>
  </si>
  <si>
    <t xml:space="preserve">229.18(e) </t>
  </si>
  <si>
    <t>Annual notice of new ATMs</t>
  </si>
  <si>
    <t>Notice of nonpayment</t>
  </si>
  <si>
    <t>229.33(a) &amp; 229.33(d)</t>
  </si>
  <si>
    <t>Response to consumer's recredit claim</t>
  </si>
  <si>
    <t xml:space="preserve">229.54(e) </t>
  </si>
  <si>
    <t>Expedited recredit for banks</t>
  </si>
  <si>
    <t>229.55</t>
  </si>
  <si>
    <t>Consumer awareness disclosure</t>
  </si>
  <si>
    <t>229.57</t>
  </si>
  <si>
    <t>Expedited recredit claim notice</t>
  </si>
  <si>
    <t>229.54(b)(2)</t>
  </si>
  <si>
    <t>SUMMARY OF BURDEN</t>
  </si>
  <si>
    <t>No. Respondents</t>
  </si>
  <si>
    <t>No. Annual Responses</t>
  </si>
  <si>
    <t>Total Annual Burden (hours)</t>
  </si>
  <si>
    <t>Federal Credit Union Burden</t>
  </si>
  <si>
    <t>REG B</t>
  </si>
  <si>
    <t>Consumer Burden</t>
  </si>
  <si>
    <t>TOTAL</t>
  </si>
  <si>
    <t>Notifications</t>
  </si>
  <si>
    <t>Furnishing of credit information</t>
  </si>
  <si>
    <t>1002.10</t>
  </si>
  <si>
    <r>
      <rPr>
        <i/>
        <sz val="10"/>
        <color theme="1"/>
        <rFont val="Arial"/>
        <family val="2"/>
      </rPr>
      <t xml:space="preserve">Record retention: </t>
    </r>
    <r>
      <rPr>
        <sz val="10"/>
        <color theme="1"/>
        <rFont val="Arial"/>
        <family val="2"/>
      </rPr>
      <t xml:space="preserve"> Applications, actions, and prescreened solicitations</t>
    </r>
  </si>
  <si>
    <t>1002.12</t>
  </si>
  <si>
    <t>Information for monitoring purposes</t>
  </si>
  <si>
    <t>1002.13</t>
  </si>
  <si>
    <r>
      <rPr>
        <i/>
        <sz val="10"/>
        <color theme="1"/>
        <rFont val="Arial"/>
        <family val="2"/>
      </rPr>
      <t>Rules on providing appraisal reports:</t>
    </r>
    <r>
      <rPr>
        <sz val="10"/>
        <color theme="1"/>
        <rFont val="Arial"/>
        <family val="2"/>
      </rPr>
      <t xml:space="preserve">  Appraisal report upon request</t>
    </r>
  </si>
  <si>
    <t>1002.14</t>
  </si>
  <si>
    <r>
      <rPr>
        <i/>
        <sz val="10"/>
        <color theme="1"/>
        <rFont val="Arial"/>
        <family val="2"/>
      </rPr>
      <t>Rules on providing appraisal reports:</t>
    </r>
    <r>
      <rPr>
        <sz val="10"/>
        <color theme="1"/>
        <rFont val="Arial"/>
        <family val="2"/>
      </rPr>
      <t xml:space="preserve">  Notice of right to appraisal</t>
    </r>
  </si>
  <si>
    <r>
      <t xml:space="preserve">Self-Testing: </t>
    </r>
    <r>
      <rPr>
        <sz val="10"/>
        <color theme="1"/>
        <rFont val="Arial"/>
        <family val="2"/>
      </rPr>
      <t>Recordkeeping of Test</t>
    </r>
  </si>
  <si>
    <r>
      <rPr>
        <i/>
        <sz val="10"/>
        <color theme="1"/>
        <rFont val="Arial"/>
        <family val="2"/>
      </rPr>
      <t xml:space="preserve">Self-Testing: </t>
    </r>
    <r>
      <rPr>
        <sz val="10"/>
        <color theme="1"/>
        <rFont val="Arial"/>
        <family val="2"/>
      </rPr>
      <t>Recordkeeping of corrective action</t>
    </r>
  </si>
  <si>
    <t>1002.15</t>
  </si>
  <si>
    <r>
      <rPr>
        <i/>
        <sz val="10"/>
        <color theme="1"/>
        <rFont val="Arial"/>
        <family val="2"/>
      </rPr>
      <t xml:space="preserve">Self-Testing: </t>
    </r>
    <r>
      <rPr>
        <sz val="10"/>
        <color theme="1"/>
        <rFont val="Arial"/>
        <family val="2"/>
      </rPr>
      <t xml:space="preserve"> Disclosure for optional self-test</t>
    </r>
  </si>
  <si>
    <t>1002.5</t>
  </si>
  <si>
    <t>Cost per hour - CU</t>
  </si>
  <si>
    <t>Total Instituion Burden</t>
  </si>
  <si>
    <t>Total Consumer Burden</t>
  </si>
  <si>
    <t>CU Cost ($35)</t>
  </si>
  <si>
    <t>Consumer Cost ($20)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</si>
</sst>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 Rounded MT Bold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12"/>
      <color theme="1"/>
      <name val="Arial Rounded MT Bold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1" xfId="0" applyFont="1" applyFill="1" applyBorder="1"/>
    <xf numFmtId="49" fontId="0" fillId="0" borderId="2" xfId="0" applyNumberForma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2" fontId="5" fillId="0" borderId="9" xfId="0" applyNumberFormat="1" applyFont="1" applyFill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7" xfId="0" applyNumberFormat="1" applyFont="1" applyFill="1" applyBorder="1" applyAlignment="1">
      <alignment horizontal="right" vertical="center"/>
    </xf>
    <xf numFmtId="2" fontId="5" fillId="0" borderId="14" xfId="0" applyNumberFormat="1" applyFont="1" applyFill="1" applyBorder="1" applyAlignment="1">
      <alignment horizontal="right" vertical="center" wrapText="1"/>
    </xf>
    <xf numFmtId="2" fontId="5" fillId="0" borderId="14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2" fontId="5" fillId="0" borderId="14" xfId="0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righ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/>
    </xf>
    <xf numFmtId="2" fontId="5" fillId="0" borderId="14" xfId="0" applyNumberFormat="1" applyFont="1" applyBorder="1" applyAlignment="1">
      <alignment horizontal="right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/>
    </xf>
    <xf numFmtId="49" fontId="7" fillId="0" borderId="26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 wrapText="1"/>
    </xf>
    <xf numFmtId="3" fontId="5" fillId="0" borderId="23" xfId="0" applyNumberFormat="1" applyFont="1" applyFill="1" applyBorder="1" applyAlignment="1">
      <alignment horizontal="right" vertical="center"/>
    </xf>
    <xf numFmtId="3" fontId="0" fillId="0" borderId="2" xfId="0" applyNumberFormat="1" applyBorder="1"/>
    <xf numFmtId="0" fontId="5" fillId="0" borderId="0" xfId="0" applyFont="1"/>
    <xf numFmtId="0" fontId="8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vertical="center" wrapText="1"/>
    </xf>
    <xf numFmtId="3" fontId="5" fillId="0" borderId="27" xfId="0" applyNumberFormat="1" applyFont="1" applyBorder="1" applyAlignment="1">
      <alignment horizontal="right" vertical="center" wrapText="1"/>
    </xf>
    <xf numFmtId="0" fontId="10" fillId="2" borderId="1" xfId="0" applyFont="1" applyFill="1" applyBorder="1"/>
    <xf numFmtId="0" fontId="5" fillId="0" borderId="9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3" fontId="5" fillId="0" borderId="28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/>
    </xf>
    <xf numFmtId="0" fontId="11" fillId="0" borderId="2" xfId="0" applyFont="1" applyFill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0" fontId="0" fillId="0" borderId="14" xfId="0" applyBorder="1"/>
    <xf numFmtId="3" fontId="0" fillId="0" borderId="0" xfId="0" applyNumberFormat="1"/>
    <xf numFmtId="0" fontId="5" fillId="4" borderId="2" xfId="0" applyFont="1" applyFill="1" applyBorder="1" applyAlignment="1">
      <alignment horizontal="right" vertical="center" wrapText="1"/>
    </xf>
    <xf numFmtId="0" fontId="6" fillId="0" borderId="21" xfId="0" applyFont="1" applyFill="1" applyBorder="1" applyAlignment="1">
      <alignment horizontal="right"/>
    </xf>
    <xf numFmtId="49" fontId="7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right" vertical="center" wrapText="1"/>
    </xf>
    <xf numFmtId="49" fontId="7" fillId="0" borderId="15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right" vertical="center" wrapText="1"/>
    </xf>
    <xf numFmtId="0" fontId="5" fillId="5" borderId="21" xfId="0" applyFont="1" applyFill="1" applyBorder="1" applyAlignment="1">
      <alignment horizontal="right" vertical="center" wrapText="1"/>
    </xf>
    <xf numFmtId="3" fontId="11" fillId="0" borderId="21" xfId="0" applyNumberFormat="1" applyFont="1" applyFill="1" applyBorder="1" applyAlignment="1">
      <alignment vertical="center" wrapText="1"/>
    </xf>
    <xf numFmtId="3" fontId="11" fillId="0" borderId="21" xfId="0" applyNumberFormat="1" applyFont="1" applyFill="1" applyBorder="1" applyAlignment="1">
      <alignment horizontal="right" vertical="center" wrapText="1"/>
    </xf>
    <xf numFmtId="3" fontId="13" fillId="0" borderId="21" xfId="0" applyNumberFormat="1" applyFont="1" applyFill="1" applyBorder="1" applyAlignment="1">
      <alignment horizontal="right" vertical="center" wrapText="1"/>
    </xf>
    <xf numFmtId="3" fontId="11" fillId="0" borderId="15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right"/>
    </xf>
    <xf numFmtId="3" fontId="14" fillId="0" borderId="20" xfId="0" applyNumberFormat="1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3" fontId="5" fillId="0" borderId="7" xfId="0" applyNumberFormat="1" applyFont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2" fontId="5" fillId="0" borderId="5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 wrapText="1"/>
    </xf>
    <xf numFmtId="7" fontId="5" fillId="0" borderId="18" xfId="0" applyNumberFormat="1" applyFont="1" applyBorder="1" applyAlignment="1">
      <alignment horizontal="right"/>
    </xf>
    <xf numFmtId="0" fontId="5" fillId="4" borderId="1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0" fontId="15" fillId="0" borderId="0" xfId="0" applyFont="1"/>
    <xf numFmtId="3" fontId="11" fillId="0" borderId="14" xfId="0" applyNumberFormat="1" applyFont="1" applyFill="1" applyBorder="1" applyAlignment="1">
      <alignment horizontal="right" vertical="center" wrapText="1"/>
    </xf>
    <xf numFmtId="3" fontId="14" fillId="0" borderId="14" xfId="0" applyNumberFormat="1" applyFont="1" applyFill="1" applyBorder="1" applyAlignment="1">
      <alignment horizontal="right" vertical="center" wrapText="1"/>
    </xf>
    <xf numFmtId="3" fontId="16" fillId="0" borderId="20" xfId="0" applyNumberFormat="1" applyFont="1" applyFill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vertical="center" wrapText="1"/>
    </xf>
    <xf numFmtId="164" fontId="5" fillId="6" borderId="29" xfId="0" applyNumberFormat="1" applyFont="1" applyFill="1" applyBorder="1" applyAlignment="1">
      <alignment horizontal="right" vertical="center" wrapText="1"/>
    </xf>
    <xf numFmtId="5" fontId="5" fillId="6" borderId="18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8" fillId="0" borderId="14" xfId="0" applyFont="1" applyBorder="1" applyAlignment="1">
      <alignment vertical="center" wrapText="1"/>
    </xf>
    <xf numFmtId="49" fontId="15" fillId="0" borderId="15" xfId="0" applyNumberFormat="1" applyFont="1" applyBorder="1" applyAlignment="1">
      <alignment horizontal="right"/>
    </xf>
    <xf numFmtId="0" fontId="5" fillId="6" borderId="2" xfId="0" applyFont="1" applyFill="1" applyBorder="1" applyAlignment="1">
      <alignment horizontal="right" vertical="center" wrapText="1"/>
    </xf>
    <xf numFmtId="0" fontId="5" fillId="6" borderId="10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/>
    </xf>
    <xf numFmtId="0" fontId="5" fillId="0" borderId="20" xfId="0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view="pageLayout" topLeftCell="A61" zoomScale="140" zoomScaleNormal="100" zoomScaleSheetLayoutView="120" zoomScalePageLayoutView="140" workbookViewId="0">
      <selection activeCell="E77" sqref="E77"/>
    </sheetView>
  </sheetViews>
  <sheetFormatPr defaultRowHeight="15" x14ac:dyDescent="0.25"/>
  <cols>
    <col min="1" max="1" width="2.28515625" customWidth="1"/>
    <col min="2" max="2" width="29.7109375" customWidth="1"/>
    <col min="3" max="3" width="12.7109375" customWidth="1"/>
    <col min="4" max="4" width="12.5703125" customWidth="1"/>
    <col min="5" max="5" width="11.42578125" customWidth="1"/>
    <col min="6" max="6" width="14.7109375" customWidth="1"/>
    <col min="8" max="8" width="11.5703125" bestFit="1" customWidth="1"/>
    <col min="9" max="9" width="15.5703125" bestFit="1" customWidth="1"/>
    <col min="10" max="10" width="11.85546875" customWidth="1"/>
    <col min="11" max="11" width="17.7109375" customWidth="1"/>
  </cols>
  <sheetData>
    <row r="1" spans="1:9" ht="15.75" x14ac:dyDescent="0.25">
      <c r="A1" s="121"/>
      <c r="B1" s="121"/>
      <c r="C1" s="121"/>
      <c r="D1" s="121"/>
      <c r="E1" s="121"/>
      <c r="F1" s="121"/>
      <c r="G1" s="121"/>
      <c r="H1" s="136"/>
      <c r="I1" s="136"/>
    </row>
    <row r="2" spans="1:9" x14ac:dyDescent="0.25">
      <c r="B2" s="73" t="s">
        <v>68</v>
      </c>
      <c r="C2" s="2"/>
      <c r="D2" s="129" t="s">
        <v>1</v>
      </c>
      <c r="E2" s="130"/>
      <c r="F2" s="130"/>
      <c r="G2" s="130"/>
      <c r="H2" s="130"/>
      <c r="I2" s="131"/>
    </row>
    <row r="3" spans="1:9" ht="41.25" thickBot="1" x14ac:dyDescent="0.3">
      <c r="B3" s="59" t="s">
        <v>2</v>
      </c>
      <c r="C3" s="4" t="s">
        <v>3</v>
      </c>
      <c r="D3" s="5" t="s">
        <v>4</v>
      </c>
      <c r="E3" s="3" t="s">
        <v>5</v>
      </c>
      <c r="F3" s="3" t="s">
        <v>6</v>
      </c>
      <c r="G3" s="6" t="s">
        <v>7</v>
      </c>
      <c r="H3" s="6" t="s">
        <v>8</v>
      </c>
      <c r="I3" s="7" t="s">
        <v>9</v>
      </c>
    </row>
    <row r="4" spans="1:9" ht="15.75" thickBot="1" x14ac:dyDescent="0.3">
      <c r="B4" s="74" t="s">
        <v>71</v>
      </c>
      <c r="C4" s="44">
        <v>1002.9</v>
      </c>
      <c r="D4" s="76">
        <v>2969</v>
      </c>
      <c r="E4" s="10">
        <v>1975</v>
      </c>
      <c r="F4" s="11">
        <f>D4*E4</f>
        <v>5863775</v>
      </c>
      <c r="G4" s="12">
        <v>2.5</v>
      </c>
      <c r="H4" s="12">
        <f>CONVERT(G4,"mn","hr")</f>
        <v>4.1666666666666664E-2</v>
      </c>
      <c r="I4" s="61">
        <f>F4*H4</f>
        <v>244323.95833333331</v>
      </c>
    </row>
    <row r="5" spans="1:9" ht="15.75" thickBot="1" x14ac:dyDescent="0.3">
      <c r="B5" s="14" t="s">
        <v>72</v>
      </c>
      <c r="C5" s="15" t="s">
        <v>73</v>
      </c>
      <c r="D5" s="76">
        <v>2969</v>
      </c>
      <c r="E5" s="16">
        <v>975</v>
      </c>
      <c r="F5" s="17">
        <f t="shared" ref="F5:F12" si="0">D5*E5</f>
        <v>2894775</v>
      </c>
      <c r="G5" s="18">
        <v>2</v>
      </c>
      <c r="H5" s="19">
        <f t="shared" ref="H5:H12" si="1">CONVERT(G5,"mn","hr")</f>
        <v>3.3333333333333333E-2</v>
      </c>
      <c r="I5" s="62">
        <f t="shared" ref="I5:I12" si="2">F5*H5</f>
        <v>96492.5</v>
      </c>
    </row>
    <row r="6" spans="1:9" ht="39" thickBot="1" x14ac:dyDescent="0.3">
      <c r="B6" s="22" t="s">
        <v>74</v>
      </c>
      <c r="C6" s="15" t="s">
        <v>75</v>
      </c>
      <c r="D6" s="76">
        <v>2969</v>
      </c>
      <c r="E6" s="16">
        <v>1</v>
      </c>
      <c r="F6" s="21">
        <f t="shared" si="0"/>
        <v>2969</v>
      </c>
      <c r="G6" s="18">
        <f>8*60</f>
        <v>480</v>
      </c>
      <c r="H6" s="19">
        <f t="shared" si="1"/>
        <v>8</v>
      </c>
      <c r="I6" s="62">
        <f t="shared" si="2"/>
        <v>23752</v>
      </c>
    </row>
    <row r="7" spans="1:9" ht="26.25" thickBot="1" x14ac:dyDescent="0.3">
      <c r="B7" s="14" t="s">
        <v>76</v>
      </c>
      <c r="C7" s="15" t="s">
        <v>77</v>
      </c>
      <c r="D7" s="76">
        <v>2969</v>
      </c>
      <c r="E7" s="16">
        <v>420</v>
      </c>
      <c r="F7" s="21">
        <f t="shared" si="0"/>
        <v>1246980</v>
      </c>
      <c r="G7" s="18">
        <v>0.5</v>
      </c>
      <c r="H7" s="19">
        <f t="shared" si="1"/>
        <v>8.3333333333333332E-3</v>
      </c>
      <c r="I7" s="62">
        <f t="shared" si="2"/>
        <v>10391.5</v>
      </c>
    </row>
    <row r="8" spans="1:9" ht="38.25" x14ac:dyDescent="0.25">
      <c r="B8" s="14" t="s">
        <v>78</v>
      </c>
      <c r="C8" s="15" t="s">
        <v>79</v>
      </c>
      <c r="D8" s="76">
        <v>2969</v>
      </c>
      <c r="E8" s="16">
        <v>220</v>
      </c>
      <c r="F8" s="21">
        <f t="shared" si="0"/>
        <v>653180</v>
      </c>
      <c r="G8" s="18">
        <v>5</v>
      </c>
      <c r="H8" s="19">
        <f t="shared" si="1"/>
        <v>8.3333333333333329E-2</v>
      </c>
      <c r="I8" s="62">
        <f t="shared" si="2"/>
        <v>54431.666666666664</v>
      </c>
    </row>
    <row r="9" spans="1:9" ht="38.25" x14ac:dyDescent="0.25">
      <c r="B9" s="14" t="s">
        <v>80</v>
      </c>
      <c r="C9" s="15" t="s">
        <v>79</v>
      </c>
      <c r="D9" s="77"/>
      <c r="E9" s="16"/>
      <c r="F9" s="21">
        <f t="shared" si="0"/>
        <v>0</v>
      </c>
      <c r="G9" s="18"/>
      <c r="H9" s="19">
        <f t="shared" si="1"/>
        <v>0</v>
      </c>
      <c r="I9" s="62">
        <f t="shared" si="2"/>
        <v>0</v>
      </c>
    </row>
    <row r="10" spans="1:9" ht="25.5" x14ac:dyDescent="0.25">
      <c r="B10" s="75" t="s">
        <v>81</v>
      </c>
      <c r="C10" s="23" t="s">
        <v>75</v>
      </c>
      <c r="D10" s="78">
        <v>39</v>
      </c>
      <c r="E10" s="24">
        <v>1</v>
      </c>
      <c r="F10" s="25">
        <f t="shared" si="0"/>
        <v>39</v>
      </c>
      <c r="G10" s="24">
        <v>120</v>
      </c>
      <c r="H10" s="19">
        <f t="shared" si="1"/>
        <v>2</v>
      </c>
      <c r="I10" s="62">
        <f t="shared" si="2"/>
        <v>78</v>
      </c>
    </row>
    <row r="11" spans="1:9" ht="25.5" x14ac:dyDescent="0.25">
      <c r="B11" s="14" t="s">
        <v>82</v>
      </c>
      <c r="C11" s="23" t="s">
        <v>83</v>
      </c>
      <c r="D11" s="78">
        <v>10</v>
      </c>
      <c r="E11" s="24">
        <v>1</v>
      </c>
      <c r="F11" s="79">
        <f t="shared" si="0"/>
        <v>10</v>
      </c>
      <c r="G11" s="24">
        <f>8*60</f>
        <v>480</v>
      </c>
      <c r="H11" s="19">
        <f t="shared" si="1"/>
        <v>8</v>
      </c>
      <c r="I11" s="62">
        <f t="shared" si="2"/>
        <v>80</v>
      </c>
    </row>
    <row r="12" spans="1:9" ht="25.5" x14ac:dyDescent="0.25">
      <c r="B12" s="14" t="s">
        <v>84</v>
      </c>
      <c r="C12" s="27" t="s">
        <v>85</v>
      </c>
      <c r="D12" s="80">
        <v>39</v>
      </c>
      <c r="E12" s="28">
        <v>2500</v>
      </c>
      <c r="F12" s="17">
        <f t="shared" si="0"/>
        <v>97500</v>
      </c>
      <c r="G12" s="28">
        <v>1</v>
      </c>
      <c r="H12" s="29">
        <f t="shared" si="1"/>
        <v>1.6666666666666666E-2</v>
      </c>
      <c r="I12" s="64">
        <f t="shared" si="2"/>
        <v>1625</v>
      </c>
    </row>
    <row r="13" spans="1:9" x14ac:dyDescent="0.25">
      <c r="B13" s="32" t="s">
        <v>32</v>
      </c>
      <c r="C13" s="33"/>
      <c r="D13" s="123">
        <v>2969</v>
      </c>
      <c r="E13" s="122"/>
      <c r="F13" s="16">
        <f>SUM(F4:F12)</f>
        <v>10759228</v>
      </c>
      <c r="G13" s="90"/>
      <c r="H13" s="83"/>
      <c r="I13" s="81">
        <f>SUM(I4:I12)</f>
        <v>431174.625</v>
      </c>
    </row>
    <row r="14" spans="1:9" x14ac:dyDescent="0.25">
      <c r="B14" s="35" t="s">
        <v>33</v>
      </c>
      <c r="C14" s="2"/>
      <c r="D14" s="82"/>
      <c r="E14" s="82"/>
      <c r="F14" s="82"/>
      <c r="G14" s="82"/>
      <c r="H14" s="82"/>
      <c r="I14" s="127">
        <v>35</v>
      </c>
    </row>
    <row r="15" spans="1:9" x14ac:dyDescent="0.25">
      <c r="B15" s="35" t="s">
        <v>34</v>
      </c>
      <c r="C15" s="2"/>
      <c r="D15" s="82"/>
      <c r="E15" s="82"/>
      <c r="F15" s="82"/>
      <c r="G15" s="82"/>
      <c r="H15" s="82"/>
      <c r="I15" s="127">
        <f>I13*I14</f>
        <v>15091111.875</v>
      </c>
    </row>
    <row r="18" spans="2:11" x14ac:dyDescent="0.25">
      <c r="B18" s="1" t="s">
        <v>0</v>
      </c>
      <c r="C18" s="2"/>
      <c r="D18" s="129" t="s">
        <v>1</v>
      </c>
      <c r="E18" s="130"/>
      <c r="F18" s="130"/>
      <c r="G18" s="130"/>
      <c r="H18" s="130"/>
      <c r="I18" s="131"/>
    </row>
    <row r="19" spans="2:11" ht="41.25" thickBot="1" x14ac:dyDescent="0.3">
      <c r="B19" s="3" t="s">
        <v>2</v>
      </c>
      <c r="C19" s="4" t="s">
        <v>3</v>
      </c>
      <c r="D19" s="5" t="s">
        <v>4</v>
      </c>
      <c r="E19" s="3" t="s">
        <v>5</v>
      </c>
      <c r="F19" s="3" t="s">
        <v>6</v>
      </c>
      <c r="G19" s="6" t="s">
        <v>7</v>
      </c>
      <c r="H19" s="6" t="s">
        <v>8</v>
      </c>
      <c r="I19" s="7" t="s">
        <v>9</v>
      </c>
    </row>
    <row r="20" spans="2:11" ht="26.25" thickBot="1" x14ac:dyDescent="0.3">
      <c r="B20" s="8" t="s">
        <v>10</v>
      </c>
      <c r="C20" s="9" t="s">
        <v>11</v>
      </c>
      <c r="D20" s="45">
        <v>2969</v>
      </c>
      <c r="E20" s="10">
        <v>280</v>
      </c>
      <c r="F20" s="11">
        <f t="shared" ref="F20:F28" si="3">D20*E20</f>
        <v>831320</v>
      </c>
      <c r="G20" s="12">
        <v>1.5</v>
      </c>
      <c r="H20" s="12">
        <f t="shared" ref="H20:H28" si="4">CONVERT(G20,"mn","hr")</f>
        <v>2.5000000000000001E-2</v>
      </c>
      <c r="I20" s="13">
        <f t="shared" ref="I20:I28" si="5">F20*H20</f>
        <v>20783</v>
      </c>
    </row>
    <row r="21" spans="2:11" x14ac:dyDescent="0.25">
      <c r="B21" s="14" t="s">
        <v>12</v>
      </c>
      <c r="C21" s="15" t="s">
        <v>13</v>
      </c>
      <c r="D21" s="45">
        <v>2969</v>
      </c>
      <c r="E21" s="16">
        <v>380</v>
      </c>
      <c r="F21" s="17">
        <f t="shared" si="3"/>
        <v>1128220</v>
      </c>
      <c r="G21" s="18">
        <v>1</v>
      </c>
      <c r="H21" s="19">
        <f t="shared" si="4"/>
        <v>1.6666666666666666E-2</v>
      </c>
      <c r="I21" s="20">
        <f t="shared" si="5"/>
        <v>18803.666666666668</v>
      </c>
    </row>
    <row r="22" spans="2:11" ht="25.5" x14ac:dyDescent="0.25">
      <c r="B22" s="14" t="s">
        <v>14</v>
      </c>
      <c r="C22" s="15" t="s">
        <v>15</v>
      </c>
      <c r="D22" s="49">
        <v>750</v>
      </c>
      <c r="E22" s="16">
        <v>12</v>
      </c>
      <c r="F22" s="21">
        <f t="shared" si="3"/>
        <v>9000</v>
      </c>
      <c r="G22" s="18">
        <f>7*60</f>
        <v>420</v>
      </c>
      <c r="H22" s="19">
        <f t="shared" si="4"/>
        <v>7</v>
      </c>
      <c r="I22" s="20">
        <f t="shared" si="5"/>
        <v>63000</v>
      </c>
    </row>
    <row r="23" spans="2:11" ht="25.5" x14ac:dyDescent="0.25">
      <c r="B23" s="14" t="s">
        <v>16</v>
      </c>
      <c r="C23" s="15" t="s">
        <v>17</v>
      </c>
      <c r="D23" s="49">
        <v>2969</v>
      </c>
      <c r="E23" s="16">
        <v>35</v>
      </c>
      <c r="F23" s="21">
        <f t="shared" si="3"/>
        <v>103915</v>
      </c>
      <c r="G23" s="18">
        <v>30</v>
      </c>
      <c r="H23" s="19">
        <f t="shared" si="4"/>
        <v>0.5</v>
      </c>
      <c r="I23" s="20">
        <f t="shared" si="5"/>
        <v>51957.5</v>
      </c>
    </row>
    <row r="24" spans="2:11" x14ac:dyDescent="0.25">
      <c r="B24" s="14" t="s">
        <v>18</v>
      </c>
      <c r="C24" s="15" t="s">
        <v>19</v>
      </c>
      <c r="D24" s="49"/>
      <c r="E24" s="16"/>
      <c r="F24" s="21">
        <f t="shared" si="3"/>
        <v>0</v>
      </c>
      <c r="G24" s="18"/>
      <c r="H24" s="19">
        <f t="shared" si="4"/>
        <v>0</v>
      </c>
      <c r="I24" s="20">
        <f t="shared" si="5"/>
        <v>0</v>
      </c>
    </row>
    <row r="25" spans="2:11" ht="25.5" x14ac:dyDescent="0.25">
      <c r="B25" s="14" t="s">
        <v>20</v>
      </c>
      <c r="C25" s="15" t="s">
        <v>21</v>
      </c>
      <c r="D25" s="49"/>
      <c r="E25" s="16"/>
      <c r="F25" s="21">
        <f t="shared" si="3"/>
        <v>0</v>
      </c>
      <c r="G25" s="18"/>
      <c r="H25" s="19">
        <f t="shared" si="4"/>
        <v>0</v>
      </c>
      <c r="I25" s="20">
        <f t="shared" si="5"/>
        <v>0</v>
      </c>
    </row>
    <row r="26" spans="2:11" ht="25.5" x14ac:dyDescent="0.25">
      <c r="B26" s="22" t="s">
        <v>22</v>
      </c>
      <c r="C26" s="23" t="s">
        <v>23</v>
      </c>
      <c r="D26" s="84">
        <v>2969</v>
      </c>
      <c r="E26" s="24">
        <v>1</v>
      </c>
      <c r="F26" s="25">
        <f t="shared" si="3"/>
        <v>2969</v>
      </c>
      <c r="G26" s="24">
        <f>16*60</f>
        <v>960</v>
      </c>
      <c r="H26" s="19">
        <f t="shared" si="4"/>
        <v>16</v>
      </c>
      <c r="I26" s="20">
        <f t="shared" si="5"/>
        <v>47504</v>
      </c>
    </row>
    <row r="27" spans="2:11" ht="25.5" x14ac:dyDescent="0.25">
      <c r="B27" s="26" t="s">
        <v>26</v>
      </c>
      <c r="C27" s="27" t="s">
        <v>27</v>
      </c>
      <c r="D27" s="85">
        <v>431</v>
      </c>
      <c r="E27" s="28">
        <v>1</v>
      </c>
      <c r="F27" s="21">
        <f t="shared" si="3"/>
        <v>431</v>
      </c>
      <c r="G27" s="28">
        <f>8*60</f>
        <v>480</v>
      </c>
      <c r="H27" s="19">
        <f t="shared" si="4"/>
        <v>8</v>
      </c>
      <c r="I27" s="20">
        <f t="shared" si="5"/>
        <v>3448</v>
      </c>
    </row>
    <row r="28" spans="2:11" x14ac:dyDescent="0.25">
      <c r="B28" s="26" t="s">
        <v>28</v>
      </c>
      <c r="C28" s="27" t="s">
        <v>29</v>
      </c>
      <c r="D28" s="85">
        <v>431</v>
      </c>
      <c r="E28" s="28">
        <v>1</v>
      </c>
      <c r="F28" s="17">
        <f t="shared" si="3"/>
        <v>431</v>
      </c>
      <c r="G28" s="28">
        <f>8*60</f>
        <v>480</v>
      </c>
      <c r="H28" s="29">
        <f t="shared" si="4"/>
        <v>8</v>
      </c>
      <c r="I28" s="30">
        <f t="shared" si="5"/>
        <v>3448</v>
      </c>
    </row>
    <row r="29" spans="2:11" ht="26.25" thickBot="1" x14ac:dyDescent="0.3">
      <c r="B29" s="68" t="s">
        <v>30</v>
      </c>
      <c r="C29" s="105" t="s">
        <v>31</v>
      </c>
      <c r="D29" s="106"/>
      <c r="E29" s="107"/>
      <c r="F29" s="108">
        <v>0</v>
      </c>
      <c r="G29" s="107"/>
      <c r="H29" s="109">
        <v>0</v>
      </c>
      <c r="I29" s="110">
        <v>0</v>
      </c>
    </row>
    <row r="30" spans="2:11" x14ac:dyDescent="0.25">
      <c r="B30" s="101" t="s">
        <v>87</v>
      </c>
      <c r="C30" s="94"/>
      <c r="D30" s="102">
        <v>2969</v>
      </c>
      <c r="E30" s="100"/>
      <c r="F30" s="124">
        <f>SUM(F20:F29)</f>
        <v>2076286</v>
      </c>
      <c r="G30" s="95"/>
      <c r="H30" s="103"/>
      <c r="I30" s="104">
        <f>SUM(I20:I29)</f>
        <v>208944.16666666669</v>
      </c>
      <c r="J30" s="89"/>
      <c r="K30" s="89"/>
    </row>
    <row r="31" spans="2:11" x14ac:dyDescent="0.25">
      <c r="B31" s="91"/>
      <c r="C31" s="92"/>
      <c r="D31" s="97"/>
      <c r="E31" s="98"/>
      <c r="F31" s="99"/>
      <c r="G31" s="137" t="s">
        <v>89</v>
      </c>
      <c r="H31" s="137"/>
      <c r="I31" s="126">
        <f>SUM(I30*35)</f>
        <v>7313045.833333334</v>
      </c>
      <c r="J31" s="89"/>
      <c r="K31" s="89"/>
    </row>
    <row r="32" spans="2:11" x14ac:dyDescent="0.25">
      <c r="B32" s="32" t="s">
        <v>88</v>
      </c>
      <c r="C32" s="92"/>
      <c r="D32" s="97"/>
      <c r="E32" s="98"/>
      <c r="F32" s="99"/>
      <c r="G32" s="96"/>
      <c r="H32" s="93"/>
      <c r="I32" s="116"/>
      <c r="J32" s="89"/>
      <c r="K32" s="89"/>
    </row>
    <row r="33" spans="2:11" ht="26.25" thickBot="1" x14ac:dyDescent="0.3">
      <c r="B33" s="111" t="s">
        <v>24</v>
      </c>
      <c r="C33" s="105" t="s">
        <v>25</v>
      </c>
      <c r="D33" s="112">
        <v>24700000</v>
      </c>
      <c r="E33" s="113">
        <v>1</v>
      </c>
      <c r="F33" s="114">
        <f>D33*E33</f>
        <v>24700000</v>
      </c>
      <c r="G33" s="113">
        <v>5</v>
      </c>
      <c r="H33" s="115">
        <f>CONVERT(G33,"mn","hr")</f>
        <v>8.3333333333333329E-2</v>
      </c>
      <c r="I33" s="110">
        <f>F33*H33</f>
        <v>2058333.3333333333</v>
      </c>
      <c r="J33" s="89"/>
      <c r="K33" s="89"/>
    </row>
    <row r="34" spans="2:11" x14ac:dyDescent="0.25">
      <c r="B34" s="35" t="s">
        <v>86</v>
      </c>
      <c r="C34" s="2"/>
      <c r="D34" s="88"/>
      <c r="E34" s="37"/>
      <c r="F34" s="86"/>
      <c r="G34" s="138" t="s">
        <v>90</v>
      </c>
      <c r="H34" s="139"/>
      <c r="I34" s="127">
        <f>SUM(I33*20)</f>
        <v>41166666.666666664</v>
      </c>
    </row>
    <row r="35" spans="2:11" x14ac:dyDescent="0.25">
      <c r="B35" s="35" t="s">
        <v>34</v>
      </c>
      <c r="C35" s="2"/>
      <c r="D35" s="36"/>
      <c r="E35" s="37"/>
      <c r="F35" s="87"/>
      <c r="G35" s="37"/>
      <c r="H35" s="37"/>
      <c r="I35" s="117">
        <f>SUM(I31+I34)</f>
        <v>48479712.5</v>
      </c>
    </row>
    <row r="36" spans="2:11" x14ac:dyDescent="0.25">
      <c r="C36" s="38"/>
      <c r="H36" s="39"/>
    </row>
    <row r="37" spans="2:11" x14ac:dyDescent="0.25">
      <c r="C37" s="38"/>
      <c r="H37" s="39"/>
    </row>
    <row r="38" spans="2:11" x14ac:dyDescent="0.25">
      <c r="C38" s="38"/>
      <c r="H38" s="39"/>
    </row>
    <row r="39" spans="2:11" x14ac:dyDescent="0.25">
      <c r="C39" s="38"/>
      <c r="H39" s="39"/>
    </row>
    <row r="40" spans="2:11" x14ac:dyDescent="0.25">
      <c r="B40" s="1" t="s">
        <v>35</v>
      </c>
      <c r="C40" s="40"/>
      <c r="D40" s="132" t="s">
        <v>1</v>
      </c>
      <c r="E40" s="133"/>
      <c r="F40" s="133"/>
      <c r="G40" s="133"/>
      <c r="H40" s="133"/>
      <c r="I40" s="134"/>
    </row>
    <row r="41" spans="2:11" ht="41.25" thickBot="1" x14ac:dyDescent="0.3">
      <c r="B41" s="41" t="s">
        <v>2</v>
      </c>
      <c r="C41" s="42" t="s">
        <v>3</v>
      </c>
      <c r="D41" s="5" t="s">
        <v>4</v>
      </c>
      <c r="E41" s="3" t="s">
        <v>5</v>
      </c>
      <c r="F41" s="3" t="s">
        <v>6</v>
      </c>
      <c r="G41" s="6" t="s">
        <v>7</v>
      </c>
      <c r="H41" s="6" t="s">
        <v>8</v>
      </c>
      <c r="I41" s="7" t="s">
        <v>9</v>
      </c>
    </row>
    <row r="42" spans="2:11" x14ac:dyDescent="0.25">
      <c r="B42" s="43" t="s">
        <v>36</v>
      </c>
      <c r="C42" s="44" t="s">
        <v>37</v>
      </c>
      <c r="D42" s="45"/>
      <c r="E42" s="46"/>
      <c r="F42" s="47">
        <f>D42*E42</f>
        <v>0</v>
      </c>
      <c r="G42" s="48"/>
      <c r="H42" s="48">
        <f>CONVERT(G42,"mn","hr")</f>
        <v>0</v>
      </c>
      <c r="I42" s="13">
        <f>F42*H42</f>
        <v>0</v>
      </c>
    </row>
    <row r="43" spans="2:11" x14ac:dyDescent="0.25">
      <c r="B43" s="14" t="s">
        <v>38</v>
      </c>
      <c r="C43" s="15" t="s">
        <v>39</v>
      </c>
      <c r="D43" s="49"/>
      <c r="E43" s="50"/>
      <c r="F43" s="51">
        <f>D43*E43</f>
        <v>0</v>
      </c>
      <c r="G43" s="52"/>
      <c r="H43" s="31">
        <f>CONVERT(G43,"mn","hr")</f>
        <v>0</v>
      </c>
      <c r="I43" s="20">
        <f>F43*H43</f>
        <v>0</v>
      </c>
    </row>
    <row r="44" spans="2:11" x14ac:dyDescent="0.25">
      <c r="B44" s="14" t="s">
        <v>40</v>
      </c>
      <c r="C44" s="53"/>
      <c r="D44" s="54">
        <v>40</v>
      </c>
      <c r="E44" s="24">
        <v>100</v>
      </c>
      <c r="F44" s="21">
        <f>D44*E44</f>
        <v>4000</v>
      </c>
      <c r="G44" s="24">
        <v>45</v>
      </c>
      <c r="H44" s="19">
        <f>CONVERT(G44,"mn","hr")</f>
        <v>0.75</v>
      </c>
      <c r="I44" s="20">
        <f>F44*H44</f>
        <v>3000</v>
      </c>
    </row>
    <row r="45" spans="2:11" x14ac:dyDescent="0.25">
      <c r="B45" s="32" t="s">
        <v>32</v>
      </c>
      <c r="C45" s="55"/>
      <c r="D45" s="56">
        <v>40</v>
      </c>
      <c r="E45" s="125"/>
      <c r="F45" s="56">
        <f>SUM(F42:F44)</f>
        <v>4000</v>
      </c>
      <c r="G45" s="118"/>
      <c r="H45" s="103"/>
      <c r="I45" s="34">
        <f>SUM(I42:I44)</f>
        <v>3000</v>
      </c>
    </row>
    <row r="46" spans="2:11" x14ac:dyDescent="0.25">
      <c r="B46" s="35" t="s">
        <v>33</v>
      </c>
      <c r="C46" s="57"/>
      <c r="D46" s="36"/>
      <c r="E46" s="36"/>
      <c r="F46" s="36"/>
      <c r="G46" s="36"/>
      <c r="H46" s="58"/>
      <c r="I46" s="127">
        <v>35</v>
      </c>
    </row>
    <row r="47" spans="2:11" x14ac:dyDescent="0.25">
      <c r="B47" s="35" t="s">
        <v>34</v>
      </c>
      <c r="C47" s="57"/>
      <c r="D47" s="36"/>
      <c r="E47" s="36"/>
      <c r="F47" s="36"/>
      <c r="G47" s="36"/>
      <c r="H47" s="58"/>
      <c r="I47" s="127">
        <f>I45*I46</f>
        <v>105000</v>
      </c>
    </row>
    <row r="48" spans="2:11" x14ac:dyDescent="0.25">
      <c r="C48" s="38"/>
      <c r="H48" s="39"/>
    </row>
    <row r="49" spans="2:9" x14ac:dyDescent="0.25">
      <c r="C49" s="38"/>
      <c r="H49" s="39"/>
    </row>
    <row r="50" spans="2:9" x14ac:dyDescent="0.25">
      <c r="B50" s="1" t="s">
        <v>41</v>
      </c>
      <c r="C50" s="40"/>
      <c r="D50" s="132" t="s">
        <v>1</v>
      </c>
      <c r="E50" s="133"/>
      <c r="F50" s="133"/>
      <c r="G50" s="133"/>
      <c r="H50" s="133"/>
      <c r="I50" s="134"/>
    </row>
    <row r="51" spans="2:9" ht="41.25" thickBot="1" x14ac:dyDescent="0.3">
      <c r="B51" s="59" t="s">
        <v>2</v>
      </c>
      <c r="C51" s="4" t="s">
        <v>3</v>
      </c>
      <c r="D51" s="5" t="s">
        <v>4</v>
      </c>
      <c r="E51" s="3" t="s">
        <v>5</v>
      </c>
      <c r="F51" s="3" t="s">
        <v>6</v>
      </c>
      <c r="G51" s="6" t="s">
        <v>7</v>
      </c>
      <c r="H51" s="6" t="s">
        <v>8</v>
      </c>
      <c r="I51" s="7" t="s">
        <v>9</v>
      </c>
    </row>
    <row r="52" spans="2:9" ht="39" thickBot="1" x14ac:dyDescent="0.3">
      <c r="B52" s="60" t="s">
        <v>42</v>
      </c>
      <c r="C52" s="9" t="s">
        <v>43</v>
      </c>
      <c r="D52" s="76">
        <v>2969</v>
      </c>
      <c r="E52" s="10">
        <v>160</v>
      </c>
      <c r="F52" s="11">
        <f t="shared" ref="F52:F62" si="6">D52*E52</f>
        <v>475040</v>
      </c>
      <c r="G52" s="12">
        <v>1</v>
      </c>
      <c r="H52" s="12">
        <f t="shared" ref="H52:H62" si="7">CONVERT(G52,"mn","hr")</f>
        <v>1.6666666666666666E-2</v>
      </c>
      <c r="I52" s="61">
        <f t="shared" ref="I52:I62" si="8">F52*H52</f>
        <v>7917.333333333333</v>
      </c>
    </row>
    <row r="53" spans="2:9" ht="15.75" thickBot="1" x14ac:dyDescent="0.3">
      <c r="B53" s="14" t="s">
        <v>44</v>
      </c>
      <c r="C53" s="15" t="s">
        <v>45</v>
      </c>
      <c r="D53" s="76">
        <v>2969</v>
      </c>
      <c r="E53" s="16">
        <v>810</v>
      </c>
      <c r="F53" s="17">
        <f t="shared" si="6"/>
        <v>2404890</v>
      </c>
      <c r="G53" s="18">
        <v>3</v>
      </c>
      <c r="H53" s="19">
        <f t="shared" si="7"/>
        <v>0.05</v>
      </c>
      <c r="I53" s="62">
        <f t="shared" si="8"/>
        <v>120244.5</v>
      </c>
    </row>
    <row r="54" spans="2:9" ht="15.75" thickBot="1" x14ac:dyDescent="0.3">
      <c r="B54" s="14" t="s">
        <v>46</v>
      </c>
      <c r="C54" s="15" t="s">
        <v>47</v>
      </c>
      <c r="D54" s="76">
        <v>2969</v>
      </c>
      <c r="E54" s="16">
        <v>280</v>
      </c>
      <c r="F54" s="21">
        <f t="shared" si="6"/>
        <v>831320</v>
      </c>
      <c r="G54" s="18">
        <v>3</v>
      </c>
      <c r="H54" s="19">
        <f t="shared" si="7"/>
        <v>0.05</v>
      </c>
      <c r="I54" s="62">
        <f t="shared" si="8"/>
        <v>41566</v>
      </c>
    </row>
    <row r="55" spans="2:9" ht="25.5" x14ac:dyDescent="0.25">
      <c r="B55" s="14" t="s">
        <v>48</v>
      </c>
      <c r="C55" s="15" t="s">
        <v>49</v>
      </c>
      <c r="D55" s="76">
        <v>2969</v>
      </c>
      <c r="E55" s="16">
        <v>1</v>
      </c>
      <c r="F55" s="21">
        <f t="shared" si="6"/>
        <v>2969</v>
      </c>
      <c r="G55" s="18">
        <v>15</v>
      </c>
      <c r="H55" s="19">
        <f t="shared" si="7"/>
        <v>0.25</v>
      </c>
      <c r="I55" s="62">
        <f t="shared" si="8"/>
        <v>742.25</v>
      </c>
    </row>
    <row r="56" spans="2:9" x14ac:dyDescent="0.25">
      <c r="B56" s="14" t="s">
        <v>50</v>
      </c>
      <c r="C56" s="15" t="s">
        <v>51</v>
      </c>
      <c r="D56" s="77">
        <v>20</v>
      </c>
      <c r="E56" s="16">
        <v>1</v>
      </c>
      <c r="F56" s="21">
        <f t="shared" si="6"/>
        <v>20</v>
      </c>
      <c r="G56" s="63">
        <f>20*60</f>
        <v>1200</v>
      </c>
      <c r="H56" s="19">
        <f t="shared" si="7"/>
        <v>20</v>
      </c>
      <c r="I56" s="62">
        <f t="shared" si="8"/>
        <v>400</v>
      </c>
    </row>
    <row r="57" spans="2:9" x14ac:dyDescent="0.25">
      <c r="B57" s="14" t="s">
        <v>52</v>
      </c>
      <c r="C57" s="15" t="s">
        <v>51</v>
      </c>
      <c r="D57" s="77">
        <v>2969</v>
      </c>
      <c r="E57" s="16">
        <v>1</v>
      </c>
      <c r="F57" s="21">
        <f t="shared" si="6"/>
        <v>2969</v>
      </c>
      <c r="G57" s="18">
        <f>5*60</f>
        <v>300</v>
      </c>
      <c r="H57" s="19">
        <f t="shared" si="7"/>
        <v>5</v>
      </c>
      <c r="I57" s="62">
        <f t="shared" si="8"/>
        <v>14845</v>
      </c>
    </row>
    <row r="58" spans="2:9" ht="25.5" x14ac:dyDescent="0.25">
      <c r="B58" s="22" t="s">
        <v>53</v>
      </c>
      <c r="C58" s="23" t="s">
        <v>54</v>
      </c>
      <c r="D58" s="77">
        <v>2969</v>
      </c>
      <c r="E58" s="21">
        <v>2500</v>
      </c>
      <c r="F58" s="25">
        <f t="shared" si="6"/>
        <v>7422500</v>
      </c>
      <c r="G58" s="24">
        <v>1</v>
      </c>
      <c r="H58" s="19">
        <f t="shared" si="7"/>
        <v>1.6666666666666666E-2</v>
      </c>
      <c r="I58" s="62">
        <f t="shared" si="8"/>
        <v>123708.33333333333</v>
      </c>
    </row>
    <row r="59" spans="2:9" ht="25.5" x14ac:dyDescent="0.25">
      <c r="B59" s="22" t="s">
        <v>55</v>
      </c>
      <c r="C59" s="23" t="s">
        <v>56</v>
      </c>
      <c r="D59" s="77">
        <v>2969</v>
      </c>
      <c r="E59" s="24">
        <v>12</v>
      </c>
      <c r="F59" s="21">
        <f t="shared" si="6"/>
        <v>35628</v>
      </c>
      <c r="G59" s="24">
        <v>15</v>
      </c>
      <c r="H59" s="19">
        <f t="shared" si="7"/>
        <v>0.25</v>
      </c>
      <c r="I59" s="62">
        <f t="shared" si="8"/>
        <v>8907</v>
      </c>
    </row>
    <row r="60" spans="2:9" x14ac:dyDescent="0.25">
      <c r="B60" s="26" t="s">
        <v>57</v>
      </c>
      <c r="C60" s="27" t="s">
        <v>58</v>
      </c>
      <c r="D60" s="77">
        <v>2969</v>
      </c>
      <c r="E60" s="28">
        <v>5</v>
      </c>
      <c r="F60" s="21">
        <f t="shared" si="6"/>
        <v>14845</v>
      </c>
      <c r="G60" s="28">
        <v>15</v>
      </c>
      <c r="H60" s="19">
        <f t="shared" si="7"/>
        <v>0.25</v>
      </c>
      <c r="I60" s="62">
        <f t="shared" si="8"/>
        <v>3711.25</v>
      </c>
    </row>
    <row r="61" spans="2:9" x14ac:dyDescent="0.25">
      <c r="B61" s="26" t="s">
        <v>59</v>
      </c>
      <c r="C61" s="27" t="s">
        <v>60</v>
      </c>
      <c r="D61" s="77">
        <v>2969</v>
      </c>
      <c r="E61" s="28">
        <v>200</v>
      </c>
      <c r="F61" s="17">
        <f t="shared" si="6"/>
        <v>593800</v>
      </c>
      <c r="G61" s="28">
        <v>1</v>
      </c>
      <c r="H61" s="29">
        <f t="shared" si="7"/>
        <v>1.6666666666666666E-2</v>
      </c>
      <c r="I61" s="64">
        <f t="shared" si="8"/>
        <v>9896.6666666666661</v>
      </c>
    </row>
    <row r="62" spans="2:9" x14ac:dyDescent="0.25">
      <c r="B62" s="14" t="s">
        <v>61</v>
      </c>
      <c r="C62" s="23" t="s">
        <v>62</v>
      </c>
      <c r="D62" s="77">
        <v>2969</v>
      </c>
      <c r="E62" s="24">
        <v>8</v>
      </c>
      <c r="F62" s="21">
        <f t="shared" si="6"/>
        <v>23752</v>
      </c>
      <c r="G62" s="24">
        <v>15</v>
      </c>
      <c r="H62" s="19">
        <f t="shared" si="7"/>
        <v>0.25</v>
      </c>
      <c r="I62" s="62">
        <f t="shared" si="8"/>
        <v>5938</v>
      </c>
    </row>
    <row r="63" spans="2:9" x14ac:dyDescent="0.25">
      <c r="B63" s="32" t="s">
        <v>32</v>
      </c>
      <c r="C63" s="33"/>
      <c r="D63" s="77">
        <v>2969</v>
      </c>
      <c r="E63" s="120"/>
      <c r="F63" s="56">
        <f>SUM(F52:F62)</f>
        <v>11807733</v>
      </c>
      <c r="G63" s="119"/>
      <c r="H63" s="83"/>
      <c r="I63" s="34">
        <f>SUM(I52:I62)</f>
        <v>337876.33333333331</v>
      </c>
    </row>
    <row r="64" spans="2:9" x14ac:dyDescent="0.25">
      <c r="B64" s="35" t="s">
        <v>33</v>
      </c>
      <c r="C64" s="2"/>
      <c r="D64" s="36"/>
      <c r="E64" s="36"/>
      <c r="F64" s="65"/>
      <c r="G64" s="36"/>
      <c r="H64" s="58"/>
      <c r="I64" s="127">
        <v>35</v>
      </c>
    </row>
    <row r="65" spans="2:9" x14ac:dyDescent="0.25">
      <c r="B65" s="35" t="s">
        <v>34</v>
      </c>
      <c r="C65" s="2"/>
      <c r="D65" s="36"/>
      <c r="E65" s="36"/>
      <c r="F65" s="36"/>
      <c r="G65" s="36"/>
      <c r="H65" s="58"/>
      <c r="I65" s="127">
        <f>I63*I64</f>
        <v>11825671.666666666</v>
      </c>
    </row>
    <row r="66" spans="2:9" x14ac:dyDescent="0.25">
      <c r="C66" s="38"/>
      <c r="H66" s="39"/>
    </row>
    <row r="67" spans="2:9" x14ac:dyDescent="0.25">
      <c r="B67" s="66"/>
      <c r="C67" s="38"/>
      <c r="H67" s="39"/>
    </row>
    <row r="68" spans="2:9" ht="38.25" x14ac:dyDescent="0.25">
      <c r="B68" s="67" t="s">
        <v>63</v>
      </c>
      <c r="C68" s="14" t="s">
        <v>64</v>
      </c>
      <c r="D68" s="14" t="s">
        <v>65</v>
      </c>
      <c r="E68" s="14" t="s">
        <v>66</v>
      </c>
      <c r="H68" s="39"/>
    </row>
    <row r="69" spans="2:9" x14ac:dyDescent="0.25">
      <c r="B69" s="135" t="s">
        <v>67</v>
      </c>
      <c r="C69" s="135"/>
      <c r="D69" s="135"/>
      <c r="E69" s="135"/>
      <c r="H69" s="39"/>
    </row>
    <row r="70" spans="2:9" x14ac:dyDescent="0.25">
      <c r="B70" s="14" t="s">
        <v>68</v>
      </c>
      <c r="C70" s="50">
        <f>SUM(D13)</f>
        <v>2969</v>
      </c>
      <c r="D70" s="50">
        <f>SUM(F13)</f>
        <v>10759228</v>
      </c>
      <c r="E70" s="50">
        <f>SUM(I13)</f>
        <v>431174.625</v>
      </c>
      <c r="H70" s="39"/>
    </row>
    <row r="71" spans="2:9" x14ac:dyDescent="0.25">
      <c r="B71" s="14" t="s">
        <v>0</v>
      </c>
      <c r="C71" s="50">
        <f>SUM(D30)</f>
        <v>2969</v>
      </c>
      <c r="D71" s="50">
        <f>F30</f>
        <v>2076286</v>
      </c>
      <c r="E71" s="50">
        <f>SUM(I30)</f>
        <v>208944.16666666669</v>
      </c>
      <c r="H71" s="39"/>
    </row>
    <row r="72" spans="2:9" x14ac:dyDescent="0.25">
      <c r="B72" s="14" t="s">
        <v>35</v>
      </c>
      <c r="C72" s="50">
        <f>SUM(D45)</f>
        <v>40</v>
      </c>
      <c r="D72" s="50">
        <f>SUM(F45)</f>
        <v>4000</v>
      </c>
      <c r="E72" s="50">
        <f>SUM(I45)</f>
        <v>3000</v>
      </c>
      <c r="H72" s="39"/>
    </row>
    <row r="73" spans="2:9" ht="15.75" thickBot="1" x14ac:dyDescent="0.3">
      <c r="B73" s="68" t="s">
        <v>41</v>
      </c>
      <c r="C73" s="69">
        <f>SUM(D63)</f>
        <v>2969</v>
      </c>
      <c r="D73" s="69">
        <f>SUM(F63)</f>
        <v>11807733</v>
      </c>
      <c r="E73" s="69">
        <f>SUM(I63)</f>
        <v>337876.33333333331</v>
      </c>
      <c r="H73" s="39"/>
    </row>
    <row r="74" spans="2:9" x14ac:dyDescent="0.25">
      <c r="B74" s="140" t="s">
        <v>32</v>
      </c>
      <c r="C74" s="140"/>
      <c r="D74" s="70">
        <f>SUM(D70:D73)</f>
        <v>24647247</v>
      </c>
      <c r="E74" s="70">
        <f>SUM(E70:E73)</f>
        <v>980995.125</v>
      </c>
      <c r="H74" s="39"/>
    </row>
    <row r="75" spans="2:9" x14ac:dyDescent="0.25">
      <c r="B75" s="141" t="s">
        <v>69</v>
      </c>
      <c r="C75" s="141"/>
      <c r="D75" s="141"/>
      <c r="E75" s="141"/>
      <c r="H75" s="39"/>
    </row>
    <row r="76" spans="2:9" ht="15.75" thickBot="1" x14ac:dyDescent="0.3">
      <c r="B76" s="71" t="s">
        <v>0</v>
      </c>
      <c r="C76" s="72">
        <f>SUM(D33)</f>
        <v>24700000</v>
      </c>
      <c r="D76" s="72">
        <f>SUM(F33)</f>
        <v>24700000</v>
      </c>
      <c r="E76" s="72">
        <v>2058333</v>
      </c>
      <c r="H76" s="39"/>
    </row>
    <row r="77" spans="2:9" ht="15.75" thickTop="1" x14ac:dyDescent="0.25">
      <c r="B77" s="128" t="s">
        <v>70</v>
      </c>
      <c r="C77" s="128"/>
      <c r="D77" s="70">
        <f>SUM(D74+D76)</f>
        <v>49347247</v>
      </c>
      <c r="E77" s="70">
        <f>SUM(E74+E76)</f>
        <v>3039328.125</v>
      </c>
      <c r="H77" s="39"/>
    </row>
  </sheetData>
  <mergeCells count="11">
    <mergeCell ref="H1:I1"/>
    <mergeCell ref="G31:H31"/>
    <mergeCell ref="G34:H34"/>
    <mergeCell ref="B74:C74"/>
    <mergeCell ref="B75:E75"/>
    <mergeCell ref="B77:C77"/>
    <mergeCell ref="D2:I2"/>
    <mergeCell ref="D18:I18"/>
    <mergeCell ref="D40:I40"/>
    <mergeCell ref="D50:I50"/>
    <mergeCell ref="B69:E69"/>
  </mergeCells>
  <pageMargins left="0.33" right="0.33" top="0.5" bottom="0.5" header="0.3" footer="0.3"/>
  <pageSetup scale="82" orientation="portrait" r:id="rId1"/>
  <headerFooter>
    <oddHeader>&amp;L&amp;"Arial Rounded MT Bold,Regular"&amp;12OMB # 3133-0103&amp;CSummary of Burden
Recordkeeping and Disclosure Requirements; REGS B, E, M, and CC&amp;R&amp;"Arial Rounded MT Bold,Regular"&amp;12 May 2023</oddHead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Wolfgang, Dawn</dc:creator>
  <cp:lastModifiedBy>Vixamar, Mahala</cp:lastModifiedBy>
  <cp:lastPrinted>2019-12-31T18:33:11Z</cp:lastPrinted>
  <dcterms:created xsi:type="dcterms:W3CDTF">2016-11-07T20:40:36Z</dcterms:created>
  <dcterms:modified xsi:type="dcterms:W3CDTF">2023-05-30T22:19:49Z</dcterms:modified>
</cp:coreProperties>
</file>