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codeName="ThisWorkbook" defaultThemeVersion="124226"/>
  <mc:AlternateContent xmlns:mc="http://schemas.openxmlformats.org/markup-compatibility/2006">
    <mc:Choice Requires="x15">
      <x15ac:absPath xmlns:x15ac="http://schemas.microsoft.com/office/spreadsheetml/2010/11/ac" url="https://usdagcc.sharepoint.com/sites/FNS-CNP/Shared Documents/General/CN Integrity Rule/ICR/ICR 2023/10-Tenth Sound Submission/FNS Revisions/"/>
    </mc:Choice>
  </mc:AlternateContent>
  <xr:revisionPtr revIDLastSave="792" documentId="11_D431A03F7179A52D8D67A236B2EA0717CC0151C4" xr6:coauthVersionLast="47" xr6:coauthVersionMax="47" xr10:uidLastSave="{2438F46D-0CCE-4638-81FE-6B34ADDFEC1D}"/>
  <bookViews>
    <workbookView xWindow="28680" yWindow="-120" windowWidth="29040" windowHeight="15840" tabRatio="640" activeTab="1" xr2:uid="{00000000-000D-0000-FFFF-FFFF00000000}"/>
  </bookViews>
  <sheets>
    <sheet name="Reporting" sheetId="27" r:id="rId1"/>
    <sheet name="RecordKeeping" sheetId="8" r:id="rId2"/>
    <sheet name="PublicNotification" sheetId="31" r:id="rId3"/>
    <sheet name="60 day Summ" sheetId="28" r:id="rId4"/>
    <sheet name="Burden Summary" sheetId="4" r:id="rId5"/>
    <sheet name="Notes" sheetId="29" r:id="rId6"/>
  </sheets>
  <definedNames>
    <definedName name="_xlnm._FilterDatabase" localSheetId="2" hidden="1">PublicNotification!$A$3:$N$14</definedName>
    <definedName name="_xlnm._FilterDatabase" localSheetId="1" hidden="1">RecordKeeping!$A$3:$N$38</definedName>
    <definedName name="_xlnm._FilterDatabase" localSheetId="0" hidden="1">Reporting!$A$4:$N$30</definedName>
    <definedName name="Local_Educational_Agency___School_Food_Authority_Level">PublicNotification!#REF!</definedName>
    <definedName name="_xlnm.Print_Area" localSheetId="3">'60 day Summ'!$B$2:$C$9</definedName>
    <definedName name="_xlnm.Print_Area" localSheetId="4">'Burden Summary'!$A$1:$F$20</definedName>
    <definedName name="_xlnm.Print_Area" localSheetId="2">PublicNotification!$A$1:$N$15</definedName>
    <definedName name="_xlnm.Print_Area" localSheetId="1">RecordKeeping!$A$1:$N$39</definedName>
    <definedName name="_xlnm.Print_Area" localSheetId="0">Reporting!$A$2:$N$31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8" l="1"/>
  <c r="J30" i="8"/>
  <c r="E18" i="8"/>
  <c r="J25" i="27"/>
  <c r="E25" i="27" l="1"/>
  <c r="L30" i="8"/>
  <c r="N38" i="8"/>
  <c r="N30" i="8"/>
  <c r="J18" i="8"/>
  <c r="J10" i="31" l="1"/>
  <c r="K10" i="31"/>
  <c r="L10" i="31"/>
  <c r="M10" i="31"/>
  <c r="N10" i="31"/>
  <c r="I10" i="31"/>
  <c r="H10" i="31" s="1"/>
  <c r="G10" i="31"/>
  <c r="F10" i="31" s="1"/>
  <c r="N37" i="8"/>
  <c r="M37" i="8"/>
  <c r="L37" i="8"/>
  <c r="K37" i="8"/>
  <c r="J37" i="8"/>
  <c r="I37" i="8"/>
  <c r="G37" i="8"/>
  <c r="M30" i="8"/>
  <c r="K30" i="8"/>
  <c r="N18" i="8"/>
  <c r="M18" i="8"/>
  <c r="L18" i="8"/>
  <c r="I18" i="8"/>
  <c r="G18" i="8"/>
  <c r="J29" i="27"/>
  <c r="K29" i="27"/>
  <c r="L29" i="27"/>
  <c r="M29" i="27"/>
  <c r="N29" i="27"/>
  <c r="I29" i="27"/>
  <c r="G29" i="27"/>
  <c r="F29" i="27" s="1"/>
  <c r="E29" i="27"/>
  <c r="K18" i="8"/>
  <c r="G13" i="8"/>
  <c r="F13" i="8"/>
  <c r="G12" i="8"/>
  <c r="I12" i="8" s="1"/>
  <c r="K25" i="27"/>
  <c r="M14" i="27"/>
  <c r="K14" i="27"/>
  <c r="J14" i="27"/>
  <c r="E14" i="27"/>
  <c r="G24" i="27"/>
  <c r="I24" i="27" s="1"/>
  <c r="L24" i="27" s="1"/>
  <c r="G23" i="27"/>
  <c r="I23" i="27" s="1"/>
  <c r="G13" i="27"/>
  <c r="I13" i="27" s="1"/>
  <c r="N13" i="27" s="1"/>
  <c r="F13" i="27"/>
  <c r="G12" i="27"/>
  <c r="I12" i="27" s="1"/>
  <c r="H29" i="27" l="1"/>
  <c r="L12" i="8"/>
  <c r="N12" i="8"/>
  <c r="N23" i="27"/>
  <c r="L23" i="27"/>
  <c r="N24" i="27"/>
  <c r="L13" i="27"/>
  <c r="N12" i="27"/>
  <c r="L12" i="27"/>
  <c r="G11" i="27"/>
  <c r="I11" i="27" s="1"/>
  <c r="L11" i="27" l="1"/>
  <c r="N11" i="27"/>
  <c r="G11" i="8"/>
  <c r="I11" i="8" l="1"/>
  <c r="N11" i="8" s="1"/>
  <c r="G10" i="8"/>
  <c r="I10" i="8" s="1"/>
  <c r="N10" i="8" l="1"/>
  <c r="L10" i="8"/>
  <c r="G9" i="27"/>
  <c r="I9" i="27" s="1"/>
  <c r="N9" i="27" s="1"/>
  <c r="L9" i="27" s="1"/>
  <c r="E37" i="8" l="1"/>
  <c r="N13" i="31"/>
  <c r="M13" i="31"/>
  <c r="L13" i="31"/>
  <c r="K13" i="31"/>
  <c r="J13" i="31"/>
  <c r="I13" i="31"/>
  <c r="F17" i="4" s="1"/>
  <c r="G13" i="31"/>
  <c r="D17" i="4" s="1"/>
  <c r="F13" i="31"/>
  <c r="C17" i="4" s="1"/>
  <c r="E13" i="31"/>
  <c r="B17" i="4" s="1"/>
  <c r="B16" i="4"/>
  <c r="M6" i="31"/>
  <c r="K6" i="31"/>
  <c r="J6" i="31"/>
  <c r="E6" i="31"/>
  <c r="B15" i="4" s="1"/>
  <c r="G5" i="31"/>
  <c r="K14" i="31" l="1"/>
  <c r="M14" i="31"/>
  <c r="H13" i="31"/>
  <c r="E17" i="4" s="1"/>
  <c r="D16" i="4"/>
  <c r="G6" i="31"/>
  <c r="D15" i="4" s="1"/>
  <c r="E14" i="31"/>
  <c r="B18" i="4" s="1"/>
  <c r="I5" i="31"/>
  <c r="L5" i="31" s="1"/>
  <c r="L6" i="31" s="1"/>
  <c r="L14" i="31" s="1"/>
  <c r="F16" i="4" l="1"/>
  <c r="J14" i="31"/>
  <c r="C16" i="4"/>
  <c r="F6" i="31"/>
  <c r="C15" i="4" s="1"/>
  <c r="E16" i="4"/>
  <c r="G14" i="31"/>
  <c r="I6" i="31"/>
  <c r="F15" i="4" s="1"/>
  <c r="N5" i="31"/>
  <c r="F14" i="31" l="1"/>
  <c r="C18" i="4" s="1"/>
  <c r="D18" i="4"/>
  <c r="I14" i="31"/>
  <c r="H6" i="31"/>
  <c r="E15" i="4" s="1"/>
  <c r="N6" i="31"/>
  <c r="N14" i="31" s="1"/>
  <c r="H14" i="31" l="1"/>
  <c r="E18" i="4" s="1"/>
  <c r="F18" i="4"/>
  <c r="G5" i="8"/>
  <c r="I5" i="8" l="1"/>
  <c r="N5" i="8" s="1"/>
  <c r="L5" i="8" l="1"/>
  <c r="G20" i="8"/>
  <c r="G30" i="8" s="1"/>
  <c r="I20" i="8" l="1"/>
  <c r="I30" i="8" s="1"/>
  <c r="I13" i="8"/>
  <c r="G20" i="27"/>
  <c r="G25" i="27" s="1"/>
  <c r="I20" i="27" l="1"/>
  <c r="I25" i="27" s="1"/>
  <c r="N13" i="8"/>
  <c r="L13" i="8"/>
  <c r="N20" i="8"/>
  <c r="H30" i="8"/>
  <c r="L20" i="8"/>
  <c r="G9" i="8"/>
  <c r="I9" i="8" s="1"/>
  <c r="G8" i="8"/>
  <c r="G6" i="27"/>
  <c r="G14" i="27" s="1"/>
  <c r="N20" i="27" l="1"/>
  <c r="N25" i="27" s="1"/>
  <c r="L20" i="27"/>
  <c r="L25" i="27" s="1"/>
  <c r="N9" i="8"/>
  <c r="L9" i="8"/>
  <c r="I6" i="27"/>
  <c r="I14" i="27" s="1"/>
  <c r="I8" i="8"/>
  <c r="B11" i="4"/>
  <c r="L8" i="8" l="1"/>
  <c r="L6" i="27"/>
  <c r="L14" i="27" s="1"/>
  <c r="L30" i="27" s="1"/>
  <c r="N6" i="27"/>
  <c r="N14" i="27" s="1"/>
  <c r="N8" i="8"/>
  <c r="H18" i="8" l="1"/>
  <c r="E30" i="8"/>
  <c r="F12" i="4" l="1"/>
  <c r="J30" i="27"/>
  <c r="F18" i="8" l="1"/>
  <c r="E38" i="8"/>
  <c r="B12" i="4"/>
  <c r="E30" i="27" l="1"/>
  <c r="B13" i="4" l="1"/>
  <c r="C3" i="28"/>
  <c r="H25" i="27"/>
  <c r="E11" i="4" s="1"/>
  <c r="F30" i="8"/>
  <c r="F25" i="27"/>
  <c r="I30" i="27"/>
  <c r="M30" i="27"/>
  <c r="K30" i="27"/>
  <c r="B6" i="4"/>
  <c r="B5" i="4"/>
  <c r="F37" i="8"/>
  <c r="F13" i="4" l="1"/>
  <c r="F14" i="27"/>
  <c r="H14" i="27"/>
  <c r="B7" i="4"/>
  <c r="C11" i="4"/>
  <c r="C6" i="4"/>
  <c r="E6" i="4"/>
  <c r="C11" i="28"/>
  <c r="J38" i="8"/>
  <c r="C8" i="28" s="1"/>
  <c r="B10" i="4"/>
  <c r="F11" i="4"/>
  <c r="D11" i="4"/>
  <c r="K38" i="8"/>
  <c r="F6" i="4"/>
  <c r="D6" i="4"/>
  <c r="C7" i="4"/>
  <c r="F7" i="4" l="1"/>
  <c r="D7" i="4"/>
  <c r="B8" i="4"/>
  <c r="B19" i="4" s="1"/>
  <c r="D5" i="4"/>
  <c r="F5" i="4"/>
  <c r="C10" i="4"/>
  <c r="D10" i="4"/>
  <c r="G38" i="8"/>
  <c r="F38" i="8" l="1"/>
  <c r="C8" i="4" s="1"/>
  <c r="I38" i="8"/>
  <c r="C7" i="28" s="1"/>
  <c r="C9" i="28" s="1"/>
  <c r="H37" i="8"/>
  <c r="E7" i="4" s="1"/>
  <c r="D8" i="4"/>
  <c r="C5" i="4"/>
  <c r="E5" i="4"/>
  <c r="E10" i="4"/>
  <c r="N30" i="27"/>
  <c r="F10" i="4"/>
  <c r="F8" i="4" l="1"/>
  <c r="F19" i="4" s="1"/>
  <c r="H38" i="8"/>
  <c r="E8" i="4" s="1"/>
  <c r="D12" i="4" l="1"/>
  <c r="E12" i="4"/>
  <c r="G30" i="27"/>
  <c r="C5" i="28" s="1"/>
  <c r="C12" i="4"/>
  <c r="H30" i="27" l="1"/>
  <c r="E13" i="4" s="1"/>
  <c r="C4" i="28"/>
  <c r="D13" i="4"/>
  <c r="F30" i="27"/>
  <c r="C13" i="4" s="1"/>
  <c r="D19" i="4" l="1"/>
  <c r="E19" i="4" s="1"/>
  <c r="C6" i="28"/>
  <c r="C19" i="4" l="1"/>
  <c r="M38" i="8"/>
  <c r="C10"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Gaddie, Wesley - FNS</author>
    <author>tc={C34726AE-71E3-4803-A364-94E135F4FE15}</author>
    <author>Mack, Meghan - FNS</author>
  </authors>
  <commentList>
    <comment ref="F6" authorId="0" shapeId="0" xr:uid="{00000000-0006-0000-0100-000001000000}">
      <text>
        <r>
          <rPr>
            <b/>
            <sz val="9"/>
            <color indexed="81"/>
            <rFont val="Tahoma"/>
            <family val="2"/>
          </rPr>
          <t>Gaddie, Wesley - FNS:</t>
        </r>
        <r>
          <rPr>
            <sz val="9"/>
            <color indexed="81"/>
            <rFont val="Tahoma"/>
            <family val="2"/>
          </rPr>
          <t xml:space="preserve">
# of SFAs for every 5 years divided by the # of SAs</t>
        </r>
      </text>
    </comment>
    <comment ref="F13" authorId="1" shapeId="0" xr:uid="{C34726AE-71E3-4803-A364-94E135F4FE15}">
      <text>
        <t>[Threaded comment]
Your version of Excel allows you to read this threaded comment; however, any edits to it will get removed if the file is opened in a newer version of Excel. Learn more: https://go.microsoft.com/fwlink/?linkid=870924
Comment:
    We estimate that 5 of 56 SAs may have fines of SFAs.</t>
      </text>
    </comment>
    <comment ref="E20" authorId="2" shapeId="0" xr:uid="{00000000-0006-0000-0100-000002000000}">
      <text>
        <r>
          <rPr>
            <b/>
            <sz val="9"/>
            <color indexed="81"/>
            <rFont val="Tahoma"/>
            <family val="2"/>
          </rPr>
          <t>Mack, Meghan - FNS:</t>
        </r>
        <r>
          <rPr>
            <sz val="9"/>
            <color indexed="81"/>
            <rFont val="Tahoma"/>
            <family val="2"/>
          </rPr>
          <t xml:space="preserve">
Number of SFAs/ 5years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sweeks</author>
    <author>Mack, Meghan - FNS</author>
    <author>tc={DC019043-E4AF-4039-A632-767F936BE8EB}</author>
  </authors>
  <commentList>
    <comment ref="F8" authorId="0" shapeId="0" xr:uid="{00000000-0006-0000-0000-000001000000}">
      <text>
        <r>
          <rPr>
            <b/>
            <sz val="9"/>
            <color indexed="81"/>
            <rFont val="Tahoma"/>
            <family val="2"/>
          </rPr>
          <t xml:space="preserve"> Total SFAs / SAs divided by 5 for every five years.</t>
        </r>
      </text>
    </comment>
    <comment ref="F9" authorId="0" shapeId="0" xr:uid="{00000000-0006-0000-0000-000002000000}">
      <text>
        <r>
          <rPr>
            <b/>
            <sz val="9"/>
            <color indexed="81"/>
            <rFont val="Tahoma"/>
            <family val="2"/>
          </rPr>
          <t>Total SFAs / SAs divided by 5 for every three years.</t>
        </r>
      </text>
    </comment>
    <comment ref="F10" authorId="1" shapeId="0" xr:uid="{00000000-0006-0000-0000-000003000000}">
      <text>
        <r>
          <rPr>
            <b/>
            <sz val="9"/>
            <color indexed="81"/>
            <rFont val="Tahoma"/>
            <family val="2"/>
          </rPr>
          <t>Mack, Meghan - FNS:</t>
        </r>
        <r>
          <rPr>
            <sz val="9"/>
            <color indexed="81"/>
            <rFont val="Tahoma"/>
            <family val="2"/>
          </rPr>
          <t xml:space="preserve">
Total SFAs / SAs divided by 5 for every 5 years</t>
        </r>
      </text>
    </comment>
    <comment ref="F11" authorId="1" shapeId="0" xr:uid="{00000000-0006-0000-0000-000004000000}">
      <text>
        <r>
          <rPr>
            <b/>
            <sz val="9"/>
            <color indexed="81"/>
            <rFont val="Tahoma"/>
            <family val="2"/>
          </rPr>
          <t>Mack, Meghan - FNS:</t>
        </r>
        <r>
          <rPr>
            <sz val="9"/>
            <color indexed="81"/>
            <rFont val="Tahoma"/>
            <family val="2"/>
          </rPr>
          <t xml:space="preserve">
1/3 of SFAs reviewed each year/ state </t>
        </r>
      </text>
    </comment>
    <comment ref="H11" authorId="1" shapeId="0" xr:uid="{00000000-0006-0000-0000-000005000000}">
      <text>
        <r>
          <rPr>
            <b/>
            <sz val="9"/>
            <color indexed="81"/>
            <rFont val="Tahoma"/>
            <family val="2"/>
          </rPr>
          <t>Mack, Meghan - FNS:</t>
        </r>
        <r>
          <rPr>
            <sz val="9"/>
            <color indexed="81"/>
            <rFont val="Tahoma"/>
            <family val="2"/>
          </rPr>
          <t xml:space="preserve">
1/3 of the time it takes to do a regular AR. </t>
        </r>
      </text>
    </comment>
    <comment ref="F13" authorId="2" shapeId="0" xr:uid="{DC019043-E4AF-4039-A632-767F936BE8EB}">
      <text>
        <t>[Threaded comment]
Your version of Excel allows you to read this threaded comment; however, any edits to it will get removed if the file is opened in a newer version of Excel. Learn more: https://go.microsoft.com/fwlink/?linkid=870924
Comment:
    FNS estimates that 5 SA will need to maintain records related to fines.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Gaddie, Wesley - FNS</author>
    <author>sweeks</author>
    <author>Mack, Meghan - FNS</author>
  </authors>
  <commentList>
    <comment ref="A5" authorId="0" shapeId="0" xr:uid="{00000000-0006-0000-0200-000001000000}">
      <text>
        <r>
          <rPr>
            <b/>
            <sz val="9"/>
            <color indexed="81"/>
            <rFont val="Tahoma"/>
            <family val="2"/>
          </rPr>
          <t>Gaddie, Wesley - FNS:</t>
        </r>
        <r>
          <rPr>
            <sz val="9"/>
            <color indexed="81"/>
            <rFont val="Tahoma"/>
            <family val="2"/>
          </rPr>
          <t xml:space="preserve">
Exisitng Burden modified by rulemaking </t>
        </r>
      </text>
    </comment>
    <comment ref="E5" authorId="1" shapeId="0" xr:uid="{00000000-0006-0000-0200-000002000000}">
      <text>
        <r>
          <rPr>
            <b/>
            <sz val="9"/>
            <color indexed="81"/>
            <rFont val="Tahoma"/>
            <family val="2"/>
          </rPr>
          <t>50 states + DC + Guam + Puerto Rico + Virgin Islands + add'l SAs in AR &amp; OK = 56</t>
        </r>
      </text>
    </comment>
    <comment ref="F5" authorId="2" shapeId="0" xr:uid="{00000000-0006-0000-0200-000003000000}">
      <text>
        <r>
          <rPr>
            <b/>
            <sz val="9"/>
            <color indexed="81"/>
            <rFont val="Tahoma"/>
            <family val="2"/>
          </rPr>
          <t>Mack, Meghan - FNS:</t>
        </r>
        <r>
          <rPr>
            <sz val="9"/>
            <color indexed="81"/>
            <rFont val="Tahoma"/>
            <family val="2"/>
          </rPr>
          <t xml:space="preserve">
Number of SFAs/sate/ divied by 5. </t>
        </r>
      </text>
    </comment>
  </commentList>
</comments>
</file>

<file path=xl/sharedStrings.xml><?xml version="1.0" encoding="utf-8"?>
<sst xmlns="http://schemas.openxmlformats.org/spreadsheetml/2006/main" count="329" uniqueCount="180">
  <si>
    <t xml:space="preserve">Reporting </t>
  </si>
  <si>
    <t>A</t>
  </si>
  <si>
    <t>B</t>
  </si>
  <si>
    <t>C = (A*B)</t>
  </si>
  <si>
    <t>D</t>
  </si>
  <si>
    <t>E= (C*D)</t>
  </si>
  <si>
    <t>F</t>
  </si>
  <si>
    <t>G =E-F</t>
  </si>
  <si>
    <t>Program Rule</t>
  </si>
  <si>
    <t>CFR Citation</t>
  </si>
  <si>
    <t>Title</t>
  </si>
  <si>
    <t>Form Number</t>
  </si>
  <si>
    <t>Estimated # Respondents</t>
  </si>
  <si>
    <t>Responses per Respondents</t>
  </si>
  <si>
    <t>Total Annual Records</t>
  </si>
  <si>
    <t>Estimated Avg. # of Hours Per Response</t>
  </si>
  <si>
    <t xml:space="preserve">Estimated Total Hours            </t>
  </si>
  <si>
    <t>Current OMB Approved Burden Hrs</t>
  </si>
  <si>
    <t>Due to Authorizing Statute</t>
  </si>
  <si>
    <t>Due to Program Change</t>
  </si>
  <si>
    <t>Due to an Adjustment</t>
  </si>
  <si>
    <t>Total Difference</t>
  </si>
  <si>
    <t>Justification</t>
  </si>
  <si>
    <t>Notes:</t>
  </si>
  <si>
    <t xml:space="preserve">Data Validation - List </t>
  </si>
  <si>
    <t>State Agency Level</t>
  </si>
  <si>
    <t>Highlighted cells indicate a change due to the Final Rule</t>
  </si>
  <si>
    <t>Admin Review</t>
  </si>
  <si>
    <t>210.18(i)(3)</t>
  </si>
  <si>
    <t>SA notifies SFAs in writing of review findings, corrective actions, deadlines, and potential fiscal action with grounds and right to appeal.</t>
  </si>
  <si>
    <t>210.19(f)</t>
  </si>
  <si>
    <t>SA provides the CACFP SA with a list of all NSLP schools with at least 50% or more children eligible for free or reduced price meals by February 1 each year.</t>
  </si>
  <si>
    <t>210.20(a)(7)</t>
  </si>
  <si>
    <t>SA reports to FNS schools' compliance with the food safety inspections requirements.</t>
  </si>
  <si>
    <t>210.5(d)(3)</t>
  </si>
  <si>
    <t>SAs submit an annual report to FNS detailing the disbursement of performance-based reimbursement to SFAs (in FPRS).</t>
  </si>
  <si>
    <t>210.18 (c-h)</t>
  </si>
  <si>
    <t xml:space="preserve">SA completes documentation used to conduct Administrative Review. </t>
  </si>
  <si>
    <t>210.18(c)(2)</t>
  </si>
  <si>
    <t>SAs with a review cycle longer than 3-years submit a plan to FNS describing the criteria that it will use to identify high-risk SFAs for targeted follow-up reviews.</t>
  </si>
  <si>
    <t>CN Integrity</t>
  </si>
  <si>
    <t>210.21(h)</t>
  </si>
  <si>
    <t>State agencies must complete procurement training requirements annually.</t>
  </si>
  <si>
    <t>210.26(b)(4)</t>
  </si>
  <si>
    <t>SAs must notify SFAs of fine and specific violations or actions that constituted the fine, and of appeal rights and procedures; submit a copy of the notice to FNS.</t>
  </si>
  <si>
    <t>State Agency Level Total</t>
  </si>
  <si>
    <t>School Food Authority/Local Education Agency Level</t>
  </si>
  <si>
    <t>210.9(b)(21)</t>
  </si>
  <si>
    <t>SFA provides SA with list of all schools with at least 50% free or reduced-price enrolled children and the attendance boundaries for those schools upon request of a CACFP sponsor of homes.</t>
  </si>
  <si>
    <t>210.9(c)(7)</t>
  </si>
  <si>
    <t>SFAs review NSLP afterschool care programs</t>
  </si>
  <si>
    <t>210.15(a)(1) &amp; 210.8(b)&amp;(c)</t>
  </si>
  <si>
    <t>SFA submits to the SA monthly claims for reimbursement and eligibility data for enrolled children for October.</t>
  </si>
  <si>
    <t>210.15(a)(2)&amp;(4) &amp; 210.9(a&amp;b) &amp; 210.7(d)(2)</t>
  </si>
  <si>
    <t>SFA submits to the SA an application, agreement, Free and Reduced Price Policy Statement, commodity preference, and annual certifications.</t>
  </si>
  <si>
    <t>210.15(a)(3) &amp; 210.18(j)(2)</t>
  </si>
  <si>
    <t>SFA submits to the SA a written response to reviews documenting corrective action for Program deficiencies.</t>
  </si>
  <si>
    <t>210.15(a)(7)</t>
  </si>
  <si>
    <t>SFA reports to the SA the number of safety inspections obtained by each school.</t>
  </si>
  <si>
    <t>Paid Lunch Revenue</t>
  </si>
  <si>
    <t>210.15(a)(8) &amp; 210.14(e)(7)</t>
  </si>
  <si>
    <t>School food authorities shall report prices of paid lunches for each school to the State agency.</t>
  </si>
  <si>
    <t>SFAs must complete procurement training requirements annually.</t>
  </si>
  <si>
    <t>210.26(b)(5)</t>
  </si>
  <si>
    <t>SFAs may appeal SA's determination of violations and fines. SFAs must submit to the State agency any pertinent information, explanation, or evidence addressing the Program violations identified by the SA. Any SFA seeking to appeal the SA determination must follow SA appeal procedures.</t>
  </si>
  <si>
    <t>School Food Authority Level Total</t>
  </si>
  <si>
    <t>School Level</t>
  </si>
  <si>
    <t>210.13(b)</t>
  </si>
  <si>
    <t>Schools shall post the most recent food safety inspection and provide a copy upon request.</t>
  </si>
  <si>
    <t xml:space="preserve">School Level Total </t>
  </si>
  <si>
    <t xml:space="preserve"> Total Reporting Burden</t>
  </si>
  <si>
    <t>Recordkeeping</t>
  </si>
  <si>
    <t>Estimated # Record-keepers</t>
  </si>
  <si>
    <t>Records Per Recordkeeper</t>
  </si>
  <si>
    <t>Estimated Avg. # of Hours Per Record</t>
  </si>
  <si>
    <t>Due to Program Change - Rule</t>
  </si>
  <si>
    <t>Competitive Foods</t>
  </si>
  <si>
    <t>210.18(h)(2)(iv)</t>
  </si>
  <si>
    <t>SA maintains documentation of LEA/SFA compliance with nutrition standards for competitive foods.</t>
  </si>
  <si>
    <t>FNS-10</t>
  </si>
  <si>
    <t>210.20(b)(1&amp;2) &amp; 210.23(c) &amp; 210.5</t>
  </si>
  <si>
    <t>SA maintains accounting records and source documents to control the receipt, custody and disbursement of Federal NSLP funds and documentation supporting all SFA claims paid by the SA.</t>
  </si>
  <si>
    <t xml:space="preserve"> -   </t>
  </si>
  <si>
    <t>FNS-13</t>
  </si>
  <si>
    <t>210.20(b)(3) &amp; 210.17(g)&amp;(h)</t>
  </si>
  <si>
    <t>SA maintains documentation to support the amount of State funds reported  for State revenue matching requirements.</t>
  </si>
  <si>
    <t xml:space="preserve">210.20(b)(6) &amp; 210.18(o)(f)(k,l,m) &amp; 210.23(c) </t>
  </si>
  <si>
    <t>SA maintains records of all reviews and audits (including Program violations, corrective action, fiscal action and withholding of payments).</t>
  </si>
  <si>
    <t>FNS-640</t>
  </si>
  <si>
    <t>210.20(b)(7) &amp; 210.19(c) &amp; 210.18(o)</t>
  </si>
  <si>
    <t>SA maintains documentation of fiscal action taken to disallow improper claims submitted by SFAs, as determined through claims processing, reviews, and USDA audits.</t>
  </si>
  <si>
    <t xml:space="preserve">SA completes and maintains documentation used to conduct Administrative Review. </t>
  </si>
  <si>
    <t>210.18 (c)</t>
  </si>
  <si>
    <t>SA completes and maintains documentation used to conduct targeted Follow Up Administrative Review.</t>
  </si>
  <si>
    <t>210.15(b)(8)</t>
  </si>
  <si>
    <t>State agencies must maintain records to document compliance with the procurement training requirements.</t>
  </si>
  <si>
    <t>210.26(b)</t>
  </si>
  <si>
    <t>State agencies must maintain records to related fines and specific violations</t>
  </si>
  <si>
    <t>210.20(b)(10) &amp; 210.19(b)</t>
  </si>
  <si>
    <t>210.20(b)(11)</t>
  </si>
  <si>
    <t>SA maintains records from SFAs of food safety inspections obtained by schools.</t>
  </si>
  <si>
    <r>
      <t>210.20(b)(12)</t>
    </r>
    <r>
      <rPr>
        <sz val="6"/>
        <rFont val="Calibri"/>
        <family val="2"/>
        <scheme val="minor"/>
      </rPr>
      <t xml:space="preserve"> &amp; </t>
    </r>
    <r>
      <rPr>
        <sz val="11"/>
        <rFont val="Calibri"/>
        <family val="2"/>
        <scheme val="minor"/>
      </rPr>
      <t>210.14(e)(7)</t>
    </r>
  </si>
  <si>
    <t>SA maintains records of paid reimbursable lunch prices obtained from SFAs.</t>
  </si>
  <si>
    <t>FNS-828</t>
  </si>
  <si>
    <t>Professional Standards</t>
  </si>
  <si>
    <t>210.20(b)(14)</t>
  </si>
  <si>
    <t>SA maintains documentation of compliance with professional standards for State directors of School Nutrition Programs.</t>
  </si>
  <si>
    <t>School food authorities must maintain document compliance with the procurement training requirements.</t>
  </si>
  <si>
    <t>210.9(b)(19)</t>
  </si>
  <si>
    <t>SFA maintains files of children directly certified.</t>
  </si>
  <si>
    <t xml:space="preserve">-   </t>
  </si>
  <si>
    <t>210.11(b)(2)</t>
  </si>
  <si>
    <t>LEAs &amp; SFAs maintain documentation of compliance with nutrition standards for all competitive food for sale to students.</t>
  </si>
  <si>
    <t>210.15(b)(1) &amp; 210.8(a)(5)</t>
  </si>
  <si>
    <t>SFA maintains documentation of participation data by school to support monthly Claim for Reimbursement and data used in the claims review process.</t>
  </si>
  <si>
    <t>Six Cents Certification</t>
  </si>
  <si>
    <t>210.15(b)(2) &amp; 210.7(d)(2)</t>
  </si>
  <si>
    <t>SFAs maintain documentation to support performance based reimbursement and the attestation of compliance.</t>
  </si>
  <si>
    <t>210.15(b)(4) &amp; 210.9(b)(18 &amp; 20)</t>
  </si>
  <si>
    <t>SFA maintains files of school meal applications.</t>
  </si>
  <si>
    <t>210.15(b)(6) &amp; 210.14(e)</t>
  </si>
  <si>
    <t>SFA maintains calculations of average paid lunch prices and adjustments.</t>
  </si>
  <si>
    <t>210.15(b)(7) &amp; 210.14(f)</t>
  </si>
  <si>
    <t>SFA documents revenue from sale of nonprogram foods accrues to the nonprofit school food service account and is compliant with requirements.</t>
  </si>
  <si>
    <t>210.15(b)(8); 210.30(g)</t>
  </si>
  <si>
    <t>SFA maintains documentation of compliance with professional standards for school nutrition directors, managers and personnel.</t>
  </si>
  <si>
    <t>Local Wellness Policy</t>
  </si>
  <si>
    <t>210.15(b)(9) and 210.31(f)</t>
  </si>
  <si>
    <t>SFA/LEA must retain records to document compliance with the local school wellness policy requirements in 210.30(f).</t>
  </si>
  <si>
    <t xml:space="preserve">School Level </t>
  </si>
  <si>
    <t>210.10(m)</t>
  </si>
  <si>
    <t>School maintains written statements signed by a licensed physician of the need for substitutions and recommending alternate foods.</t>
  </si>
  <si>
    <t>Organizations responsible for food service in schools maintain records.</t>
  </si>
  <si>
    <t>210.15(b)(1)</t>
  </si>
  <si>
    <t>School maintains documentation of participation data by school to support the Claim for Reimbursement.</t>
  </si>
  <si>
    <t>210.15(b)(2)(3) &amp; 210.10(a)(3)</t>
  </si>
  <si>
    <t>Schools maintain production and menu records.</t>
  </si>
  <si>
    <t>210.15(b)(5) &amp; 210.13(b&amp;c)</t>
  </si>
  <si>
    <t>School maintains food safety records and records from most recent food safety inspection.</t>
  </si>
  <si>
    <t>School Level Total</t>
  </si>
  <si>
    <t xml:space="preserve"> Total Recordkeeping Burden</t>
  </si>
  <si>
    <t>Public Notification</t>
  </si>
  <si>
    <t>Due to Program Change - Final Rule</t>
  </si>
  <si>
    <t>210.18(m)(1)</t>
  </si>
  <si>
    <t>SA must post a summary of the most recent administrative review results of SFAs on the SA website and make a copy available upon request.</t>
  </si>
  <si>
    <t xml:space="preserve">210.31d)(2) </t>
  </si>
  <si>
    <t>LEA must inform the public annually about the content and implementation of the local school wellness policy and any updates.</t>
  </si>
  <si>
    <t>LEA must conduct triennial assessments of schools' compliance with the local school wellness policy and inform public about progress.</t>
  </si>
  <si>
    <t>Local Educational Agency / School Food Authority Level Total</t>
  </si>
  <si>
    <t xml:space="preserve"> Total Public Notification Burden</t>
  </si>
  <si>
    <t xml:space="preserve">SUMMARY OF BURDEN RECORDKEEPING &amp; REPORTING </t>
  </si>
  <si>
    <t>TOTAL NO. RESPONDENTS</t>
  </si>
  <si>
    <t>AVERAGE NO. RESPONSES PER RESPONDENT</t>
  </si>
  <si>
    <t>TOTAL ANNUAL RESPONSES</t>
  </si>
  <si>
    <t>AVERAGE HOURS PER RESPONSE</t>
  </si>
  <si>
    <t>TOTAL BURDEN HOURS</t>
  </si>
  <si>
    <t xml:space="preserve">CURRENT OMB INVENTORY </t>
  </si>
  <si>
    <t>This is the Current OMB Approved Burden Hrs column 'J'</t>
  </si>
  <si>
    <t>DIFFERENCE (NEW BURDEN REQUESTED)</t>
  </si>
  <si>
    <t xml:space="preserve"> </t>
  </si>
  <si>
    <t>CHANGE DUE TO ADJUSTMENT</t>
  </si>
  <si>
    <t xml:space="preserve">CHANGE DUE TO PROGRAM CHANGE </t>
  </si>
  <si>
    <t>ICR #0584-0655, Child Nutrition Integrity Final Rule</t>
  </si>
  <si>
    <t>Responses Per Respondent</t>
  </si>
  <si>
    <t>Total Annual Responses (Col. BxC)</t>
  </si>
  <si>
    <t>Estimated Total Hours (Col. DxE)</t>
  </si>
  <si>
    <t xml:space="preserve">Recordkeeping </t>
  </si>
  <si>
    <t xml:space="preserve">State Agency Level </t>
  </si>
  <si>
    <t>School Food Authority Level</t>
  </si>
  <si>
    <t xml:space="preserve">Recordkeeping Total </t>
  </si>
  <si>
    <t xml:space="preserve">Reporting Total </t>
  </si>
  <si>
    <t>Local Educational Agency Level</t>
  </si>
  <si>
    <t>Public Notification Total</t>
  </si>
  <si>
    <t>TOTAL BURDEN FOR                        NATIONAL SCHOOL LUNCH PROGRAM</t>
  </si>
  <si>
    <t xml:space="preserve">Date </t>
  </si>
  <si>
    <t xml:space="preserve">User Initials </t>
  </si>
  <si>
    <t xml:space="preserve">Comments </t>
  </si>
  <si>
    <t>SA shall prepare records on schools eligible to receive USDA donated foods  and maintain records on the annual food preference survey.</t>
  </si>
  <si>
    <t>210.31(d)(3), e(2), e(3)</t>
  </si>
  <si>
    <t>Attachment A Burden Chart for OMB Control Number 0584-0006 7 CFR Part 210 National School Lunch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</si>
</sst>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4" formatCode="_(&quot;$&quot;* #,##0.00_);_(&quot;$&quot;* \(#,##0.00\);_(&quot;$&quot;* &quot;-&quot;??_);_(@_)"/>
    <numFmt numFmtId="43" formatCode="_(* #,##0.00_);_(* \(#,##0.00\);_(* &quot;-&quot;??_);_(@_)"/>
    <numFmt numFmtId="164" formatCode="#,##0.000"/>
    <numFmt numFmtId="165" formatCode="_(* #,##0.000_);_(* \(#,##0.000\);_(* &quot;-&quot;??_);_(@_)"/>
    <numFmt numFmtId="166" formatCode="_(* #,##0_);_(* \(#,##0\);_(* &quot;-&quot;??_);_(@_)"/>
    <numFmt numFmtId="167" formatCode="0.000"/>
    <numFmt numFmtId="168" formatCode="m/d/yy;@"/>
    <numFmt numFmtId="169" formatCode="_(* #,##0.0000_);_(* \(#,##0.0000\);_(* &quot;-&quot;??_);_(@_)"/>
    <numFmt numFmtId="170" formatCode="_(* #,##0.00000_);_(* \(#,##0.00000\);_(* &quot;-&quot;??_);_(@_)"/>
    <numFmt numFmtId="171" formatCode="_(* #,##0.0000000_);_(* \(#,##0.0000000\);_(* &quot;-&quot;??_);_(@_)"/>
    <numFmt numFmtId="172" formatCode="#,##0.0"/>
    <numFmt numFmtId="173" formatCode="#,##0.000_);\(#,##0.000\)"/>
    <numFmt numFmtId="174" formatCode="#,##0.00000000000"/>
    <numFmt numFmtId="175" formatCode="0_);\(0\)"/>
    <numFmt numFmtId="176" formatCode="#,##0;[Red]#,##0"/>
  </numFmts>
  <fonts count="46"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Times New Roman"/>
      <family val="1"/>
    </font>
    <font>
      <b/>
      <sz val="11"/>
      <color theme="3" tint="-0.249977111117893"/>
      <name val="Calibri"/>
      <family val="2"/>
      <scheme val="minor"/>
    </font>
    <font>
      <sz val="11"/>
      <name val="Calibri"/>
      <family val="2"/>
    </font>
    <font>
      <sz val="10"/>
      <color indexed="54"/>
      <name val="Arial"/>
      <family val="2"/>
    </font>
    <font>
      <sz val="9"/>
      <color indexed="81"/>
      <name val="Tahoma"/>
      <family val="2"/>
    </font>
    <font>
      <b/>
      <sz val="9"/>
      <color indexed="81"/>
      <name val="Tahoma"/>
      <family val="2"/>
    </font>
    <font>
      <sz val="11"/>
      <color theme="1"/>
      <name val="Calibri"/>
      <family val="2"/>
      <scheme val="minor"/>
    </font>
    <font>
      <b/>
      <sz val="20"/>
      <name val="Cambria"/>
      <family val="1"/>
      <scheme val="major"/>
    </font>
    <font>
      <sz val="11"/>
      <color rgb="FF000000"/>
      <name val="Arial"/>
      <family val="2"/>
    </font>
    <font>
      <b/>
      <sz val="10"/>
      <color theme="1"/>
      <name val="Calibri"/>
      <family val="2"/>
      <scheme val="minor"/>
    </font>
    <font>
      <sz val="10"/>
      <name val="Calibri"/>
      <family val="2"/>
    </font>
    <font>
      <sz val="10"/>
      <color theme="1"/>
      <name val="Calibri"/>
      <family val="2"/>
      <scheme val="minor"/>
    </font>
    <font>
      <sz val="10"/>
      <color rgb="FF000000"/>
      <name val="Calibri"/>
      <family val="2"/>
      <scheme val="minor"/>
    </font>
    <font>
      <sz val="10"/>
      <color theme="1"/>
      <name val="Calibri"/>
      <family val="2"/>
    </font>
    <font>
      <sz val="10"/>
      <color rgb="FF000000"/>
      <name val="Calibri"/>
      <family val="2"/>
    </font>
    <font>
      <sz val="11"/>
      <name val="Calibri"/>
      <family val="2"/>
      <scheme val="minor"/>
    </font>
    <font>
      <sz val="11"/>
      <color rgb="FF000000"/>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6"/>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rgb="FF000000"/>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auto="1"/>
      </top>
      <bottom/>
      <diagonal/>
    </border>
    <border>
      <left/>
      <right/>
      <top style="double">
        <color auto="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7">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2" fillId="0" borderId="0"/>
    <xf numFmtId="43" fontId="31" fillId="0" borderId="0" applyFont="0" applyFill="0" applyBorder="0" applyAlignment="0" applyProtection="0"/>
  </cellStyleXfs>
  <cellXfs count="271">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166" fontId="11" fillId="0" borderId="3" xfId="3" applyNumberFormat="1" applyFont="1" applyFill="1" applyBorder="1" applyAlignment="1">
      <alignment vertical="center"/>
    </xf>
    <xf numFmtId="166" fontId="11" fillId="0" borderId="3" xfId="3" applyNumberFormat="1" applyFont="1" applyBorder="1" applyAlignment="1">
      <alignment vertical="center"/>
    </xf>
    <xf numFmtId="43" fontId="3" fillId="0" borderId="0" xfId="4" applyNumberFormat="1"/>
    <xf numFmtId="43" fontId="0" fillId="0" borderId="0" xfId="0" applyNumberFormat="1"/>
    <xf numFmtId="0" fontId="13" fillId="2" borderId="1" xfId="1" applyFont="1" applyFill="1" applyBorder="1" applyAlignment="1">
      <alignment horizontal="center" vertical="center" wrapText="1"/>
    </xf>
    <xf numFmtId="0" fontId="12" fillId="0" borderId="2" xfId="0" applyFont="1" applyBorder="1" applyAlignment="1">
      <alignment vertical="center"/>
    </xf>
    <xf numFmtId="0" fontId="10" fillId="0" borderId="0" xfId="0" applyFont="1"/>
    <xf numFmtId="0" fontId="7" fillId="0" borderId="6" xfId="0" applyFont="1" applyBorder="1"/>
    <xf numFmtId="0" fontId="11" fillId="0" borderId="0" xfId="0" applyFont="1" applyAlignment="1">
      <alignment vertical="center"/>
    </xf>
    <xf numFmtId="166" fontId="11" fillId="0" borderId="0" xfId="3" applyNumberFormat="1" applyFont="1" applyBorder="1" applyAlignment="1">
      <alignment vertical="center"/>
    </xf>
    <xf numFmtId="166" fontId="11" fillId="0" borderId="0" xfId="3" applyNumberFormat="1" applyFont="1" applyFill="1" applyBorder="1" applyAlignment="1">
      <alignment vertical="center"/>
    </xf>
    <xf numFmtId="165" fontId="0" fillId="0" borderId="0" xfId="0" applyNumberFormat="1"/>
    <xf numFmtId="0" fontId="11" fillId="0" borderId="0" xfId="0" applyFont="1" applyAlignment="1">
      <alignment horizontal="left" vertical="center"/>
    </xf>
    <xf numFmtId="166" fontId="11" fillId="0" borderId="3" xfId="3" applyNumberFormat="1" applyFont="1" applyFill="1" applyBorder="1" applyAlignment="1">
      <alignment horizontal="right" vertical="center"/>
    </xf>
    <xf numFmtId="166" fontId="11" fillId="0" borderId="0" xfId="3" applyNumberFormat="1" applyFont="1" applyFill="1" applyBorder="1" applyAlignment="1">
      <alignment horizontal="right" vertical="center"/>
    </xf>
    <xf numFmtId="0" fontId="8" fillId="6" borderId="0" xfId="0" applyFont="1" applyFill="1" applyAlignment="1">
      <alignment horizontal="center" vertical="center" wrapText="1"/>
    </xf>
    <xf numFmtId="0" fontId="18" fillId="6" borderId="0" xfId="0" applyFont="1" applyFill="1" applyAlignment="1">
      <alignment horizontal="center" vertical="center" wrapText="1"/>
    </xf>
    <xf numFmtId="0" fontId="11" fillId="2" borderId="3" xfId="0" applyFont="1" applyFill="1" applyBorder="1" applyAlignment="1">
      <alignment horizontal="center" vertical="center" wrapText="1"/>
    </xf>
    <xf numFmtId="0" fontId="20" fillId="7" borderId="0" xfId="0" applyFont="1" applyFill="1" applyAlignment="1">
      <alignment horizontal="center" vertical="center" wrapText="1"/>
    </xf>
    <xf numFmtId="0" fontId="21" fillId="7" borderId="0" xfId="0" applyFont="1" applyFill="1" applyAlignment="1">
      <alignment horizontal="center" vertical="center" wrapText="1"/>
    </xf>
    <xf numFmtId="0" fontId="19" fillId="0" borderId="0" xfId="0" applyFont="1" applyAlignment="1">
      <alignment horizontal="right" vertical="center"/>
    </xf>
    <xf numFmtId="0" fontId="1" fillId="8" borderId="10" xfId="0" applyFont="1" applyFill="1" applyBorder="1" applyAlignment="1">
      <alignment horizontal="center"/>
    </xf>
    <xf numFmtId="0" fontId="0" fillId="8" borderId="11" xfId="0" applyFill="1" applyBorder="1"/>
    <xf numFmtId="0" fontId="0" fillId="8" borderId="12" xfId="0" applyFill="1" applyBorder="1"/>
    <xf numFmtId="0" fontId="0" fillId="8" borderId="11" xfId="0" applyFill="1" applyBorder="1" applyAlignment="1">
      <alignment horizontal="center"/>
    </xf>
    <xf numFmtId="0" fontId="11" fillId="9" borderId="0" xfId="0" applyFont="1" applyFill="1" applyAlignment="1">
      <alignment horizontal="left" vertical="center"/>
    </xf>
    <xf numFmtId="166" fontId="11" fillId="9" borderId="0" xfId="3" applyNumberFormat="1" applyFont="1" applyFill="1" applyBorder="1" applyAlignment="1">
      <alignment vertical="center"/>
    </xf>
    <xf numFmtId="0" fontId="13" fillId="2" borderId="0" xfId="1" applyFont="1" applyFill="1" applyAlignment="1">
      <alignment horizontal="center" vertical="center" wrapText="1"/>
    </xf>
    <xf numFmtId="0" fontId="1" fillId="0" borderId="0" xfId="0" applyFont="1"/>
    <xf numFmtId="0" fontId="0" fillId="0" borderId="15" xfId="0" applyBorder="1"/>
    <xf numFmtId="3" fontId="25" fillId="0" borderId="16" xfId="0" applyNumberFormat="1" applyFont="1" applyBorder="1" applyAlignment="1">
      <alignment horizontal="right"/>
    </xf>
    <xf numFmtId="0" fontId="25" fillId="0" borderId="16" xfId="0" applyFont="1" applyBorder="1" applyAlignment="1">
      <alignment horizontal="right"/>
    </xf>
    <xf numFmtId="0" fontId="25" fillId="0" borderId="8" xfId="0" applyFont="1" applyBorder="1"/>
    <xf numFmtId="167" fontId="25" fillId="0" borderId="16" xfId="0" applyNumberFormat="1" applyFont="1" applyBorder="1" applyAlignment="1">
      <alignment horizontal="right"/>
    </xf>
    <xf numFmtId="0" fontId="2" fillId="0" borderId="0" xfId="4" applyFont="1"/>
    <xf numFmtId="0" fontId="0" fillId="0" borderId="11" xfId="0" applyBorder="1"/>
    <xf numFmtId="0" fontId="0" fillId="0" borderId="12" xfId="0" applyBorder="1"/>
    <xf numFmtId="0" fontId="26" fillId="0" borderId="7" xfId="0" applyFont="1" applyBorder="1" applyAlignment="1">
      <alignment horizontal="center"/>
    </xf>
    <xf numFmtId="0" fontId="26" fillId="0" borderId="10" xfId="0" applyFont="1" applyBorder="1" applyAlignment="1">
      <alignment horizontal="center"/>
    </xf>
    <xf numFmtId="0" fontId="26" fillId="0" borderId="0" xfId="0" applyFont="1"/>
    <xf numFmtId="168" fontId="0" fillId="0" borderId="13" xfId="0" applyNumberFormat="1" applyBorder="1"/>
    <xf numFmtId="168" fontId="0" fillId="0" borderId="17" xfId="0" applyNumberFormat="1" applyBorder="1"/>
    <xf numFmtId="0" fontId="9" fillId="3" borderId="0" xfId="0" applyFont="1" applyFill="1" applyAlignment="1">
      <alignment horizontal="left" vertical="center" wrapText="1"/>
    </xf>
    <xf numFmtId="169" fontId="11" fillId="0" borderId="0" xfId="3" applyNumberFormat="1" applyFont="1" applyBorder="1" applyAlignment="1">
      <alignment vertical="center"/>
    </xf>
    <xf numFmtId="170" fontId="11" fillId="0" borderId="3" xfId="3" applyNumberFormat="1" applyFont="1" applyBorder="1" applyAlignment="1">
      <alignment vertical="center"/>
    </xf>
    <xf numFmtId="0" fontId="4" fillId="0" borderId="0" xfId="5" applyFont="1" applyAlignment="1">
      <alignment horizontal="center" vertical="center" wrapText="1"/>
    </xf>
    <xf numFmtId="0" fontId="4" fillId="0" borderId="0" xfId="5" applyFont="1" applyAlignment="1">
      <alignment horizontal="center"/>
    </xf>
    <xf numFmtId="166" fontId="11" fillId="5" borderId="0" xfId="3" applyNumberFormat="1" applyFont="1" applyFill="1" applyBorder="1" applyAlignment="1">
      <alignment vertical="center"/>
    </xf>
    <xf numFmtId="164" fontId="0" fillId="0" borderId="0" xfId="0" applyNumberFormat="1"/>
    <xf numFmtId="166" fontId="11" fillId="13" borderId="0" xfId="6" applyNumberFormat="1" applyFont="1" applyFill="1" applyBorder="1" applyAlignment="1">
      <alignment vertical="center"/>
    </xf>
    <xf numFmtId="166" fontId="11" fillId="15" borderId="0" xfId="6" applyNumberFormat="1" applyFont="1" applyFill="1" applyBorder="1" applyAlignment="1">
      <alignment vertical="center"/>
    </xf>
    <xf numFmtId="173" fontId="11" fillId="15" borderId="0" xfId="6" applyNumberFormat="1" applyFont="1" applyFill="1" applyBorder="1" applyAlignment="1">
      <alignment vertical="center"/>
    </xf>
    <xf numFmtId="0" fontId="21" fillId="15" borderId="0" xfId="0" applyFont="1" applyFill="1" applyAlignment="1">
      <alignment horizontal="center" vertical="center" wrapText="1"/>
    </xf>
    <xf numFmtId="0" fontId="11" fillId="5" borderId="0" xfId="0" applyFont="1" applyFill="1" applyAlignment="1">
      <alignment horizontal="left" vertical="center"/>
    </xf>
    <xf numFmtId="0" fontId="11" fillId="9" borderId="0" xfId="0" applyFont="1" applyFill="1" applyAlignment="1">
      <alignment vertical="center"/>
    </xf>
    <xf numFmtId="166" fontId="11" fillId="14" borderId="0" xfId="6" applyNumberFormat="1" applyFont="1" applyFill="1" applyBorder="1" applyAlignment="1">
      <alignment vertical="center"/>
    </xf>
    <xf numFmtId="0" fontId="19" fillId="13" borderId="0" xfId="0" applyFont="1" applyFill="1" applyAlignment="1">
      <alignment horizontal="right" vertical="center"/>
    </xf>
    <xf numFmtId="0" fontId="11" fillId="14" borderId="0" xfId="0" applyFont="1" applyFill="1" applyAlignment="1">
      <alignment horizontal="left" vertical="center"/>
    </xf>
    <xf numFmtId="0" fontId="11" fillId="13" borderId="0" xfId="0" applyFont="1" applyFill="1" applyAlignment="1">
      <alignment horizontal="left" vertical="center"/>
    </xf>
    <xf numFmtId="0" fontId="19" fillId="5" borderId="0" xfId="0" applyFont="1" applyFill="1" applyAlignment="1">
      <alignment horizontal="right" vertical="center"/>
    </xf>
    <xf numFmtId="166" fontId="0" fillId="0" borderId="0" xfId="0" applyNumberFormat="1"/>
    <xf numFmtId="166" fontId="11" fillId="9" borderId="3" xfId="3" applyNumberFormat="1" applyFont="1" applyFill="1" applyBorder="1" applyAlignment="1">
      <alignment vertical="center"/>
    </xf>
    <xf numFmtId="169" fontId="11" fillId="9" borderId="3" xfId="3" applyNumberFormat="1" applyFont="1" applyFill="1" applyBorder="1" applyAlignment="1">
      <alignment vertical="center"/>
    </xf>
    <xf numFmtId="166" fontId="11" fillId="13" borderId="18" xfId="6" applyNumberFormat="1" applyFont="1" applyFill="1" applyBorder="1" applyAlignment="1">
      <alignment vertical="center"/>
    </xf>
    <xf numFmtId="166" fontId="9" fillId="3" borderId="19" xfId="3" applyNumberFormat="1" applyFont="1" applyFill="1" applyBorder="1" applyAlignment="1">
      <alignment vertical="center"/>
    </xf>
    <xf numFmtId="39" fontId="9" fillId="3" borderId="19" xfId="3" applyNumberFormat="1" applyFont="1" applyFill="1" applyBorder="1" applyAlignment="1">
      <alignment vertical="center"/>
    </xf>
    <xf numFmtId="3" fontId="33" fillId="0" borderId="0" xfId="0" applyNumberFormat="1" applyFont="1"/>
    <xf numFmtId="174" fontId="0" fillId="0" borderId="0" xfId="0" applyNumberFormat="1"/>
    <xf numFmtId="0" fontId="6" fillId="0" borderId="0" xfId="3" applyNumberFormat="1" applyFont="1" applyFill="1" applyBorder="1" applyAlignment="1" applyProtection="1">
      <alignment horizontal="center" vertical="center" wrapText="1"/>
      <protection locked="0"/>
    </xf>
    <xf numFmtId="0" fontId="6" fillId="0" borderId="0" xfId="3" applyNumberFormat="1" applyFont="1" applyFill="1" applyBorder="1" applyAlignment="1" applyProtection="1">
      <alignment horizontal="center" vertical="center"/>
    </xf>
    <xf numFmtId="43" fontId="6" fillId="0" borderId="0" xfId="3" applyFont="1" applyFill="1" applyBorder="1" applyAlignment="1" applyProtection="1">
      <alignment horizontal="center" vertical="center" wrapText="1"/>
      <protection locked="0"/>
    </xf>
    <xf numFmtId="39" fontId="11" fillId="14" borderId="0" xfId="6" applyNumberFormat="1" applyFont="1" applyFill="1" applyBorder="1" applyAlignment="1">
      <alignment vertical="center"/>
    </xf>
    <xf numFmtId="171" fontId="11" fillId="13" borderId="18" xfId="6" applyNumberFormat="1" applyFont="1" applyFill="1" applyBorder="1" applyAlignment="1">
      <alignment vertical="center"/>
    </xf>
    <xf numFmtId="4" fontId="0" fillId="0" borderId="0" xfId="0" applyNumberFormat="1"/>
    <xf numFmtId="4" fontId="0" fillId="8" borderId="11" xfId="0" applyNumberFormat="1" applyFill="1" applyBorder="1"/>
    <xf numFmtId="3" fontId="0" fillId="0" borderId="0" xfId="0" applyNumberFormat="1"/>
    <xf numFmtId="0" fontId="5" fillId="0" borderId="0" xfId="0" applyFont="1"/>
    <xf numFmtId="0" fontId="5" fillId="18" borderId="0" xfId="0" applyFont="1" applyFill="1" applyAlignment="1">
      <alignment wrapText="1"/>
    </xf>
    <xf numFmtId="176" fontId="24" fillId="0" borderId="9" xfId="0" applyNumberFormat="1" applyFont="1" applyBorder="1"/>
    <xf numFmtId="3" fontId="25" fillId="0" borderId="9" xfId="0" applyNumberFormat="1" applyFont="1" applyBorder="1" applyAlignment="1">
      <alignment horizontal="right"/>
    </xf>
    <xf numFmtId="0" fontId="37" fillId="18" borderId="20" xfId="0" applyFont="1" applyFill="1" applyBorder="1" applyAlignment="1">
      <alignment vertical="center" wrapText="1"/>
    </xf>
    <xf numFmtId="43" fontId="11" fillId="0" borderId="0" xfId="3" applyFont="1" applyBorder="1" applyAlignment="1">
      <alignment vertical="center"/>
    </xf>
    <xf numFmtId="43" fontId="11" fillId="0" borderId="0" xfId="3" applyFont="1" applyFill="1" applyBorder="1" applyAlignment="1">
      <alignment horizontal="right" vertical="center"/>
    </xf>
    <xf numFmtId="43" fontId="11" fillId="9" borderId="0" xfId="3" applyFont="1" applyFill="1" applyBorder="1" applyAlignment="1">
      <alignment vertical="center"/>
    </xf>
    <xf numFmtId="43" fontId="11" fillId="5" borderId="0" xfId="3" applyFont="1" applyFill="1" applyBorder="1" applyAlignment="1">
      <alignment vertical="center"/>
    </xf>
    <xf numFmtId="0" fontId="15" fillId="0" borderId="20" xfId="4" applyFont="1" applyBorder="1" applyAlignment="1">
      <alignment horizontal="center"/>
    </xf>
    <xf numFmtId="0" fontId="16" fillId="0" borderId="20" xfId="4" applyFont="1" applyBorder="1" applyAlignment="1">
      <alignment horizontal="center"/>
    </xf>
    <xf numFmtId="0" fontId="17" fillId="0" borderId="20" xfId="4" applyFont="1" applyBorder="1" applyAlignment="1">
      <alignment horizontal="center"/>
    </xf>
    <xf numFmtId="3" fontId="17" fillId="0" borderId="20" xfId="4" applyNumberFormat="1" applyFont="1" applyBorder="1" applyAlignment="1">
      <alignment horizontal="center"/>
    </xf>
    <xf numFmtId="0" fontId="13" fillId="4" borderId="20" xfId="1" applyFont="1" applyFill="1" applyBorder="1" applyAlignment="1">
      <alignment horizontal="center" vertical="center" wrapText="1"/>
    </xf>
    <xf numFmtId="3" fontId="13" fillId="4" borderId="20" xfId="1" applyNumberFormat="1" applyFont="1" applyFill="1" applyBorder="1" applyAlignment="1">
      <alignment horizontal="center" vertical="center" wrapText="1"/>
    </xf>
    <xf numFmtId="0" fontId="37" fillId="18" borderId="20" xfId="0" applyFont="1" applyFill="1" applyBorder="1" applyAlignment="1">
      <alignment horizontal="center" vertical="center" wrapText="1"/>
    </xf>
    <xf numFmtId="0" fontId="13" fillId="11" borderId="20" xfId="1" applyFont="1" applyFill="1" applyBorder="1" applyAlignment="1">
      <alignment horizontal="center" vertical="center" wrapText="1"/>
    </xf>
    <xf numFmtId="43" fontId="5" fillId="10" borderId="20" xfId="3" applyFont="1" applyFill="1" applyBorder="1" applyAlignment="1" applyProtection="1">
      <alignment vertical="center" wrapText="1"/>
      <protection locked="0"/>
    </xf>
    <xf numFmtId="43" fontId="6" fillId="10" borderId="20" xfId="3" applyFont="1" applyFill="1" applyBorder="1" applyAlignment="1" applyProtection="1">
      <alignment horizontal="right" vertical="center" wrapText="1"/>
      <protection locked="0"/>
    </xf>
    <xf numFmtId="43" fontId="6" fillId="10" borderId="20" xfId="3" applyFont="1" applyFill="1" applyBorder="1" applyAlignment="1" applyProtection="1">
      <alignment horizontal="center" vertical="center" wrapText="1"/>
      <protection locked="0"/>
    </xf>
    <xf numFmtId="166" fontId="5" fillId="10" borderId="20" xfId="3" applyNumberFormat="1" applyFont="1" applyFill="1" applyBorder="1" applyAlignment="1" applyProtection="1">
      <alignment vertical="center"/>
    </xf>
    <xf numFmtId="43" fontId="5" fillId="10" borderId="20" xfId="3" applyFont="1" applyFill="1" applyBorder="1" applyAlignment="1" applyProtection="1">
      <alignment vertical="center"/>
    </xf>
    <xf numFmtId="3" fontId="5" fillId="10" borderId="20" xfId="3" applyNumberFormat="1" applyFont="1" applyFill="1" applyBorder="1" applyAlignment="1" applyProtection="1">
      <alignment vertical="center"/>
    </xf>
    <xf numFmtId="0" fontId="5" fillId="10" borderId="20" xfId="3" applyNumberFormat="1" applyFont="1" applyFill="1" applyBorder="1" applyAlignment="1" applyProtection="1">
      <alignment vertical="center" wrapText="1"/>
      <protection locked="0"/>
    </xf>
    <xf numFmtId="0" fontId="6" fillId="10" borderId="20" xfId="3" applyNumberFormat="1" applyFont="1" applyFill="1" applyBorder="1" applyAlignment="1" applyProtection="1">
      <alignment horizontal="right" vertical="center" wrapText="1"/>
      <protection locked="0"/>
    </xf>
    <xf numFmtId="0" fontId="6" fillId="10" borderId="20" xfId="3" applyNumberFormat="1" applyFont="1" applyFill="1" applyBorder="1" applyAlignment="1" applyProtection="1">
      <alignment horizontal="center" vertical="center" wrapText="1"/>
      <protection locked="0"/>
    </xf>
    <xf numFmtId="43" fontId="6" fillId="0" borderId="20" xfId="3" applyFont="1" applyFill="1" applyBorder="1" applyAlignment="1" applyProtection="1">
      <alignment horizontal="center" vertical="center" wrapText="1"/>
      <protection locked="0"/>
    </xf>
    <xf numFmtId="43" fontId="6" fillId="8" borderId="20" xfId="3" applyFont="1" applyFill="1" applyBorder="1" applyAlignment="1" applyProtection="1">
      <alignment horizontal="center" vertical="center"/>
    </xf>
    <xf numFmtId="43" fontId="6" fillId="8" borderId="20" xfId="3" applyFont="1" applyFill="1" applyBorder="1" applyAlignment="1" applyProtection="1">
      <alignment vertical="center" wrapText="1"/>
    </xf>
    <xf numFmtId="43" fontId="6" fillId="8" borderId="20" xfId="3" applyFont="1" applyFill="1" applyBorder="1" applyAlignment="1" applyProtection="1">
      <alignment horizontal="right" vertical="center"/>
    </xf>
    <xf numFmtId="37" fontId="6" fillId="8" borderId="20" xfId="3" applyNumberFormat="1" applyFont="1" applyFill="1" applyBorder="1" applyProtection="1"/>
    <xf numFmtId="39" fontId="6" fillId="8" borderId="20" xfId="3" applyNumberFormat="1" applyFont="1" applyFill="1" applyBorder="1" applyProtection="1"/>
    <xf numFmtId="3" fontId="6" fillId="8" borderId="20" xfId="3" applyNumberFormat="1" applyFont="1" applyFill="1" applyBorder="1" applyProtection="1"/>
    <xf numFmtId="0" fontId="13" fillId="17" borderId="20" xfId="1" applyFont="1" applyFill="1" applyBorder="1" applyAlignment="1">
      <alignment horizontal="center" vertical="center" wrapText="1"/>
    </xf>
    <xf numFmtId="0" fontId="5" fillId="0" borderId="20" xfId="3" applyNumberFormat="1" applyFont="1" applyFill="1" applyBorder="1" applyAlignment="1" applyProtection="1">
      <alignment horizontal="center" vertical="center" wrapText="1"/>
      <protection locked="0"/>
    </xf>
    <xf numFmtId="3" fontId="5" fillId="0" borderId="20" xfId="0" applyNumberFormat="1" applyFont="1" applyBorder="1" applyAlignment="1">
      <alignment horizontal="center" vertical="center"/>
    </xf>
    <xf numFmtId="0" fontId="34" fillId="18" borderId="20" xfId="0" applyFont="1" applyFill="1" applyBorder="1" applyAlignment="1">
      <alignment horizontal="center" vertical="center"/>
    </xf>
    <xf numFmtId="0" fontId="36" fillId="18" borderId="20" xfId="0" applyFont="1" applyFill="1" applyBorder="1" applyAlignment="1">
      <alignment horizontal="center" vertical="center"/>
    </xf>
    <xf numFmtId="2" fontId="36" fillId="18" borderId="20" xfId="0" applyNumberFormat="1" applyFont="1" applyFill="1" applyBorder="1" applyAlignment="1">
      <alignment horizontal="center" vertical="center"/>
    </xf>
    <xf numFmtId="4" fontId="6" fillId="16" borderId="20" xfId="3" applyNumberFormat="1" applyFont="1" applyFill="1" applyBorder="1" applyAlignment="1" applyProtection="1">
      <alignment horizontal="center" vertical="center" wrapText="1"/>
      <protection locked="0"/>
    </xf>
    <xf numFmtId="4" fontId="5" fillId="16" borderId="20" xfId="3" applyNumberFormat="1" applyFont="1" applyFill="1" applyBorder="1" applyAlignment="1" applyProtection="1">
      <alignment horizontal="center" vertical="center" wrapText="1"/>
      <protection locked="0"/>
    </xf>
    <xf numFmtId="4" fontId="6" fillId="16" borderId="20" xfId="3" applyNumberFormat="1" applyFont="1" applyFill="1" applyBorder="1" applyAlignment="1" applyProtection="1">
      <alignment horizontal="center" vertical="center"/>
      <protection locked="0"/>
    </xf>
    <xf numFmtId="4" fontId="5" fillId="16" borderId="20" xfId="3" applyNumberFormat="1" applyFont="1" applyFill="1" applyBorder="1" applyAlignment="1" applyProtection="1">
      <alignment horizontal="center" vertical="center"/>
    </xf>
    <xf numFmtId="3" fontId="5" fillId="16" borderId="20" xfId="3" applyNumberFormat="1" applyFont="1" applyFill="1" applyBorder="1" applyAlignment="1" applyProtection="1">
      <alignment horizontal="center" vertical="center"/>
    </xf>
    <xf numFmtId="0" fontId="6" fillId="16" borderId="20" xfId="3" applyNumberFormat="1" applyFont="1" applyFill="1" applyBorder="1" applyAlignment="1" applyProtection="1">
      <alignment horizontal="center" vertical="center" wrapText="1"/>
      <protection locked="0"/>
    </xf>
    <xf numFmtId="0" fontId="5" fillId="16" borderId="20" xfId="3" applyNumberFormat="1" applyFont="1" applyFill="1" applyBorder="1" applyAlignment="1" applyProtection="1">
      <alignment vertical="center" wrapText="1"/>
      <protection locked="0"/>
    </xf>
    <xf numFmtId="0" fontId="6" fillId="16" borderId="20" xfId="3" applyNumberFormat="1" applyFont="1" applyFill="1" applyBorder="1" applyAlignment="1" applyProtection="1">
      <alignment horizontal="right" vertical="center" wrapText="1"/>
      <protection locked="0"/>
    </xf>
    <xf numFmtId="167" fontId="5" fillId="16" borderId="20" xfId="3" applyNumberFormat="1" applyFont="1" applyFill="1" applyBorder="1" applyAlignment="1" applyProtection="1">
      <alignment horizontal="center" vertical="center"/>
    </xf>
    <xf numFmtId="2" fontId="5" fillId="16" borderId="20" xfId="3" applyNumberFormat="1" applyFont="1" applyFill="1" applyBorder="1" applyAlignment="1" applyProtection="1">
      <alignment horizontal="center" vertical="center"/>
    </xf>
    <xf numFmtId="166" fontId="5" fillId="16" borderId="20" xfId="3" applyNumberFormat="1" applyFont="1" applyFill="1" applyBorder="1" applyAlignment="1" applyProtection="1">
      <alignment vertical="center"/>
    </xf>
    <xf numFmtId="167" fontId="5" fillId="16" borderId="20" xfId="3" applyNumberFormat="1" applyFont="1" applyFill="1" applyBorder="1" applyAlignment="1" applyProtection="1">
      <alignment vertical="center"/>
    </xf>
    <xf numFmtId="2" fontId="5" fillId="16" borderId="20" xfId="3" applyNumberFormat="1" applyFont="1" applyFill="1" applyBorder="1" applyAlignment="1" applyProtection="1">
      <alignment vertical="center"/>
    </xf>
    <xf numFmtId="0" fontId="6" fillId="8" borderId="20" xfId="3" applyNumberFormat="1" applyFont="1" applyFill="1" applyBorder="1" applyAlignment="1" applyProtection="1">
      <alignment horizontal="center" vertical="center"/>
    </xf>
    <xf numFmtId="0" fontId="6" fillId="8" borderId="20" xfId="3" applyNumberFormat="1" applyFont="1" applyFill="1" applyBorder="1" applyAlignment="1" applyProtection="1">
      <alignment vertical="center" wrapText="1"/>
    </xf>
    <xf numFmtId="0" fontId="6" fillId="8" borderId="20" xfId="3" applyNumberFormat="1" applyFont="1" applyFill="1" applyBorder="1" applyAlignment="1" applyProtection="1">
      <alignment horizontal="right" vertical="center"/>
    </xf>
    <xf numFmtId="2" fontId="6" fillId="8" borderId="20" xfId="3" applyNumberFormat="1" applyFont="1" applyFill="1" applyBorder="1" applyProtection="1"/>
    <xf numFmtId="0" fontId="15" fillId="0" borderId="20" xfId="5" applyFont="1" applyBorder="1" applyAlignment="1">
      <alignment horizontal="center"/>
    </xf>
    <xf numFmtId="0" fontId="16" fillId="0" borderId="20" xfId="5" applyFont="1" applyBorder="1" applyAlignment="1">
      <alignment horizontal="center"/>
    </xf>
    <xf numFmtId="0" fontId="17" fillId="0" borderId="20" xfId="5" applyFont="1" applyBorder="1" applyAlignment="1">
      <alignment horizontal="center"/>
    </xf>
    <xf numFmtId="3" fontId="17" fillId="0" borderId="20" xfId="5" applyNumberFormat="1" applyFont="1" applyBorder="1" applyAlignment="1">
      <alignment horizontal="center"/>
    </xf>
    <xf numFmtId="0" fontId="13" fillId="12" borderId="20" xfId="1" applyFont="1" applyFill="1" applyBorder="1" applyAlignment="1">
      <alignment horizontal="center" vertical="center" wrapText="1"/>
    </xf>
    <xf numFmtId="3" fontId="13" fillId="12" borderId="20" xfId="1" applyNumberFormat="1" applyFont="1" applyFill="1" applyBorder="1" applyAlignment="1">
      <alignment horizontal="center" vertical="center" wrapText="1"/>
    </xf>
    <xf numFmtId="3" fontId="5" fillId="0" borderId="20" xfId="6" applyNumberFormat="1" applyFont="1" applyFill="1" applyBorder="1" applyAlignment="1" applyProtection="1">
      <alignment vertical="center"/>
    </xf>
    <xf numFmtId="0" fontId="6" fillId="13" borderId="20" xfId="3" applyNumberFormat="1" applyFont="1" applyFill="1" applyBorder="1" applyAlignment="1" applyProtection="1">
      <alignment horizontal="center" vertical="center" wrapText="1"/>
      <protection locked="0"/>
    </xf>
    <xf numFmtId="0" fontId="5" fillId="13" borderId="20" xfId="6" applyNumberFormat="1" applyFont="1" applyFill="1" applyBorder="1" applyAlignment="1" applyProtection="1">
      <alignment vertical="center" wrapText="1"/>
      <protection locked="0"/>
    </xf>
    <xf numFmtId="0" fontId="22" fillId="13" borderId="20" xfId="6" applyNumberFormat="1" applyFont="1" applyFill="1" applyBorder="1" applyAlignment="1" applyProtection="1">
      <alignment horizontal="right" vertical="center" wrapText="1"/>
      <protection locked="0"/>
    </xf>
    <xf numFmtId="1" fontId="6" fillId="13" borderId="20" xfId="6" applyNumberFormat="1" applyFont="1" applyFill="1" applyBorder="1" applyAlignment="1" applyProtection="1">
      <alignment horizontal="center" vertical="center"/>
      <protection locked="0"/>
    </xf>
    <xf numFmtId="1" fontId="5" fillId="13" borderId="20" xfId="6" applyNumberFormat="1" applyFont="1" applyFill="1" applyBorder="1" applyAlignment="1" applyProtection="1">
      <alignment vertical="center"/>
    </xf>
    <xf numFmtId="2" fontId="5" fillId="13" borderId="20" xfId="6" applyNumberFormat="1" applyFont="1" applyFill="1" applyBorder="1" applyAlignment="1" applyProtection="1">
      <alignment vertical="center"/>
    </xf>
    <xf numFmtId="37" fontId="5" fillId="13" borderId="20" xfId="6" applyNumberFormat="1" applyFont="1" applyFill="1" applyBorder="1" applyAlignment="1" applyProtection="1">
      <alignment vertical="center"/>
    </xf>
    <xf numFmtId="3" fontId="5" fillId="13" borderId="20" xfId="6" applyNumberFormat="1" applyFont="1" applyFill="1" applyBorder="1" applyAlignment="1" applyProtection="1">
      <alignment vertical="center"/>
    </xf>
    <xf numFmtId="43" fontId="6" fillId="13" borderId="20" xfId="3" applyFont="1" applyFill="1" applyBorder="1" applyAlignment="1" applyProtection="1">
      <alignment horizontal="center" vertical="center" wrapText="1"/>
      <protection locked="0"/>
    </xf>
    <xf numFmtId="0" fontId="6" fillId="13" borderId="20" xfId="6" applyNumberFormat="1" applyFont="1" applyFill="1" applyBorder="1" applyAlignment="1" applyProtection="1">
      <alignment horizontal="center" vertical="center" wrapText="1"/>
      <protection locked="0"/>
    </xf>
    <xf numFmtId="0" fontId="27" fillId="0" borderId="20" xfId="1" applyFont="1" applyBorder="1" applyAlignment="1">
      <alignment vertical="center"/>
    </xf>
    <xf numFmtId="0" fontId="27" fillId="0" borderId="20" xfId="1" applyFont="1" applyBorder="1" applyAlignment="1">
      <alignment vertical="center" wrapText="1"/>
    </xf>
    <xf numFmtId="3" fontId="27" fillId="0" borderId="20" xfId="1" applyNumberFormat="1" applyFont="1" applyBorder="1" applyAlignment="1">
      <alignment vertical="center"/>
    </xf>
    <xf numFmtId="2" fontId="27" fillId="0" borderId="20" xfId="1" applyNumberFormat="1" applyFont="1" applyBorder="1" applyAlignment="1">
      <alignment vertical="center"/>
    </xf>
    <xf numFmtId="37" fontId="5" fillId="0" borderId="20" xfId="6" applyNumberFormat="1" applyFont="1" applyFill="1" applyBorder="1" applyAlignment="1" applyProtection="1">
      <alignment vertical="center"/>
    </xf>
    <xf numFmtId="2" fontId="5" fillId="0" borderId="20" xfId="6" applyNumberFormat="1" applyFont="1" applyFill="1" applyBorder="1" applyAlignment="1" applyProtection="1">
      <alignment vertical="center"/>
      <protection locked="0"/>
    </xf>
    <xf numFmtId="3" fontId="2" fillId="0" borderId="20" xfId="1" applyNumberFormat="1" applyBorder="1" applyAlignment="1">
      <alignment vertical="center"/>
    </xf>
    <xf numFmtId="3" fontId="5" fillId="0" borderId="20" xfId="6" applyNumberFormat="1" applyFont="1" applyFill="1" applyBorder="1" applyAlignment="1" applyProtection="1">
      <alignment vertical="center"/>
      <protection locked="0"/>
    </xf>
    <xf numFmtId="166" fontId="5" fillId="13" borderId="20" xfId="6" applyNumberFormat="1" applyFont="1" applyFill="1" applyBorder="1" applyAlignment="1" applyProtection="1">
      <alignment vertical="center"/>
    </xf>
    <xf numFmtId="43" fontId="6" fillId="8" borderId="20" xfId="3" applyFont="1" applyFill="1" applyBorder="1" applyAlignment="1" applyProtection="1">
      <alignment horizontal="center" vertical="center" wrapText="1"/>
      <protection locked="0"/>
    </xf>
    <xf numFmtId="0" fontId="6" fillId="8" borderId="20" xfId="6" applyNumberFormat="1" applyFont="1" applyFill="1" applyBorder="1" applyAlignment="1" applyProtection="1">
      <alignment vertical="center" wrapText="1"/>
    </xf>
    <xf numFmtId="0" fontId="22" fillId="8" borderId="20" xfId="6" applyNumberFormat="1" applyFont="1" applyFill="1" applyBorder="1" applyAlignment="1" applyProtection="1">
      <alignment horizontal="right" vertical="center"/>
    </xf>
    <xf numFmtId="0" fontId="6" fillId="8" borderId="20" xfId="6" applyNumberFormat="1" applyFont="1" applyFill="1" applyBorder="1" applyAlignment="1" applyProtection="1">
      <alignment horizontal="center" vertical="center"/>
    </xf>
    <xf numFmtId="37" fontId="6" fillId="8" borderId="20" xfId="6" applyNumberFormat="1" applyFont="1" applyFill="1" applyBorder="1" applyProtection="1"/>
    <xf numFmtId="2" fontId="6" fillId="8" borderId="20" xfId="6" applyNumberFormat="1" applyFont="1" applyFill="1" applyBorder="1" applyProtection="1"/>
    <xf numFmtId="166" fontId="6" fillId="8" borderId="20" xfId="6" applyNumberFormat="1" applyFont="1" applyFill="1" applyBorder="1" applyProtection="1"/>
    <xf numFmtId="3" fontId="6" fillId="8" borderId="20" xfId="6" applyNumberFormat="1" applyFont="1" applyFill="1" applyBorder="1" applyProtection="1"/>
    <xf numFmtId="0" fontId="41" fillId="0" borderId="21" xfId="0" applyFont="1" applyBorder="1" applyAlignment="1">
      <alignment horizontal="center"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23" fillId="0" borderId="20" xfId="1" applyFont="1" applyBorder="1" applyAlignment="1">
      <alignment horizontal="center" vertical="center" wrapText="1"/>
    </xf>
    <xf numFmtId="0" fontId="40" fillId="0" borderId="23"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1" xfId="0" applyFont="1" applyBorder="1" applyAlignment="1">
      <alignment horizontal="center"/>
    </xf>
    <xf numFmtId="3" fontId="41" fillId="0" borderId="21" xfId="0" applyNumberFormat="1" applyFont="1" applyBorder="1" applyAlignment="1">
      <alignment horizontal="center" vertical="center" wrapText="1"/>
    </xf>
    <xf numFmtId="3" fontId="40" fillId="0" borderId="21" xfId="0" applyNumberFormat="1" applyFont="1" applyBorder="1" applyAlignment="1">
      <alignment horizontal="center" vertical="center"/>
    </xf>
    <xf numFmtId="0" fontId="41" fillId="0" borderId="0" xfId="0" applyFont="1" applyAlignment="1">
      <alignment horizontal="center" vertical="center"/>
    </xf>
    <xf numFmtId="0" fontId="40" fillId="0" borderId="20" xfId="0" applyFont="1" applyBorder="1" applyAlignment="1">
      <alignment vertical="center"/>
    </xf>
    <xf numFmtId="0" fontId="40" fillId="0" borderId="20" xfId="0" applyFont="1" applyBorder="1" applyAlignment="1">
      <alignment vertical="center" wrapText="1"/>
    </xf>
    <xf numFmtId="0" fontId="41" fillId="0" borderId="20" xfId="0" applyFont="1" applyBorder="1" applyAlignment="1">
      <alignment vertical="center"/>
    </xf>
    <xf numFmtId="0" fontId="41" fillId="0" borderId="20" xfId="0" applyFont="1" applyBorder="1" applyAlignment="1">
      <alignment horizontal="center" vertical="center"/>
    </xf>
    <xf numFmtId="0" fontId="40" fillId="0" borderId="20" xfId="0" applyFont="1" applyBorder="1" applyAlignment="1">
      <alignment horizontal="center" vertical="center"/>
    </xf>
    <xf numFmtId="0" fontId="24" fillId="0" borderId="20" xfId="0" applyFont="1" applyBorder="1" applyAlignment="1">
      <alignment vertical="center" wrapText="1"/>
    </xf>
    <xf numFmtId="0" fontId="42" fillId="0" borderId="20" xfId="0" applyFont="1" applyBorder="1" applyAlignment="1">
      <alignment vertical="center"/>
    </xf>
    <xf numFmtId="0" fontId="43" fillId="0" borderId="20" xfId="0" applyFont="1" applyBorder="1" applyAlignment="1">
      <alignment horizontal="center" vertical="center"/>
    </xf>
    <xf numFmtId="3" fontId="24" fillId="0" borderId="20" xfId="0" applyNumberFormat="1" applyFont="1" applyBorder="1" applyAlignment="1">
      <alignment horizontal="center" vertical="center"/>
    </xf>
    <xf numFmtId="0" fontId="24" fillId="0" borderId="20" xfId="0" applyFont="1" applyBorder="1" applyAlignment="1">
      <alignment horizontal="center" vertical="center"/>
    </xf>
    <xf numFmtId="0" fontId="44" fillId="0" borderId="20" xfId="0" applyFont="1" applyBorder="1" applyAlignment="1">
      <alignment horizontal="center" vertical="center" wrapText="1"/>
    </xf>
    <xf numFmtId="0" fontId="24" fillId="0" borderId="20" xfId="0" applyFont="1" applyBorder="1" applyAlignment="1">
      <alignment vertical="center"/>
    </xf>
    <xf numFmtId="3" fontId="43" fillId="0" borderId="20" xfId="0" applyNumberFormat="1" applyFont="1" applyBorder="1" applyAlignment="1">
      <alignment horizontal="center" vertical="center" wrapText="1"/>
    </xf>
    <xf numFmtId="0" fontId="43"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5" fillId="18" borderId="20" xfId="3" applyNumberFormat="1" applyFont="1" applyFill="1" applyBorder="1" applyAlignment="1" applyProtection="1">
      <alignment horizontal="center" vertical="center" wrapText="1"/>
      <protection locked="0"/>
    </xf>
    <xf numFmtId="0" fontId="5" fillId="18" borderId="20" xfId="1" applyFont="1" applyFill="1" applyBorder="1" applyAlignment="1">
      <alignment horizontal="center" vertical="center"/>
    </xf>
    <xf numFmtId="0" fontId="37" fillId="18" borderId="20" xfId="1" applyFont="1" applyFill="1" applyBorder="1" applyAlignment="1">
      <alignment horizontal="left" vertical="center" wrapText="1"/>
    </xf>
    <xf numFmtId="37" fontId="5" fillId="18" borderId="20" xfId="3" applyNumberFormat="1" applyFont="1" applyFill="1" applyBorder="1" applyAlignment="1" applyProtection="1">
      <alignment horizontal="center" vertical="center"/>
      <protection locked="0"/>
    </xf>
    <xf numFmtId="166" fontId="5" fillId="18" borderId="20" xfId="3" applyNumberFormat="1" applyFont="1" applyFill="1" applyBorder="1" applyAlignment="1" applyProtection="1">
      <alignment horizontal="center" vertical="center"/>
    </xf>
    <xf numFmtId="39" fontId="5" fillId="18" borderId="20" xfId="3" applyNumberFormat="1" applyFont="1" applyFill="1" applyBorder="1" applyAlignment="1" applyProtection="1">
      <alignment horizontal="center" vertical="center"/>
      <protection locked="0"/>
    </xf>
    <xf numFmtId="1" fontId="5" fillId="18" borderId="20" xfId="26" applyNumberFormat="1" applyFont="1" applyFill="1" applyBorder="1" applyAlignment="1" applyProtection="1">
      <alignment horizontal="center" vertical="center"/>
    </xf>
    <xf numFmtId="1" fontId="5" fillId="18" borderId="20" xfId="3" applyNumberFormat="1" applyFont="1" applyFill="1" applyBorder="1" applyAlignment="1" applyProtection="1">
      <alignment horizontal="center" vertical="center"/>
      <protection locked="0"/>
    </xf>
    <xf numFmtId="3" fontId="5" fillId="18" borderId="20" xfId="0" applyNumberFormat="1" applyFont="1" applyFill="1" applyBorder="1" applyAlignment="1">
      <alignment horizontal="center" vertical="center"/>
    </xf>
    <xf numFmtId="3" fontId="5" fillId="18" borderId="20" xfId="3" applyNumberFormat="1" applyFont="1" applyFill="1" applyBorder="1" applyAlignment="1" applyProtection="1">
      <alignment horizontal="center" vertical="center"/>
    </xf>
    <xf numFmtId="3" fontId="5" fillId="18" borderId="20" xfId="1" applyNumberFormat="1" applyFont="1" applyFill="1" applyBorder="1" applyAlignment="1">
      <alignment horizontal="center" vertical="center"/>
    </xf>
    <xf numFmtId="3" fontId="36" fillId="18" borderId="20" xfId="0" applyNumberFormat="1" applyFont="1" applyFill="1" applyBorder="1" applyAlignment="1">
      <alignment horizontal="center" vertical="center"/>
    </xf>
    <xf numFmtId="0" fontId="37" fillId="18" borderId="20" xfId="0" applyFont="1" applyFill="1" applyBorder="1" applyAlignment="1">
      <alignment horizontal="left" vertical="center" wrapText="1"/>
    </xf>
    <xf numFmtId="43" fontId="5" fillId="18" borderId="20" xfId="3" applyFont="1" applyFill="1" applyBorder="1" applyAlignment="1" applyProtection="1">
      <alignment horizontal="left" vertical="top" wrapText="1"/>
      <protection locked="0"/>
    </xf>
    <xf numFmtId="0" fontId="35" fillId="18" borderId="20" xfId="1" applyFont="1" applyFill="1" applyBorder="1" applyAlignment="1">
      <alignment horizontal="center" vertical="top" wrapText="1"/>
    </xf>
    <xf numFmtId="0" fontId="39" fillId="18" borderId="20" xfId="1" applyFont="1" applyFill="1" applyBorder="1" applyAlignment="1">
      <alignment horizontal="left" vertical="top" wrapText="1"/>
    </xf>
    <xf numFmtId="0" fontId="35" fillId="18" borderId="20" xfId="1" applyFont="1" applyFill="1" applyBorder="1" applyAlignment="1">
      <alignment horizontal="center" vertical="center"/>
    </xf>
    <xf numFmtId="3" fontId="35" fillId="18" borderId="20" xfId="1" applyNumberFormat="1" applyFont="1" applyFill="1" applyBorder="1" applyAlignment="1">
      <alignment horizontal="center" vertical="center"/>
    </xf>
    <xf numFmtId="4" fontId="36" fillId="18" borderId="20" xfId="0" applyNumberFormat="1" applyFont="1" applyFill="1" applyBorder="1" applyAlignment="1">
      <alignment horizontal="center" vertical="center" wrapText="1"/>
    </xf>
    <xf numFmtId="3" fontId="5" fillId="18" borderId="20" xfId="3" applyNumberFormat="1" applyFont="1" applyFill="1" applyBorder="1" applyAlignment="1" applyProtection="1">
      <alignment horizontal="center" vertical="center"/>
      <protection locked="0"/>
    </xf>
    <xf numFmtId="0" fontId="37" fillId="18" borderId="20" xfId="0" applyFont="1" applyFill="1" applyBorder="1" applyAlignment="1">
      <alignment horizontal="left" vertical="top" wrapText="1"/>
    </xf>
    <xf numFmtId="0" fontId="37" fillId="18" borderId="20" xfId="0" applyFont="1" applyFill="1" applyBorder="1" applyAlignment="1">
      <alignment horizontal="center" vertical="top" wrapText="1"/>
    </xf>
    <xf numFmtId="1" fontId="35" fillId="18" borderId="20" xfId="1" applyNumberFormat="1" applyFont="1" applyFill="1" applyBorder="1" applyAlignment="1">
      <alignment horizontal="center" vertical="center"/>
    </xf>
    <xf numFmtId="2" fontId="5" fillId="18" borderId="20" xfId="3" applyNumberFormat="1" applyFont="1" applyFill="1" applyBorder="1" applyAlignment="1" applyProtection="1">
      <alignment horizontal="center" vertical="center"/>
      <protection locked="0"/>
    </xf>
    <xf numFmtId="0" fontId="5" fillId="0" borderId="20" xfId="0" applyFont="1" applyBorder="1" applyAlignment="1">
      <alignment horizontal="center" vertical="center" wrapText="1"/>
    </xf>
    <xf numFmtId="0" fontId="24" fillId="0" borderId="20" xfId="0" applyFont="1" applyBorder="1" applyAlignment="1">
      <alignment horizontal="left" vertical="center" wrapText="1"/>
    </xf>
    <xf numFmtId="3" fontId="43" fillId="0" borderId="20" xfId="0" applyNumberFormat="1" applyFont="1" applyBorder="1" applyAlignment="1">
      <alignment horizontal="center" vertical="center"/>
    </xf>
    <xf numFmtId="0" fontId="5" fillId="0" borderId="20" xfId="0" applyFont="1" applyBorder="1" applyAlignment="1">
      <alignment horizontal="center" vertical="center"/>
    </xf>
    <xf numFmtId="0" fontId="5" fillId="0" borderId="20" xfId="0" applyFont="1" applyBorder="1" applyAlignment="1">
      <alignment horizontal="left" vertical="center" wrapText="1"/>
    </xf>
    <xf numFmtId="0" fontId="6" fillId="0" borderId="20" xfId="0" applyFont="1" applyBorder="1" applyAlignment="1">
      <alignment horizontal="center" vertical="center" wrapText="1"/>
    </xf>
    <xf numFmtId="43" fontId="5" fillId="18" borderId="20" xfId="3" applyFont="1" applyFill="1" applyBorder="1" applyAlignment="1" applyProtection="1">
      <alignment horizontal="center" vertical="center" wrapText="1"/>
      <protection locked="0"/>
    </xf>
    <xf numFmtId="0" fontId="35" fillId="18" borderId="20" xfId="0" applyFont="1" applyFill="1" applyBorder="1" applyAlignment="1">
      <alignment horizontal="center" vertical="center" wrapText="1"/>
    </xf>
    <xf numFmtId="0" fontId="39" fillId="18" borderId="20" xfId="0" applyFont="1" applyFill="1" applyBorder="1" applyAlignment="1">
      <alignment vertical="center" wrapText="1"/>
    </xf>
    <xf numFmtId="0" fontId="38" fillId="18" borderId="20" xfId="0" applyFont="1" applyFill="1" applyBorder="1" applyAlignment="1">
      <alignment horizontal="center" vertical="center"/>
    </xf>
    <xf numFmtId="3" fontId="38" fillId="18" borderId="20" xfId="0" applyNumberFormat="1" applyFont="1" applyFill="1" applyBorder="1" applyAlignment="1">
      <alignment horizontal="center" vertical="center"/>
    </xf>
    <xf numFmtId="4" fontId="38" fillId="18" borderId="20" xfId="0" applyNumberFormat="1" applyFont="1" applyFill="1" applyBorder="1" applyAlignment="1">
      <alignment horizontal="center" vertical="center"/>
    </xf>
    <xf numFmtId="37" fontId="35" fillId="18" borderId="20" xfId="3" applyNumberFormat="1" applyFont="1" applyFill="1" applyBorder="1" applyAlignment="1" applyProtection="1">
      <alignment horizontal="center" vertical="center"/>
      <protection locked="0"/>
    </xf>
    <xf numFmtId="3" fontId="35" fillId="18" borderId="20" xfId="3" applyNumberFormat="1" applyFont="1" applyFill="1" applyBorder="1" applyAlignment="1" applyProtection="1">
      <alignment horizontal="center" vertical="center"/>
      <protection locked="0"/>
    </xf>
    <xf numFmtId="3" fontId="35" fillId="18" borderId="20" xfId="3" applyNumberFormat="1" applyFont="1" applyFill="1" applyBorder="1" applyAlignment="1" applyProtection="1">
      <alignment horizontal="center" vertical="center"/>
    </xf>
    <xf numFmtId="43" fontId="5" fillId="18" borderId="20" xfId="3" applyFont="1" applyFill="1" applyBorder="1" applyAlignment="1" applyProtection="1">
      <alignment horizontal="center" vertical="center"/>
    </xf>
    <xf numFmtId="4" fontId="35" fillId="18" borderId="20" xfId="3" applyNumberFormat="1" applyFont="1" applyFill="1" applyBorder="1" applyAlignment="1" applyProtection="1">
      <alignment horizontal="center" vertical="center"/>
      <protection locked="0"/>
    </xf>
    <xf numFmtId="4" fontId="5" fillId="18" borderId="20" xfId="3" applyNumberFormat="1" applyFont="1" applyFill="1" applyBorder="1" applyAlignment="1" applyProtection="1">
      <alignment horizontal="center" vertical="center"/>
    </xf>
    <xf numFmtId="0" fontId="36" fillId="18" borderId="20" xfId="0" applyFont="1" applyFill="1" applyBorder="1" applyAlignment="1">
      <alignment vertical="center" wrapText="1"/>
    </xf>
    <xf numFmtId="3" fontId="36" fillId="18" borderId="20" xfId="0" applyNumberFormat="1" applyFont="1" applyFill="1" applyBorder="1" applyAlignment="1">
      <alignment horizontal="center" vertical="center" wrapText="1"/>
    </xf>
    <xf numFmtId="166" fontId="35" fillId="18" borderId="20" xfId="3" applyNumberFormat="1" applyFont="1" applyFill="1" applyBorder="1" applyAlignment="1" applyProtection="1">
      <alignment horizontal="center" vertical="center"/>
      <protection locked="0"/>
    </xf>
    <xf numFmtId="3" fontId="5" fillId="10" borderId="20" xfId="3" applyNumberFormat="1" applyFont="1" applyFill="1" applyBorder="1" applyAlignment="1" applyProtection="1">
      <alignment horizontal="center" vertical="center"/>
    </xf>
    <xf numFmtId="41" fontId="5" fillId="10" borderId="20" xfId="3" applyNumberFormat="1" applyFont="1" applyFill="1" applyBorder="1" applyAlignment="1" applyProtection="1">
      <alignment horizontal="center" vertical="center"/>
    </xf>
    <xf numFmtId="43" fontId="5" fillId="10" borderId="20" xfId="3" applyFont="1" applyFill="1" applyBorder="1" applyAlignment="1" applyProtection="1">
      <alignment horizontal="center" vertical="center"/>
    </xf>
    <xf numFmtId="37" fontId="5" fillId="10" borderId="20" xfId="3" applyNumberFormat="1" applyFont="1" applyFill="1" applyBorder="1" applyAlignment="1" applyProtection="1">
      <alignment horizontal="center" vertical="center"/>
    </xf>
    <xf numFmtId="3" fontId="0" fillId="18" borderId="20" xfId="0" applyNumberFormat="1" applyFill="1" applyBorder="1" applyAlignment="1">
      <alignment horizontal="center" vertical="center" wrapText="1"/>
    </xf>
    <xf numFmtId="0" fontId="35" fillId="18" borderId="20" xfId="1" applyFont="1" applyFill="1" applyBorder="1" applyAlignment="1">
      <alignment vertical="center" wrapText="1"/>
    </xf>
    <xf numFmtId="0" fontId="35" fillId="18" borderId="20" xfId="1" applyFont="1" applyFill="1" applyBorder="1" applyAlignment="1">
      <alignment vertical="center"/>
    </xf>
    <xf numFmtId="37" fontId="5" fillId="18" borderId="20" xfId="6" applyNumberFormat="1" applyFont="1" applyFill="1" applyBorder="1" applyAlignment="1" applyProtection="1">
      <alignment vertical="center"/>
      <protection locked="0"/>
    </xf>
    <xf numFmtId="1" fontId="5" fillId="18" borderId="20" xfId="6" applyNumberFormat="1" applyFont="1" applyFill="1" applyBorder="1" applyAlignment="1" applyProtection="1">
      <alignment vertical="center"/>
      <protection locked="0"/>
    </xf>
    <xf numFmtId="37" fontId="35" fillId="18" borderId="20" xfId="6" applyNumberFormat="1" applyFont="1" applyFill="1" applyBorder="1" applyAlignment="1" applyProtection="1">
      <alignment vertical="center"/>
    </xf>
    <xf numFmtId="39" fontId="5" fillId="18" borderId="20" xfId="6" applyNumberFormat="1" applyFont="1" applyFill="1" applyBorder="1" applyAlignment="1" applyProtection="1">
      <alignment vertical="center"/>
      <protection locked="0"/>
    </xf>
    <xf numFmtId="172" fontId="35" fillId="18" borderId="20" xfId="6" applyNumberFormat="1" applyFont="1" applyFill="1" applyBorder="1" applyAlignment="1" applyProtection="1">
      <alignment vertical="center"/>
    </xf>
    <xf numFmtId="172" fontId="35" fillId="18" borderId="20" xfId="1" applyNumberFormat="1" applyFont="1" applyFill="1" applyBorder="1" applyAlignment="1">
      <alignment vertical="center"/>
    </xf>
    <xf numFmtId="1" fontId="35" fillId="18" borderId="20" xfId="6" applyNumberFormat="1" applyFont="1" applyFill="1" applyBorder="1" applyAlignment="1" applyProtection="1">
      <alignment vertical="center"/>
      <protection locked="0"/>
    </xf>
    <xf numFmtId="3" fontId="5" fillId="18" borderId="20" xfId="0" applyNumberFormat="1" applyFont="1" applyFill="1" applyBorder="1" applyAlignment="1">
      <alignment vertical="center"/>
    </xf>
    <xf numFmtId="175" fontId="28" fillId="18" borderId="20" xfId="0" applyNumberFormat="1" applyFont="1" applyFill="1" applyBorder="1" applyAlignment="1">
      <alignment vertical="center"/>
    </xf>
    <xf numFmtId="3" fontId="5" fillId="18" borderId="20" xfId="6" applyNumberFormat="1" applyFont="1" applyFill="1" applyBorder="1" applyAlignment="1" applyProtection="1">
      <alignment vertical="center"/>
    </xf>
    <xf numFmtId="3" fontId="5" fillId="19" borderId="20" xfId="3" applyNumberFormat="1" applyFont="1" applyFill="1" applyBorder="1" applyAlignment="1" applyProtection="1">
      <alignment horizontal="center" vertical="center"/>
    </xf>
    <xf numFmtId="41" fontId="6" fillId="19" borderId="20" xfId="3" applyNumberFormat="1" applyFont="1" applyFill="1" applyBorder="1" applyProtection="1"/>
    <xf numFmtId="37" fontId="6" fillId="19" borderId="20" xfId="3" applyNumberFormat="1" applyFont="1" applyFill="1" applyBorder="1" applyProtection="1"/>
    <xf numFmtId="3" fontId="6" fillId="19" borderId="20" xfId="3" applyNumberFormat="1" applyFont="1" applyFill="1" applyBorder="1" applyProtection="1"/>
    <xf numFmtId="0" fontId="24" fillId="0" borderId="21" xfId="0" applyFont="1" applyBorder="1" applyAlignment="1">
      <alignment horizontal="center" vertical="center" wrapText="1"/>
    </xf>
    <xf numFmtId="0" fontId="14" fillId="0" borderId="20" xfId="0" applyFont="1" applyBorder="1" applyAlignment="1">
      <alignment horizontal="center"/>
    </xf>
    <xf numFmtId="0" fontId="23" fillId="8" borderId="20" xfId="1" applyFont="1" applyFill="1" applyBorder="1" applyAlignment="1">
      <alignment horizontal="center" vertical="center" wrapText="1"/>
    </xf>
    <xf numFmtId="0" fontId="32" fillId="0" borderId="20" xfId="0" applyFont="1" applyBorder="1" applyAlignment="1">
      <alignment horizontal="center"/>
    </xf>
    <xf numFmtId="0" fontId="25" fillId="11" borderId="8" xfId="0" applyFont="1" applyFill="1" applyBorder="1" applyAlignment="1">
      <alignment horizontal="center"/>
    </xf>
    <xf numFmtId="0" fontId="25" fillId="11" borderId="14" xfId="0" applyFont="1" applyFill="1" applyBorder="1" applyAlignment="1">
      <alignment horizontal="center"/>
    </xf>
    <xf numFmtId="0" fontId="12" fillId="18" borderId="4" xfId="0" applyFont="1" applyFill="1" applyBorder="1" applyAlignment="1">
      <alignment horizontal="center" vertical="center"/>
    </xf>
    <xf numFmtId="0" fontId="12" fillId="18" borderId="5" xfId="0" applyFont="1" applyFill="1" applyBorder="1" applyAlignment="1">
      <alignment horizontal="center" vertical="center"/>
    </xf>
    <xf numFmtId="0" fontId="12" fillId="18" borderId="1" xfId="0" applyFont="1" applyFill="1" applyBorder="1" applyAlignment="1">
      <alignment horizontal="center" vertical="center"/>
    </xf>
  </cellXfs>
  <cellStyles count="27">
    <cellStyle name="Comma" xfId="26" builtinId="3"/>
    <cellStyle name="Comma 2" xfId="3" xr:uid="{00000000-0005-0000-0000-000000000000}"/>
    <cellStyle name="Comma 2 2" xfId="6" xr:uid="{00000000-0005-0000-0000-000001000000}"/>
    <cellStyle name="Comma 2 3" xfId="7" xr:uid="{00000000-0005-0000-0000-000002000000}"/>
    <cellStyle name="Comma 2 4" xfId="8" xr:uid="{00000000-0005-0000-0000-000003000000}"/>
    <cellStyle name="Comma 2 5" xfId="9" xr:uid="{00000000-0005-0000-0000-000004000000}"/>
    <cellStyle name="Comma 3" xfId="2" xr:uid="{00000000-0005-0000-0000-000005000000}"/>
    <cellStyle name="Comma 3 2" xfId="10" xr:uid="{00000000-0005-0000-0000-000006000000}"/>
    <cellStyle name="Comma 3 3" xfId="11" xr:uid="{00000000-0005-0000-0000-000007000000}"/>
    <cellStyle name="Comma 3 4" xfId="12" xr:uid="{00000000-0005-0000-0000-000008000000}"/>
    <cellStyle name="Comma 3 5" xfId="13" xr:uid="{00000000-0005-0000-0000-000009000000}"/>
    <cellStyle name="Currency 2" xfId="14" xr:uid="{00000000-0005-0000-0000-00000A000000}"/>
    <cellStyle name="Normal" xfId="0" builtinId="0"/>
    <cellStyle name="Normal 2" xfId="1" xr:uid="{00000000-0005-0000-0000-00000C000000}"/>
    <cellStyle name="Normal 2 2" xfId="15" xr:uid="{00000000-0005-0000-0000-00000D000000}"/>
    <cellStyle name="Normal 3" xfId="4" xr:uid="{00000000-0005-0000-0000-00000E000000}"/>
    <cellStyle name="Normal 3 2" xfId="5" xr:uid="{00000000-0005-0000-0000-00000F000000}"/>
    <cellStyle name="Normal 3 3" xfId="16" xr:uid="{00000000-0005-0000-0000-000010000000}"/>
    <cellStyle name="Normal 3 4" xfId="17" xr:uid="{00000000-0005-0000-0000-000011000000}"/>
    <cellStyle name="Normal 3 5" xfId="18" xr:uid="{00000000-0005-0000-0000-000012000000}"/>
    <cellStyle name="Normal 3 6" xfId="19" xr:uid="{00000000-0005-0000-0000-000013000000}"/>
    <cellStyle name="Normal 4"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s>
  <dxfs count="8">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8"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166" formatCode="_(* #,##0_);_(* \(#,##0\);_(* &quot;-&quot;??_);_(@_)"/>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colors>
    <mruColors>
      <color rgb="FFF8A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95250</xdr:colOff>
      <xdr:row>7</xdr:row>
      <xdr:rowOff>129887</xdr:rowOff>
    </xdr:from>
    <xdr:to>
      <xdr:col>3</xdr:col>
      <xdr:colOff>554182</xdr:colOff>
      <xdr:row>7</xdr:row>
      <xdr:rowOff>129887</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6173932" y="1575955"/>
          <a:ext cx="458932"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Otey, Jennifer - FNS" id="{AE6F0BFC-69CB-439B-AB69-11CCC446418B}" userId="S::jennifer.otey@usda.gov::17155479-f366-45a9-bb3b-ebce83ad61d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F20" totalsRowShown="0" headerRowDxfId="7" headerRowBorderDxfId="6" tableBorderDxfId="5">
  <tableColumns count="6">
    <tableColumn id="1" xr3:uid="{00000000-0010-0000-0000-000001000000}" name=" "/>
    <tableColumn id="2" xr3:uid="{00000000-0010-0000-0000-000002000000}" name="Estimated # Respondents"/>
    <tableColumn id="3" xr3:uid="{00000000-0010-0000-0000-000003000000}" name="Responses Per Respondent"/>
    <tableColumn id="4" xr3:uid="{00000000-0010-0000-0000-000004000000}" name="Total Annual Responses (Col. BxC)"/>
    <tableColumn id="5" xr3:uid="{00000000-0010-0000-0000-000005000000}" name="Estimated Avg. # of Hours Per Response"/>
    <tableColumn id="6" xr3:uid="{00000000-0010-0000-0000-000006000000}"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C63" totalsRowShown="0" headerRowDxfId="3">
  <autoFilter ref="A1:C63" xr:uid="{00000000-0009-0000-0100-000006000000}"/>
  <tableColumns count="3">
    <tableColumn id="1" xr3:uid="{00000000-0010-0000-0100-000001000000}" name="Date " dataDxfId="2"/>
    <tableColumn id="2" xr3:uid="{00000000-0010-0000-0100-000002000000}" name="User Initials " dataDxfId="1"/>
    <tableColumn id="3" xr3:uid="{00000000-0010-0000-0100-000003000000}"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3" dT="2023-01-13T17:58:20.98" personId="{AE6F0BFC-69CB-439B-AB69-11CCC446418B}" id="{C34726AE-71E3-4803-A364-94E135F4FE15}">
    <text>We estimate that 5 of 56 SAs may have fines of SFAs.</text>
  </threadedComment>
</ThreadedComments>
</file>

<file path=xl/threadedComments/threadedComment2.xml><?xml version="1.0" encoding="utf-8"?>
<ThreadedComments xmlns="http://schemas.microsoft.com/office/spreadsheetml/2018/threadedcomments" xmlns:x="http://schemas.openxmlformats.org/spreadsheetml/2006/main">
  <threadedComment ref="F13" dT="2023-01-13T22:05:55.34" personId="{AE6F0BFC-69CB-439B-AB69-11CCC446418B}" id="{DC019043-E4AF-4039-A632-767F936BE8EB}">
    <text>FNS estimates that 5 SA will need to maintain records related to fines.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R30"/>
  <sheetViews>
    <sheetView zoomScale="90" zoomScaleNormal="90" workbookViewId="0">
      <pane ySplit="4" topLeftCell="A5" activePane="bottomLeft" state="frozen"/>
      <selection pane="bottomLeft"/>
    </sheetView>
  </sheetViews>
  <sheetFormatPr defaultRowHeight="14.4" outlineLevelCol="1" x14ac:dyDescent="0.3"/>
  <cols>
    <col min="1" max="1" width="11.44140625" customWidth="1"/>
    <col min="2" max="2" width="13.5546875" customWidth="1"/>
    <col min="3" max="3" width="42.44140625" customWidth="1"/>
    <col min="4" max="4" width="12.5546875" bestFit="1" customWidth="1"/>
    <col min="5" max="5" width="15.5546875" bestFit="1" customWidth="1"/>
    <col min="6" max="6" width="17" bestFit="1" customWidth="1"/>
    <col min="7" max="7" width="13" customWidth="1"/>
    <col min="8" max="8" width="14.5546875" bestFit="1" customWidth="1"/>
    <col min="9" max="9" width="13.44140625" customWidth="1"/>
    <col min="10" max="10" width="16.5546875" customWidth="1"/>
    <col min="11" max="11" width="12.5546875" customWidth="1" outlineLevel="1"/>
    <col min="12" max="12" width="13" customWidth="1" outlineLevel="1"/>
    <col min="13" max="13" width="11" customWidth="1" outlineLevel="1"/>
    <col min="14" max="14" width="13" customWidth="1"/>
    <col min="15" max="15" width="16.44140625" hidden="1" customWidth="1" outlineLevel="1"/>
    <col min="16" max="16" width="20" customWidth="1" collapsed="1"/>
    <col min="17" max="17" width="9.5546875" hidden="1" customWidth="1" outlineLevel="1"/>
    <col min="18" max="18" width="9.44140625" collapsed="1"/>
    <col min="64" max="64" width="8.5546875" customWidth="1"/>
  </cols>
  <sheetData>
    <row r="1" spans="1:17" ht="15" thickBot="1" x14ac:dyDescent="0.35">
      <c r="A1" s="33" t="s">
        <v>179</v>
      </c>
    </row>
    <row r="2" spans="1:17" ht="30.75" customHeight="1" thickBot="1" x14ac:dyDescent="0.45">
      <c r="A2" s="263" t="s">
        <v>0</v>
      </c>
      <c r="B2" s="263"/>
      <c r="C2" s="263"/>
      <c r="D2" s="263"/>
      <c r="E2" s="263"/>
      <c r="F2" s="263"/>
      <c r="G2" s="263"/>
      <c r="H2" s="263"/>
      <c r="I2" s="263"/>
      <c r="J2" s="263"/>
      <c r="K2" s="263"/>
      <c r="L2" s="263"/>
      <c r="M2" s="263"/>
      <c r="N2" s="263"/>
    </row>
    <row r="3" spans="1:17" ht="24" customHeight="1" thickBot="1" x14ac:dyDescent="0.35">
      <c r="A3" s="90"/>
      <c r="B3" s="90"/>
      <c r="C3" s="90"/>
      <c r="D3" s="91"/>
      <c r="E3" s="92" t="s">
        <v>1</v>
      </c>
      <c r="F3" s="92" t="s">
        <v>2</v>
      </c>
      <c r="G3" s="92" t="s">
        <v>3</v>
      </c>
      <c r="H3" s="92" t="s">
        <v>4</v>
      </c>
      <c r="I3" s="92" t="s">
        <v>5</v>
      </c>
      <c r="J3" s="92" t="s">
        <v>6</v>
      </c>
      <c r="K3" s="92"/>
      <c r="L3" s="92"/>
      <c r="M3" s="92"/>
      <c r="N3" s="92" t="s">
        <v>7</v>
      </c>
      <c r="O3" s="3"/>
      <c r="P3" s="2"/>
    </row>
    <row r="4" spans="1:17" ht="50.25" customHeight="1" thickBot="1" x14ac:dyDescent="0.35">
      <c r="A4" s="114" t="s">
        <v>8</v>
      </c>
      <c r="B4" s="114" t="s">
        <v>9</v>
      </c>
      <c r="C4" s="114" t="s">
        <v>10</v>
      </c>
      <c r="D4" s="114" t="s">
        <v>11</v>
      </c>
      <c r="E4" s="114" t="s">
        <v>12</v>
      </c>
      <c r="F4" s="114" t="s">
        <v>13</v>
      </c>
      <c r="G4" s="114" t="s">
        <v>14</v>
      </c>
      <c r="H4" s="114" t="s">
        <v>15</v>
      </c>
      <c r="I4" s="114" t="s">
        <v>16</v>
      </c>
      <c r="J4" s="114" t="s">
        <v>17</v>
      </c>
      <c r="K4" s="114" t="s">
        <v>18</v>
      </c>
      <c r="L4" s="114" t="s">
        <v>19</v>
      </c>
      <c r="M4" s="114" t="s">
        <v>20</v>
      </c>
      <c r="N4" s="114" t="s">
        <v>21</v>
      </c>
      <c r="O4" s="9" t="s">
        <v>22</v>
      </c>
      <c r="P4" s="81" t="s">
        <v>23</v>
      </c>
      <c r="Q4" s="26" t="s">
        <v>24</v>
      </c>
    </row>
    <row r="5" spans="1:17" ht="42" thickBot="1" x14ac:dyDescent="0.35">
      <c r="A5" s="264" t="s">
        <v>25</v>
      </c>
      <c r="B5" s="264"/>
      <c r="C5" s="264"/>
      <c r="D5" s="264"/>
      <c r="E5" s="264"/>
      <c r="F5" s="264"/>
      <c r="G5" s="264"/>
      <c r="H5" s="264"/>
      <c r="I5" s="264"/>
      <c r="J5" s="264"/>
      <c r="K5" s="264"/>
      <c r="L5" s="264"/>
      <c r="M5" s="264"/>
      <c r="N5" s="264"/>
      <c r="O5" s="32"/>
      <c r="P5" s="82" t="s">
        <v>26</v>
      </c>
      <c r="Q5" s="26"/>
    </row>
    <row r="6" spans="1:17" ht="42" thickBot="1" x14ac:dyDescent="0.35">
      <c r="A6" s="196" t="s">
        <v>27</v>
      </c>
      <c r="B6" s="197" t="s">
        <v>28</v>
      </c>
      <c r="C6" s="198" t="s">
        <v>29</v>
      </c>
      <c r="D6" s="197"/>
      <c r="E6" s="199">
        <v>56</v>
      </c>
      <c r="F6" s="199">
        <v>68</v>
      </c>
      <c r="G6" s="200">
        <f t="shared" ref="G6" si="0">+E6*F6</f>
        <v>3808</v>
      </c>
      <c r="H6" s="201">
        <v>8</v>
      </c>
      <c r="I6" s="200">
        <f t="shared" ref="I6" si="1">+G6*H6</f>
        <v>30464</v>
      </c>
      <c r="J6" s="202">
        <v>50624</v>
      </c>
      <c r="K6" s="203"/>
      <c r="L6" s="204">
        <f>I6-J6</f>
        <v>-20160</v>
      </c>
      <c r="M6" s="204"/>
      <c r="N6" s="205">
        <f t="shared" ref="N6" si="2">+I6-J6</f>
        <v>-20160</v>
      </c>
      <c r="Q6" s="29"/>
    </row>
    <row r="7" spans="1:17" ht="58.2" thickBot="1" x14ac:dyDescent="0.35">
      <c r="A7" s="115"/>
      <c r="B7" s="181" t="s">
        <v>30</v>
      </c>
      <c r="C7" s="182" t="s">
        <v>31</v>
      </c>
      <c r="D7" s="183"/>
      <c r="E7" s="184">
        <v>56</v>
      </c>
      <c r="F7" s="184">
        <v>1</v>
      </c>
      <c r="G7" s="185">
        <v>56</v>
      </c>
      <c r="H7" s="184">
        <v>2</v>
      </c>
      <c r="I7" s="185">
        <v>112</v>
      </c>
      <c r="J7" s="185">
        <v>112</v>
      </c>
      <c r="K7" s="185">
        <v>0</v>
      </c>
      <c r="L7" s="185">
        <v>0</v>
      </c>
      <c r="M7" s="185">
        <v>0</v>
      </c>
      <c r="N7" s="185">
        <v>0</v>
      </c>
      <c r="Q7" s="29"/>
    </row>
    <row r="8" spans="1:17" ht="29.4" thickBot="1" x14ac:dyDescent="0.35">
      <c r="A8" s="115"/>
      <c r="B8" s="181" t="s">
        <v>32</v>
      </c>
      <c r="C8" s="182" t="s">
        <v>33</v>
      </c>
      <c r="D8" s="181"/>
      <c r="E8" s="185">
        <v>56</v>
      </c>
      <c r="F8" s="185">
        <v>1</v>
      </c>
      <c r="G8" s="185">
        <v>56</v>
      </c>
      <c r="H8" s="185">
        <v>1.5</v>
      </c>
      <c r="I8" s="185">
        <v>84</v>
      </c>
      <c r="J8" s="185">
        <v>84</v>
      </c>
      <c r="K8" s="185">
        <v>0</v>
      </c>
      <c r="L8" s="185">
        <v>0</v>
      </c>
      <c r="M8" s="185">
        <v>0</v>
      </c>
      <c r="N8" s="185">
        <v>0</v>
      </c>
      <c r="Q8" s="29"/>
    </row>
    <row r="9" spans="1:17" ht="41.4" x14ac:dyDescent="0.3">
      <c r="A9" s="196"/>
      <c r="B9" s="197" t="s">
        <v>34</v>
      </c>
      <c r="C9" s="198" t="s">
        <v>35</v>
      </c>
      <c r="D9" s="197"/>
      <c r="E9" s="199">
        <v>56</v>
      </c>
      <c r="F9" s="199">
        <v>1</v>
      </c>
      <c r="G9" s="200">
        <f>+E9*F9</f>
        <v>56</v>
      </c>
      <c r="H9" s="201">
        <v>0.25</v>
      </c>
      <c r="I9" s="200">
        <f>+G9*H9</f>
        <v>14</v>
      </c>
      <c r="J9" s="206">
        <v>56</v>
      </c>
      <c r="K9" s="203"/>
      <c r="L9" s="204">
        <f>N9</f>
        <v>-42</v>
      </c>
      <c r="M9" s="207"/>
      <c r="N9" s="205">
        <f>+I9-J9</f>
        <v>-42</v>
      </c>
      <c r="Q9" s="29"/>
    </row>
    <row r="10" spans="1:17" ht="29.4" thickBot="1" x14ac:dyDescent="0.35">
      <c r="A10" s="115"/>
      <c r="B10" s="186" t="s">
        <v>36</v>
      </c>
      <c r="C10" s="186" t="s">
        <v>37</v>
      </c>
      <c r="D10" s="187"/>
      <c r="E10" s="188">
        <v>56</v>
      </c>
      <c r="F10" s="188">
        <v>113</v>
      </c>
      <c r="G10" s="189">
        <v>6347</v>
      </c>
      <c r="H10" s="188">
        <v>47.5</v>
      </c>
      <c r="I10" s="189">
        <v>301482</v>
      </c>
      <c r="J10" s="189">
        <v>301482</v>
      </c>
      <c r="K10" s="190">
        <v>0</v>
      </c>
      <c r="L10" s="188">
        <v>0</v>
      </c>
      <c r="M10" s="188">
        <v>0</v>
      </c>
      <c r="N10" s="190">
        <v>0</v>
      </c>
      <c r="Q10" s="29"/>
    </row>
    <row r="11" spans="1:17" ht="55.8" thickBot="1" x14ac:dyDescent="0.35">
      <c r="A11" s="118" t="s">
        <v>27</v>
      </c>
      <c r="B11" s="118" t="s">
        <v>38</v>
      </c>
      <c r="C11" s="208" t="s">
        <v>39</v>
      </c>
      <c r="D11" s="117"/>
      <c r="E11" s="118">
        <v>56</v>
      </c>
      <c r="F11" s="118">
        <v>1</v>
      </c>
      <c r="G11" s="118">
        <f>E11*F11</f>
        <v>56</v>
      </c>
      <c r="H11" s="119">
        <v>8</v>
      </c>
      <c r="I11" s="118">
        <f>G11*H11</f>
        <v>448</v>
      </c>
      <c r="J11" s="118">
        <v>0</v>
      </c>
      <c r="K11" s="118"/>
      <c r="L11" s="118">
        <f>I11</f>
        <v>448</v>
      </c>
      <c r="M11" s="118"/>
      <c r="N11" s="118">
        <f>I11</f>
        <v>448</v>
      </c>
      <c r="Q11" s="29"/>
    </row>
    <row r="12" spans="1:17" ht="28.2" thickBot="1" x14ac:dyDescent="0.35">
      <c r="A12" s="96" t="s">
        <v>40</v>
      </c>
      <c r="B12" s="96" t="s">
        <v>41</v>
      </c>
      <c r="C12" s="85" t="s">
        <v>42</v>
      </c>
      <c r="D12" s="117"/>
      <c r="E12" s="118">
        <v>56</v>
      </c>
      <c r="F12" s="118">
        <v>1</v>
      </c>
      <c r="G12" s="118">
        <f>E12*F12</f>
        <v>56</v>
      </c>
      <c r="H12" s="119">
        <v>1</v>
      </c>
      <c r="I12" s="118">
        <f>G12*H12</f>
        <v>56</v>
      </c>
      <c r="J12" s="118">
        <v>0</v>
      </c>
      <c r="K12" s="118"/>
      <c r="L12" s="118">
        <f>I12</f>
        <v>56</v>
      </c>
      <c r="M12" s="118"/>
      <c r="N12" s="118">
        <f>I12</f>
        <v>56</v>
      </c>
      <c r="Q12" s="29"/>
    </row>
    <row r="13" spans="1:17" ht="48.75" customHeight="1" thickBot="1" x14ac:dyDescent="0.35">
      <c r="A13" s="96" t="s">
        <v>40</v>
      </c>
      <c r="B13" s="96" t="s">
        <v>43</v>
      </c>
      <c r="C13" s="85" t="s">
        <v>44</v>
      </c>
      <c r="D13" s="117"/>
      <c r="E13" s="118">
        <v>56</v>
      </c>
      <c r="F13" s="119">
        <f>5/56</f>
        <v>8.9285714285714288E-2</v>
      </c>
      <c r="G13" s="119">
        <f>56*0.09</f>
        <v>5.04</v>
      </c>
      <c r="H13" s="119">
        <v>3</v>
      </c>
      <c r="I13" s="118">
        <f>G13*H13</f>
        <v>15.120000000000001</v>
      </c>
      <c r="J13" s="118">
        <v>0</v>
      </c>
      <c r="K13" s="118"/>
      <c r="L13" s="118">
        <f>I13</f>
        <v>15.120000000000001</v>
      </c>
      <c r="M13" s="118"/>
      <c r="N13" s="118">
        <f>I13</f>
        <v>15.120000000000001</v>
      </c>
      <c r="Q13" s="29"/>
    </row>
    <row r="14" spans="1:17" s="78" customFormat="1" ht="15" thickBot="1" x14ac:dyDescent="0.35">
      <c r="A14" s="120"/>
      <c r="B14" s="121"/>
      <c r="C14" s="120" t="s">
        <v>45</v>
      </c>
      <c r="D14" s="122"/>
      <c r="E14" s="123">
        <f>+MAX(E6:E13)</f>
        <v>56</v>
      </c>
      <c r="F14" s="123">
        <f>IF(E14=0,"",G14/E14)</f>
        <v>186.42928571428573</v>
      </c>
      <c r="G14" s="123">
        <f>SUM(G6:G13)</f>
        <v>10440.040000000001</v>
      </c>
      <c r="H14" s="123">
        <f>IF(G14=0,"",I14/G14)</f>
        <v>31.865310860877926</v>
      </c>
      <c r="I14" s="123">
        <f>SUM(I6:I13)</f>
        <v>332675.12</v>
      </c>
      <c r="J14" s="123">
        <f t="shared" ref="J14:N14" si="3">SUM(J6:J13)</f>
        <v>352358</v>
      </c>
      <c r="K14" s="123">
        <f t="shared" si="3"/>
        <v>0</v>
      </c>
      <c r="L14" s="124">
        <f t="shared" si="3"/>
        <v>-19682.88</v>
      </c>
      <c r="M14" s="124">
        <f t="shared" si="3"/>
        <v>0</v>
      </c>
      <c r="N14" s="124">
        <f t="shared" si="3"/>
        <v>-19682.88</v>
      </c>
      <c r="Q14" s="79"/>
    </row>
    <row r="15" spans="1:17" ht="18.75" customHeight="1" thickBot="1" x14ac:dyDescent="0.35">
      <c r="A15" s="264" t="s">
        <v>46</v>
      </c>
      <c r="B15" s="264"/>
      <c r="C15" s="264"/>
      <c r="D15" s="264"/>
      <c r="E15" s="264"/>
      <c r="F15" s="264"/>
      <c r="G15" s="264"/>
      <c r="H15" s="264"/>
      <c r="I15" s="264"/>
      <c r="J15" s="264"/>
      <c r="K15" s="264"/>
      <c r="L15" s="264"/>
      <c r="M15" s="264"/>
      <c r="N15" s="264"/>
      <c r="O15" s="32"/>
      <c r="P15" s="1"/>
      <c r="Q15" s="27"/>
    </row>
    <row r="16" spans="1:17" ht="58.2" thickBot="1" x14ac:dyDescent="0.35">
      <c r="A16" s="191"/>
      <c r="B16" s="192" t="s">
        <v>47</v>
      </c>
      <c r="C16" s="186" t="s">
        <v>48</v>
      </c>
      <c r="D16" s="192"/>
      <c r="E16" s="193">
        <v>19019</v>
      </c>
      <c r="F16" s="190">
        <v>1.25</v>
      </c>
      <c r="G16" s="189">
        <v>23774</v>
      </c>
      <c r="H16" s="194">
        <v>0.25</v>
      </c>
      <c r="I16" s="189">
        <v>5943</v>
      </c>
      <c r="J16" s="189">
        <v>5943</v>
      </c>
      <c r="K16" s="190">
        <v>0</v>
      </c>
      <c r="L16" s="190">
        <v>0</v>
      </c>
      <c r="M16" s="190">
        <v>0</v>
      </c>
      <c r="N16" s="190">
        <v>0</v>
      </c>
      <c r="O16" s="32"/>
      <c r="P16" s="1"/>
      <c r="Q16" s="27"/>
    </row>
    <row r="17" spans="1:17" ht="15" thickBot="1" x14ac:dyDescent="0.35">
      <c r="A17" s="191"/>
      <c r="B17" s="192" t="s">
        <v>49</v>
      </c>
      <c r="C17" s="186" t="s">
        <v>50</v>
      </c>
      <c r="D17" s="192"/>
      <c r="E17" s="189">
        <v>6314</v>
      </c>
      <c r="F17" s="190">
        <v>2</v>
      </c>
      <c r="G17" s="189">
        <v>12628</v>
      </c>
      <c r="H17" s="194">
        <v>0.25</v>
      </c>
      <c r="I17" s="189">
        <v>3157</v>
      </c>
      <c r="J17" s="189">
        <v>3157</v>
      </c>
      <c r="K17" s="190">
        <v>0</v>
      </c>
      <c r="L17" s="190">
        <v>0</v>
      </c>
      <c r="M17" s="190">
        <v>0</v>
      </c>
      <c r="N17" s="190">
        <v>0</v>
      </c>
      <c r="O17" s="32"/>
      <c r="P17" s="1"/>
      <c r="Q17" s="27"/>
    </row>
    <row r="18" spans="1:17" ht="43.8" thickBot="1" x14ac:dyDescent="0.35">
      <c r="A18" s="191"/>
      <c r="B18" s="186" t="s">
        <v>51</v>
      </c>
      <c r="C18" s="186" t="s">
        <v>52</v>
      </c>
      <c r="D18" s="192"/>
      <c r="E18" s="193">
        <v>19019</v>
      </c>
      <c r="F18" s="190">
        <v>10.15</v>
      </c>
      <c r="G18" s="189">
        <v>193043</v>
      </c>
      <c r="H18" s="194">
        <v>1</v>
      </c>
      <c r="I18" s="189">
        <v>193043</v>
      </c>
      <c r="J18" s="189">
        <v>193043</v>
      </c>
      <c r="K18" s="190">
        <v>0</v>
      </c>
      <c r="L18" s="190">
        <v>0</v>
      </c>
      <c r="M18" s="190">
        <v>0</v>
      </c>
      <c r="N18" s="190">
        <v>0</v>
      </c>
      <c r="O18" s="32"/>
      <c r="P18" s="1"/>
      <c r="Q18" s="27"/>
    </row>
    <row r="19" spans="1:17" ht="58.2" thickBot="1" x14ac:dyDescent="0.35">
      <c r="A19" s="191"/>
      <c r="B19" s="186" t="s">
        <v>53</v>
      </c>
      <c r="C19" s="186" t="s">
        <v>54</v>
      </c>
      <c r="D19" s="192"/>
      <c r="E19" s="193">
        <v>19019</v>
      </c>
      <c r="F19" s="190">
        <v>1</v>
      </c>
      <c r="G19" s="189">
        <v>19019</v>
      </c>
      <c r="H19" s="194">
        <v>0.25</v>
      </c>
      <c r="I19" s="189">
        <v>4755</v>
      </c>
      <c r="J19" s="189">
        <v>4755</v>
      </c>
      <c r="K19" s="190">
        <v>0</v>
      </c>
      <c r="L19" s="190">
        <v>0</v>
      </c>
      <c r="M19" s="190">
        <v>0</v>
      </c>
      <c r="N19" s="190">
        <v>0</v>
      </c>
      <c r="O19" s="32"/>
      <c r="P19" s="1"/>
      <c r="Q19" s="27"/>
    </row>
    <row r="20" spans="1:17" ht="42" thickBot="1" x14ac:dyDescent="0.35">
      <c r="A20" s="209" t="s">
        <v>27</v>
      </c>
      <c r="B20" s="210" t="s">
        <v>55</v>
      </c>
      <c r="C20" s="211" t="s">
        <v>56</v>
      </c>
      <c r="D20" s="212"/>
      <c r="E20" s="213">
        <v>3803.8</v>
      </c>
      <c r="F20" s="203">
        <v>1</v>
      </c>
      <c r="G20" s="205">
        <f t="shared" ref="G20:G24" si="4">+E20*F20</f>
        <v>3803.8</v>
      </c>
      <c r="H20" s="214">
        <v>8</v>
      </c>
      <c r="I20" s="205">
        <f t="shared" ref="I20:I24" si="5">+G20*H20</f>
        <v>30430.400000000001</v>
      </c>
      <c r="J20" s="213">
        <v>50720</v>
      </c>
      <c r="K20" s="215"/>
      <c r="L20" s="205">
        <f>I20-J20</f>
        <v>-20289.599999999999</v>
      </c>
      <c r="M20" s="205"/>
      <c r="N20" s="205">
        <f>+I20-J20</f>
        <v>-20289.599999999999</v>
      </c>
      <c r="P20" s="1"/>
      <c r="Q20" s="27"/>
    </row>
    <row r="21" spans="1:17" ht="29.4" thickBot="1" x14ac:dyDescent="0.35">
      <c r="A21" s="191"/>
      <c r="B21" s="192" t="s">
        <v>57</v>
      </c>
      <c r="C21" s="186" t="s">
        <v>58</v>
      </c>
      <c r="D21" s="192"/>
      <c r="E21" s="193">
        <v>19019</v>
      </c>
      <c r="F21" s="190">
        <v>1</v>
      </c>
      <c r="G21" s="189">
        <v>19019</v>
      </c>
      <c r="H21" s="194">
        <v>0.5</v>
      </c>
      <c r="I21" s="189">
        <v>9510</v>
      </c>
      <c r="J21" s="189">
        <v>9510</v>
      </c>
      <c r="K21" s="190">
        <v>0</v>
      </c>
      <c r="L21" s="190">
        <v>0</v>
      </c>
      <c r="M21" s="190">
        <v>0</v>
      </c>
      <c r="N21" s="190">
        <v>0</v>
      </c>
      <c r="P21" s="1"/>
      <c r="Q21" s="27"/>
    </row>
    <row r="22" spans="1:17" ht="29.4" thickBot="1" x14ac:dyDescent="0.35">
      <c r="A22" s="195" t="s">
        <v>59</v>
      </c>
      <c r="B22" s="186" t="s">
        <v>60</v>
      </c>
      <c r="C22" s="186" t="s">
        <v>61</v>
      </c>
      <c r="D22" s="192"/>
      <c r="E22" s="193">
        <v>19019</v>
      </c>
      <c r="F22" s="190">
        <v>1</v>
      </c>
      <c r="G22" s="189">
        <v>19019</v>
      </c>
      <c r="H22" s="194">
        <v>0.25</v>
      </c>
      <c r="I22" s="189">
        <v>4755</v>
      </c>
      <c r="J22" s="189">
        <v>4755</v>
      </c>
      <c r="K22" s="190">
        <v>0</v>
      </c>
      <c r="L22" s="190">
        <v>0</v>
      </c>
      <c r="M22" s="190">
        <v>0</v>
      </c>
      <c r="N22" s="190">
        <v>0</v>
      </c>
      <c r="P22" s="1"/>
      <c r="Q22" s="27"/>
    </row>
    <row r="23" spans="1:17" ht="28.2" thickBot="1" x14ac:dyDescent="0.35">
      <c r="A23" s="216" t="s">
        <v>40</v>
      </c>
      <c r="B23" s="217" t="s">
        <v>41</v>
      </c>
      <c r="C23" s="216" t="s">
        <v>62</v>
      </c>
      <c r="D23" s="212"/>
      <c r="E23" s="213">
        <v>19019</v>
      </c>
      <c r="F23" s="218">
        <v>1</v>
      </c>
      <c r="G23" s="205">
        <f t="shared" si="4"/>
        <v>19019</v>
      </c>
      <c r="H23" s="219">
        <v>1.25</v>
      </c>
      <c r="I23" s="205">
        <f t="shared" si="5"/>
        <v>23773.75</v>
      </c>
      <c r="J23" s="213">
        <v>0</v>
      </c>
      <c r="K23" s="215"/>
      <c r="L23" s="205">
        <f t="shared" ref="L23:L24" si="6">I23-J23</f>
        <v>23773.75</v>
      </c>
      <c r="M23" s="215"/>
      <c r="N23" s="205">
        <f t="shared" ref="N23:N24" si="7">+I23-J23</f>
        <v>23773.75</v>
      </c>
      <c r="P23" s="1"/>
      <c r="Q23" s="27"/>
    </row>
    <row r="24" spans="1:17" ht="97.2" customHeight="1" thickBot="1" x14ac:dyDescent="0.35">
      <c r="A24" s="216" t="s">
        <v>40</v>
      </c>
      <c r="B24" s="217" t="s">
        <v>63</v>
      </c>
      <c r="C24" s="216" t="s">
        <v>64</v>
      </c>
      <c r="D24" s="212"/>
      <c r="E24" s="213">
        <v>5</v>
      </c>
      <c r="F24" s="218">
        <v>1</v>
      </c>
      <c r="G24" s="205">
        <f t="shared" si="4"/>
        <v>5</v>
      </c>
      <c r="H24" s="219">
        <v>8</v>
      </c>
      <c r="I24" s="205">
        <f t="shared" si="5"/>
        <v>40</v>
      </c>
      <c r="J24" s="213">
        <v>0</v>
      </c>
      <c r="K24" s="215"/>
      <c r="L24" s="205">
        <f t="shared" si="6"/>
        <v>40</v>
      </c>
      <c r="M24" s="215"/>
      <c r="N24" s="205">
        <f t="shared" si="7"/>
        <v>40</v>
      </c>
      <c r="P24" s="1"/>
      <c r="Q24" s="27"/>
    </row>
    <row r="25" spans="1:17" ht="15" thickBot="1" x14ac:dyDescent="0.35">
      <c r="A25" s="125"/>
      <c r="B25" s="126"/>
      <c r="C25" s="127" t="s">
        <v>65</v>
      </c>
      <c r="D25" s="125"/>
      <c r="E25" s="124">
        <f>+MAX(E16:E24)</f>
        <v>19019</v>
      </c>
      <c r="F25" s="128">
        <f>IF(E25=0,"",G25/E25)</f>
        <v>16.264251537935749</v>
      </c>
      <c r="G25" s="258">
        <f>SUM(G16:G24)</f>
        <v>309329.8</v>
      </c>
      <c r="H25" s="129">
        <f>IF(G25=0,"",I25/G25)</f>
        <v>0.89033500813694655</v>
      </c>
      <c r="I25" s="258">
        <f>SUM(I16:I24)</f>
        <v>275407.15000000002</v>
      </c>
      <c r="J25" s="258">
        <f>SUM(J16:J24)-1</f>
        <v>271882</v>
      </c>
      <c r="K25" s="124">
        <f t="shared" ref="K25" si="8">SUM(K20:K24)</f>
        <v>0</v>
      </c>
      <c r="L25" s="258">
        <f>SUM(L16:L24)</f>
        <v>3524.1500000000015</v>
      </c>
      <c r="M25" s="124"/>
      <c r="N25" s="258">
        <f>SUM(N16:N24)+1</f>
        <v>3525.1500000000015</v>
      </c>
      <c r="Q25" s="27"/>
    </row>
    <row r="26" spans="1:17" ht="18.600000000000001" thickBot="1" x14ac:dyDescent="0.35">
      <c r="A26" s="264" t="s">
        <v>66</v>
      </c>
      <c r="B26" s="264"/>
      <c r="C26" s="264"/>
      <c r="D26" s="264"/>
      <c r="E26" s="264"/>
      <c r="F26" s="264"/>
      <c r="G26" s="264"/>
      <c r="H26" s="264"/>
      <c r="I26" s="264"/>
      <c r="J26" s="264"/>
      <c r="K26" s="264"/>
      <c r="L26" s="264"/>
      <c r="M26" s="264"/>
      <c r="N26" s="264"/>
      <c r="O26" s="32"/>
      <c r="P26" s="1"/>
      <c r="Q26" s="27"/>
    </row>
    <row r="27" spans="1:17" ht="29.4" thickBot="1" x14ac:dyDescent="0.35">
      <c r="A27" s="191"/>
      <c r="B27" s="186" t="s">
        <v>67</v>
      </c>
      <c r="C27" s="186" t="s">
        <v>68</v>
      </c>
      <c r="D27" s="191"/>
      <c r="E27" s="189">
        <v>96860</v>
      </c>
      <c r="F27" s="190">
        <v>2</v>
      </c>
      <c r="G27" s="189">
        <v>193720</v>
      </c>
      <c r="H27" s="190">
        <v>0.1</v>
      </c>
      <c r="I27" s="189">
        <v>19372</v>
      </c>
      <c r="J27" s="189">
        <v>19372</v>
      </c>
      <c r="K27" s="190">
        <v>0</v>
      </c>
      <c r="L27" s="190">
        <v>0</v>
      </c>
      <c r="M27" s="190">
        <v>0</v>
      </c>
      <c r="N27" s="190">
        <v>0</v>
      </c>
      <c r="O27" s="32"/>
      <c r="P27" s="1"/>
      <c r="Q27" s="27"/>
    </row>
    <row r="28" spans="1:17" ht="18.600000000000001" thickBot="1" x14ac:dyDescent="0.35">
      <c r="A28" s="174"/>
      <c r="B28" s="174"/>
      <c r="C28" s="174"/>
      <c r="D28" s="174"/>
      <c r="E28" s="174"/>
      <c r="F28" s="174"/>
      <c r="G28" s="174"/>
      <c r="H28" s="174"/>
      <c r="I28" s="174"/>
      <c r="J28" s="174"/>
      <c r="K28" s="174"/>
      <c r="L28" s="174"/>
      <c r="M28" s="174"/>
      <c r="N28" s="174"/>
      <c r="O28" s="32"/>
      <c r="P28" s="1"/>
      <c r="Q28" s="27"/>
    </row>
    <row r="29" spans="1:17" ht="15" thickBot="1" x14ac:dyDescent="0.35">
      <c r="A29" s="125"/>
      <c r="B29" s="126"/>
      <c r="C29" s="127" t="s">
        <v>69</v>
      </c>
      <c r="D29" s="125"/>
      <c r="E29" s="130">
        <f>SUM(E27:E28)</f>
        <v>96860</v>
      </c>
      <c r="F29" s="131">
        <f>G29/E29</f>
        <v>2</v>
      </c>
      <c r="G29" s="130">
        <f>SUM(G27:G28)</f>
        <v>193720</v>
      </c>
      <c r="H29" s="132">
        <f>I29/G29</f>
        <v>0.1</v>
      </c>
      <c r="I29" s="130">
        <f>SUM(I27:I28)</f>
        <v>19372</v>
      </c>
      <c r="J29" s="130">
        <f t="shared" ref="J29:N29" si="9">SUM(J27:J28)</f>
        <v>19372</v>
      </c>
      <c r="K29" s="130">
        <f t="shared" si="9"/>
        <v>0</v>
      </c>
      <c r="L29" s="130">
        <f t="shared" si="9"/>
        <v>0</v>
      </c>
      <c r="M29" s="130">
        <f t="shared" si="9"/>
        <v>0</v>
      </c>
      <c r="N29" s="130">
        <f t="shared" si="9"/>
        <v>0</v>
      </c>
      <c r="Q29" s="28"/>
    </row>
    <row r="30" spans="1:17" ht="25.5" customHeight="1" thickBot="1" x14ac:dyDescent="0.35">
      <c r="A30" s="133"/>
      <c r="B30" s="134"/>
      <c r="C30" s="135" t="s">
        <v>70</v>
      </c>
      <c r="D30" s="133"/>
      <c r="E30" s="111">
        <f>+E14+E25+E29</f>
        <v>115935</v>
      </c>
      <c r="F30" s="136">
        <f>IF(E30=0,"",G30/E30)</f>
        <v>4.4291183853021083</v>
      </c>
      <c r="G30" s="259">
        <f>+G14+G25+G29</f>
        <v>513489.83999999997</v>
      </c>
      <c r="H30" s="136">
        <f>I30/G30</f>
        <v>1.2219409638173173</v>
      </c>
      <c r="I30" s="260">
        <f t="shared" ref="I30:N30" si="10">+I14+I25+I29</f>
        <v>627454.27</v>
      </c>
      <c r="J30" s="260">
        <f t="shared" si="10"/>
        <v>643612</v>
      </c>
      <c r="K30" s="111">
        <f t="shared" si="10"/>
        <v>0</v>
      </c>
      <c r="L30" s="261">
        <f>+L14+L25+L29+1</f>
        <v>-16157.73</v>
      </c>
      <c r="M30" s="111">
        <f t="shared" si="10"/>
        <v>0</v>
      </c>
      <c r="N30" s="260">
        <f t="shared" si="10"/>
        <v>-16157.73</v>
      </c>
    </row>
  </sheetData>
  <sheetProtection selectLockedCells="1"/>
  <autoFilter ref="A4:N30" xr:uid="{00000000-0009-0000-0000-000001000000}"/>
  <dataConsolidate/>
  <mergeCells count="4">
    <mergeCell ref="A2:N2"/>
    <mergeCell ref="A5:N5"/>
    <mergeCell ref="A15:N15"/>
    <mergeCell ref="A26:N26"/>
  </mergeCells>
  <dataValidations count="1">
    <dataValidation type="list" allowBlank="1" showInputMessage="1" showErrorMessage="1" sqref="A29 A20 A25 A14 A6:A10" xr:uid="{00000000-0002-0000-0100-000000000000}">
      <formula1>$Q$6:$Q$26</formula1>
    </dataValidation>
  </dataValidations>
  <printOptions horizontalCentered="1"/>
  <pageMargins left="0.7" right="0.7" top="0.75" bottom="0.75" header="0.3" footer="0.3"/>
  <pageSetup scale="55" fitToHeight="0" orientation="landscape" r:id="rId1"/>
  <headerFooter>
    <oddHeader>&amp;C&amp;"-,Bold"&amp;12OMB Control #0584-0006 
&amp;16 7 CFR Part 210 - National School Lunch Program</oddHeader>
  </headerFooter>
  <ignoredErrors>
    <ignoredError sqref="H25 H30 F30"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tint="0.39997558519241921"/>
    <pageSetUpPr fitToPage="1"/>
  </sheetPr>
  <dimension ref="A1:R38"/>
  <sheetViews>
    <sheetView tabSelected="1" zoomScale="90" zoomScaleNormal="90" zoomScalePageLayoutView="80" workbookViewId="0">
      <pane xSplit="3" ySplit="4" topLeftCell="D9" activePane="bottomRight" state="frozen"/>
      <selection pane="topRight" activeCell="D1" sqref="D1"/>
      <selection pane="bottomLeft" activeCell="A5" sqref="A5"/>
      <selection pane="bottomRight" activeCell="C13" sqref="C13"/>
    </sheetView>
  </sheetViews>
  <sheetFormatPr defaultRowHeight="14.4" outlineLevelCol="1" x14ac:dyDescent="0.3"/>
  <cols>
    <col min="1" max="1" width="11.5546875" customWidth="1"/>
    <col min="2" max="2" width="14.44140625" customWidth="1"/>
    <col min="3" max="3" width="42.44140625" customWidth="1"/>
    <col min="4" max="4" width="12.5546875" bestFit="1" customWidth="1"/>
    <col min="5" max="5" width="15.5546875" bestFit="1" customWidth="1"/>
    <col min="6" max="6" width="17" bestFit="1" customWidth="1"/>
    <col min="7" max="7" width="14.44140625" customWidth="1"/>
    <col min="8" max="8" width="14.5546875" bestFit="1" customWidth="1"/>
    <col min="9" max="9" width="13.44140625" customWidth="1"/>
    <col min="10" max="10" width="16.5546875" customWidth="1"/>
    <col min="11" max="11" width="12.5546875" customWidth="1" outlineLevel="1"/>
    <col min="12" max="12" width="13" style="80" customWidth="1" outlineLevel="1"/>
    <col min="13" max="13" width="11.5546875" style="80" customWidth="1" outlineLevel="1"/>
    <col min="14" max="14" width="13" style="80" customWidth="1"/>
    <col min="15" max="15" width="16.44140625" hidden="1" customWidth="1" outlineLevel="1"/>
    <col min="16" max="16" width="14.44140625" customWidth="1" collapsed="1"/>
    <col min="17" max="17" width="20.44140625" hidden="1" customWidth="1" outlineLevel="1"/>
    <col min="18" max="18" width="9.44140625" collapsed="1"/>
    <col min="64" max="64" width="8.5546875" customWidth="1"/>
  </cols>
  <sheetData>
    <row r="1" spans="1:17" ht="30.75" customHeight="1" thickBot="1" x14ac:dyDescent="0.45">
      <c r="A1" s="263" t="s">
        <v>71</v>
      </c>
      <c r="B1" s="263"/>
      <c r="C1" s="263"/>
      <c r="D1" s="263"/>
      <c r="E1" s="263"/>
      <c r="F1" s="263"/>
      <c r="G1" s="263"/>
      <c r="H1" s="263"/>
      <c r="I1" s="263"/>
      <c r="J1" s="263"/>
      <c r="K1" s="263"/>
      <c r="L1" s="263"/>
      <c r="M1" s="263"/>
      <c r="N1" s="263"/>
    </row>
    <row r="2" spans="1:17" ht="24" customHeight="1" thickBot="1" x14ac:dyDescent="0.35">
      <c r="A2" s="90"/>
      <c r="B2" s="90"/>
      <c r="C2" s="90"/>
      <c r="D2" s="91"/>
      <c r="E2" s="92" t="s">
        <v>1</v>
      </c>
      <c r="F2" s="92" t="s">
        <v>2</v>
      </c>
      <c r="G2" s="92" t="s">
        <v>3</v>
      </c>
      <c r="H2" s="92" t="s">
        <v>4</v>
      </c>
      <c r="I2" s="92" t="s">
        <v>5</v>
      </c>
      <c r="J2" s="92" t="s">
        <v>6</v>
      </c>
      <c r="K2" s="92"/>
      <c r="L2" s="93"/>
      <c r="M2" s="93"/>
      <c r="N2" s="93" t="s">
        <v>7</v>
      </c>
      <c r="O2" s="3"/>
      <c r="P2" s="2"/>
    </row>
    <row r="3" spans="1:17" ht="59.25" customHeight="1" thickBot="1" x14ac:dyDescent="0.35">
      <c r="A3" s="94" t="s">
        <v>8</v>
      </c>
      <c r="B3" s="94" t="s">
        <v>9</v>
      </c>
      <c r="C3" s="94" t="s">
        <v>10</v>
      </c>
      <c r="D3" s="94" t="s">
        <v>11</v>
      </c>
      <c r="E3" s="94" t="s">
        <v>72</v>
      </c>
      <c r="F3" s="94" t="s">
        <v>73</v>
      </c>
      <c r="G3" s="94" t="s">
        <v>14</v>
      </c>
      <c r="H3" s="94" t="s">
        <v>74</v>
      </c>
      <c r="I3" s="94" t="s">
        <v>16</v>
      </c>
      <c r="J3" s="94" t="s">
        <v>17</v>
      </c>
      <c r="K3" s="94" t="s">
        <v>18</v>
      </c>
      <c r="L3" s="95" t="s">
        <v>75</v>
      </c>
      <c r="M3" s="95" t="s">
        <v>20</v>
      </c>
      <c r="N3" s="95" t="s">
        <v>21</v>
      </c>
      <c r="O3" s="9" t="s">
        <v>22</v>
      </c>
      <c r="P3" s="81" t="s">
        <v>23</v>
      </c>
      <c r="Q3" s="26" t="s">
        <v>24</v>
      </c>
    </row>
    <row r="4" spans="1:17" ht="52.35" customHeight="1" thickBot="1" x14ac:dyDescent="0.35">
      <c r="A4" s="264" t="s">
        <v>25</v>
      </c>
      <c r="B4" s="264"/>
      <c r="C4" s="264"/>
      <c r="D4" s="264"/>
      <c r="E4" s="264"/>
      <c r="F4" s="264"/>
      <c r="G4" s="264"/>
      <c r="H4" s="264"/>
      <c r="I4" s="264"/>
      <c r="J4" s="264"/>
      <c r="K4" s="264"/>
      <c r="L4" s="264"/>
      <c r="M4" s="264"/>
      <c r="N4" s="264"/>
      <c r="O4" s="32"/>
      <c r="P4" s="82" t="s">
        <v>26</v>
      </c>
      <c r="Q4" s="26"/>
    </row>
    <row r="5" spans="1:17" ht="42" thickBot="1" x14ac:dyDescent="0.35">
      <c r="A5" s="226" t="s">
        <v>76</v>
      </c>
      <c r="B5" s="227" t="s">
        <v>77</v>
      </c>
      <c r="C5" s="228" t="s">
        <v>78</v>
      </c>
      <c r="D5" s="229"/>
      <c r="E5" s="230">
        <v>56</v>
      </c>
      <c r="F5" s="230">
        <v>68</v>
      </c>
      <c r="G5" s="200">
        <f t="shared" ref="G5" si="0">+E5*F5</f>
        <v>3808</v>
      </c>
      <c r="H5" s="231">
        <v>0.25</v>
      </c>
      <c r="I5" s="200">
        <f>+G5*H5</f>
        <v>952</v>
      </c>
      <c r="J5" s="230">
        <v>1582</v>
      </c>
      <c r="K5" s="232"/>
      <c r="L5" s="233">
        <f>I5-J5</f>
        <v>-630</v>
      </c>
      <c r="M5" s="233"/>
      <c r="N5" s="205">
        <f t="shared" ref="N5" si="1">+I5-J5</f>
        <v>-630</v>
      </c>
      <c r="Q5" s="29" t="s">
        <v>59</v>
      </c>
    </row>
    <row r="6" spans="1:17" ht="72.599999999999994" thickBot="1" x14ac:dyDescent="0.35">
      <c r="A6" s="220" t="s">
        <v>79</v>
      </c>
      <c r="B6" s="195" t="s">
        <v>80</v>
      </c>
      <c r="C6" s="221" t="s">
        <v>81</v>
      </c>
      <c r="D6" s="188" t="s">
        <v>79</v>
      </c>
      <c r="E6" s="188">
        <v>56</v>
      </c>
      <c r="F6" s="188">
        <v>340</v>
      </c>
      <c r="G6" s="116">
        <v>19040</v>
      </c>
      <c r="H6" s="188">
        <v>3</v>
      </c>
      <c r="I6" s="116">
        <v>57120</v>
      </c>
      <c r="J6" s="222">
        <v>57120</v>
      </c>
      <c r="K6" s="190">
        <v>0</v>
      </c>
      <c r="L6" s="190">
        <v>0</v>
      </c>
      <c r="M6" s="190">
        <v>0</v>
      </c>
      <c r="N6" s="223" t="s">
        <v>82</v>
      </c>
      <c r="Q6" s="29"/>
    </row>
    <row r="7" spans="1:17" ht="43.8" thickBot="1" x14ac:dyDescent="0.35">
      <c r="A7" s="220" t="s">
        <v>83</v>
      </c>
      <c r="B7" s="195" t="s">
        <v>84</v>
      </c>
      <c r="C7" s="221" t="s">
        <v>85</v>
      </c>
      <c r="D7" s="188" t="s">
        <v>83</v>
      </c>
      <c r="E7" s="188">
        <v>56</v>
      </c>
      <c r="F7" s="188">
        <v>1</v>
      </c>
      <c r="G7" s="223">
        <v>56</v>
      </c>
      <c r="H7" s="188">
        <v>1</v>
      </c>
      <c r="I7" s="223">
        <v>56</v>
      </c>
      <c r="J7" s="188">
        <v>56</v>
      </c>
      <c r="K7" s="190">
        <v>0</v>
      </c>
      <c r="L7" s="190">
        <v>0</v>
      </c>
      <c r="M7" s="190">
        <v>0</v>
      </c>
      <c r="N7" s="223" t="s">
        <v>82</v>
      </c>
      <c r="Q7" s="29"/>
    </row>
    <row r="8" spans="1:17" ht="42" thickBot="1" x14ac:dyDescent="0.35">
      <c r="A8" s="226" t="s">
        <v>27</v>
      </c>
      <c r="B8" s="227" t="s">
        <v>86</v>
      </c>
      <c r="C8" s="228" t="s">
        <v>87</v>
      </c>
      <c r="D8" s="229" t="s">
        <v>88</v>
      </c>
      <c r="E8" s="230">
        <v>56</v>
      </c>
      <c r="F8" s="230">
        <v>68</v>
      </c>
      <c r="G8" s="200">
        <f t="shared" ref="G8:G10" si="2">+E8*F8</f>
        <v>3808</v>
      </c>
      <c r="H8" s="231">
        <v>8.0021400000000007</v>
      </c>
      <c r="I8" s="200">
        <f t="shared" ref="I8:I12" si="3">+G8*H8</f>
        <v>30472.149120000002</v>
      </c>
      <c r="J8" s="230">
        <v>50638</v>
      </c>
      <c r="K8" s="232"/>
      <c r="L8" s="233">
        <f>I8-J8</f>
        <v>-20165.850879999998</v>
      </c>
      <c r="M8" s="233"/>
      <c r="N8" s="205">
        <f t="shared" ref="N8:N12" si="4">+I8-J8</f>
        <v>-20165.850879999998</v>
      </c>
      <c r="Q8" s="29"/>
    </row>
    <row r="9" spans="1:17" ht="55.8" thickBot="1" x14ac:dyDescent="0.35">
      <c r="A9" s="226" t="s">
        <v>27</v>
      </c>
      <c r="B9" s="227" t="s">
        <v>89</v>
      </c>
      <c r="C9" s="228" t="s">
        <v>90</v>
      </c>
      <c r="D9" s="229"/>
      <c r="E9" s="230">
        <v>56</v>
      </c>
      <c r="F9" s="230">
        <v>68</v>
      </c>
      <c r="G9" s="200">
        <f t="shared" si="2"/>
        <v>3808</v>
      </c>
      <c r="H9" s="231">
        <v>0.5</v>
      </c>
      <c r="I9" s="200">
        <f t="shared" si="3"/>
        <v>1904</v>
      </c>
      <c r="J9" s="230">
        <v>3164</v>
      </c>
      <c r="K9" s="232"/>
      <c r="L9" s="234">
        <f>I9-J9</f>
        <v>-1260</v>
      </c>
      <c r="M9" s="233"/>
      <c r="N9" s="205">
        <f t="shared" si="4"/>
        <v>-1260</v>
      </c>
      <c r="Q9" s="29" t="s">
        <v>76</v>
      </c>
    </row>
    <row r="10" spans="1:17" ht="28.2" thickBot="1" x14ac:dyDescent="0.35">
      <c r="A10" s="226" t="s">
        <v>27</v>
      </c>
      <c r="B10" s="227" t="s">
        <v>36</v>
      </c>
      <c r="C10" s="228" t="s">
        <v>91</v>
      </c>
      <c r="D10" s="229"/>
      <c r="E10" s="230">
        <v>56</v>
      </c>
      <c r="F10" s="230">
        <v>68</v>
      </c>
      <c r="G10" s="200">
        <f t="shared" si="2"/>
        <v>3808</v>
      </c>
      <c r="H10" s="231">
        <v>0.5</v>
      </c>
      <c r="I10" s="200">
        <f t="shared" si="3"/>
        <v>1904</v>
      </c>
      <c r="J10" s="230">
        <v>3173</v>
      </c>
      <c r="K10" s="232"/>
      <c r="L10" s="234">
        <f>I10-J10</f>
        <v>-1269</v>
      </c>
      <c r="M10" s="233"/>
      <c r="N10" s="205">
        <f t="shared" si="4"/>
        <v>-1269</v>
      </c>
      <c r="Q10" s="29"/>
    </row>
    <row r="11" spans="1:17" ht="28.2" thickBot="1" x14ac:dyDescent="0.35">
      <c r="A11" s="226" t="s">
        <v>27</v>
      </c>
      <c r="B11" s="227" t="s">
        <v>92</v>
      </c>
      <c r="C11" s="228" t="s">
        <v>93</v>
      </c>
      <c r="D11" s="229"/>
      <c r="E11" s="230">
        <v>56</v>
      </c>
      <c r="F11" s="230">
        <v>23</v>
      </c>
      <c r="G11" s="200">
        <f>+E11*F11</f>
        <v>1288</v>
      </c>
      <c r="H11" s="231">
        <v>16</v>
      </c>
      <c r="I11" s="200">
        <f t="shared" si="3"/>
        <v>20608</v>
      </c>
      <c r="J11" s="230">
        <v>0</v>
      </c>
      <c r="K11" s="232"/>
      <c r="L11" s="233">
        <v>20608</v>
      </c>
      <c r="M11" s="233"/>
      <c r="N11" s="205">
        <f t="shared" si="4"/>
        <v>20608</v>
      </c>
      <c r="Q11" s="29"/>
    </row>
    <row r="12" spans="1:17" ht="42" thickBot="1" x14ac:dyDescent="0.35">
      <c r="A12" s="96" t="s">
        <v>40</v>
      </c>
      <c r="B12" s="96" t="s">
        <v>94</v>
      </c>
      <c r="C12" s="85" t="s">
        <v>95</v>
      </c>
      <c r="D12" s="229"/>
      <c r="E12" s="230">
        <v>56</v>
      </c>
      <c r="F12" s="230">
        <v>1</v>
      </c>
      <c r="G12" s="200">
        <f>+E12*F12</f>
        <v>56</v>
      </c>
      <c r="H12" s="231">
        <v>0.25</v>
      </c>
      <c r="I12" s="200">
        <f t="shared" si="3"/>
        <v>14</v>
      </c>
      <c r="J12" s="230">
        <v>0</v>
      </c>
      <c r="K12" s="232"/>
      <c r="L12" s="233">
        <f>I12-J12</f>
        <v>14</v>
      </c>
      <c r="M12" s="233"/>
      <c r="N12" s="205">
        <f t="shared" si="4"/>
        <v>14</v>
      </c>
      <c r="Q12" s="29"/>
    </row>
    <row r="13" spans="1:17" ht="28.2" thickBot="1" x14ac:dyDescent="0.35">
      <c r="A13" s="96" t="s">
        <v>40</v>
      </c>
      <c r="B13" s="96" t="s">
        <v>96</v>
      </c>
      <c r="C13" s="85" t="s">
        <v>97</v>
      </c>
      <c r="D13" s="229"/>
      <c r="E13" s="230">
        <v>56</v>
      </c>
      <c r="F13" s="231">
        <f>5/56</f>
        <v>8.9285714285714288E-2</v>
      </c>
      <c r="G13" s="235">
        <f>56*0.09</f>
        <v>5.04</v>
      </c>
      <c r="H13" s="231">
        <v>0.25</v>
      </c>
      <c r="I13" s="235">
        <f t="shared" ref="I13" si="5">+G13*H13</f>
        <v>1.26</v>
      </c>
      <c r="J13" s="230">
        <v>0</v>
      </c>
      <c r="K13" s="232"/>
      <c r="L13" s="236">
        <f>I13-J13</f>
        <v>1.26</v>
      </c>
      <c r="M13" s="233"/>
      <c r="N13" s="237">
        <f t="shared" ref="N13" si="6">+I13-J13</f>
        <v>1.26</v>
      </c>
      <c r="Q13" s="29"/>
    </row>
    <row r="14" spans="1:17" ht="43.8" thickBot="1" x14ac:dyDescent="0.35">
      <c r="A14" s="220"/>
      <c r="B14" s="195" t="s">
        <v>98</v>
      </c>
      <c r="C14" s="221" t="s">
        <v>177</v>
      </c>
      <c r="D14" s="188"/>
      <c r="E14" s="188">
        <v>56</v>
      </c>
      <c r="F14" s="188">
        <v>1</v>
      </c>
      <c r="G14" s="223">
        <v>56</v>
      </c>
      <c r="H14" s="188">
        <v>3</v>
      </c>
      <c r="I14" s="223">
        <v>168</v>
      </c>
      <c r="J14" s="188">
        <v>168</v>
      </c>
      <c r="K14" s="190">
        <v>0</v>
      </c>
      <c r="L14" s="190">
        <v>0</v>
      </c>
      <c r="M14" s="190">
        <v>0</v>
      </c>
      <c r="N14" s="223" t="s">
        <v>82</v>
      </c>
      <c r="Q14" s="29"/>
    </row>
    <row r="15" spans="1:17" ht="29.4" thickBot="1" x14ac:dyDescent="0.35">
      <c r="A15" s="220"/>
      <c r="B15" s="190" t="s">
        <v>99</v>
      </c>
      <c r="C15" s="221" t="s">
        <v>100</v>
      </c>
      <c r="D15" s="188"/>
      <c r="E15" s="188">
        <v>56</v>
      </c>
      <c r="F15" s="188">
        <v>340</v>
      </c>
      <c r="G15" s="116">
        <v>19040</v>
      </c>
      <c r="H15" s="188">
        <v>0.25</v>
      </c>
      <c r="I15" s="116">
        <v>4760</v>
      </c>
      <c r="J15" s="222">
        <v>4760</v>
      </c>
      <c r="K15" s="190">
        <v>0</v>
      </c>
      <c r="L15" s="190">
        <v>0</v>
      </c>
      <c r="M15" s="190">
        <v>0</v>
      </c>
      <c r="N15" s="223" t="s">
        <v>82</v>
      </c>
      <c r="Q15" s="29"/>
    </row>
    <row r="16" spans="1:17" ht="29.4" thickBot="1" x14ac:dyDescent="0.35">
      <c r="A16" s="220" t="s">
        <v>59</v>
      </c>
      <c r="B16" s="195" t="s">
        <v>101</v>
      </c>
      <c r="C16" s="221" t="s">
        <v>102</v>
      </c>
      <c r="D16" s="188" t="s">
        <v>103</v>
      </c>
      <c r="E16" s="190">
        <v>56</v>
      </c>
      <c r="F16" s="188">
        <v>340</v>
      </c>
      <c r="G16" s="116">
        <v>19040</v>
      </c>
      <c r="H16" s="188">
        <v>0.2</v>
      </c>
      <c r="I16" s="116">
        <v>3808</v>
      </c>
      <c r="J16" s="222">
        <v>3808</v>
      </c>
      <c r="K16" s="190">
        <v>0</v>
      </c>
      <c r="L16" s="190">
        <v>0</v>
      </c>
      <c r="M16" s="190">
        <v>0</v>
      </c>
      <c r="N16" s="223" t="s">
        <v>82</v>
      </c>
      <c r="Q16" s="29"/>
    </row>
    <row r="17" spans="1:17" ht="43.8" thickBot="1" x14ac:dyDescent="0.35">
      <c r="A17" s="220" t="s">
        <v>104</v>
      </c>
      <c r="B17" s="195" t="s">
        <v>105</v>
      </c>
      <c r="C17" s="221" t="s">
        <v>106</v>
      </c>
      <c r="D17" s="188"/>
      <c r="E17" s="188">
        <v>56</v>
      </c>
      <c r="F17" s="188">
        <v>1</v>
      </c>
      <c r="G17" s="223">
        <v>56</v>
      </c>
      <c r="H17" s="188">
        <v>0.25</v>
      </c>
      <c r="I17" s="223">
        <v>14</v>
      </c>
      <c r="J17" s="188">
        <v>14</v>
      </c>
      <c r="K17" s="190">
        <v>0</v>
      </c>
      <c r="L17" s="190">
        <v>0</v>
      </c>
      <c r="M17" s="190">
        <v>0</v>
      </c>
      <c r="N17" s="223" t="s">
        <v>82</v>
      </c>
      <c r="Q17" s="29"/>
    </row>
    <row r="18" spans="1:17" ht="15" thickBot="1" x14ac:dyDescent="0.35">
      <c r="A18" s="97"/>
      <c r="B18" s="98"/>
      <c r="C18" s="99" t="s">
        <v>45</v>
      </c>
      <c r="D18" s="100"/>
      <c r="E18" s="101">
        <f>+MAX(E5:E17)</f>
        <v>56</v>
      </c>
      <c r="F18" s="101">
        <f>IF(E18=0,"",G18/E18)</f>
        <v>1319.0900000000001</v>
      </c>
      <c r="G18" s="101">
        <f>SUM(G5:G17)</f>
        <v>73869.040000000008</v>
      </c>
      <c r="H18" s="102">
        <f>IF(G18=0,"",I18/G18)</f>
        <v>1.6486123160663788</v>
      </c>
      <c r="I18" s="101">
        <f>SUM(I5:I17)</f>
        <v>121781.40912</v>
      </c>
      <c r="J18" s="101">
        <f>SUM(J5:J17)</f>
        <v>124483</v>
      </c>
      <c r="K18" s="103">
        <f t="shared" ref="K18" si="7">SUM(K5:K13)</f>
        <v>0</v>
      </c>
      <c r="L18" s="103">
        <f>SUM(L5:L17)</f>
        <v>-2701.5908799999979</v>
      </c>
      <c r="M18" s="103">
        <f>SUM(M5:M17)</f>
        <v>0</v>
      </c>
      <c r="N18" s="103">
        <f>SUM(N5:N17)</f>
        <v>-2701.5908799999979</v>
      </c>
      <c r="Q18" s="27" t="s">
        <v>79</v>
      </c>
    </row>
    <row r="19" spans="1:17" ht="18.75" customHeight="1" thickBot="1" x14ac:dyDescent="0.35">
      <c r="A19" s="264" t="s">
        <v>46</v>
      </c>
      <c r="B19" s="264"/>
      <c r="C19" s="264"/>
      <c r="D19" s="264"/>
      <c r="E19" s="264"/>
      <c r="F19" s="264"/>
      <c r="G19" s="264"/>
      <c r="H19" s="264"/>
      <c r="I19" s="264"/>
      <c r="J19" s="264"/>
      <c r="K19" s="264"/>
      <c r="L19" s="264"/>
      <c r="M19" s="264"/>
      <c r="N19" s="264"/>
      <c r="O19" s="32"/>
      <c r="P19" s="1"/>
      <c r="Q19" s="27" t="s">
        <v>83</v>
      </c>
    </row>
    <row r="20" spans="1:17" ht="42" thickBot="1" x14ac:dyDescent="0.35">
      <c r="A20" s="96" t="s">
        <v>40</v>
      </c>
      <c r="B20" s="96" t="s">
        <v>41</v>
      </c>
      <c r="C20" s="85" t="s">
        <v>107</v>
      </c>
      <c r="D20" s="238"/>
      <c r="E20" s="245">
        <v>19019</v>
      </c>
      <c r="F20" s="239">
        <v>1</v>
      </c>
      <c r="G20" s="200">
        <f>+E20*F20</f>
        <v>19019</v>
      </c>
      <c r="H20" s="214">
        <v>0.25</v>
      </c>
      <c r="I20" s="200">
        <f>+G20*H20</f>
        <v>4754.75</v>
      </c>
      <c r="J20" s="239">
        <v>0</v>
      </c>
      <c r="K20" s="240"/>
      <c r="L20" s="233">
        <f>I20-J20</f>
        <v>4754.75</v>
      </c>
      <c r="M20" s="233"/>
      <c r="N20" s="234">
        <f t="shared" ref="N20" si="8">+I20-J20</f>
        <v>4754.75</v>
      </c>
      <c r="Q20" s="27"/>
    </row>
    <row r="21" spans="1:17" ht="15" thickBot="1" x14ac:dyDescent="0.35">
      <c r="A21" s="220"/>
      <c r="B21" s="195" t="s">
        <v>108</v>
      </c>
      <c r="C21" s="221" t="s">
        <v>109</v>
      </c>
      <c r="D21" s="194"/>
      <c r="E21" s="193">
        <v>19019</v>
      </c>
      <c r="F21" s="194">
        <v>4</v>
      </c>
      <c r="G21" s="116">
        <v>76076</v>
      </c>
      <c r="H21" s="194">
        <v>0.65</v>
      </c>
      <c r="I21" s="116">
        <v>49449</v>
      </c>
      <c r="J21" s="193">
        <v>49449</v>
      </c>
      <c r="K21" s="190" t="s">
        <v>110</v>
      </c>
      <c r="L21" s="190" t="s">
        <v>82</v>
      </c>
      <c r="M21" s="190" t="s">
        <v>82</v>
      </c>
      <c r="N21" s="190" t="s">
        <v>82</v>
      </c>
      <c r="Q21" s="27"/>
    </row>
    <row r="22" spans="1:17" ht="43.8" thickBot="1" x14ac:dyDescent="0.35">
      <c r="A22" s="220" t="s">
        <v>76</v>
      </c>
      <c r="B22" s="195" t="s">
        <v>111</v>
      </c>
      <c r="C22" s="221" t="s">
        <v>112</v>
      </c>
      <c r="D22" s="194"/>
      <c r="E22" s="193">
        <v>19019</v>
      </c>
      <c r="F22" s="194">
        <v>1</v>
      </c>
      <c r="G22" s="116">
        <v>19019</v>
      </c>
      <c r="H22" s="194">
        <v>20</v>
      </c>
      <c r="I22" s="116">
        <v>380380</v>
      </c>
      <c r="J22" s="193">
        <v>380380</v>
      </c>
      <c r="K22" s="190" t="s">
        <v>110</v>
      </c>
      <c r="L22" s="190" t="s">
        <v>82</v>
      </c>
      <c r="M22" s="190" t="s">
        <v>82</v>
      </c>
      <c r="N22" s="223" t="s">
        <v>82</v>
      </c>
      <c r="Q22" s="27"/>
    </row>
    <row r="23" spans="1:17" ht="58.2" thickBot="1" x14ac:dyDescent="0.35">
      <c r="A23" s="220"/>
      <c r="B23" s="195" t="s">
        <v>113</v>
      </c>
      <c r="C23" s="221" t="s">
        <v>114</v>
      </c>
      <c r="D23" s="194"/>
      <c r="E23" s="193">
        <v>19019</v>
      </c>
      <c r="F23" s="194">
        <v>10</v>
      </c>
      <c r="G23" s="116">
        <v>190190</v>
      </c>
      <c r="H23" s="194">
        <v>5</v>
      </c>
      <c r="I23" s="116">
        <v>950950</v>
      </c>
      <c r="J23" s="193">
        <v>950950</v>
      </c>
      <c r="K23" s="190" t="s">
        <v>110</v>
      </c>
      <c r="L23" s="190" t="s">
        <v>82</v>
      </c>
      <c r="M23" s="190" t="s">
        <v>82</v>
      </c>
      <c r="N23" s="190" t="s">
        <v>82</v>
      </c>
      <c r="Q23" s="27"/>
    </row>
    <row r="24" spans="1:17" ht="43.8" thickBot="1" x14ac:dyDescent="0.35">
      <c r="A24" s="220" t="s">
        <v>115</v>
      </c>
      <c r="B24" s="195" t="s">
        <v>116</v>
      </c>
      <c r="C24" s="221" t="s">
        <v>117</v>
      </c>
      <c r="D24" s="194"/>
      <c r="E24" s="193">
        <v>19019</v>
      </c>
      <c r="F24" s="194">
        <v>1</v>
      </c>
      <c r="G24" s="116">
        <v>19019</v>
      </c>
      <c r="H24" s="194">
        <v>0.25</v>
      </c>
      <c r="I24" s="116">
        <v>4755</v>
      </c>
      <c r="J24" s="193">
        <v>4755</v>
      </c>
      <c r="K24" s="190" t="s">
        <v>110</v>
      </c>
      <c r="L24" s="190" t="s">
        <v>82</v>
      </c>
      <c r="M24" s="190" t="s">
        <v>82</v>
      </c>
      <c r="N24" s="190" t="s">
        <v>82</v>
      </c>
      <c r="Q24" s="27"/>
    </row>
    <row r="25" spans="1:17" ht="43.8" thickBot="1" x14ac:dyDescent="0.35">
      <c r="A25" s="220"/>
      <c r="B25" s="195" t="s">
        <v>118</v>
      </c>
      <c r="C25" s="221" t="s">
        <v>119</v>
      </c>
      <c r="D25" s="194"/>
      <c r="E25" s="193">
        <v>19019</v>
      </c>
      <c r="F25" s="194">
        <v>1</v>
      </c>
      <c r="G25" s="116">
        <v>19019</v>
      </c>
      <c r="H25" s="194">
        <v>2.66</v>
      </c>
      <c r="I25" s="116">
        <v>50591</v>
      </c>
      <c r="J25" s="193">
        <v>50591</v>
      </c>
      <c r="K25" s="190" t="s">
        <v>110</v>
      </c>
      <c r="L25" s="190" t="s">
        <v>82</v>
      </c>
      <c r="M25" s="190" t="s">
        <v>82</v>
      </c>
      <c r="N25" s="190" t="s">
        <v>82</v>
      </c>
      <c r="Q25" s="27"/>
    </row>
    <row r="26" spans="1:17" ht="29.4" thickBot="1" x14ac:dyDescent="0.35">
      <c r="A26" s="220" t="s">
        <v>59</v>
      </c>
      <c r="B26" s="195" t="s">
        <v>120</v>
      </c>
      <c r="C26" s="221" t="s">
        <v>121</v>
      </c>
      <c r="D26" s="194"/>
      <c r="E26" s="193">
        <v>19019</v>
      </c>
      <c r="F26" s="194">
        <v>1</v>
      </c>
      <c r="G26" s="116">
        <v>19019</v>
      </c>
      <c r="H26" s="194">
        <v>5</v>
      </c>
      <c r="I26" s="116">
        <v>95095</v>
      </c>
      <c r="J26" s="193">
        <v>95095</v>
      </c>
      <c r="K26" s="190" t="s">
        <v>110</v>
      </c>
      <c r="L26" s="190" t="s">
        <v>82</v>
      </c>
      <c r="M26" s="190" t="s">
        <v>82</v>
      </c>
      <c r="N26" s="190" t="s">
        <v>82</v>
      </c>
      <c r="Q26" s="27"/>
    </row>
    <row r="27" spans="1:17" ht="58.2" thickBot="1" x14ac:dyDescent="0.35">
      <c r="A27" s="220" t="s">
        <v>59</v>
      </c>
      <c r="B27" s="195" t="s">
        <v>122</v>
      </c>
      <c r="C27" s="221" t="s">
        <v>123</v>
      </c>
      <c r="D27" s="194"/>
      <c r="E27" s="193">
        <v>19019</v>
      </c>
      <c r="F27" s="194">
        <v>1</v>
      </c>
      <c r="G27" s="116">
        <v>19019</v>
      </c>
      <c r="H27" s="194">
        <v>10</v>
      </c>
      <c r="I27" s="116">
        <v>190190</v>
      </c>
      <c r="J27" s="193">
        <v>190190</v>
      </c>
      <c r="K27" s="190" t="s">
        <v>110</v>
      </c>
      <c r="L27" s="190" t="s">
        <v>82</v>
      </c>
      <c r="M27" s="190" t="s">
        <v>82</v>
      </c>
      <c r="N27" s="190" t="s">
        <v>82</v>
      </c>
      <c r="Q27" s="27"/>
    </row>
    <row r="28" spans="1:17" ht="43.8" thickBot="1" x14ac:dyDescent="0.35">
      <c r="A28" s="220" t="s">
        <v>104</v>
      </c>
      <c r="B28" s="195" t="s">
        <v>124</v>
      </c>
      <c r="C28" s="221" t="s">
        <v>125</v>
      </c>
      <c r="D28" s="194"/>
      <c r="E28" s="193">
        <v>19019</v>
      </c>
      <c r="F28" s="194">
        <v>1</v>
      </c>
      <c r="G28" s="116">
        <v>19019</v>
      </c>
      <c r="H28" s="194">
        <v>0.25</v>
      </c>
      <c r="I28" s="116">
        <v>4755</v>
      </c>
      <c r="J28" s="193">
        <v>4755</v>
      </c>
      <c r="K28" s="190" t="s">
        <v>110</v>
      </c>
      <c r="L28" s="190" t="s">
        <v>82</v>
      </c>
      <c r="M28" s="190" t="s">
        <v>82</v>
      </c>
      <c r="N28" s="190" t="s">
        <v>82</v>
      </c>
      <c r="Q28" s="27"/>
    </row>
    <row r="29" spans="1:17" ht="43.8" thickBot="1" x14ac:dyDescent="0.35">
      <c r="A29" s="220" t="s">
        <v>126</v>
      </c>
      <c r="B29" s="195" t="s">
        <v>127</v>
      </c>
      <c r="C29" s="221" t="s">
        <v>128</v>
      </c>
      <c r="D29" s="194"/>
      <c r="E29" s="193">
        <v>19019</v>
      </c>
      <c r="F29" s="194">
        <v>1</v>
      </c>
      <c r="G29" s="116">
        <v>19019</v>
      </c>
      <c r="H29" s="194">
        <v>0.25</v>
      </c>
      <c r="I29" s="116">
        <v>4755</v>
      </c>
      <c r="J29" s="193">
        <v>4755</v>
      </c>
      <c r="K29" s="190" t="s">
        <v>110</v>
      </c>
      <c r="L29" s="188">
        <v>0</v>
      </c>
      <c r="M29" s="190">
        <v>0</v>
      </c>
      <c r="N29" s="190">
        <v>0</v>
      </c>
      <c r="Q29" s="27"/>
    </row>
    <row r="30" spans="1:17" ht="15" thickBot="1" x14ac:dyDescent="0.35">
      <c r="A30" s="97"/>
      <c r="B30" s="104"/>
      <c r="C30" s="105" t="s">
        <v>65</v>
      </c>
      <c r="D30" s="106"/>
      <c r="E30" s="241">
        <f>+MAX(E20:E20)</f>
        <v>19019</v>
      </c>
      <c r="F30" s="242">
        <f>IF(E30=0,"",G30/E30)</f>
        <v>22</v>
      </c>
      <c r="G30" s="241">
        <f>SUM(G20:G29)</f>
        <v>418418</v>
      </c>
      <c r="H30" s="243">
        <f>IF(G30=0,"",I30/G30)</f>
        <v>4.1481837540449984</v>
      </c>
      <c r="I30" s="241">
        <f t="shared" ref="I30:M30" si="9">SUM(I20:I29)</f>
        <v>1735674.75</v>
      </c>
      <c r="J30" s="258">
        <f>SUM(J20:J29)-1</f>
        <v>1730919</v>
      </c>
      <c r="K30" s="244">
        <f t="shared" si="9"/>
        <v>0</v>
      </c>
      <c r="L30" s="258">
        <f>SUM(L20+L29)</f>
        <v>4754.75</v>
      </c>
      <c r="M30" s="241">
        <f t="shared" si="9"/>
        <v>0</v>
      </c>
      <c r="N30" s="258">
        <f>SUM(N20:N29)+1</f>
        <v>4755.75</v>
      </c>
      <c r="Q30" s="27"/>
    </row>
    <row r="31" spans="1:17" ht="18.600000000000001" thickBot="1" x14ac:dyDescent="0.35">
      <c r="A31" s="264" t="s">
        <v>129</v>
      </c>
      <c r="B31" s="264"/>
      <c r="C31" s="264"/>
      <c r="D31" s="264"/>
      <c r="E31" s="264"/>
      <c r="F31" s="264"/>
      <c r="G31" s="264"/>
      <c r="H31" s="264"/>
      <c r="I31" s="264"/>
      <c r="J31" s="264"/>
      <c r="K31" s="264"/>
      <c r="L31" s="264"/>
      <c r="M31" s="264"/>
      <c r="N31" s="264"/>
      <c r="O31" s="32"/>
      <c r="P31" s="1"/>
      <c r="Q31" s="27"/>
    </row>
    <row r="32" spans="1:17" ht="42" thickBot="1" x14ac:dyDescent="0.35">
      <c r="A32" s="220"/>
      <c r="B32" s="220" t="s">
        <v>130</v>
      </c>
      <c r="C32" s="224" t="s">
        <v>131</v>
      </c>
      <c r="D32" s="225"/>
      <c r="E32" s="116">
        <v>29058</v>
      </c>
      <c r="F32" s="223">
        <v>1</v>
      </c>
      <c r="G32" s="116">
        <v>29058</v>
      </c>
      <c r="H32" s="223">
        <v>0.08</v>
      </c>
      <c r="I32" s="116">
        <v>2325</v>
      </c>
      <c r="J32" s="116">
        <v>2325</v>
      </c>
      <c r="K32" s="223" t="s">
        <v>82</v>
      </c>
      <c r="L32" s="223" t="s">
        <v>82</v>
      </c>
      <c r="M32" s="223" t="s">
        <v>82</v>
      </c>
      <c r="N32" s="223" t="s">
        <v>82</v>
      </c>
      <c r="O32" s="32"/>
      <c r="Q32" s="27"/>
    </row>
    <row r="33" spans="1:17" ht="28.2" thickBot="1" x14ac:dyDescent="0.35">
      <c r="A33" s="220" t="s">
        <v>76</v>
      </c>
      <c r="B33" s="220" t="s">
        <v>111</v>
      </c>
      <c r="C33" s="224" t="s">
        <v>132</v>
      </c>
      <c r="D33" s="225"/>
      <c r="E33" s="116">
        <v>96860</v>
      </c>
      <c r="F33" s="223">
        <v>1</v>
      </c>
      <c r="G33" s="116">
        <v>96860</v>
      </c>
      <c r="H33" s="223">
        <v>0.5</v>
      </c>
      <c r="I33" s="116">
        <v>48430</v>
      </c>
      <c r="J33" s="116">
        <v>48430</v>
      </c>
      <c r="K33" s="223" t="s">
        <v>82</v>
      </c>
      <c r="L33" s="223" t="s">
        <v>82</v>
      </c>
      <c r="M33" s="223" t="s">
        <v>82</v>
      </c>
      <c r="N33" s="223" t="s">
        <v>82</v>
      </c>
      <c r="O33" s="32"/>
      <c r="Q33" s="27"/>
    </row>
    <row r="34" spans="1:17" ht="42" thickBot="1" x14ac:dyDescent="0.35">
      <c r="A34" s="220"/>
      <c r="B34" s="220" t="s">
        <v>133</v>
      </c>
      <c r="C34" s="224" t="s">
        <v>134</v>
      </c>
      <c r="D34" s="225"/>
      <c r="E34" s="116">
        <v>96860</v>
      </c>
      <c r="F34" s="223">
        <v>180</v>
      </c>
      <c r="G34" s="116">
        <v>17434800</v>
      </c>
      <c r="H34" s="223">
        <v>0.15</v>
      </c>
      <c r="I34" s="116">
        <v>2615220</v>
      </c>
      <c r="J34" s="116">
        <v>2615220</v>
      </c>
      <c r="K34" s="223" t="s">
        <v>82</v>
      </c>
      <c r="L34" s="223" t="s">
        <v>82</v>
      </c>
      <c r="M34" s="223" t="s">
        <v>82</v>
      </c>
      <c r="N34" s="223" t="s">
        <v>82</v>
      </c>
      <c r="O34" s="32"/>
      <c r="Q34" s="27"/>
    </row>
    <row r="35" spans="1:17" ht="28.2" thickBot="1" x14ac:dyDescent="0.35">
      <c r="A35" s="220"/>
      <c r="B35" s="220" t="s">
        <v>135</v>
      </c>
      <c r="C35" s="224" t="s">
        <v>136</v>
      </c>
      <c r="D35" s="225"/>
      <c r="E35" s="116">
        <v>96860</v>
      </c>
      <c r="F35" s="223">
        <v>180</v>
      </c>
      <c r="G35" s="116">
        <v>17434800</v>
      </c>
      <c r="H35" s="223">
        <v>0.25</v>
      </c>
      <c r="I35" s="116">
        <v>4358700</v>
      </c>
      <c r="J35" s="116">
        <v>4358700</v>
      </c>
      <c r="K35" s="223" t="s">
        <v>82</v>
      </c>
      <c r="L35" s="223" t="s">
        <v>82</v>
      </c>
      <c r="M35" s="223" t="s">
        <v>82</v>
      </c>
      <c r="N35" s="223" t="s">
        <v>82</v>
      </c>
      <c r="O35" s="32"/>
      <c r="Q35" s="27"/>
    </row>
    <row r="36" spans="1:17" ht="28.2" thickBot="1" x14ac:dyDescent="0.35">
      <c r="A36" s="220"/>
      <c r="B36" s="220" t="s">
        <v>137</v>
      </c>
      <c r="C36" s="224" t="s">
        <v>138</v>
      </c>
      <c r="D36" s="225"/>
      <c r="E36" s="116">
        <v>96860</v>
      </c>
      <c r="F36" s="223">
        <v>120</v>
      </c>
      <c r="G36" s="116">
        <v>11623200</v>
      </c>
      <c r="H36" s="223">
        <v>0.02</v>
      </c>
      <c r="I36" s="116">
        <v>232464</v>
      </c>
      <c r="J36" s="116">
        <v>232464</v>
      </c>
      <c r="K36" s="223" t="s">
        <v>82</v>
      </c>
      <c r="L36" s="223" t="s">
        <v>82</v>
      </c>
      <c r="M36" s="223" t="s">
        <v>82</v>
      </c>
      <c r="N36" s="223" t="s">
        <v>82</v>
      </c>
      <c r="Q36" s="27"/>
    </row>
    <row r="37" spans="1:17" ht="15" thickBot="1" x14ac:dyDescent="0.35">
      <c r="A37" s="97"/>
      <c r="B37" s="98"/>
      <c r="C37" s="99" t="s">
        <v>139</v>
      </c>
      <c r="D37" s="100"/>
      <c r="E37" s="103">
        <f>+MAX(E36:E36)</f>
        <v>96860</v>
      </c>
      <c r="F37" s="102">
        <f>IF(E37=0,"",G37/E37)</f>
        <v>481.3</v>
      </c>
      <c r="G37" s="101">
        <f>SUM(G32:G36)</f>
        <v>46618718</v>
      </c>
      <c r="H37" s="102">
        <f>IF(G37=0,"",I37/G37)</f>
        <v>0.15567006797570024</v>
      </c>
      <c r="I37" s="101">
        <f t="shared" ref="I37:N37" si="10">SUM(I32:I36)</f>
        <v>7257139</v>
      </c>
      <c r="J37" s="101">
        <f t="shared" si="10"/>
        <v>7257139</v>
      </c>
      <c r="K37" s="101">
        <f t="shared" si="10"/>
        <v>0</v>
      </c>
      <c r="L37" s="103">
        <f t="shared" si="10"/>
        <v>0</v>
      </c>
      <c r="M37" s="103">
        <f t="shared" si="10"/>
        <v>0</v>
      </c>
      <c r="N37" s="103">
        <f t="shared" si="10"/>
        <v>0</v>
      </c>
      <c r="Q37" s="28"/>
    </row>
    <row r="38" spans="1:17" ht="25.5" customHeight="1" thickBot="1" x14ac:dyDescent="0.35">
      <c r="A38" s="108"/>
      <c r="B38" s="109"/>
      <c r="C38" s="110" t="s">
        <v>140</v>
      </c>
      <c r="D38" s="108"/>
      <c r="E38" s="111">
        <f>+SUM($E$18+$E$30+$E$37)</f>
        <v>115935</v>
      </c>
      <c r="F38" s="112">
        <f>IF(E38=0,"",G38/E38)</f>
        <v>406.35705386639063</v>
      </c>
      <c r="G38" s="111">
        <f>+G18+G30+G37</f>
        <v>47111005.039999999</v>
      </c>
      <c r="H38" s="112">
        <f>IF(G38=0,"",I38/G38)</f>
        <v>0.19347061586525646</v>
      </c>
      <c r="I38" s="111">
        <f t="shared" ref="I38:M38" si="11">+I18+I30+I37</f>
        <v>9114595.1591200009</v>
      </c>
      <c r="J38" s="260">
        <f t="shared" si="11"/>
        <v>9112541</v>
      </c>
      <c r="K38" s="111">
        <f t="shared" si="11"/>
        <v>0</v>
      </c>
      <c r="L38" s="261">
        <f>+L18+L30+L37+1</f>
        <v>2054.1591200000021</v>
      </c>
      <c r="M38" s="113">
        <f t="shared" si="11"/>
        <v>0</v>
      </c>
      <c r="N38" s="261">
        <f>+N18+N30+N37</f>
        <v>2054.1591200000021</v>
      </c>
    </row>
  </sheetData>
  <sheetProtection selectLockedCells="1"/>
  <autoFilter ref="A3:N38" xr:uid="{00000000-0009-0000-0000-000000000000}"/>
  <dataConsolidate/>
  <mergeCells count="4">
    <mergeCell ref="A1:N1"/>
    <mergeCell ref="A4:N4"/>
    <mergeCell ref="A19:N19"/>
    <mergeCell ref="A31:N31"/>
  </mergeCells>
  <dataValidations count="1">
    <dataValidation type="list" allowBlank="1" showInputMessage="1" showErrorMessage="1" sqref="A8:A11 A5" xr:uid="{00000000-0002-0000-0000-000000000000}">
      <formula1>$Q$5:$Q$11</formula1>
    </dataValidation>
  </dataValidations>
  <printOptions horizontalCentered="1"/>
  <pageMargins left="0.7" right="0.7" top="0.75" bottom="0.75" header="0.3" footer="0.3"/>
  <pageSetup scale="55" fitToHeight="0" orientation="landscape" r:id="rId1"/>
  <headerFooter>
    <oddHeader>&amp;COMB Control #0584-0655
&amp;"-,Bold"&amp;12 Attachment A Burden Chart for 0584-0655 Meal Service and Monitoring Requirements in the National School Lunch and School Breakfast Programs</oddHeader>
  </headerFooter>
  <ignoredErrors>
    <ignoredError sqref="G38:H38 F38 H18 H37"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R17"/>
  <sheetViews>
    <sheetView zoomScale="90" zoomScaleNormal="90" workbookViewId="0">
      <pane ySplit="3" topLeftCell="A4" activePane="bottomLeft" state="frozen"/>
      <selection pane="bottomLeft" activeCell="B9" sqref="B9"/>
    </sheetView>
  </sheetViews>
  <sheetFormatPr defaultColWidth="8.5546875" defaultRowHeight="14.4" outlineLevelCol="1" x14ac:dyDescent="0.3"/>
  <cols>
    <col min="1" max="1" width="11.44140625" customWidth="1"/>
    <col min="2" max="2" width="16.44140625" customWidth="1"/>
    <col min="3" max="3" width="42.44140625" customWidth="1"/>
    <col min="4" max="4" width="12.5546875" bestFit="1" customWidth="1"/>
    <col min="5" max="5" width="15.5546875" bestFit="1" customWidth="1"/>
    <col min="6" max="6" width="15" customWidth="1"/>
    <col min="7" max="7" width="13.5546875" customWidth="1"/>
    <col min="8" max="8" width="14.5546875" bestFit="1" customWidth="1"/>
    <col min="9" max="9" width="13.44140625" customWidth="1"/>
    <col min="10" max="10" width="16.5546875" customWidth="1"/>
    <col min="11" max="11" width="12.5546875" customWidth="1" outlineLevel="1"/>
    <col min="12" max="12" width="13" style="80" customWidth="1" outlineLevel="1"/>
    <col min="13" max="13" width="11" customWidth="1" outlineLevel="1"/>
    <col min="14" max="14" width="13" style="80" customWidth="1"/>
    <col min="15" max="15" width="16.44140625" hidden="1" customWidth="1" outlineLevel="1"/>
    <col min="16" max="16" width="8.5546875" collapsed="1"/>
    <col min="17" max="17" width="2.77734375" hidden="1" customWidth="1" outlineLevel="1"/>
    <col min="18" max="18" width="8.5546875" collapsed="1"/>
    <col min="64" max="64" width="8.5546875" customWidth="1"/>
  </cols>
  <sheetData>
    <row r="1" spans="1:17" ht="30.75" customHeight="1" thickBot="1" x14ac:dyDescent="0.45">
      <c r="A1" s="265" t="s">
        <v>141</v>
      </c>
      <c r="B1" s="265"/>
      <c r="C1" s="265"/>
      <c r="D1" s="265"/>
      <c r="E1" s="265"/>
      <c r="F1" s="265"/>
      <c r="G1" s="265"/>
      <c r="H1" s="265"/>
      <c r="I1" s="265"/>
      <c r="J1" s="265"/>
      <c r="K1" s="265"/>
      <c r="L1" s="265"/>
      <c r="M1" s="265"/>
      <c r="N1" s="265"/>
    </row>
    <row r="2" spans="1:17" ht="24" customHeight="1" thickBot="1" x14ac:dyDescent="0.35">
      <c r="A2" s="90"/>
      <c r="B2" s="137"/>
      <c r="C2" s="137"/>
      <c r="D2" s="138"/>
      <c r="E2" s="139" t="s">
        <v>1</v>
      </c>
      <c r="F2" s="139" t="s">
        <v>2</v>
      </c>
      <c r="G2" s="139" t="s">
        <v>3</v>
      </c>
      <c r="H2" s="139" t="s">
        <v>4</v>
      </c>
      <c r="I2" s="139" t="s">
        <v>5</v>
      </c>
      <c r="J2" s="139" t="s">
        <v>6</v>
      </c>
      <c r="K2" s="139"/>
      <c r="L2" s="140"/>
      <c r="M2" s="139"/>
      <c r="N2" s="140" t="s">
        <v>7</v>
      </c>
      <c r="O2" s="50"/>
      <c r="P2" s="51"/>
    </row>
    <row r="3" spans="1:17" ht="97.2" thickBot="1" x14ac:dyDescent="0.35">
      <c r="A3" s="141" t="s">
        <v>8</v>
      </c>
      <c r="B3" s="141" t="s">
        <v>9</v>
      </c>
      <c r="C3" s="141" t="s">
        <v>10</v>
      </c>
      <c r="D3" s="141" t="s">
        <v>11</v>
      </c>
      <c r="E3" s="141" t="s">
        <v>12</v>
      </c>
      <c r="F3" s="141" t="s">
        <v>13</v>
      </c>
      <c r="G3" s="141" t="s">
        <v>14</v>
      </c>
      <c r="H3" s="141" t="s">
        <v>15</v>
      </c>
      <c r="I3" s="141" t="s">
        <v>16</v>
      </c>
      <c r="J3" s="141" t="s">
        <v>17</v>
      </c>
      <c r="K3" s="141" t="s">
        <v>18</v>
      </c>
      <c r="L3" s="142" t="s">
        <v>142</v>
      </c>
      <c r="M3" s="141" t="s">
        <v>20</v>
      </c>
      <c r="N3" s="142" t="s">
        <v>21</v>
      </c>
      <c r="O3" s="9" t="s">
        <v>22</v>
      </c>
      <c r="P3" s="82" t="s">
        <v>26</v>
      </c>
      <c r="Q3" s="26" t="s">
        <v>24</v>
      </c>
    </row>
    <row r="4" spans="1:17" ht="18.600000000000001" thickBot="1" x14ac:dyDescent="0.35">
      <c r="A4" s="264"/>
      <c r="B4" s="264"/>
      <c r="C4" s="264"/>
      <c r="D4" s="264"/>
      <c r="E4" s="264"/>
      <c r="F4" s="264"/>
      <c r="G4" s="264"/>
      <c r="H4" s="264"/>
      <c r="I4" s="264"/>
      <c r="J4" s="264"/>
      <c r="K4" s="264"/>
      <c r="L4" s="264"/>
      <c r="M4" s="264"/>
      <c r="N4" s="264"/>
      <c r="O4" s="32"/>
      <c r="P4" s="1"/>
      <c r="Q4" s="26"/>
    </row>
    <row r="5" spans="1:17" ht="57" customHeight="1" thickBot="1" x14ac:dyDescent="0.35">
      <c r="A5" s="196" t="s">
        <v>27</v>
      </c>
      <c r="B5" s="246" t="s">
        <v>143</v>
      </c>
      <c r="C5" s="246" t="s">
        <v>144</v>
      </c>
      <c r="D5" s="247"/>
      <c r="E5" s="248">
        <v>56</v>
      </c>
      <c r="F5" s="249">
        <v>68</v>
      </c>
      <c r="G5" s="250">
        <f t="shared" ref="G5" si="0">+E5*F5</f>
        <v>3808</v>
      </c>
      <c r="H5" s="251">
        <v>0.25</v>
      </c>
      <c r="I5" s="252">
        <f t="shared" ref="I5" si="1">+G5*H5</f>
        <v>952</v>
      </c>
      <c r="J5" s="253">
        <v>1582</v>
      </c>
      <c r="K5" s="254"/>
      <c r="L5" s="255">
        <f>I5-J5</f>
        <v>-630</v>
      </c>
      <c r="M5" s="256"/>
      <c r="N5" s="257">
        <f t="shared" ref="N5" si="2">+I5-J5</f>
        <v>-630</v>
      </c>
      <c r="Q5" s="29"/>
    </row>
    <row r="6" spans="1:17" ht="16.2" thickBot="1" x14ac:dyDescent="0.35">
      <c r="A6" s="144"/>
      <c r="B6" s="145"/>
      <c r="C6" s="146" t="s">
        <v>45</v>
      </c>
      <c r="D6" s="147"/>
      <c r="E6" s="148">
        <f>+MAX(E5:E5)</f>
        <v>56</v>
      </c>
      <c r="F6" s="149">
        <f>IF(E6=0,"",G6/E6)</f>
        <v>68</v>
      </c>
      <c r="G6" s="148">
        <f>SUM(G5:G5)</f>
        <v>3808</v>
      </c>
      <c r="H6" s="149">
        <f>IF(G6=0,"",I6/G6)</f>
        <v>0.25</v>
      </c>
      <c r="I6" s="148">
        <f t="shared" ref="I6:N6" si="3">SUM(I5:I5)</f>
        <v>952</v>
      </c>
      <c r="J6" s="148">
        <f t="shared" si="3"/>
        <v>1582</v>
      </c>
      <c r="K6" s="150">
        <f t="shared" si="3"/>
        <v>0</v>
      </c>
      <c r="L6" s="151">
        <f t="shared" si="3"/>
        <v>-630</v>
      </c>
      <c r="M6" s="150">
        <f t="shared" si="3"/>
        <v>0</v>
      </c>
      <c r="N6" s="151">
        <f t="shared" si="3"/>
        <v>-630</v>
      </c>
      <c r="Q6" s="29"/>
    </row>
    <row r="7" spans="1:17" ht="18.75" customHeight="1" thickBot="1" x14ac:dyDescent="0.35">
      <c r="A7" s="264"/>
      <c r="B7" s="264"/>
      <c r="C7" s="264"/>
      <c r="D7" s="264"/>
      <c r="E7" s="264"/>
      <c r="F7" s="264"/>
      <c r="G7" s="264"/>
      <c r="H7" s="264"/>
      <c r="I7" s="264"/>
      <c r="J7" s="264"/>
      <c r="K7" s="264"/>
      <c r="L7" s="264"/>
      <c r="M7" s="264"/>
      <c r="N7" s="264"/>
      <c r="O7" s="32"/>
      <c r="P7" s="1"/>
      <c r="Q7" s="29"/>
    </row>
    <row r="8" spans="1:17" ht="43.2" x14ac:dyDescent="0.3">
      <c r="A8" s="175" t="s">
        <v>126</v>
      </c>
      <c r="B8" s="176" t="s">
        <v>145</v>
      </c>
      <c r="C8" s="176" t="s">
        <v>146</v>
      </c>
      <c r="D8" s="177"/>
      <c r="E8" s="178">
        <v>19019</v>
      </c>
      <c r="F8" s="172">
        <v>1</v>
      </c>
      <c r="G8" s="179">
        <v>19019</v>
      </c>
      <c r="H8" s="172">
        <v>1</v>
      </c>
      <c r="I8" s="179">
        <v>19019</v>
      </c>
      <c r="J8" s="179">
        <v>19019</v>
      </c>
      <c r="K8" s="172">
        <v>0</v>
      </c>
      <c r="L8" s="180">
        <v>0</v>
      </c>
      <c r="M8" s="172">
        <v>0</v>
      </c>
      <c r="N8" s="173">
        <v>0</v>
      </c>
      <c r="O8" s="32"/>
      <c r="P8" s="1"/>
      <c r="Q8" s="29"/>
    </row>
    <row r="9" spans="1:17" ht="67.05" customHeight="1" thickBot="1" x14ac:dyDescent="0.35">
      <c r="A9" s="175" t="s">
        <v>126</v>
      </c>
      <c r="B9" s="262" t="s">
        <v>178</v>
      </c>
      <c r="C9" s="176" t="s">
        <v>147</v>
      </c>
      <c r="D9" s="172"/>
      <c r="E9" s="179">
        <v>6340</v>
      </c>
      <c r="F9" s="172">
        <v>1</v>
      </c>
      <c r="G9" s="179">
        <v>6340</v>
      </c>
      <c r="H9" s="172">
        <v>5</v>
      </c>
      <c r="I9" s="179">
        <v>31700</v>
      </c>
      <c r="J9" s="179">
        <v>31700</v>
      </c>
      <c r="K9" s="172">
        <v>0</v>
      </c>
      <c r="L9" s="171">
        <v>0</v>
      </c>
      <c r="M9" s="172">
        <v>0</v>
      </c>
      <c r="N9" s="173">
        <v>0</v>
      </c>
      <c r="O9" s="32"/>
      <c r="P9" s="1"/>
      <c r="Q9" s="29"/>
    </row>
    <row r="10" spans="1:17" ht="31.8" thickBot="1" x14ac:dyDescent="0.35">
      <c r="A10" s="152"/>
      <c r="B10" s="145"/>
      <c r="C10" s="146" t="s">
        <v>148</v>
      </c>
      <c r="D10" s="153"/>
      <c r="E10" s="151">
        <v>19019</v>
      </c>
      <c r="F10" s="149">
        <f>G10/E10</f>
        <v>1.3333508596666492</v>
      </c>
      <c r="G10" s="151">
        <f>SUM(G8:G9)</f>
        <v>25359</v>
      </c>
      <c r="H10" s="149">
        <f>I10/G10</f>
        <v>2.0000394337316139</v>
      </c>
      <c r="I10" s="151">
        <f>SUM(I8:I9)</f>
        <v>50719</v>
      </c>
      <c r="J10" s="151">
        <f t="shared" ref="J10:N10" si="4">SUM(J8:J9)</f>
        <v>50719</v>
      </c>
      <c r="K10" s="151">
        <f t="shared" si="4"/>
        <v>0</v>
      </c>
      <c r="L10" s="151">
        <f t="shared" si="4"/>
        <v>0</v>
      </c>
      <c r="M10" s="151">
        <f t="shared" si="4"/>
        <v>0</v>
      </c>
      <c r="N10" s="151">
        <f t="shared" si="4"/>
        <v>0</v>
      </c>
      <c r="Q10" s="27"/>
    </row>
    <row r="11" spans="1:17" ht="18.600000000000001" thickBot="1" x14ac:dyDescent="0.35">
      <c r="A11" s="264"/>
      <c r="B11" s="264"/>
      <c r="C11" s="264"/>
      <c r="D11" s="264"/>
      <c r="E11" s="264"/>
      <c r="F11" s="264"/>
      <c r="G11" s="264"/>
      <c r="H11" s="264"/>
      <c r="I11" s="264"/>
      <c r="J11" s="264"/>
      <c r="K11" s="264"/>
      <c r="L11" s="264"/>
      <c r="M11" s="264"/>
      <c r="N11" s="264"/>
      <c r="O11" s="32"/>
      <c r="P11" s="1"/>
      <c r="Q11" s="27"/>
    </row>
    <row r="12" spans="1:17" ht="15" customHeight="1" thickBot="1" x14ac:dyDescent="0.35">
      <c r="A12" s="107"/>
      <c r="B12" s="154"/>
      <c r="C12" s="155"/>
      <c r="D12" s="154"/>
      <c r="E12" s="156"/>
      <c r="F12" s="157"/>
      <c r="G12" s="158"/>
      <c r="H12" s="159"/>
      <c r="I12" s="143"/>
      <c r="J12" s="160"/>
      <c r="K12" s="161"/>
      <c r="L12" s="161"/>
      <c r="M12" s="161"/>
      <c r="N12" s="143"/>
      <c r="Q12" s="27"/>
    </row>
    <row r="13" spans="1:17" ht="16.2" thickBot="1" x14ac:dyDescent="0.35">
      <c r="A13" s="152"/>
      <c r="B13" s="145"/>
      <c r="C13" s="146" t="s">
        <v>69</v>
      </c>
      <c r="D13" s="153"/>
      <c r="E13" s="162">
        <f>+MAX(E12:E12)</f>
        <v>0</v>
      </c>
      <c r="F13" s="162">
        <f t="shared" ref="F13:N13" si="5">SUM(F12:F12)</f>
        <v>0</v>
      </c>
      <c r="G13" s="162">
        <f t="shared" si="5"/>
        <v>0</v>
      </c>
      <c r="H13" s="149" t="str">
        <f>IF(G13=0,"",I13/G13)</f>
        <v/>
      </c>
      <c r="I13" s="162">
        <f t="shared" si="5"/>
        <v>0</v>
      </c>
      <c r="J13" s="162">
        <f t="shared" si="5"/>
        <v>0</v>
      </c>
      <c r="K13" s="162">
        <f t="shared" si="5"/>
        <v>0</v>
      </c>
      <c r="L13" s="151">
        <f t="shared" si="5"/>
        <v>0</v>
      </c>
      <c r="M13" s="162">
        <f t="shared" si="5"/>
        <v>0</v>
      </c>
      <c r="N13" s="151">
        <f t="shared" si="5"/>
        <v>0</v>
      </c>
      <c r="Q13" s="28"/>
    </row>
    <row r="14" spans="1:17" ht="25.5" customHeight="1" thickBot="1" x14ac:dyDescent="0.35">
      <c r="A14" s="163"/>
      <c r="B14" s="164"/>
      <c r="C14" s="165" t="s">
        <v>149</v>
      </c>
      <c r="D14" s="166"/>
      <c r="E14" s="167">
        <f>+E6+E10+E13</f>
        <v>19075</v>
      </c>
      <c r="F14" s="168">
        <f>IF(E14=0,"",G14/E14)</f>
        <v>1.5290694626474444</v>
      </c>
      <c r="G14" s="169">
        <f>+G6+G10+G13</f>
        <v>29167</v>
      </c>
      <c r="H14" s="168">
        <f>IF(G14=0,"",I14/G14)</f>
        <v>1.7715568964926116</v>
      </c>
      <c r="I14" s="167">
        <f t="shared" ref="I14:N14" si="6">+I6+I10+I13</f>
        <v>51671</v>
      </c>
      <c r="J14" s="167">
        <f t="shared" si="6"/>
        <v>52301</v>
      </c>
      <c r="K14" s="167">
        <f t="shared" si="6"/>
        <v>0</v>
      </c>
      <c r="L14" s="170">
        <f t="shared" si="6"/>
        <v>-630</v>
      </c>
      <c r="M14" s="167">
        <f t="shared" si="6"/>
        <v>0</v>
      </c>
      <c r="N14" s="170">
        <f t="shared" si="6"/>
        <v>-630</v>
      </c>
    </row>
    <row r="15" spans="1:17" x14ac:dyDescent="0.3">
      <c r="A15" s="75"/>
    </row>
    <row r="16" spans="1:17" x14ac:dyDescent="0.3">
      <c r="A16" s="73"/>
    </row>
    <row r="17" spans="1:1" x14ac:dyDescent="0.3">
      <c r="A17" s="74"/>
    </row>
  </sheetData>
  <sheetProtection selectLockedCells="1"/>
  <autoFilter ref="A3:N14" xr:uid="{00000000-0009-0000-0000-000002000000}"/>
  <dataConsolidate/>
  <mergeCells count="4">
    <mergeCell ref="A1:N1"/>
    <mergeCell ref="A4:N4"/>
    <mergeCell ref="A7:N7"/>
    <mergeCell ref="A11:N11"/>
  </mergeCells>
  <dataValidations count="1">
    <dataValidation type="list" allowBlank="1" showInputMessage="1" showErrorMessage="1" sqref="A5:A7 A10:A16" xr:uid="{00000000-0002-0000-0200-000000000000}">
      <formula1>$O$5:$O$15</formula1>
    </dataValidation>
  </dataValidations>
  <printOptions horizontalCentered="1"/>
  <pageMargins left="0.7" right="0.7" top="0.75" bottom="0.75" header="0.3" footer="0.3"/>
  <pageSetup scale="55" fitToHeight="0" orientation="landscape" r:id="rId1"/>
  <headerFooter>
    <oddHeader>&amp;C&amp;"-,Bold"&amp;12OMB Control #0584-0006 
&amp;16 7 CFR Part 210 - National School Lunch Program</oddHeader>
  </headerFooter>
  <ignoredErrors>
    <ignoredError sqref="G6 H13:H14"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E11"/>
  <sheetViews>
    <sheetView zoomScale="110" zoomScaleNormal="110" workbookViewId="0">
      <selection activeCell="C11" sqref="C11"/>
    </sheetView>
  </sheetViews>
  <sheetFormatPr defaultRowHeight="14.4" x14ac:dyDescent="0.3"/>
  <cols>
    <col min="1" max="1" width="1.44140625" customWidth="1"/>
    <col min="2" max="2" width="80.5546875" customWidth="1"/>
    <col min="3" max="3" width="11.5546875" customWidth="1"/>
  </cols>
  <sheetData>
    <row r="1" spans="2:5" ht="15" thickBot="1" x14ac:dyDescent="0.35">
      <c r="C1" s="34"/>
    </row>
    <row r="2" spans="2:5" ht="16.2" thickBot="1" x14ac:dyDescent="0.35">
      <c r="B2" s="266" t="s">
        <v>150</v>
      </c>
      <c r="C2" s="267"/>
    </row>
    <row r="3" spans="2:5" ht="16.2" thickBot="1" x14ac:dyDescent="0.35">
      <c r="B3" s="37" t="s">
        <v>151</v>
      </c>
      <c r="C3" s="35">
        <f>+MAX(RecordKeeping!E38,Reporting!E30,PublicNotification!E14)</f>
        <v>115935</v>
      </c>
    </row>
    <row r="4" spans="2:5" ht="16.2" thickBot="1" x14ac:dyDescent="0.35">
      <c r="B4" s="37" t="s">
        <v>152</v>
      </c>
      <c r="C4" s="38">
        <f>+C5/C3</f>
        <v>411.03775287876829</v>
      </c>
    </row>
    <row r="5" spans="2:5" ht="16.2" thickBot="1" x14ac:dyDescent="0.35">
      <c r="B5" s="37" t="s">
        <v>153</v>
      </c>
      <c r="C5" s="35">
        <f>+RecordKeeping!G38+Reporting!G30+PublicNotification!G14</f>
        <v>47653661.880000003</v>
      </c>
    </row>
    <row r="6" spans="2:5" ht="16.2" thickBot="1" x14ac:dyDescent="0.35">
      <c r="B6" s="37" t="s">
        <v>154</v>
      </c>
      <c r="C6" s="36">
        <f>+C7/C5</f>
        <v>0.20551873754806604</v>
      </c>
    </row>
    <row r="7" spans="2:5" ht="16.2" thickBot="1" x14ac:dyDescent="0.35">
      <c r="B7" s="37" t="s">
        <v>155</v>
      </c>
      <c r="C7" s="35">
        <f>+RecordKeeping!I38+Reporting!I30+PublicNotification!I14</f>
        <v>9793720.4291200005</v>
      </c>
    </row>
    <row r="8" spans="2:5" ht="16.350000000000001" customHeight="1" thickBot="1" x14ac:dyDescent="0.35">
      <c r="B8" s="37" t="s">
        <v>156</v>
      </c>
      <c r="C8" s="35">
        <f>RecordKeeping!J38+Reporting!J30+PublicNotification!J14</f>
        <v>9808454</v>
      </c>
      <c r="E8" s="33" t="s">
        <v>157</v>
      </c>
    </row>
    <row r="9" spans="2:5" ht="16.2" thickBot="1" x14ac:dyDescent="0.35">
      <c r="B9" s="37" t="s">
        <v>158</v>
      </c>
      <c r="C9" s="35">
        <f>C8-C7</f>
        <v>14733.570879999548</v>
      </c>
      <c r="E9" t="s">
        <v>159</v>
      </c>
    </row>
    <row r="10" spans="2:5" ht="16.2" thickBot="1" x14ac:dyDescent="0.35">
      <c r="B10" s="37" t="s">
        <v>160</v>
      </c>
      <c r="C10" s="83">
        <f>RecordKeeping!M38+Reporting!M30+PublicNotification!M14</f>
        <v>0</v>
      </c>
    </row>
    <row r="11" spans="2:5" ht="16.2" thickBot="1" x14ac:dyDescent="0.35">
      <c r="B11" s="37" t="s">
        <v>161</v>
      </c>
      <c r="C11" s="84">
        <f>RecordKeeping!L38+Reporting!L30+PublicNotification!L14</f>
        <v>-14733.570879999997</v>
      </c>
    </row>
  </sheetData>
  <mergeCells count="1">
    <mergeCell ref="B2:C2"/>
  </mergeCells>
  <pageMargins left="0.7" right="0.7" top="0.75" bottom="0.75" header="0.3" footer="0.3"/>
  <pageSetup orientation="landscape" r:id="rId1"/>
  <ignoredErrors>
    <ignoredError sqref="C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pageSetUpPr fitToPage="1"/>
  </sheetPr>
  <dimension ref="A1:G23"/>
  <sheetViews>
    <sheetView workbookViewId="0">
      <selection activeCell="F18" sqref="F18"/>
    </sheetView>
  </sheetViews>
  <sheetFormatPr defaultRowHeight="14.4" x14ac:dyDescent="0.3"/>
  <cols>
    <col min="1" max="1" width="28.5546875" bestFit="1" customWidth="1"/>
    <col min="2" max="2" width="12.44140625" bestFit="1" customWidth="1"/>
    <col min="3" max="3" width="13.5546875" bestFit="1" customWidth="1"/>
    <col min="4" max="4" width="18.5546875" bestFit="1" customWidth="1"/>
    <col min="5" max="5" width="20.5546875" customWidth="1"/>
    <col min="6" max="6" width="29.5546875" customWidth="1"/>
  </cols>
  <sheetData>
    <row r="1" spans="1:7" ht="15" x14ac:dyDescent="0.3">
      <c r="A1" s="268" t="s">
        <v>162</v>
      </c>
      <c r="B1" s="269"/>
      <c r="C1" s="269"/>
      <c r="D1" s="269"/>
      <c r="E1" s="269"/>
      <c r="F1" s="270"/>
    </row>
    <row r="2" spans="1:7" ht="13.5" customHeight="1" x14ac:dyDescent="0.3">
      <c r="A2" s="10"/>
      <c r="B2" s="11"/>
      <c r="C2" s="11"/>
      <c r="D2" s="11"/>
      <c r="E2" s="11"/>
      <c r="F2" s="12"/>
    </row>
    <row r="3" spans="1:7" ht="48" customHeight="1" x14ac:dyDescent="0.3">
      <c r="A3" s="22" t="s">
        <v>159</v>
      </c>
      <c r="B3" s="22" t="s">
        <v>12</v>
      </c>
      <c r="C3" s="22" t="s">
        <v>163</v>
      </c>
      <c r="D3" s="22" t="s">
        <v>164</v>
      </c>
      <c r="E3" s="22" t="s">
        <v>15</v>
      </c>
      <c r="F3" s="22" t="s">
        <v>165</v>
      </c>
    </row>
    <row r="4" spans="1:7" ht="15" x14ac:dyDescent="0.3">
      <c r="A4" s="21" t="s">
        <v>166</v>
      </c>
      <c r="B4" s="20"/>
      <c r="C4" s="20"/>
      <c r="D4" s="20"/>
      <c r="E4" s="20"/>
      <c r="F4" s="20"/>
    </row>
    <row r="5" spans="1:7" ht="15.75" customHeight="1" x14ac:dyDescent="0.3">
      <c r="A5" s="13" t="s">
        <v>167</v>
      </c>
      <c r="B5" s="14">
        <f>+RecordKeeping!E18</f>
        <v>56</v>
      </c>
      <c r="C5" s="15">
        <f>+RecordKeeping!F18</f>
        <v>1319.0900000000001</v>
      </c>
      <c r="D5" s="14">
        <f>+RecordKeeping!G18</f>
        <v>73869.040000000008</v>
      </c>
      <c r="E5" s="86">
        <f>+RecordKeeping!H18</f>
        <v>1.6486123160663788</v>
      </c>
      <c r="F5" s="14">
        <f>+RecordKeeping!I18</f>
        <v>121781.40912</v>
      </c>
      <c r="G5" s="16"/>
    </row>
    <row r="6" spans="1:7" ht="19.5" customHeight="1" x14ac:dyDescent="0.3">
      <c r="A6" s="17" t="s">
        <v>168</v>
      </c>
      <c r="B6" s="15">
        <f>+RecordKeeping!E30</f>
        <v>19019</v>
      </c>
      <c r="C6" s="19">
        <f>+RecordKeeping!F30</f>
        <v>22</v>
      </c>
      <c r="D6" s="14">
        <f>+RecordKeeping!G30</f>
        <v>418418</v>
      </c>
      <c r="E6" s="48">
        <f>+RecordKeeping!H30</f>
        <v>4.1481837540449984</v>
      </c>
      <c r="F6" s="14">
        <f>+RecordKeeping!I30</f>
        <v>1735674.75</v>
      </c>
      <c r="G6" s="53"/>
    </row>
    <row r="7" spans="1:7" ht="19.5" customHeight="1" x14ac:dyDescent="0.3">
      <c r="A7" s="17" t="s">
        <v>129</v>
      </c>
      <c r="B7" s="5">
        <f>+RecordKeeping!E37</f>
        <v>96860</v>
      </c>
      <c r="C7" s="18">
        <f>+RecordKeeping!F37</f>
        <v>481.3</v>
      </c>
      <c r="D7" s="6">
        <f>+RecordKeeping!G37</f>
        <v>46618718</v>
      </c>
      <c r="E7" s="49">
        <f>+RecordKeeping!H37</f>
        <v>0.15567006797570024</v>
      </c>
      <c r="F7" s="6">
        <f>+RecordKeeping!I37</f>
        <v>7257139</v>
      </c>
      <c r="G7" s="53"/>
    </row>
    <row r="8" spans="1:7" ht="19.5" customHeight="1" x14ac:dyDescent="0.3">
      <c r="A8" s="25" t="s">
        <v>169</v>
      </c>
      <c r="B8" s="19">
        <f>+RecordKeeping!E38</f>
        <v>115935</v>
      </c>
      <c r="C8" s="87">
        <f>+RecordKeeping!F38</f>
        <v>406.35705386639063</v>
      </c>
      <c r="D8" s="19">
        <f>+RecordKeeping!G38</f>
        <v>47111005.039999999</v>
      </c>
      <c r="E8" s="87">
        <f>+RecordKeeping!H38</f>
        <v>0.19347061586525646</v>
      </c>
      <c r="F8" s="19">
        <f>+RecordKeeping!I38</f>
        <v>9114595.1591200009</v>
      </c>
      <c r="G8" s="53"/>
    </row>
    <row r="9" spans="1:7" ht="15" x14ac:dyDescent="0.3">
      <c r="A9" s="24" t="s">
        <v>0</v>
      </c>
      <c r="B9" s="23"/>
      <c r="C9" s="23"/>
      <c r="D9" s="23"/>
      <c r="E9" s="23"/>
      <c r="F9" s="23"/>
    </row>
    <row r="10" spans="1:7" ht="19.5" customHeight="1" x14ac:dyDescent="0.3">
      <c r="A10" s="30" t="s">
        <v>167</v>
      </c>
      <c r="B10" s="31">
        <f>+Reporting!E14</f>
        <v>56</v>
      </c>
      <c r="C10" s="88">
        <f>+Reporting!F14</f>
        <v>186.42928571428573</v>
      </c>
      <c r="D10" s="88">
        <f>+Reporting!G14</f>
        <v>10440.040000000001</v>
      </c>
      <c r="E10" s="88">
        <f>+Reporting!H14</f>
        <v>31.865310860877926</v>
      </c>
      <c r="F10" s="88">
        <f>+Reporting!I14</f>
        <v>332675.12</v>
      </c>
      <c r="G10" s="53"/>
    </row>
    <row r="11" spans="1:7" ht="19.5" customHeight="1" x14ac:dyDescent="0.3">
      <c r="A11" s="58" t="s">
        <v>168</v>
      </c>
      <c r="B11" s="52">
        <f>+Reporting!E25</f>
        <v>19019</v>
      </c>
      <c r="C11" s="89">
        <f>+Reporting!F25</f>
        <v>16.264251537935749</v>
      </c>
      <c r="D11" s="52">
        <f>+Reporting!G25</f>
        <v>309329.8</v>
      </c>
      <c r="E11" s="89">
        <f>+Reporting!H25</f>
        <v>0.89033500813694655</v>
      </c>
      <c r="F11" s="52">
        <f>+Reporting!I25</f>
        <v>275407.15000000002</v>
      </c>
      <c r="G11" s="53"/>
    </row>
    <row r="12" spans="1:7" ht="15.75" customHeight="1" x14ac:dyDescent="0.3">
      <c r="A12" s="59" t="s">
        <v>129</v>
      </c>
      <c r="B12" s="66">
        <f>+Reporting!E29</f>
        <v>96860</v>
      </c>
      <c r="C12" s="66">
        <f>+Reporting!F29</f>
        <v>2</v>
      </c>
      <c r="D12" s="66">
        <f>+Reporting!G29</f>
        <v>193720</v>
      </c>
      <c r="E12" s="67">
        <f>+Reporting!H29</f>
        <v>0.1</v>
      </c>
      <c r="F12" s="66">
        <f>+Reporting!I29</f>
        <v>19372</v>
      </c>
      <c r="G12" s="16"/>
    </row>
    <row r="13" spans="1:7" ht="19.5" customHeight="1" x14ac:dyDescent="0.3">
      <c r="A13" s="64" t="s">
        <v>170</v>
      </c>
      <c r="B13" s="52">
        <f>+Reporting!E30</f>
        <v>115935</v>
      </c>
      <c r="C13" s="89">
        <f>+Reporting!F30</f>
        <v>4.4291183853021083</v>
      </c>
      <c r="D13" s="52">
        <f>+Reporting!G30</f>
        <v>513489.83999999997</v>
      </c>
      <c r="E13" s="89">
        <f>+Reporting!H30</f>
        <v>1.2219409638173173</v>
      </c>
      <c r="F13" s="52">
        <f>+Reporting!I30</f>
        <v>627454.27</v>
      </c>
      <c r="G13" s="53"/>
    </row>
    <row r="14" spans="1:7" ht="19.5" customHeight="1" x14ac:dyDescent="0.3">
      <c r="A14" s="57" t="s">
        <v>141</v>
      </c>
      <c r="B14" s="55"/>
      <c r="C14" s="56"/>
      <c r="D14" s="55"/>
      <c r="E14" s="56"/>
      <c r="F14" s="55"/>
      <c r="G14" s="53"/>
    </row>
    <row r="15" spans="1:7" ht="19.5" customHeight="1" x14ac:dyDescent="0.3">
      <c r="A15" s="62" t="s">
        <v>167</v>
      </c>
      <c r="B15" s="60">
        <f>PublicNotification!E6</f>
        <v>56</v>
      </c>
      <c r="C15" s="60">
        <f>PublicNotification!F6</f>
        <v>68</v>
      </c>
      <c r="D15" s="60">
        <f>PublicNotification!G6</f>
        <v>3808</v>
      </c>
      <c r="E15" s="76">
        <f>PublicNotification!H6</f>
        <v>0.25</v>
      </c>
      <c r="F15" s="60">
        <f>PublicNotification!I6</f>
        <v>952</v>
      </c>
      <c r="G15" s="53"/>
    </row>
    <row r="16" spans="1:7" ht="19.5" customHeight="1" x14ac:dyDescent="0.3">
      <c r="A16" s="63" t="s">
        <v>171</v>
      </c>
      <c r="B16" s="54">
        <f>PublicNotification!E10</f>
        <v>19019</v>
      </c>
      <c r="C16" s="54">
        <f>PublicNotification!F10</f>
        <v>1.3333508596666492</v>
      </c>
      <c r="D16" s="54">
        <f>PublicNotification!G10</f>
        <v>25359</v>
      </c>
      <c r="E16" s="54">
        <f>PublicNotification!H10</f>
        <v>2.0000394337316139</v>
      </c>
      <c r="F16" s="54">
        <f>PublicNotification!I10</f>
        <v>50719</v>
      </c>
      <c r="G16" s="53"/>
    </row>
    <row r="17" spans="1:7" ht="19.5" customHeight="1" x14ac:dyDescent="0.3">
      <c r="A17" s="62" t="s">
        <v>129</v>
      </c>
      <c r="B17" s="60">
        <f>PublicNotification!E13</f>
        <v>0</v>
      </c>
      <c r="C17" s="60">
        <f>PublicNotification!F13</f>
        <v>0</v>
      </c>
      <c r="D17" s="60">
        <f>PublicNotification!G13</f>
        <v>0</v>
      </c>
      <c r="E17" s="60" t="str">
        <f>PublicNotification!H13</f>
        <v/>
      </c>
      <c r="F17" s="60">
        <f>PublicNotification!I13</f>
        <v>0</v>
      </c>
      <c r="G17" s="53"/>
    </row>
    <row r="18" spans="1:7" ht="19.5" customHeight="1" thickBot="1" x14ac:dyDescent="0.35">
      <c r="A18" s="61" t="s">
        <v>172</v>
      </c>
      <c r="B18" s="68">
        <f>PublicNotification!E14</f>
        <v>19075</v>
      </c>
      <c r="C18" s="68">
        <f>PublicNotification!F14</f>
        <v>1.5290694626474444</v>
      </c>
      <c r="D18" s="68">
        <f>PublicNotification!G14</f>
        <v>29167</v>
      </c>
      <c r="E18" s="77">
        <f>PublicNotification!H14</f>
        <v>1.7715568964926116</v>
      </c>
      <c r="F18" s="68">
        <f>PublicNotification!I14</f>
        <v>51671</v>
      </c>
      <c r="G18" s="53"/>
    </row>
    <row r="19" spans="1:7" ht="39.6" customHeight="1" thickTop="1" x14ac:dyDescent="0.3">
      <c r="A19" s="47" t="s">
        <v>173</v>
      </c>
      <c r="B19" s="69">
        <f>+MAX(B8,B13,B18)</f>
        <v>115935</v>
      </c>
      <c r="C19" s="70">
        <f>IF(B19=0,"",D19/B19)</f>
        <v>411.03775287876829</v>
      </c>
      <c r="D19" s="69">
        <f>+D8+D13+D18</f>
        <v>47653661.880000003</v>
      </c>
      <c r="E19" s="70">
        <f>IF(D19=0,"",F19/D19)</f>
        <v>0.20551873754806604</v>
      </c>
      <c r="F19" s="69">
        <f>+F8+F13+F18</f>
        <v>9793720.4291200005</v>
      </c>
      <c r="G19" s="16"/>
    </row>
    <row r="20" spans="1:7" x14ac:dyDescent="0.3">
      <c r="F20" s="65"/>
    </row>
    <row r="21" spans="1:7" x14ac:dyDescent="0.3">
      <c r="A21" s="4"/>
      <c r="B21" s="4"/>
      <c r="C21" s="7"/>
      <c r="D21" s="4"/>
      <c r="E21" s="4"/>
      <c r="F21" s="39"/>
      <c r="G21" s="4"/>
    </row>
    <row r="22" spans="1:7" x14ac:dyDescent="0.3">
      <c r="D22" s="8"/>
      <c r="F22" s="71"/>
    </row>
    <row r="23" spans="1:7" x14ac:dyDescent="0.3">
      <c r="F23" s="72"/>
    </row>
  </sheetData>
  <mergeCells count="1">
    <mergeCell ref="A1:F1"/>
  </mergeCells>
  <printOptions horizontalCentered="1"/>
  <pageMargins left="0.7" right="0.7" top="0.75" bottom="0.75" header="0.3" footer="0.3"/>
  <pageSetup scale="80" orientation="portrait" r:id="rId1"/>
  <ignoredErrors>
    <ignoredError sqref="C8"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C65"/>
  <sheetViews>
    <sheetView workbookViewId="0">
      <pane xSplit="3" ySplit="1" topLeftCell="D2" activePane="bottomRight" state="frozen"/>
      <selection pane="topRight" activeCell="D1" sqref="D1"/>
      <selection pane="bottomLeft" activeCell="A2" sqref="A2"/>
      <selection pane="bottomRight" activeCell="C9" sqref="C9"/>
    </sheetView>
  </sheetViews>
  <sheetFormatPr defaultRowHeight="14.4" x14ac:dyDescent="0.3"/>
  <cols>
    <col min="1" max="1" width="10.44140625" bestFit="1" customWidth="1"/>
    <col min="2" max="2" width="18.44140625" customWidth="1"/>
    <col min="3" max="3" width="112.5546875" customWidth="1"/>
  </cols>
  <sheetData>
    <row r="1" spans="1:3" s="44" customFormat="1" x14ac:dyDescent="0.3">
      <c r="A1" s="42" t="s">
        <v>174</v>
      </c>
      <c r="B1" s="43" t="s">
        <v>175</v>
      </c>
      <c r="C1" s="43" t="s">
        <v>176</v>
      </c>
    </row>
    <row r="2" spans="1:3" x14ac:dyDescent="0.3">
      <c r="A2" s="45"/>
      <c r="B2" s="40"/>
      <c r="C2" s="40"/>
    </row>
    <row r="3" spans="1:3" x14ac:dyDescent="0.3">
      <c r="A3" s="45"/>
      <c r="B3" s="40"/>
      <c r="C3" s="40"/>
    </row>
    <row r="4" spans="1:3" x14ac:dyDescent="0.3">
      <c r="A4" s="45"/>
      <c r="B4" s="40"/>
      <c r="C4" s="40"/>
    </row>
    <row r="5" spans="1:3" x14ac:dyDescent="0.3">
      <c r="A5" s="45"/>
      <c r="B5" s="40"/>
      <c r="C5" s="40"/>
    </row>
    <row r="6" spans="1:3" x14ac:dyDescent="0.3">
      <c r="A6" s="45"/>
      <c r="B6" s="40"/>
      <c r="C6" s="40"/>
    </row>
    <row r="7" spans="1:3" x14ac:dyDescent="0.3">
      <c r="A7" s="45"/>
      <c r="B7" s="40"/>
      <c r="C7" s="40"/>
    </row>
    <row r="8" spans="1:3" x14ac:dyDescent="0.3">
      <c r="A8" s="45"/>
      <c r="B8" s="40"/>
      <c r="C8" s="40"/>
    </row>
    <row r="9" spans="1:3" x14ac:dyDescent="0.3">
      <c r="A9" s="45"/>
      <c r="B9" s="40"/>
      <c r="C9" s="40"/>
    </row>
    <row r="10" spans="1:3" x14ac:dyDescent="0.3">
      <c r="A10" s="45"/>
      <c r="B10" s="40"/>
      <c r="C10" s="40"/>
    </row>
    <row r="11" spans="1:3" x14ac:dyDescent="0.3">
      <c r="A11" s="45"/>
      <c r="B11" s="40"/>
      <c r="C11" s="40"/>
    </row>
    <row r="12" spans="1:3" x14ac:dyDescent="0.3">
      <c r="A12" s="45"/>
      <c r="B12" s="40"/>
      <c r="C12" s="40"/>
    </row>
    <row r="13" spans="1:3" x14ac:dyDescent="0.3">
      <c r="A13" s="45"/>
      <c r="B13" s="40"/>
      <c r="C13" s="40"/>
    </row>
    <row r="14" spans="1:3" x14ac:dyDescent="0.3">
      <c r="A14" s="45"/>
      <c r="B14" s="40"/>
      <c r="C14" s="40"/>
    </row>
    <row r="15" spans="1:3" x14ac:dyDescent="0.3">
      <c r="A15" s="45"/>
      <c r="B15" s="40"/>
      <c r="C15" s="40"/>
    </row>
    <row r="16" spans="1:3" x14ac:dyDescent="0.3">
      <c r="A16" s="45"/>
      <c r="B16" s="40"/>
      <c r="C16" s="40"/>
    </row>
    <row r="17" spans="1:3" x14ac:dyDescent="0.3">
      <c r="A17" s="45"/>
      <c r="B17" s="40"/>
      <c r="C17" s="40"/>
    </row>
    <row r="18" spans="1:3" x14ac:dyDescent="0.3">
      <c r="A18" s="45"/>
      <c r="B18" s="40"/>
      <c r="C18" s="40"/>
    </row>
    <row r="19" spans="1:3" x14ac:dyDescent="0.3">
      <c r="A19" s="45"/>
      <c r="B19" s="40"/>
      <c r="C19" s="40"/>
    </row>
    <row r="20" spans="1:3" x14ac:dyDescent="0.3">
      <c r="A20" s="45"/>
      <c r="B20" s="40"/>
      <c r="C20" s="40"/>
    </row>
    <row r="21" spans="1:3" x14ac:dyDescent="0.3">
      <c r="A21" s="45"/>
      <c r="B21" s="40"/>
      <c r="C21" s="40"/>
    </row>
    <row r="22" spans="1:3" x14ac:dyDescent="0.3">
      <c r="A22" s="45"/>
      <c r="B22" s="40"/>
      <c r="C22" s="40"/>
    </row>
    <row r="23" spans="1:3" x14ac:dyDescent="0.3">
      <c r="A23" s="45"/>
      <c r="B23" s="40"/>
      <c r="C23" s="40"/>
    </row>
    <row r="24" spans="1:3" x14ac:dyDescent="0.3">
      <c r="A24" s="45"/>
      <c r="B24" s="40"/>
      <c r="C24" s="40"/>
    </row>
    <row r="25" spans="1:3" x14ac:dyDescent="0.3">
      <c r="A25" s="45"/>
      <c r="B25" s="40"/>
      <c r="C25" s="40"/>
    </row>
    <row r="26" spans="1:3" x14ac:dyDescent="0.3">
      <c r="A26" s="45"/>
      <c r="B26" s="40"/>
      <c r="C26" s="40"/>
    </row>
    <row r="27" spans="1:3" x14ac:dyDescent="0.3">
      <c r="A27" s="45"/>
      <c r="B27" s="40"/>
      <c r="C27" s="40"/>
    </row>
    <row r="28" spans="1:3" x14ac:dyDescent="0.3">
      <c r="A28" s="45"/>
      <c r="B28" s="40"/>
      <c r="C28" s="40"/>
    </row>
    <row r="29" spans="1:3" x14ac:dyDescent="0.3">
      <c r="A29" s="45"/>
      <c r="B29" s="40"/>
      <c r="C29" s="40"/>
    </row>
    <row r="30" spans="1:3" x14ac:dyDescent="0.3">
      <c r="A30" s="45"/>
      <c r="B30" s="40"/>
      <c r="C30" s="40"/>
    </row>
    <row r="31" spans="1:3" x14ac:dyDescent="0.3">
      <c r="A31" s="45"/>
      <c r="B31" s="40"/>
      <c r="C31" s="40"/>
    </row>
    <row r="32" spans="1:3" x14ac:dyDescent="0.3">
      <c r="A32" s="45"/>
      <c r="B32" s="40"/>
      <c r="C32" s="40"/>
    </row>
    <row r="33" spans="1:3" x14ac:dyDescent="0.3">
      <c r="A33" s="45"/>
      <c r="B33" s="40"/>
      <c r="C33" s="40"/>
    </row>
    <row r="34" spans="1:3" x14ac:dyDescent="0.3">
      <c r="A34" s="45"/>
      <c r="B34" s="40"/>
      <c r="C34" s="40"/>
    </row>
    <row r="35" spans="1:3" x14ac:dyDescent="0.3">
      <c r="A35" s="45"/>
      <c r="B35" s="40"/>
      <c r="C35" s="40"/>
    </row>
    <row r="36" spans="1:3" x14ac:dyDescent="0.3">
      <c r="A36" s="45"/>
      <c r="B36" s="40"/>
      <c r="C36" s="40"/>
    </row>
    <row r="37" spans="1:3" x14ac:dyDescent="0.3">
      <c r="A37" s="45"/>
      <c r="B37" s="40"/>
      <c r="C37" s="40"/>
    </row>
    <row r="38" spans="1:3" x14ac:dyDescent="0.3">
      <c r="A38" s="45"/>
      <c r="B38" s="40"/>
      <c r="C38" s="40"/>
    </row>
    <row r="39" spans="1:3" x14ac:dyDescent="0.3">
      <c r="A39" s="45"/>
      <c r="B39" s="40"/>
      <c r="C39" s="40"/>
    </row>
    <row r="40" spans="1:3" x14ac:dyDescent="0.3">
      <c r="A40" s="45"/>
      <c r="B40" s="40"/>
      <c r="C40" s="40"/>
    </row>
    <row r="41" spans="1:3" x14ac:dyDescent="0.3">
      <c r="A41" s="45"/>
      <c r="B41" s="40"/>
      <c r="C41" s="40"/>
    </row>
    <row r="42" spans="1:3" x14ac:dyDescent="0.3">
      <c r="A42" s="45"/>
      <c r="B42" s="40"/>
      <c r="C42" s="40"/>
    </row>
    <row r="43" spans="1:3" x14ac:dyDescent="0.3">
      <c r="A43" s="45"/>
      <c r="B43" s="40"/>
      <c r="C43" s="40"/>
    </row>
    <row r="44" spans="1:3" x14ac:dyDescent="0.3">
      <c r="A44" s="45"/>
      <c r="B44" s="40"/>
      <c r="C44" s="40"/>
    </row>
    <row r="45" spans="1:3" x14ac:dyDescent="0.3">
      <c r="A45" s="45"/>
      <c r="B45" s="40"/>
      <c r="C45" s="40"/>
    </row>
    <row r="46" spans="1:3" x14ac:dyDescent="0.3">
      <c r="A46" s="45"/>
      <c r="B46" s="40"/>
      <c r="C46" s="40"/>
    </row>
    <row r="47" spans="1:3" x14ac:dyDescent="0.3">
      <c r="A47" s="45"/>
      <c r="B47" s="40"/>
      <c r="C47" s="40"/>
    </row>
    <row r="48" spans="1:3" x14ac:dyDescent="0.3">
      <c r="A48" s="45"/>
      <c r="B48" s="40"/>
      <c r="C48" s="40"/>
    </row>
    <row r="49" spans="1:3" x14ac:dyDescent="0.3">
      <c r="A49" s="45"/>
      <c r="B49" s="40"/>
      <c r="C49" s="40"/>
    </row>
    <row r="50" spans="1:3" x14ac:dyDescent="0.3">
      <c r="A50" s="45"/>
      <c r="B50" s="40"/>
      <c r="C50" s="40"/>
    </row>
    <row r="51" spans="1:3" x14ac:dyDescent="0.3">
      <c r="A51" s="45"/>
      <c r="B51" s="40"/>
      <c r="C51" s="40"/>
    </row>
    <row r="52" spans="1:3" x14ac:dyDescent="0.3">
      <c r="A52" s="45"/>
      <c r="B52" s="40"/>
      <c r="C52" s="40"/>
    </row>
    <row r="53" spans="1:3" x14ac:dyDescent="0.3">
      <c r="A53" s="45"/>
      <c r="B53" s="40"/>
      <c r="C53" s="40"/>
    </row>
    <row r="54" spans="1:3" x14ac:dyDescent="0.3">
      <c r="A54" s="45"/>
      <c r="B54" s="40"/>
      <c r="C54" s="40"/>
    </row>
    <row r="55" spans="1:3" x14ac:dyDescent="0.3">
      <c r="A55" s="45"/>
      <c r="B55" s="40"/>
      <c r="C55" s="40"/>
    </row>
    <row r="56" spans="1:3" x14ac:dyDescent="0.3">
      <c r="A56" s="45"/>
      <c r="B56" s="40"/>
      <c r="C56" s="40"/>
    </row>
    <row r="57" spans="1:3" x14ac:dyDescent="0.3">
      <c r="A57" s="45"/>
      <c r="B57" s="40"/>
      <c r="C57" s="40"/>
    </row>
    <row r="58" spans="1:3" x14ac:dyDescent="0.3">
      <c r="A58" s="45"/>
      <c r="B58" s="40"/>
      <c r="C58" s="40"/>
    </row>
    <row r="59" spans="1:3" x14ac:dyDescent="0.3">
      <c r="A59" s="45"/>
      <c r="B59" s="40"/>
      <c r="C59" s="40"/>
    </row>
    <row r="60" spans="1:3" x14ac:dyDescent="0.3">
      <c r="A60" s="45"/>
      <c r="B60" s="40"/>
      <c r="C60" s="40"/>
    </row>
    <row r="61" spans="1:3" x14ac:dyDescent="0.3">
      <c r="A61" s="45"/>
      <c r="B61" s="40"/>
      <c r="C61" s="40"/>
    </row>
    <row r="62" spans="1:3" x14ac:dyDescent="0.3">
      <c r="A62" s="45"/>
      <c r="B62" s="40"/>
      <c r="C62" s="40"/>
    </row>
    <row r="63" spans="1:3" x14ac:dyDescent="0.3">
      <c r="A63" s="45"/>
      <c r="B63" s="40"/>
      <c r="C63" s="40"/>
    </row>
    <row r="64" spans="1:3" x14ac:dyDescent="0.3">
      <c r="A64" s="45"/>
      <c r="B64" s="40"/>
      <c r="C64" s="40"/>
    </row>
    <row r="65" spans="1:3" ht="15" thickBot="1" x14ac:dyDescent="0.35">
      <c r="A65" s="46"/>
      <c r="B65" s="41"/>
      <c r="C65" s="41"/>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d9fe24-28b0-42d3-b99c-75af96becd31">
      <Terms xmlns="http://schemas.microsoft.com/office/infopath/2007/PartnerControls"/>
    </lcf76f155ced4ddcb4097134ff3c332f>
    <TaxCatchAll xmlns="73fb875a-8af9-4255-b008-0995492d3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14" ma:contentTypeDescription="Create a new document." ma:contentTypeScope="" ma:versionID="44d30a6e91c5c2b48db23ed1a70fb4d0">
  <xsd:schema xmlns:xsd="http://www.w3.org/2001/XMLSchema" xmlns:xs="http://www.w3.org/2001/XMLSchema" xmlns:p="http://schemas.microsoft.com/office/2006/metadata/properties" xmlns:ns2="8dd9fe24-28b0-42d3-b99c-75af96becd31" xmlns:ns3="b8334bb6-2399-45fa-878a-2a352e25d9fd" xmlns:ns4="73fb875a-8af9-4255-b008-0995492d31cd" targetNamespace="http://schemas.microsoft.com/office/2006/metadata/properties" ma:root="true" ma:fieldsID="3e12024fe734fe6a27f36a2ad9775f43" ns2:_="" ns3:_="" ns4:_="">
    <xsd:import namespace="8dd9fe24-28b0-42d3-b99c-75af96becd31"/>
    <xsd:import namespace="b8334bb6-2399-45fa-878a-2a352e25d9f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ec4b6df-9ff2-4e80-80e0-1f968430eb8c}" ma:internalName="TaxCatchAll" ma:showField="CatchAllData" ma:web="b8334bb6-2399-45fa-878a-2a352e25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B73ECA-D4ED-40B3-AC34-4E034F024C74}">
  <ds:schemaRefs>
    <ds:schemaRef ds:uri="http://schemas.microsoft.com/sharepoint/v3/contenttype/forms"/>
  </ds:schemaRefs>
</ds:datastoreItem>
</file>

<file path=customXml/itemProps2.xml><?xml version="1.0" encoding="utf-8"?>
<ds:datastoreItem xmlns:ds="http://schemas.openxmlformats.org/officeDocument/2006/customXml" ds:itemID="{2F2C39CF-8DDC-4B2E-AAE3-E03082EBBC13}">
  <ds:schemaRefs>
    <ds:schemaRef ds:uri="http://purl.org/dc/dcmitype/"/>
    <ds:schemaRef ds:uri="http://schemas.microsoft.com/office/2006/documentManagement/types"/>
    <ds:schemaRef ds:uri="8dd9fe24-28b0-42d3-b99c-75af96becd31"/>
    <ds:schemaRef ds:uri="http://schemas.microsoft.com/office/2006/metadata/properties"/>
    <ds:schemaRef ds:uri="b8334bb6-2399-45fa-878a-2a352e25d9fd"/>
    <ds:schemaRef ds:uri="http://purl.org/dc/terms/"/>
    <ds:schemaRef ds:uri="http://schemas.microsoft.com/office/infopath/2007/PartnerControls"/>
    <ds:schemaRef ds:uri="http://schemas.openxmlformats.org/package/2006/metadata/core-properties"/>
    <ds:schemaRef ds:uri="73fb875a-8af9-4255-b008-0995492d31cd"/>
    <ds:schemaRef ds:uri="http://www.w3.org/XML/1998/namespace"/>
    <ds:schemaRef ds:uri="http://purl.org/dc/elements/1.1/"/>
  </ds:schemaRefs>
</ds:datastoreItem>
</file>

<file path=customXml/itemProps3.xml><?xml version="1.0" encoding="utf-8"?>
<ds:datastoreItem xmlns:ds="http://schemas.openxmlformats.org/officeDocument/2006/customXml" ds:itemID="{FF511992-E5D1-458E-A94A-EC68014B4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fe24-28b0-42d3-b99c-75af96becd31"/>
    <ds:schemaRef ds:uri="b8334bb6-2399-45fa-878a-2a352e25d9f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Reporting</vt:lpstr>
      <vt:lpstr>RecordKeeping</vt:lpstr>
      <vt:lpstr>PublicNotification</vt:lpstr>
      <vt:lpstr>60 day Summ</vt:lpstr>
      <vt:lpstr>Burden Summary</vt:lpstr>
      <vt:lpstr>Notes</vt:lpstr>
      <vt:lpstr>'60 day Summ'!Print_Area</vt:lpstr>
      <vt:lpstr>'Burden Summary'!Print_Area</vt:lpstr>
      <vt:lpstr>PublicNotification!Print_Area</vt:lpstr>
      <vt:lpstr>RecordKeeping!Print_Area</vt:lpstr>
      <vt:lpstr>Reporting!Print_Area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sweeks</dc:creator>
  <cp:keywords/>
  <dc:description/>
  <cp:lastModifiedBy>Otey, Jennifer - FNS</cp:lastModifiedBy>
  <cp:revision/>
  <dcterms:created xsi:type="dcterms:W3CDTF">2011-04-25T16:43:00Z</dcterms:created>
  <dcterms:modified xsi:type="dcterms:W3CDTF">2023-05-19T18:43:02Z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0x010100E98CD361D1524447818B4B5206584323</vt:lpwstr>
  </property>
  <property fmtid="{D5CDD505-2E9C-101B-9397-08002B2CF9AE}" pid="3" name="MediaServiceImageTags">
    <vt:lpwstr/>
  </property>
</Properties>
</file>