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Final Rule - CN Integrity Rule/ICR from PO 4.26.23/"/>
    </mc:Choice>
  </mc:AlternateContent>
  <xr:revisionPtr revIDLastSave="19" documentId="8_{EAE699DF-5AB3-4404-BA3B-27C235E28957}" xr6:coauthVersionLast="47" xr6:coauthVersionMax="47" xr10:uidLastSave="{9E63F408-5B08-4503-9301-884010D7D1C4}"/>
  <bookViews>
    <workbookView xWindow="-110" yWindow="-110" windowWidth="19420" windowHeight="10420" xr2:uid="{00000000-000D-0000-FFFF-FFFF00000000}"/>
  </bookViews>
  <sheets>
    <sheet name="Reporting" sheetId="27" r:id="rId1"/>
    <sheet name="RecordKeeping" sheetId="8" r:id="rId2"/>
    <sheet name="Public Disclosure" sheetId="30" r:id="rId3"/>
    <sheet name="Burden Summary" sheetId="4" r:id="rId4"/>
    <sheet name="Notes" sheetId="29" r:id="rId5"/>
    <sheet name="ESRI_MAPINFO_SHEET" sheetId="31" state="veryHidden" r:id="rId6"/>
  </sheets>
  <definedNames>
    <definedName name="_xlnm._FilterDatabase" localSheetId="1" hidden="1">RecordKeeping!$A$3:$O$21</definedName>
    <definedName name="_xlnm._FilterDatabase" localSheetId="0" hidden="1">Reporting!$A$4:$O$62</definedName>
    <definedName name="_xlnm.Print_Area" localSheetId="3">'Burden Summary'!$A$1:$F$18</definedName>
    <definedName name="_xlnm.Print_Area" localSheetId="1">RecordKeeping!$A$1:$O$45</definedName>
    <definedName name="_xlnm.Print_Area" localSheetId="0">Reporting!$A$2:$S$90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27" l="1"/>
  <c r="M41" i="27"/>
  <c r="L41" i="27"/>
  <c r="K41" i="27"/>
  <c r="J41" i="27"/>
  <c r="I41" i="27"/>
  <c r="G41" i="27"/>
  <c r="G8" i="27"/>
  <c r="I8" i="27" s="1"/>
  <c r="M8" i="27" s="1"/>
  <c r="O8" i="27" s="1"/>
  <c r="G7" i="27"/>
  <c r="I7" i="27" s="1"/>
  <c r="M6" i="27"/>
  <c r="I6" i="27"/>
  <c r="O6" i="27" s="1"/>
  <c r="H20" i="8"/>
  <c r="J57" i="27"/>
  <c r="K57" i="27"/>
  <c r="G51" i="27"/>
  <c r="I51" i="27" s="1"/>
  <c r="O51" i="27" s="1"/>
  <c r="G50" i="27"/>
  <c r="I50" i="27" s="1"/>
  <c r="G39" i="27"/>
  <c r="I39" i="27" s="1"/>
  <c r="O39" i="27" s="1"/>
  <c r="G38" i="27"/>
  <c r="I38" i="27" s="1"/>
  <c r="O10" i="8"/>
  <c r="O11" i="8"/>
  <c r="O7" i="27" l="1"/>
  <c r="M7" i="27"/>
  <c r="O50" i="27"/>
  <c r="O38" i="27"/>
  <c r="O41" i="27" s="1"/>
  <c r="E57" i="27" l="1"/>
  <c r="J7" i="30" l="1"/>
  <c r="J14" i="30" s="1"/>
  <c r="E13" i="8"/>
  <c r="E7" i="30"/>
  <c r="L7" i="30"/>
  <c r="K7" i="30"/>
  <c r="J13" i="8"/>
  <c r="K13" i="8"/>
  <c r="M10" i="8"/>
  <c r="M11" i="8"/>
  <c r="G35" i="27" l="1"/>
  <c r="G34" i="27" l="1"/>
  <c r="K62" i="27" l="1"/>
  <c r="E41" i="27"/>
  <c r="B9" i="4" s="1"/>
  <c r="M7" i="30"/>
  <c r="M14" i="30" s="1"/>
  <c r="G6" i="30"/>
  <c r="J20" i="8"/>
  <c r="K20" i="8"/>
  <c r="L20" i="8"/>
  <c r="N20" i="8"/>
  <c r="E20" i="8"/>
  <c r="G12" i="8"/>
  <c r="I12" i="8" s="1"/>
  <c r="L57" i="27"/>
  <c r="N57" i="27"/>
  <c r="G31" i="27"/>
  <c r="I31" i="27" s="1"/>
  <c r="G32" i="27"/>
  <c r="I32" i="27" s="1"/>
  <c r="G33" i="27"/>
  <c r="I33" i="27" s="1"/>
  <c r="I34" i="27"/>
  <c r="I35" i="27"/>
  <c r="G36" i="27"/>
  <c r="I36" i="27" s="1"/>
  <c r="G37" i="27"/>
  <c r="I37" i="27" s="1"/>
  <c r="G40" i="27"/>
  <c r="I40" i="27" s="1"/>
  <c r="G43" i="27"/>
  <c r="O12" i="8" l="1"/>
  <c r="M12" i="8"/>
  <c r="G7" i="30"/>
  <c r="M33" i="27"/>
  <c r="O33" i="27"/>
  <c r="M32" i="27"/>
  <c r="O32" i="27"/>
  <c r="M40" i="27"/>
  <c r="O40" i="27"/>
  <c r="M37" i="27"/>
  <c r="O37" i="27"/>
  <c r="M36" i="27"/>
  <c r="O36" i="27"/>
  <c r="M35" i="27"/>
  <c r="O35" i="27"/>
  <c r="M31" i="27"/>
  <c r="O31" i="27"/>
  <c r="M34" i="27"/>
  <c r="O34" i="27"/>
  <c r="K15" i="30"/>
  <c r="K14" i="30"/>
  <c r="K11" i="30" l="1"/>
  <c r="L15" i="30"/>
  <c r="K74" i="27"/>
  <c r="K66" i="27"/>
  <c r="N66" i="27"/>
  <c r="M22" i="27"/>
  <c r="K16" i="30" l="1"/>
  <c r="K25" i="8"/>
  <c r="K24" i="8" l="1"/>
  <c r="K21" i="8"/>
  <c r="K33" i="8"/>
  <c r="K65" i="27"/>
  <c r="K75" i="27" s="1"/>
  <c r="E61" i="27"/>
  <c r="E62" i="27" s="1"/>
  <c r="B16" i="4"/>
  <c r="E21" i="8"/>
  <c r="E24" i="8" l="1"/>
  <c r="G30" i="27"/>
  <c r="I30" i="27" s="1"/>
  <c r="E65" i="27" l="1"/>
  <c r="J15" i="30"/>
  <c r="J16" i="30" s="1"/>
  <c r="G14" i="30"/>
  <c r="E14" i="30"/>
  <c r="N30" i="27"/>
  <c r="O30" i="27"/>
  <c r="G27" i="27"/>
  <c r="I27" i="27" s="1"/>
  <c r="G28" i="27"/>
  <c r="I28" i="27" s="1"/>
  <c r="G29" i="27"/>
  <c r="I29" i="27" s="1"/>
  <c r="I7" i="30" l="1"/>
  <c r="I14" i="30" s="1"/>
  <c r="H14" i="30" s="1"/>
  <c r="F14" i="30"/>
  <c r="F7" i="30"/>
  <c r="O7" i="30"/>
  <c r="J25" i="8"/>
  <c r="H7" i="30" l="1"/>
  <c r="O14" i="30"/>
  <c r="F14" i="4"/>
  <c r="N7" i="30"/>
  <c r="N14" i="30" s="1"/>
  <c r="N16" i="30" s="1"/>
  <c r="G18" i="27"/>
  <c r="I18" i="27" s="1"/>
  <c r="O18" i="27" l="1"/>
  <c r="N18" i="27"/>
  <c r="G45" i="27"/>
  <c r="I45" i="27" s="1"/>
  <c r="M45" i="27" s="1"/>
  <c r="O45" i="27" l="1"/>
  <c r="I16" i="8"/>
  <c r="O16" i="8" s="1"/>
  <c r="I17" i="8"/>
  <c r="O17" i="8" s="1"/>
  <c r="G52" i="27" l="1"/>
  <c r="G53" i="27"/>
  <c r="G54" i="27"/>
  <c r="D16" i="4" l="1"/>
  <c r="C16" i="4" l="1"/>
  <c r="L10" i="30"/>
  <c r="L11" i="30" s="1"/>
  <c r="E10" i="30"/>
  <c r="E15" i="30" s="1"/>
  <c r="E16" i="30" s="1"/>
  <c r="O9" i="30"/>
  <c r="L16" i="30"/>
  <c r="O13" i="30"/>
  <c r="N13" i="30"/>
  <c r="M13" i="30"/>
  <c r="L13" i="30"/>
  <c r="J13" i="30"/>
  <c r="I13" i="30"/>
  <c r="H13" i="30"/>
  <c r="G13" i="30"/>
  <c r="F13" i="30"/>
  <c r="E13" i="30"/>
  <c r="D13" i="30"/>
  <c r="J10" i="30"/>
  <c r="J11" i="30" s="1"/>
  <c r="G10" i="30"/>
  <c r="G11" i="30" l="1"/>
  <c r="G15" i="30"/>
  <c r="G16" i="30" s="1"/>
  <c r="F16" i="30" s="1"/>
  <c r="E11" i="30"/>
  <c r="N10" i="30"/>
  <c r="N11" i="30" s="1"/>
  <c r="F10" i="30"/>
  <c r="I10" i="30"/>
  <c r="I11" i="30" s="1"/>
  <c r="O10" i="30"/>
  <c r="M10" i="30" l="1"/>
  <c r="M11" i="30" s="1"/>
  <c r="M15" i="30"/>
  <c r="M16" i="30" s="1"/>
  <c r="O11" i="30"/>
  <c r="F11" i="30"/>
  <c r="H11" i="30"/>
  <c r="F15" i="30"/>
  <c r="I15" i="30"/>
  <c r="H10" i="30"/>
  <c r="O29" i="27"/>
  <c r="N29" i="27"/>
  <c r="O15" i="30" l="1"/>
  <c r="O16" i="30" s="1"/>
  <c r="F15" i="4"/>
  <c r="F16" i="4" s="1"/>
  <c r="E16" i="4" s="1"/>
  <c r="H15" i="30"/>
  <c r="I16" i="30"/>
  <c r="H16" i="30" s="1"/>
  <c r="I54" i="27" l="1"/>
  <c r="M54" i="27" s="1"/>
  <c r="I52" i="27"/>
  <c r="I53" i="27"/>
  <c r="O54" i="27" l="1"/>
  <c r="G18" i="8"/>
  <c r="M17" i="8" l="1"/>
  <c r="I18" i="8"/>
  <c r="O18" i="8" s="1"/>
  <c r="J21" i="8" l="1"/>
  <c r="B5" i="4"/>
  <c r="G8" i="8"/>
  <c r="I8" i="8" s="1"/>
  <c r="O8" i="8" s="1"/>
  <c r="G7" i="8"/>
  <c r="I7" i="8" s="1"/>
  <c r="O7" i="8" s="1"/>
  <c r="G6" i="8"/>
  <c r="I6" i="8" l="1"/>
  <c r="J24" i="8"/>
  <c r="M8" i="8"/>
  <c r="O6" i="8" l="1"/>
  <c r="N52" i="27"/>
  <c r="N53" i="27"/>
  <c r="N12" i="27"/>
  <c r="N13" i="27"/>
  <c r="N14" i="27"/>
  <c r="N15" i="27"/>
  <c r="N16" i="27"/>
  <c r="N17" i="27"/>
  <c r="N22" i="27"/>
  <c r="N24" i="27"/>
  <c r="N25" i="27"/>
  <c r="N27" i="27"/>
  <c r="N28" i="27"/>
  <c r="G19" i="27" l="1"/>
  <c r="I19" i="27" s="1"/>
  <c r="M19" i="27" s="1"/>
  <c r="O19" i="27" l="1"/>
  <c r="G46" i="27"/>
  <c r="G55" i="27"/>
  <c r="G26" i="27"/>
  <c r="I26" i="27" s="1"/>
  <c r="G23" i="27"/>
  <c r="I23" i="27" s="1"/>
  <c r="M23" i="27" s="1"/>
  <c r="E66" i="27"/>
  <c r="G44" i="27"/>
  <c r="M16" i="8" l="1"/>
  <c r="E25" i="8"/>
  <c r="B6" i="4"/>
  <c r="B7" i="4" s="1"/>
  <c r="I55" i="27"/>
  <c r="B10" i="4"/>
  <c r="O23" i="27"/>
  <c r="O26" i="27"/>
  <c r="N26" i="27"/>
  <c r="G21" i="27"/>
  <c r="I21" i="27" s="1"/>
  <c r="M21" i="27" s="1"/>
  <c r="G10" i="8"/>
  <c r="L61" i="27"/>
  <c r="J61" i="27"/>
  <c r="J62" i="27" s="1"/>
  <c r="G60" i="27"/>
  <c r="I60" i="27" s="1"/>
  <c r="M60" i="27" s="1"/>
  <c r="G59" i="27"/>
  <c r="I44" i="27"/>
  <c r="M44" i="27" s="1"/>
  <c r="J66" i="27"/>
  <c r="I46" i="27"/>
  <c r="M46" i="27" s="1"/>
  <c r="G48" i="27"/>
  <c r="I48" i="27" s="1"/>
  <c r="M48" i="27" s="1"/>
  <c r="I59" i="27" l="1"/>
  <c r="M59" i="27" s="1"/>
  <c r="G61" i="27"/>
  <c r="L74" i="27"/>
  <c r="L62" i="27"/>
  <c r="M61" i="27"/>
  <c r="M74" i="27" s="1"/>
  <c r="J74" i="27"/>
  <c r="M55" i="27"/>
  <c r="O59" i="27"/>
  <c r="O60" i="27"/>
  <c r="O55" i="27"/>
  <c r="O46" i="27"/>
  <c r="O44" i="27"/>
  <c r="O48" i="27"/>
  <c r="O21" i="27"/>
  <c r="I43" i="27"/>
  <c r="I61" i="27"/>
  <c r="I74" i="27" l="1"/>
  <c r="F11" i="4"/>
  <c r="M43" i="27"/>
  <c r="N61" i="27"/>
  <c r="N74" i="27" s="1"/>
  <c r="O61" i="27"/>
  <c r="O74" i="27" s="1"/>
  <c r="O43" i="27"/>
  <c r="G15" i="8"/>
  <c r="I15" i="8" s="1"/>
  <c r="I9" i="8"/>
  <c r="G11" i="8"/>
  <c r="G13" i="8" s="1"/>
  <c r="G47" i="27"/>
  <c r="G49" i="27"/>
  <c r="I49" i="27" s="1"/>
  <c r="M49" i="27" s="1"/>
  <c r="F13" i="8" l="1"/>
  <c r="O9" i="8"/>
  <c r="O13" i="8" s="1"/>
  <c r="O24" i="8" s="1"/>
  <c r="M9" i="8"/>
  <c r="M13" i="8" s="1"/>
  <c r="I13" i="8"/>
  <c r="H13" i="8" s="1"/>
  <c r="G57" i="27"/>
  <c r="F57" i="27" s="1"/>
  <c r="G24" i="8"/>
  <c r="E74" i="27"/>
  <c r="I47" i="27"/>
  <c r="I57" i="27" s="1"/>
  <c r="C5" i="4"/>
  <c r="G9" i="27"/>
  <c r="G10" i="27"/>
  <c r="I10" i="27" s="1"/>
  <c r="N10" i="27" s="1"/>
  <c r="G20" i="27"/>
  <c r="I20" i="27" s="1"/>
  <c r="N20" i="27" s="1"/>
  <c r="G62" i="27" l="1"/>
  <c r="H57" i="27"/>
  <c r="N62" i="27"/>
  <c r="M47" i="27"/>
  <c r="M57" i="27" s="1"/>
  <c r="I24" i="8"/>
  <c r="M24" i="8"/>
  <c r="O15" i="8"/>
  <c r="M15" i="8"/>
  <c r="D5" i="4"/>
  <c r="F5" i="4"/>
  <c r="E5" i="4"/>
  <c r="I9" i="27"/>
  <c r="O10" i="27"/>
  <c r="D73" i="27"/>
  <c r="J73" i="27" s="1"/>
  <c r="D72" i="27"/>
  <c r="J72" i="27" s="1"/>
  <c r="D71" i="27"/>
  <c r="J71" i="27" s="1"/>
  <c r="D70" i="27"/>
  <c r="J70" i="27" s="1"/>
  <c r="D69" i="27"/>
  <c r="J69" i="27" s="1"/>
  <c r="D68" i="27"/>
  <c r="J68" i="27" s="1"/>
  <c r="D67" i="27"/>
  <c r="J67" i="27" s="1"/>
  <c r="O64" i="27"/>
  <c r="N64" i="27"/>
  <c r="M64" i="27"/>
  <c r="L64" i="27"/>
  <c r="J64" i="27"/>
  <c r="I64" i="27"/>
  <c r="H64" i="27"/>
  <c r="F64" i="27"/>
  <c r="E64" i="27"/>
  <c r="D64" i="27"/>
  <c r="O49" i="27"/>
  <c r="O47" i="27"/>
  <c r="O57" i="27" s="1"/>
  <c r="O20" i="27"/>
  <c r="D23" i="8"/>
  <c r="E23" i="8"/>
  <c r="D31" i="8"/>
  <c r="E31" i="8" s="1"/>
  <c r="D32" i="8"/>
  <c r="E32" i="8" s="1"/>
  <c r="D28" i="8"/>
  <c r="E28" i="8" s="1"/>
  <c r="D29" i="8"/>
  <c r="E29" i="8" s="1"/>
  <c r="D30" i="8"/>
  <c r="E30" i="8" s="1"/>
  <c r="H23" i="8"/>
  <c r="D26" i="8"/>
  <c r="F26" i="8" s="1"/>
  <c r="D27" i="8"/>
  <c r="E27" i="8" s="1"/>
  <c r="F23" i="8"/>
  <c r="G23" i="8"/>
  <c r="I23" i="8"/>
  <c r="J23" i="8"/>
  <c r="L23" i="8"/>
  <c r="M23" i="8"/>
  <c r="N23" i="8"/>
  <c r="O23" i="8"/>
  <c r="L13" i="8"/>
  <c r="L21" i="8" s="1"/>
  <c r="N13" i="8"/>
  <c r="N21" i="8" s="1"/>
  <c r="G19" i="8"/>
  <c r="G20" i="8" l="1"/>
  <c r="D6" i="4" s="1"/>
  <c r="I19" i="8"/>
  <c r="O19" i="8" s="1"/>
  <c r="D7" i="4"/>
  <c r="C7" i="4" s="1"/>
  <c r="F20" i="8"/>
  <c r="G21" i="8"/>
  <c r="F21" i="8" s="1"/>
  <c r="G25" i="8"/>
  <c r="F25" i="8" s="1"/>
  <c r="M9" i="27"/>
  <c r="I20" i="8"/>
  <c r="F6" i="4" s="1"/>
  <c r="F7" i="4" s="1"/>
  <c r="F10" i="4"/>
  <c r="L66" i="27"/>
  <c r="O9" i="27"/>
  <c r="I66" i="27"/>
  <c r="H24" i="8"/>
  <c r="J65" i="27"/>
  <c r="J75" i="27" s="1"/>
  <c r="F66" i="27"/>
  <c r="G66" i="27"/>
  <c r="L65" i="27"/>
  <c r="N24" i="8"/>
  <c r="N33" i="8" s="1"/>
  <c r="L24" i="8"/>
  <c r="L33" i="8" s="1"/>
  <c r="H30" i="8"/>
  <c r="J30" i="8"/>
  <c r="F30" i="8"/>
  <c r="I29" i="8"/>
  <c r="J28" i="8"/>
  <c r="H32" i="8"/>
  <c r="J31" i="8"/>
  <c r="O30" i="8"/>
  <c r="I30" i="8"/>
  <c r="G30" i="8"/>
  <c r="O29" i="8"/>
  <c r="G29" i="8"/>
  <c r="O28" i="8"/>
  <c r="H28" i="8"/>
  <c r="J32" i="8"/>
  <c r="F32" i="8"/>
  <c r="O31" i="8"/>
  <c r="H31" i="8"/>
  <c r="F31" i="8"/>
  <c r="G27" i="8"/>
  <c r="I28" i="8"/>
  <c r="G28" i="8"/>
  <c r="J29" i="8"/>
  <c r="H29" i="8"/>
  <c r="F29" i="8"/>
  <c r="F28" i="8"/>
  <c r="H27" i="8"/>
  <c r="I27" i="8"/>
  <c r="J27" i="8"/>
  <c r="O27" i="8"/>
  <c r="H26" i="8"/>
  <c r="J26" i="8"/>
  <c r="G26" i="8"/>
  <c r="I26" i="8"/>
  <c r="O26" i="8"/>
  <c r="D10" i="4"/>
  <c r="E67" i="27"/>
  <c r="G67" i="27"/>
  <c r="I67" i="27"/>
  <c r="O67" i="27"/>
  <c r="E68" i="27"/>
  <c r="G68" i="27"/>
  <c r="I68" i="27"/>
  <c r="O68" i="27"/>
  <c r="E69" i="27"/>
  <c r="G69" i="27"/>
  <c r="I69" i="27"/>
  <c r="O69" i="27"/>
  <c r="E70" i="27"/>
  <c r="G70" i="27"/>
  <c r="I70" i="27"/>
  <c r="O70" i="27"/>
  <c r="E71" i="27"/>
  <c r="G71" i="27"/>
  <c r="I71" i="27"/>
  <c r="O71" i="27"/>
  <c r="E72" i="27"/>
  <c r="G72" i="27"/>
  <c r="I72" i="27"/>
  <c r="O72" i="27"/>
  <c r="E73" i="27"/>
  <c r="G73" i="27"/>
  <c r="I73" i="27"/>
  <c r="F67" i="27"/>
  <c r="H67" i="27"/>
  <c r="F68" i="27"/>
  <c r="H68" i="27"/>
  <c r="F69" i="27"/>
  <c r="H69" i="27"/>
  <c r="F70" i="27"/>
  <c r="H70" i="27"/>
  <c r="F71" i="27"/>
  <c r="H71" i="27"/>
  <c r="F72" i="27"/>
  <c r="H72" i="27"/>
  <c r="F73" i="27"/>
  <c r="H73" i="27"/>
  <c r="O32" i="8"/>
  <c r="I32" i="8"/>
  <c r="G32" i="8"/>
  <c r="I31" i="8"/>
  <c r="G31" i="8"/>
  <c r="E26" i="8"/>
  <c r="F27" i="8"/>
  <c r="O62" i="27" l="1"/>
  <c r="M62" i="27"/>
  <c r="E7" i="4"/>
  <c r="C6" i="4"/>
  <c r="I21" i="8"/>
  <c r="H21" i="8" s="1"/>
  <c r="I25" i="8"/>
  <c r="H25" i="8" s="1"/>
  <c r="M66" i="27"/>
  <c r="I62" i="27"/>
  <c r="E6" i="4"/>
  <c r="M19" i="8"/>
  <c r="E75" i="27"/>
  <c r="G33" i="8"/>
  <c r="J33" i="8"/>
  <c r="E33" i="8"/>
  <c r="C10" i="4"/>
  <c r="F61" i="27"/>
  <c r="F74" i="27" s="1"/>
  <c r="G74" i="27"/>
  <c r="E10" i="4"/>
  <c r="H66" i="27"/>
  <c r="F24" i="8"/>
  <c r="L75" i="27"/>
  <c r="H61" i="27"/>
  <c r="H74" i="27" s="1"/>
  <c r="O66" i="27"/>
  <c r="M65" i="27" l="1"/>
  <c r="M75" i="27" s="1"/>
  <c r="O20" i="8"/>
  <c r="I33" i="8"/>
  <c r="H33" i="8" s="1"/>
  <c r="M20" i="8"/>
  <c r="F33" i="8"/>
  <c r="O65" i="27"/>
  <c r="I65" i="27"/>
  <c r="I75" i="27" s="1"/>
  <c r="F9" i="4"/>
  <c r="F12" i="4" s="1"/>
  <c r="F17" i="4" s="1"/>
  <c r="O73" i="27"/>
  <c r="O21" i="8" l="1"/>
  <c r="O25" i="8"/>
  <c r="O33" i="8" s="1"/>
  <c r="M21" i="8"/>
  <c r="M25" i="8"/>
  <c r="M33" i="8" s="1"/>
  <c r="N65" i="27"/>
  <c r="N75" i="27" s="1"/>
  <c r="O75" i="27"/>
  <c r="E11" i="4"/>
  <c r="D11" i="4"/>
  <c r="C11" i="4" l="1"/>
  <c r="B11" i="4"/>
  <c r="F41" i="27"/>
  <c r="F65" i="27" s="1"/>
  <c r="H41" i="27"/>
  <c r="E9" i="4" s="1"/>
  <c r="G65" i="27"/>
  <c r="G75" i="27" s="1"/>
  <c r="F75" i="27" s="1"/>
  <c r="D9" i="4"/>
  <c r="D12" i="4" s="1"/>
  <c r="D17" i="4" s="1"/>
  <c r="B12" i="4" l="1"/>
  <c r="B17" i="4" s="1"/>
  <c r="C17" i="4" s="1"/>
  <c r="F62" i="27"/>
  <c r="H62" i="27"/>
  <c r="H65" i="27"/>
  <c r="E17" i="4"/>
  <c r="H75" i="27"/>
  <c r="C9" i="4"/>
  <c r="C12" i="4"/>
  <c r="E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Thoa K. - FNS</author>
    <author>bkowtha</author>
    <author>Windows User</author>
    <author>Delehanty, Emily - FNS</author>
  </authors>
  <commentList>
    <comment ref="H9" authorId="0" shapeId="0" xr:uid="{00000000-0006-0000-0000-000001000000}">
      <text>
        <r>
          <rPr>
            <b/>
            <sz val="9"/>
            <color indexed="81"/>
            <rFont val="Tahoma"/>
            <family val="2"/>
          </rPr>
          <t xml:space="preserve">Hoang, Thoa K. - FNS
</t>
        </r>
        <r>
          <rPr>
            <sz val="11"/>
            <color indexed="81"/>
            <rFont val="Tahoma"/>
            <family val="2"/>
          </rPr>
          <t>PRAO instructed CNP to consider reading and reviewing handbooks, policy guidance, and instructions as reporting burden. Therefore, CNP is estimating that on average,  Sas will spend 3 hours per month reviewing materials, totally 36 hours annually</t>
        </r>
      </text>
    </comment>
    <comment ref="I18" authorId="0" shapeId="0" xr:uid="{00000000-0006-0000-0000-000002000000}">
      <text>
        <r>
          <rPr>
            <b/>
            <sz val="9"/>
            <color indexed="81"/>
            <rFont val="Tahoma"/>
            <family val="2"/>
          </rPr>
          <t>Hoang, Thoa K. - FNS:</t>
        </r>
        <r>
          <rPr>
            <sz val="9"/>
            <color indexed="81"/>
            <rFont val="Tahoma"/>
            <family val="2"/>
          </rPr>
          <t xml:space="preserve">
SAs sibmit one report and time is adjusted in consultation with SA staff. </t>
        </r>
      </text>
    </comment>
    <comment ref="F19" authorId="0" shapeId="0" xr:uid="{00000000-0006-0000-0000-000003000000}">
      <text>
        <r>
          <rPr>
            <b/>
            <sz val="9"/>
            <color indexed="81"/>
            <rFont val="Tahoma"/>
            <family val="2"/>
          </rPr>
          <t>Hoang, Thoa K. - FNS:</t>
        </r>
        <r>
          <rPr>
            <sz val="9"/>
            <color indexed="81"/>
            <rFont val="Tahoma"/>
            <family val="2"/>
          </rPr>
          <t xml:space="preserve">
Total number of sponsors operating the program/number of state agencies 5,524/53= 104</t>
        </r>
      </text>
    </comment>
    <comment ref="F20" authorId="1" shapeId="0" xr:uid="{00000000-0006-0000-0000-000004000000}">
      <text>
        <r>
          <rPr>
            <b/>
            <sz val="10"/>
            <color indexed="81"/>
            <rFont val="Tahoma"/>
            <family val="2"/>
          </rPr>
          <t>bkowtha:</t>
        </r>
        <r>
          <rPr>
            <sz val="10"/>
            <color indexed="81"/>
            <rFont val="Tahoma"/>
            <family val="2"/>
          </rPr>
          <t xml:space="preserve">
one report per SA</t>
        </r>
      </text>
    </comment>
    <comment ref="F21" authorId="2" shapeId="0" xr:uid="{00000000-0006-0000-0000-000005000000}">
      <text>
        <r>
          <rPr>
            <b/>
            <sz val="9"/>
            <color indexed="81"/>
            <rFont val="Tahoma"/>
            <family val="2"/>
          </rPr>
          <t xml:space="preserve">bkowtha:
</t>
        </r>
        <r>
          <rPr>
            <sz val="9"/>
            <color indexed="81"/>
            <rFont val="Tahoma"/>
            <family val="2"/>
          </rPr>
          <t>average number of sponsors [(5,524/53=104) x 3] reports =312</t>
        </r>
      </text>
    </comment>
    <comment ref="I21" authorId="0" shapeId="0" xr:uid="{00000000-0006-0000-0000-000006000000}">
      <text>
        <r>
          <rPr>
            <b/>
            <sz val="9"/>
            <color indexed="81"/>
            <rFont val="Tahoma"/>
            <family val="2"/>
          </rPr>
          <t>Hoang, Thoa K. - FNS:</t>
        </r>
        <r>
          <rPr>
            <sz val="9"/>
            <color indexed="81"/>
            <rFont val="Tahoma"/>
            <family val="2"/>
          </rPr>
          <t xml:space="preserve">
increase due to increase in number of sponsors.</t>
        </r>
      </text>
    </comment>
    <comment ref="F23" authorId="2" shapeId="0" xr:uid="{00000000-0006-0000-0000-000007000000}">
      <text>
        <r>
          <rPr>
            <b/>
            <sz val="9"/>
            <color indexed="81"/>
            <rFont val="Tahoma"/>
            <family val="2"/>
          </rPr>
          <t xml:space="preserve">bkowtha:
</t>
        </r>
        <r>
          <rPr>
            <sz val="9"/>
            <color indexed="81"/>
            <rFont val="Tahoma"/>
            <family val="2"/>
          </rPr>
          <t xml:space="preserve">10% of average number sponsors </t>
        </r>
      </text>
    </comment>
    <comment ref="F26" authorId="0" shapeId="0" xr:uid="{00000000-0006-0000-0000-000008000000}">
      <text>
        <r>
          <rPr>
            <b/>
            <sz val="9"/>
            <color indexed="81"/>
            <rFont val="Tahoma"/>
            <family val="2"/>
          </rPr>
          <t>Hoang, Thoa K. - FNS:</t>
        </r>
        <r>
          <rPr>
            <sz val="9"/>
            <color indexed="81"/>
            <rFont val="Tahoma"/>
            <family val="2"/>
          </rPr>
          <t xml:space="preserve">
based on CACFP statistics, about 5% of average sponsors [(5,524/53=104) x .05=5.2] FNS is rounding down to 5</t>
        </r>
      </text>
    </comment>
    <comment ref="F30" authorId="0" shapeId="0" xr:uid="{00000000-0006-0000-0000-000009000000}">
      <text>
        <r>
          <rPr>
            <b/>
            <sz val="9"/>
            <color indexed="81"/>
            <rFont val="Tahoma"/>
            <family val="2"/>
          </rPr>
          <t>Hoang, Thoa K. - FNS:</t>
        </r>
        <r>
          <rPr>
            <sz val="9"/>
            <color indexed="81"/>
            <rFont val="Tahoma"/>
            <family val="2"/>
          </rPr>
          <t xml:space="preserve">
On average, this is how many applications FNS estimate State agencies have to review</t>
        </r>
      </text>
    </comment>
    <comment ref="B31" authorId="3" shapeId="0" xr:uid="{00000000-0006-0000-0000-00000A000000}">
      <text>
        <r>
          <rPr>
            <b/>
            <sz val="9"/>
            <color indexed="81"/>
            <rFont val="Tahoma"/>
            <family val="2"/>
          </rPr>
          <t>Delehanty, Emily - FNS:</t>
        </r>
        <r>
          <rPr>
            <sz val="9"/>
            <color indexed="81"/>
            <rFont val="Tahoma"/>
            <family val="2"/>
          </rPr>
          <t xml:space="preserve">
Updated citation</t>
        </r>
      </text>
    </comment>
    <comment ref="H31" authorId="3" shapeId="0" xr:uid="{00000000-0006-0000-0000-00000B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32" authorId="3" shapeId="0" xr:uid="{00000000-0006-0000-0000-00000C000000}">
      <text>
        <r>
          <rPr>
            <b/>
            <sz val="9"/>
            <color indexed="81"/>
            <rFont val="Tahoma"/>
            <family val="2"/>
          </rPr>
          <t xml:space="preserve">Delehanty, Emily - FNS:
Updated </t>
        </r>
        <r>
          <rPr>
            <sz val="9"/>
            <color indexed="81"/>
            <rFont val="Tahoma"/>
            <family val="2"/>
          </rPr>
          <t>citation</t>
        </r>
      </text>
    </comment>
    <comment ref="B37" authorId="3" shapeId="0" xr:uid="{00000000-0006-0000-0000-00000D00000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B43" authorId="3" shapeId="0" xr:uid="{00000000-0006-0000-0000-00000E000000}">
      <text>
        <r>
          <rPr>
            <b/>
            <sz val="9"/>
            <color indexed="81"/>
            <rFont val="Tahoma"/>
            <family val="2"/>
          </rPr>
          <t>Delehanty, Emily - FNS:</t>
        </r>
        <r>
          <rPr>
            <sz val="9"/>
            <color indexed="81"/>
            <rFont val="Tahoma"/>
            <family val="2"/>
          </rPr>
          <t xml:space="preserve">
Updated citation</t>
        </r>
      </text>
    </comment>
    <comment ref="E43" authorId="0" shapeId="0" xr:uid="{00000000-0006-0000-0000-00000F000000}">
      <text>
        <r>
          <rPr>
            <b/>
            <sz val="9"/>
            <color indexed="81"/>
            <rFont val="Tahoma"/>
            <family val="2"/>
          </rPr>
          <t>Hoang, Thoa K. - FNS:</t>
        </r>
        <r>
          <rPr>
            <sz val="9"/>
            <color indexed="81"/>
            <rFont val="Tahoma"/>
            <family val="2"/>
          </rPr>
          <t xml:space="preserve">
Number of sponsors in the NDB 2018 SFSP public use report (1/9/19)</t>
        </r>
      </text>
    </comment>
    <comment ref="H43" authorId="3" shapeId="0" xr:uid="{00000000-0006-0000-0000-000010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44" authorId="3" shapeId="0" xr:uid="{00000000-0006-0000-0000-000011000000}">
      <text>
        <r>
          <rPr>
            <b/>
            <sz val="9"/>
            <color indexed="81"/>
            <rFont val="Tahoma"/>
            <family val="2"/>
          </rPr>
          <t xml:space="preserve">Delehanty, Emily - FNS:
Updated </t>
        </r>
        <r>
          <rPr>
            <sz val="9"/>
            <color indexed="81"/>
            <rFont val="Tahoma"/>
            <family val="2"/>
          </rPr>
          <t>citation</t>
        </r>
      </text>
    </comment>
    <comment ref="E44" authorId="0" shapeId="0" xr:uid="{00000000-0006-0000-0000-000012000000}">
      <text>
        <r>
          <rPr>
            <b/>
            <sz val="9"/>
            <color indexed="81"/>
            <rFont val="Tahoma"/>
            <family val="2"/>
          </rPr>
          <t>Hoang, Thoa K. - FNS:</t>
        </r>
        <r>
          <rPr>
            <sz val="9"/>
            <color indexed="81"/>
            <rFont val="Tahoma"/>
            <family val="2"/>
          </rPr>
          <t xml:space="preserve">
2018 close out data from the regions showed that around 80.69%. (100-80.69= 19.31) 19.31% x  the number of sponsors
</t>
        </r>
      </text>
    </comment>
    <comment ref="E46" authorId="2" shapeId="0" xr:uid="{00000000-0006-0000-0000-000013000000}">
      <text>
        <r>
          <rPr>
            <b/>
            <sz val="9"/>
            <color indexed="81"/>
            <rFont val="Tahoma"/>
            <family val="2"/>
          </rPr>
          <t>bkowtha:
10% of sponsors</t>
        </r>
      </text>
    </comment>
    <comment ref="E47" authorId="0" shapeId="0" xr:uid="{00000000-0006-0000-0000-00001400000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48" authorId="0" shapeId="0" xr:uid="{00000000-0006-0000-0000-000015000000}">
      <text>
        <r>
          <rPr>
            <b/>
            <sz val="9"/>
            <color indexed="81"/>
            <rFont val="Tahoma"/>
            <family val="2"/>
          </rPr>
          <t>Hoang, Thoa K. - FNS:</t>
        </r>
        <r>
          <rPr>
            <sz val="9"/>
            <color indexed="81"/>
            <rFont val="Tahoma"/>
            <family val="2"/>
          </rPr>
          <t xml:space="preserve">
34.93% of sponsors (5,524) would have contracts with FSMC. 1% of these sponsors would sbmit a special request</t>
        </r>
      </text>
    </comment>
    <comment ref="B49" authorId="3" shapeId="0" xr:uid="{00000000-0006-0000-0000-00001600000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E49" authorId="0" shapeId="0" xr:uid="{00000000-0006-0000-0000-00001700000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55" authorId="0" shapeId="0" xr:uid="{00000000-0006-0000-0000-000018000000}">
      <text>
        <r>
          <rPr>
            <b/>
            <sz val="9"/>
            <color indexed="81"/>
            <rFont val="Tahoma"/>
            <family val="2"/>
          </rPr>
          <t>Hoang, Thoa K. - FNS:</t>
        </r>
        <r>
          <rPr>
            <sz val="9"/>
            <color indexed="81"/>
            <rFont val="Tahoma"/>
            <family val="2"/>
          </rPr>
          <t xml:space="preserve">
This number is based on the SNAR081-R1 Analysis Data. NDB FY2018 Thru 7/2018. The number of residential camps as of July 2018. </t>
        </r>
      </text>
    </comment>
    <comment ref="E59" authorId="0" shapeId="0" xr:uid="{00000000-0006-0000-0000-000019000000}">
      <text>
        <r>
          <rPr>
            <b/>
            <sz val="9"/>
            <color indexed="81"/>
            <rFont val="Tahoma"/>
            <family val="2"/>
          </rPr>
          <t>Hoang, Thoa K. - FNS:</t>
        </r>
        <r>
          <rPr>
            <sz val="9"/>
            <color indexed="81"/>
            <rFont val="Tahoma"/>
            <family val="2"/>
          </rPr>
          <t xml:space="preserve">
This number is the ADA for residential camps. This was choosen because camps have to determine eligibility of children attending the camps. So a suggestion is to use the ADA of residential camps.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Delehanty, Emily - FNS</author>
    <author>Kowtha, Bramaramba - FNS</author>
    <author>Windows User</author>
    <author>bkowtha</author>
    <author>Hoang, Thoa K. - FNS</author>
  </authors>
  <commentList>
    <comment ref="B5" authorId="0" shapeId="0" xr:uid="{00000000-0006-0000-0100-000001000000}">
      <text>
        <r>
          <rPr>
            <b/>
            <sz val="9"/>
            <color indexed="81"/>
            <rFont val="Tahoma"/>
            <family val="2"/>
          </rPr>
          <t>Delehanty, Emily - FNS:</t>
        </r>
        <r>
          <rPr>
            <sz val="9"/>
            <color indexed="81"/>
            <rFont val="Tahoma"/>
            <family val="2"/>
          </rPr>
          <t xml:space="preserve">
change in citation</t>
        </r>
      </text>
    </comment>
    <comment ref="F6" authorId="1" shapeId="0" xr:uid="{00000000-0006-0000-0100-000002000000}">
      <text>
        <r>
          <rPr>
            <b/>
            <sz val="9"/>
            <color indexed="81"/>
            <rFont val="Tahoma"/>
            <family val="2"/>
          </rPr>
          <t>Kowtha, Bramaramba - FNS:</t>
        </r>
        <r>
          <rPr>
            <sz val="9"/>
            <color indexed="81"/>
            <rFont val="Tahoma"/>
            <family val="2"/>
          </rPr>
          <t xml:space="preserve">
average number of reveiws conducted by each SA per requirements. This is a general estimate. </t>
        </r>
      </text>
    </comment>
    <comment ref="F7" authorId="1" shapeId="0" xr:uid="{00000000-0006-0000-0100-000003000000}">
      <text>
        <r>
          <rPr>
            <b/>
            <sz val="9"/>
            <color indexed="81"/>
            <rFont val="Tahoma"/>
            <family val="2"/>
          </rPr>
          <t>Kowtha, Bramaramba - FNS:</t>
        </r>
        <r>
          <rPr>
            <sz val="9"/>
            <color indexed="81"/>
            <rFont val="Tahoma"/>
            <family val="2"/>
          </rPr>
          <t xml:space="preserve">
avg number</t>
        </r>
      </text>
    </comment>
    <comment ref="F8" authorId="2" shapeId="0" xr:uid="{00000000-0006-0000-0100-000004000000}">
      <text>
        <r>
          <rPr>
            <b/>
            <sz val="9"/>
            <color indexed="81"/>
            <rFont val="Tahoma"/>
            <family val="2"/>
          </rPr>
          <t>bkowtha:
5524</t>
        </r>
        <r>
          <rPr>
            <sz val="9"/>
            <color indexed="81"/>
            <rFont val="Tahoma"/>
            <family val="2"/>
          </rPr>
          <t xml:space="preserve">/53=104
</t>
        </r>
      </text>
    </comment>
    <comment ref="E15" authorId="3" shapeId="0" xr:uid="{00000000-0006-0000-0100-000005000000}">
      <text>
        <r>
          <rPr>
            <b/>
            <sz val="10"/>
            <color indexed="81"/>
            <rFont val="Tahoma"/>
            <family val="2"/>
          </rPr>
          <t>bkowtha:</t>
        </r>
        <r>
          <rPr>
            <sz val="10"/>
            <color indexed="81"/>
            <rFont val="Tahoma"/>
            <family val="2"/>
          </rPr>
          <t xml:space="preserve">
This number is based on the SNAR081-R1 Analysis Data. NDB FY2018 Thru 7/2018. The number of residential camps as of July 2018. </t>
        </r>
      </text>
    </comment>
    <comment ref="E18" authorId="4" shapeId="0" xr:uid="{00000000-0006-0000-0100-000006000000}">
      <text>
        <r>
          <rPr>
            <b/>
            <sz val="9"/>
            <color indexed="81"/>
            <rFont val="Tahoma"/>
            <family val="2"/>
          </rPr>
          <t>Hoang, Thoa K. - FNS:</t>
        </r>
        <r>
          <rPr>
            <sz val="9"/>
            <color indexed="81"/>
            <rFont val="Tahoma"/>
            <family val="2"/>
          </rPr>
          <t xml:space="preserve">
from the characteristic study, FNS knows that 38% of sponsors are closed enrolled or camps. Only camps or closed enrolled sponsors would collect eligiblity information. 5,524 was multiply by 38% to determine this number</t>
        </r>
      </text>
    </comment>
    <comment ref="F18" authorId="1" shapeId="0" xr:uid="{00000000-0006-0000-0100-000007000000}">
      <text>
        <r>
          <rPr>
            <b/>
            <sz val="9"/>
            <color indexed="81"/>
            <rFont val="Tahoma"/>
            <family val="2"/>
          </rPr>
          <t>Kowtha, Bramaramba - FNS:</t>
        </r>
        <r>
          <rPr>
            <sz val="9"/>
            <color indexed="81"/>
            <rFont val="Tahoma"/>
            <family val="2"/>
          </rPr>
          <t xml:space="preserve">
5524/53=104
</t>
        </r>
      </text>
    </comment>
  </commentList>
</comments>
</file>

<file path=xl/sharedStrings.xml><?xml version="1.0" encoding="utf-8"?>
<sst xmlns="http://schemas.openxmlformats.org/spreadsheetml/2006/main" count="328" uniqueCount="168">
  <si>
    <t xml:space="preserve">Reporting </t>
  </si>
  <si>
    <t>A</t>
  </si>
  <si>
    <t>B</t>
  </si>
  <si>
    <t>C = (A*B)</t>
  </si>
  <si>
    <t>D</t>
  </si>
  <si>
    <t>E= (C*D)</t>
  </si>
  <si>
    <t>F</t>
  </si>
  <si>
    <t>G =E-F</t>
  </si>
  <si>
    <t>Program Rule</t>
  </si>
  <si>
    <t>CFR Citation</t>
  </si>
  <si>
    <t>Title</t>
  </si>
  <si>
    <t>Form Number</t>
  </si>
  <si>
    <t>Estimated # Respondents</t>
  </si>
  <si>
    <t>Responses per Respondents</t>
  </si>
  <si>
    <t>Total Annual Records</t>
  </si>
  <si>
    <t>Estimated Avg. # of Hours Per Response</t>
  </si>
  <si>
    <t xml:space="preserve">Estimated Total Hours            </t>
  </si>
  <si>
    <t>Current OMB Approved Burden Hrs</t>
  </si>
  <si>
    <t>Previous Burden in Use Without Approval</t>
  </si>
  <si>
    <t>Due to Authorizing Statute</t>
  </si>
  <si>
    <t>Due to Program Adjustment</t>
  </si>
  <si>
    <t>Due to Program Change</t>
  </si>
  <si>
    <t>Total Difference</t>
  </si>
  <si>
    <t>Justification</t>
  </si>
  <si>
    <t xml:space="preserve">Data Validation - List </t>
  </si>
  <si>
    <t>State/Local/Tribal Governments</t>
  </si>
  <si>
    <t>Highlighted cells indicate a change due to the Final Rule</t>
  </si>
  <si>
    <t>Integrity</t>
  </si>
  <si>
    <t>225.6 (i)</t>
  </si>
  <si>
    <t xml:space="preserve">225.18(k) </t>
  </si>
  <si>
    <t>State agencies must notify SFAs of fines and submit a copy of the notice to FNS.</t>
  </si>
  <si>
    <t>SFAs may appeal State agency's determination of fines. SFAs must submit to the State agency any pertinent information, explanation, or evidence addressing the Program violations identified by the State agency. Any SFA seeking to appeal the State agency determination must follow State agency appeal procedures. </t>
  </si>
  <si>
    <t>SFSP</t>
  </si>
  <si>
    <t>225.3(b)</t>
  </si>
  <si>
    <t xml:space="preserve">SAs, by November 1 of each fiscal year, notify USDA if it intends to administer the Summer Food Service Program. The agreement shall contain an assurance that the State agency will comply with policy, instructions, guidance, and handbooks issued by FNS . </t>
  </si>
  <si>
    <t>225.4(a)</t>
  </si>
  <si>
    <t>SAs, by Feb. 15 of each year, submit to FNSRO a Program Management and Administration Plan for that fiscal year.</t>
  </si>
  <si>
    <t xml:space="preserve">225.6(b)(2) </t>
  </si>
  <si>
    <t xml:space="preserve">SAs inform potential sponsors of procedure for advance and administrative cost payments. </t>
  </si>
  <si>
    <t>Add this!</t>
  </si>
  <si>
    <t>225.6(h)(2)</t>
  </si>
  <si>
    <t>SAs develop a standard contract for use by sponsors and FSMCs</t>
  </si>
  <si>
    <t xml:space="preserve">225.7(c) </t>
  </si>
  <si>
    <t>SAs develop and make available to sponsor food specifications and model meal quality standards to be a part of all contracts between vended sponsors and FSMCs.</t>
  </si>
  <si>
    <t xml:space="preserve">            </t>
  </si>
  <si>
    <t>225.7(d)</t>
  </si>
  <si>
    <t>SAs conduct program monitoring assistance, to include pre-approval visits, sponsor reviews, follow-up reviews, development of monitoring system, FSMC facility visits, development of forms, and corrective action.</t>
  </si>
  <si>
    <t>225.7(d)(2)</t>
  </si>
  <si>
    <t>SAs conduct program monitoring assistance for sites.</t>
  </si>
  <si>
    <t>225.7(d)(6), 225.7€</t>
  </si>
  <si>
    <r>
      <t xml:space="preserve">SAs conduct inspections of food service management company. </t>
    </r>
    <r>
      <rPr>
        <sz val="11"/>
        <color rgb="FFFF0000"/>
        <rFont val="Calibri"/>
        <family val="2"/>
      </rPr>
      <t>The SA shall establish an order of priority and promptly respond to compliants. SA may conduct inspections of self-preparation and vended sponsors' food preparation facilities.</t>
    </r>
  </si>
  <si>
    <t>225.7(f)</t>
  </si>
  <si>
    <t xml:space="preserve">SAs establish a financial management system to identify program costs and establish standards for sponsor recordkeeping and reporting. </t>
  </si>
  <si>
    <t>225.8(d)(1)</t>
  </si>
  <si>
    <t>SAs submit to FNSRO a list of names and addresses of potential private nonprofit organizations and for each site, the address, first day of operation, and estimated daily attendance by May 1 each year.</t>
  </si>
  <si>
    <t>225.8(d)(2)</t>
  </si>
  <si>
    <t>SAs, within 5 days of approval of sponsors, must notify FNSROs of sponsors, approved sites, locations, and days of operation and estimated daily attendance.</t>
  </si>
  <si>
    <t>Seamless Summer</t>
  </si>
  <si>
    <t>225.9(b)(2)</t>
  </si>
  <si>
    <t>SAs prepare and submit a list sponsors eligible to receive commodities and daily number of eligible means to be served by each sponsor by June 1.</t>
  </si>
  <si>
    <t>225.9(d)(4)</t>
  </si>
  <si>
    <t xml:space="preserve">SAs forward reimbursements for valid claims. </t>
  </si>
  <si>
    <t>SAs arrange for audits of their own operations per 7 CFR Part 3015.</t>
  </si>
  <si>
    <t>225.12(a)</t>
  </si>
  <si>
    <t>SAs establish claims against sponsors and recover payment not properly payable.</t>
  </si>
  <si>
    <t>225.13 (a)</t>
  </si>
  <si>
    <t>SAs establish hearing appeal procedures.</t>
  </si>
  <si>
    <t>SAs make available to sponsors information on procurement standards.</t>
  </si>
  <si>
    <t>225.18(b)(2)</t>
  </si>
  <si>
    <t>SAs notify terminated sponsors in writing.</t>
  </si>
  <si>
    <t>225.15(j)</t>
  </si>
  <si>
    <t>SAs that plan to use or disclose information in ways not permitted must obtain written consent form parent/guardian.</t>
  </si>
  <si>
    <t>225.15(k)</t>
  </si>
  <si>
    <t>SAs should enter into written agreement with party requesting disclosure information.</t>
  </si>
  <si>
    <t>225.8(b)</t>
  </si>
  <si>
    <t>SAs submit to FNS a final report on SFSP operations for each month of operations</t>
  </si>
  <si>
    <t>FNS-418</t>
  </si>
  <si>
    <t xml:space="preserve">The State agency must review sponsors and sites to ensure compliance with Program regulations. Per policy guidance, State agencies must validate 100% of claims for sponsors under review. </t>
  </si>
  <si>
    <t xml:space="preserve">225.6(c)(1), 225.6(c)(4), 225.14(a), 225.14(c) </t>
  </si>
  <si>
    <t xml:space="preserve">Sponsors submit written application to SAs for participation in SFSP. The sponsor must demonstrate financial and administrative capability for Program operations and accept final financial and administrative responsibility for total Program operations at all sites at which it proposes to conduct a food service. In order to do so, sponsors must comply with policy, instructions, guidance, and handbooks issued by FNS. </t>
  </si>
  <si>
    <t>225.6(c)(2)</t>
  </si>
  <si>
    <t>New sponsors, new sites, and, as determined by the State agency, sponsors and sites which have experienced significent operational problems, must  submit site information for each site where a food service operation is proposed.</t>
  </si>
  <si>
    <t>225.6(c)(3)</t>
  </si>
  <si>
    <t>Experienced sponsors and experienced sites must  submit site information for each site where a food service operation is proposed.</t>
  </si>
  <si>
    <t>225.6(e), 225.14(c)(7)</t>
  </si>
  <si>
    <t>Sponsors approved for participation in SFSP enter into written agreements with SAs to operate program in accordance with regulatory requirements.</t>
  </si>
  <si>
    <t>225.6(h)(2)(iii)</t>
  </si>
  <si>
    <t xml:space="preserve">Sponsors provide FSMC with a list of approved sites, along with the approved level for the number of meals which may be claimed for reimbursement for each site. </t>
  </si>
  <si>
    <t>225.6(h)(3)</t>
  </si>
  <si>
    <t>Sponsors submit requests to SAs for exception to unitizing requirement for certain components of a meal.</t>
  </si>
  <si>
    <t>225.6(h)(5), 225.6(h)(2)</t>
  </si>
  <si>
    <t>Sponsors submit to SAs copies of contracts with FSMC, bids received, and reason for selection on FSMC chosen.</t>
  </si>
  <si>
    <t xml:space="preserve">  225.15(d)(2)</t>
  </si>
  <si>
    <t>Sponsors must visit each of their sites at least once during the first week of operation under the Program.</t>
  </si>
  <si>
    <t>225.15(d)(3)</t>
  </si>
  <si>
    <t>Sponsors must review food service operations for all sites at least once during the first 4 weeks of Program operations, and thereafter maintain a reasonable level of monitoring.</t>
  </si>
  <si>
    <t>225.16(a)</t>
  </si>
  <si>
    <t>Within two weeks of receiving notification of their approval, sponsors shall submit to the State agency a copy of their letter advising the appropriate health department of their intention to provide a food service during a specific period at specific sites.</t>
  </si>
  <si>
    <t>State/Local/Tribal Governments Total</t>
  </si>
  <si>
    <t>Businessess (Non-profit Institutions and Camps)</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</si>
  <si>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</si>
  <si>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Sponsors that plan to use or disclose info in ways not permitted by law must obtain written consent from parent/guardian.</t>
  </si>
  <si>
    <t>Sponsors should enter into written agreement with the party eligibility information.</t>
  </si>
  <si>
    <t>225.6(c)(5)</t>
  </si>
  <si>
    <t>Camps submit copy of hearing procedures.</t>
  </si>
  <si>
    <t>Camps and other distribute free meal applications to children enrolled in SFSP.</t>
  </si>
  <si>
    <t>Businessess (Non-profit Institutions and Camps) Totals</t>
  </si>
  <si>
    <t>Households</t>
  </si>
  <si>
    <t>225.15(f)</t>
  </si>
  <si>
    <t>Households read instructions, complete free meal and return to camps and sites.</t>
  </si>
  <si>
    <t>Households provide written consent for sponsors to use or disclose information.</t>
  </si>
  <si>
    <t xml:space="preserve">Household Totals </t>
  </si>
  <si>
    <t xml:space="preserve"> Total Reporting Burden</t>
  </si>
  <si>
    <t>Number of Responses</t>
  </si>
  <si>
    <t>SLT burden</t>
  </si>
  <si>
    <t>Business burden</t>
  </si>
  <si>
    <t>Household burden</t>
  </si>
  <si>
    <t xml:space="preserve">Total </t>
  </si>
  <si>
    <t xml:space="preserve">Recordkeeping </t>
  </si>
  <si>
    <t>Estimated # Recordkeepers</t>
  </si>
  <si>
    <t>Records Per Recordkeeper</t>
  </si>
  <si>
    <t>Estimated Avg. # of Hours Per Record</t>
  </si>
  <si>
    <t>Due to an adjustment</t>
  </si>
  <si>
    <t>Due to program change</t>
  </si>
  <si>
    <t>225.8 (a), 225.7(d)(5), 225.13(d)</t>
  </si>
  <si>
    <t>SAs maintain complete and accurate accounting records appeals for three years.</t>
  </si>
  <si>
    <t>1.  Reviews</t>
  </si>
  <si>
    <t>2.  Appeals</t>
  </si>
  <si>
    <t>3.  Accounting</t>
  </si>
  <si>
    <t>SAs that plan to use or disclose information in ways not permitted must obtain written consent parent/guardian.</t>
  </si>
  <si>
    <t>SA should enter into written agreement with party requesting disclosure information.</t>
  </si>
  <si>
    <t>225.18(i)(2)</t>
  </si>
  <si>
    <t>SA documents the process used to determine the data and report that process to FNS on or before March 1 of each year.</t>
  </si>
  <si>
    <t>225.15 (c), 225.15 (a), 225.15(g)</t>
  </si>
  <si>
    <t>Sponsors must maintain records which justify all costs and meals claimed.</t>
  </si>
  <si>
    <t>Businessess (Non-profit Institutions and camps)</t>
  </si>
  <si>
    <t>Sponsors should enter into written agreement with the party requesting eligibility information</t>
  </si>
  <si>
    <t>225.16(b)(1)</t>
  </si>
  <si>
    <t>Camps and sponsors must maintain copies of the documentation establishing the eligibility of child receiving meals and all other meal service requirement information.</t>
  </si>
  <si>
    <t>225.6(c)(5)(xii)</t>
  </si>
  <si>
    <t>Camps must maintain a written record of hearing for 3 years.</t>
  </si>
  <si>
    <t xml:space="preserve"> Total Recordkeeping Burden</t>
  </si>
  <si>
    <t>Public Disclosure</t>
  </si>
  <si>
    <t>Disclosures Per Respondent</t>
  </si>
  <si>
    <t>Total Annual Disclosures</t>
  </si>
  <si>
    <t>Estimated Avg. # of Hours Per Disclosure</t>
  </si>
  <si>
    <t>Due to a program change</t>
  </si>
  <si>
    <t>225.15(e)</t>
  </si>
  <si>
    <t>Per policy guidance, State agency can issue a media release on behalf of the sponsor.</t>
  </si>
  <si>
    <t>Each sponsor shall annually announce in the media serving the area from which it draws its attendance the availability of free meals</t>
  </si>
  <si>
    <t>State/Local/Tribal Governments Totals</t>
  </si>
  <si>
    <t xml:space="preserve"> Total Public Disclosure Burden</t>
  </si>
  <si>
    <t>ICR #0584-0280, 7 CFR Part 225, Summer Food Service Program (SFSP) - Summary</t>
  </si>
  <si>
    <t xml:space="preserve"> </t>
  </si>
  <si>
    <t>Responses Per Respondent</t>
  </si>
  <si>
    <t>Total Annual Responses (Col. BxC)</t>
  </si>
  <si>
    <t>Estimated Total Hours (Col. DxE)</t>
  </si>
  <si>
    <t xml:space="preserve">State/Local/Tribal Government </t>
  </si>
  <si>
    <t xml:space="preserve">Businessess </t>
  </si>
  <si>
    <t xml:space="preserve">Total Recordkeeping Total </t>
  </si>
  <si>
    <t xml:space="preserve">Total Reporting Total </t>
  </si>
  <si>
    <t xml:space="preserve">Total Public Disclosure Total </t>
  </si>
  <si>
    <t>TOTAL BURDEN FOR SFSP</t>
  </si>
  <si>
    <t xml:space="preserve">Date </t>
  </si>
  <si>
    <t xml:space="preserve">User Initials </t>
  </si>
  <si>
    <t xml:space="preserve">Comments </t>
  </si>
  <si>
    <t xml:space="preserve">State agency must consult with FNS prior to taking any action to terminate for convenience. </t>
  </si>
  <si>
    <t xml:space="preserve">Attachment C:  Burden Chart for OMB Control Number 0584-0280 7 CFR Part 225 - Summer Food Service Program (SFSP)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</si>
</sst>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m/d/yy;@"/>
    <numFmt numFmtId="167" formatCode="#,##0.0000000_);\(#,##0.0000000\)"/>
    <numFmt numFmtId="168" formatCode="#,##0.000_);\(#,##0.000\)"/>
    <numFmt numFmtId="169" formatCode="_(* #,##0.00000_);_(* \(#,##0.00000\);_(* &quot;-&quot;??_);_(@_)"/>
    <numFmt numFmtId="170" formatCode="_(* #,##0.000000_);_(* \(#,##0.000000\);_(* &quot;-&quot;??_);_(@_)"/>
    <numFmt numFmtId="171" formatCode="#,##0.000000_);\(#,##0.000000\)"/>
    <numFmt numFmtId="172" formatCode="#,##0.00\ [$€-1];[Red]\-#,##0.00\ [$€-1]"/>
    <numFmt numFmtId="173" formatCode="0.0"/>
    <numFmt numFmtId="174" formatCode="_(* #,##0.000_);_(* \(#,##0.000\);_(* &quot;-&quot;??_);_(@_)"/>
    <numFmt numFmtId="175" formatCode="#,##0.0"/>
  </numFmts>
  <fonts count="47"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sz val="9"/>
      <color indexed="81"/>
      <name val="Tahoma"/>
      <family val="2"/>
    </font>
    <font>
      <b/>
      <sz val="9"/>
      <color indexed="81"/>
      <name val="Tahoma"/>
      <family val="2"/>
    </font>
    <font>
      <b/>
      <sz val="10"/>
      <color indexed="8"/>
      <name val="Calibri"/>
      <family val="2"/>
      <scheme val="minor"/>
    </font>
    <font>
      <sz val="10"/>
      <name val="Calibri"/>
      <family val="2"/>
    </font>
    <font>
      <sz val="10"/>
      <color theme="1"/>
      <name val="Calibri"/>
      <family val="2"/>
    </font>
    <font>
      <b/>
      <sz val="10"/>
      <color rgb="FFFF0000"/>
      <name val="Calibri"/>
      <family val="2"/>
      <scheme val="minor"/>
    </font>
    <font>
      <sz val="10"/>
      <color indexed="81"/>
      <name val="Tahoma"/>
      <family val="2"/>
    </font>
    <font>
      <b/>
      <sz val="10"/>
      <color indexed="81"/>
      <name val="Tahoma"/>
      <family val="2"/>
    </font>
    <font>
      <sz val="11"/>
      <color rgb="FFFF0000"/>
      <name val="Calibri"/>
      <family val="2"/>
      <scheme val="minor"/>
    </font>
    <font>
      <sz val="11"/>
      <color rgb="FFFF0000"/>
      <name val="Calibri"/>
      <family val="2"/>
    </font>
    <font>
      <sz val="10"/>
      <color rgb="FFFF0000"/>
      <name val="Calibri"/>
      <family val="2"/>
      <scheme val="minor"/>
    </font>
    <font>
      <sz val="11"/>
      <color theme="1"/>
      <name val="Calibri"/>
      <family val="2"/>
      <scheme val="minor"/>
    </font>
    <font>
      <sz val="12"/>
      <color indexed="8"/>
      <name val="Calibri"/>
      <family val="2"/>
      <scheme val="minor"/>
    </font>
    <font>
      <sz val="11"/>
      <color indexed="81"/>
      <name val="Tahoma"/>
      <family val="2"/>
    </font>
    <font>
      <b/>
      <sz val="11"/>
      <name val="Calibri"/>
      <family val="2"/>
    </font>
    <font>
      <sz val="10"/>
      <color theme="1"/>
      <name val="Calibri"/>
      <family val="2"/>
      <scheme val="minor"/>
    </font>
    <font>
      <b/>
      <sz val="14"/>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00"/>
        <bgColor rgb="FF000000"/>
      </patternFill>
    </fill>
    <fill>
      <patternFill patternType="solid">
        <fgColor rgb="FF76933C"/>
        <bgColor indexed="64"/>
      </patternFill>
    </fill>
    <fill>
      <patternFill patternType="solid">
        <fgColor rgb="FFBFBFBF"/>
        <bgColor indexed="64"/>
      </patternFill>
    </fill>
    <fill>
      <patternFill patternType="solid">
        <fgColor rgb="FF95B3D7"/>
        <bgColor indexed="64"/>
      </patternFill>
    </fill>
    <fill>
      <patternFill patternType="solid">
        <fgColor rgb="FFD8E4B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s>
  <cellStyleXfs count="9">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41" fillId="0" borderId="0" applyFont="0" applyFill="0" applyBorder="0" applyAlignment="0" applyProtection="0"/>
  </cellStyleXfs>
  <cellXfs count="385">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4" fontId="9" fillId="3" borderId="0" xfId="3" applyNumberFormat="1" applyFont="1" applyFill="1" applyBorder="1" applyAlignment="1">
      <alignment vertical="center"/>
    </xf>
    <xf numFmtId="43" fontId="3" fillId="0" borderId="0" xfId="4" applyNumberFormat="1"/>
    <xf numFmtId="43" fontId="0" fillId="0" borderId="0" xfId="0" applyNumberFormat="1"/>
    <xf numFmtId="0" fontId="13" fillId="2" borderId="2" xfId="1" applyFont="1" applyFill="1" applyBorder="1" applyAlignment="1">
      <alignment horizontal="center" vertical="center" wrapText="1"/>
    </xf>
    <xf numFmtId="0" fontId="15" fillId="0" borderId="8"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7" fillId="0" borderId="9" xfId="4" applyFont="1" applyBorder="1" applyAlignment="1">
      <alignment horizontal="center"/>
    </xf>
    <xf numFmtId="0" fontId="17" fillId="0" borderId="10" xfId="4" applyFont="1" applyBorder="1" applyAlignment="1">
      <alignment horizontal="center"/>
    </xf>
    <xf numFmtId="43" fontId="6" fillId="0" borderId="11" xfId="3" applyFont="1" applyFill="1" applyBorder="1" applyAlignment="1" applyProtection="1">
      <alignment horizontal="center" vertical="center" wrapText="1"/>
      <protection locked="0"/>
    </xf>
    <xf numFmtId="0" fontId="13" fillId="6" borderId="11"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12" xfId="1" applyFont="1" applyFill="1" applyBorder="1" applyAlignment="1">
      <alignment horizontal="center" vertical="center" wrapText="1"/>
    </xf>
    <xf numFmtId="0" fontId="13" fillId="4" borderId="11"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4" borderId="12" xfId="1" applyFont="1" applyFill="1" applyBorder="1" applyAlignment="1">
      <alignment horizontal="center" vertical="center" wrapText="1"/>
    </xf>
    <xf numFmtId="0" fontId="12" fillId="0" borderId="3" xfId="0" applyFont="1" applyBorder="1" applyAlignment="1">
      <alignment vertical="center"/>
    </xf>
    <xf numFmtId="0" fontId="10" fillId="0" borderId="0" xfId="0" applyFont="1"/>
    <xf numFmtId="0" fontId="7" fillId="0" borderId="7" xfId="0" applyFont="1" applyBorder="1"/>
    <xf numFmtId="0" fontId="11" fillId="0" borderId="0" xfId="0" applyFont="1" applyAlignment="1">
      <alignment vertical="center"/>
    </xf>
    <xf numFmtId="164" fontId="11" fillId="0" borderId="0" xfId="3" applyNumberFormat="1" applyFont="1" applyBorder="1" applyAlignment="1">
      <alignment vertical="center"/>
    </xf>
    <xf numFmtId="164" fontId="11" fillId="0" borderId="0" xfId="3" applyNumberFormat="1" applyFont="1" applyFill="1" applyBorder="1" applyAlignment="1">
      <alignment vertical="center"/>
    </xf>
    <xf numFmtId="0" fontId="11" fillId="0" borderId="0" xfId="0" applyFont="1" applyAlignment="1">
      <alignment horizontal="left" vertical="center"/>
    </xf>
    <xf numFmtId="0" fontId="9" fillId="3" borderId="0" xfId="0" applyFont="1" applyFill="1" applyAlignment="1">
      <alignment horizontal="left" vertical="center"/>
    </xf>
    <xf numFmtId="0" fontId="8" fillId="7" borderId="0" xfId="0" applyFont="1" applyFill="1" applyAlignment="1">
      <alignment horizontal="center" vertical="center" wrapText="1"/>
    </xf>
    <xf numFmtId="0" fontId="18" fillId="7"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20" fillId="8" borderId="0" xfId="0" applyFont="1" applyFill="1" applyAlignment="1">
      <alignment horizontal="center" vertical="center" wrapText="1"/>
    </xf>
    <xf numFmtId="0" fontId="21" fillId="8" borderId="0" xfId="0" applyFont="1" applyFill="1" applyAlignment="1">
      <alignment horizontal="center" vertical="center" wrapText="1"/>
    </xf>
    <xf numFmtId="0" fontId="1" fillId="9" borderId="20" xfId="0" applyFont="1" applyFill="1" applyBorder="1" applyAlignment="1">
      <alignment horizontal="center"/>
    </xf>
    <xf numFmtId="0" fontId="0" fillId="9" borderId="21" xfId="0" applyFill="1" applyBorder="1"/>
    <xf numFmtId="0" fontId="0" fillId="9" borderId="21" xfId="0" applyFill="1" applyBorder="1" applyAlignment="1">
      <alignment horizontal="center"/>
    </xf>
    <xf numFmtId="164" fontId="11" fillId="10" borderId="0" xfId="3" applyNumberFormat="1" applyFont="1" applyFill="1" applyBorder="1" applyAlignment="1">
      <alignment vertical="center"/>
    </xf>
    <xf numFmtId="164" fontId="11" fillId="5" borderId="0" xfId="3" applyNumberFormat="1" applyFont="1" applyFill="1" applyBorder="1" applyAlignment="1">
      <alignment vertical="center"/>
    </xf>
    <xf numFmtId="0" fontId="11" fillId="6" borderId="0" xfId="0" applyFont="1" applyFill="1" applyAlignment="1">
      <alignment vertical="center"/>
    </xf>
    <xf numFmtId="164" fontId="11" fillId="6" borderId="4" xfId="3" applyNumberFormat="1" applyFont="1" applyFill="1" applyBorder="1" applyAlignment="1">
      <alignment vertical="center"/>
    </xf>
    <xf numFmtId="0" fontId="13" fillId="2" borderId="0" xfId="1" applyFont="1" applyFill="1" applyAlignment="1">
      <alignment horizontal="center" vertical="center" wrapText="1"/>
    </xf>
    <xf numFmtId="43" fontId="6" fillId="9" borderId="13" xfId="3" applyFont="1" applyFill="1" applyBorder="1" applyAlignment="1" applyProtection="1">
      <alignment horizontal="center" vertical="center"/>
    </xf>
    <xf numFmtId="43" fontId="6" fillId="9" borderId="14" xfId="3" applyFont="1" applyFill="1" applyBorder="1" applyAlignment="1" applyProtection="1">
      <alignment vertical="center" wrapText="1"/>
    </xf>
    <xf numFmtId="43" fontId="22" fillId="9" borderId="15" xfId="3" applyFont="1" applyFill="1" applyBorder="1" applyAlignment="1" applyProtection="1">
      <alignment horizontal="right" vertical="center"/>
    </xf>
    <xf numFmtId="43" fontId="6" fillId="9" borderId="15" xfId="3" applyFont="1" applyFill="1" applyBorder="1" applyAlignment="1" applyProtection="1">
      <alignment horizontal="center" vertical="center"/>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165" fontId="24" fillId="13" borderId="0" xfId="0" applyNumberFormat="1" applyFont="1" applyFill="1"/>
    <xf numFmtId="165" fontId="24" fillId="13" borderId="24" xfId="0" applyNumberFormat="1" applyFont="1" applyFill="1" applyBorder="1"/>
    <xf numFmtId="164" fontId="5" fillId="12" borderId="1" xfId="3" applyNumberFormat="1" applyFont="1" applyFill="1" applyBorder="1" applyAlignment="1" applyProtection="1">
      <alignment vertical="center"/>
    </xf>
    <xf numFmtId="0" fontId="25" fillId="11" borderId="27"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5" fillId="11" borderId="29" xfId="0" applyFont="1" applyFill="1" applyBorder="1" applyAlignment="1">
      <alignment horizontal="center" vertical="center" wrapText="1"/>
    </xf>
    <xf numFmtId="0" fontId="26" fillId="13" borderId="23" xfId="0" applyFont="1" applyFill="1" applyBorder="1" applyAlignment="1">
      <alignment horizontal="left"/>
    </xf>
    <xf numFmtId="0" fontId="1" fillId="0" borderId="1" xfId="0" applyFont="1" applyBorder="1"/>
    <xf numFmtId="0" fontId="2" fillId="0" borderId="0" xfId="4" applyFont="1"/>
    <xf numFmtId="0" fontId="0" fillId="0" borderId="22" xfId="0" applyBorder="1"/>
    <xf numFmtId="0" fontId="27" fillId="0" borderId="8" xfId="0" applyFont="1" applyBorder="1" applyAlignment="1">
      <alignment horizontal="center"/>
    </xf>
    <xf numFmtId="0" fontId="27" fillId="0" borderId="20" xfId="0" applyFont="1" applyBorder="1" applyAlignment="1">
      <alignment horizontal="center"/>
    </xf>
    <xf numFmtId="0" fontId="27" fillId="0" borderId="0" xfId="0" applyFont="1"/>
    <xf numFmtId="166" fontId="0" fillId="0" borderId="23" xfId="0" applyNumberFormat="1" applyBorder="1"/>
    <xf numFmtId="166" fontId="0" fillId="0" borderId="30" xfId="0" applyNumberFormat="1" applyBorder="1"/>
    <xf numFmtId="0" fontId="29" fillId="0" borderId="1" xfId="1" applyFont="1" applyBorder="1" applyAlignment="1">
      <alignment vertical="center"/>
    </xf>
    <xf numFmtId="0" fontId="6" fillId="0" borderId="11" xfId="3" applyNumberFormat="1" applyFont="1" applyFill="1" applyBorder="1" applyAlignment="1" applyProtection="1">
      <alignment horizontal="center" vertical="center" wrapText="1"/>
      <protection locked="0"/>
    </xf>
    <xf numFmtId="3" fontId="5" fillId="0"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xf>
    <xf numFmtId="39" fontId="6" fillId="9" borderId="15" xfId="3" applyNumberFormat="1" applyFont="1" applyFill="1" applyBorder="1" applyProtection="1"/>
    <xf numFmtId="0" fontId="6" fillId="9" borderId="13" xfId="3" applyNumberFormat="1" applyFont="1" applyFill="1" applyBorder="1" applyAlignment="1" applyProtection="1">
      <alignment horizontal="center" vertical="center"/>
    </xf>
    <xf numFmtId="0" fontId="6" fillId="9" borderId="14" xfId="3" applyNumberFormat="1" applyFont="1" applyFill="1" applyBorder="1" applyAlignment="1" applyProtection="1">
      <alignment vertical="center" wrapText="1"/>
    </xf>
    <xf numFmtId="0" fontId="22" fillId="9" borderId="15" xfId="3" applyNumberFormat="1" applyFont="1" applyFill="1" applyBorder="1" applyAlignment="1" applyProtection="1">
      <alignment horizontal="right" vertical="center"/>
    </xf>
    <xf numFmtId="0" fontId="6" fillId="9" borderId="15" xfId="3" applyNumberFormat="1" applyFont="1" applyFill="1" applyBorder="1" applyAlignment="1" applyProtection="1">
      <alignment horizontal="center" vertical="center"/>
    </xf>
    <xf numFmtId="37" fontId="6" fillId="9" borderId="15" xfId="3" applyNumberFormat="1" applyFont="1" applyFill="1" applyBorder="1" applyProtection="1"/>
    <xf numFmtId="2" fontId="1" fillId="0" borderId="1" xfId="0" applyNumberFormat="1" applyFont="1" applyBorder="1"/>
    <xf numFmtId="3" fontId="1" fillId="0" borderId="1" xfId="0" applyNumberFormat="1" applyFont="1" applyBorder="1"/>
    <xf numFmtId="37" fontId="1" fillId="0" borderId="1" xfId="0" applyNumberFormat="1" applyFont="1" applyBorder="1"/>
    <xf numFmtId="3" fontId="29" fillId="0" borderId="12" xfId="3" applyNumberFormat="1" applyFont="1" applyFill="1" applyBorder="1" applyAlignment="1" applyProtection="1">
      <alignment vertical="center"/>
    </xf>
    <xf numFmtId="1" fontId="24" fillId="12"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0" fontId="6" fillId="11" borderId="1" xfId="3" applyNumberFormat="1" applyFont="1" applyFill="1" applyBorder="1" applyAlignment="1" applyProtection="1">
      <alignment horizontal="center" vertical="center" wrapText="1"/>
      <protection locked="0"/>
    </xf>
    <xf numFmtId="37" fontId="0" fillId="0" borderId="1" xfId="0" applyNumberFormat="1" applyBorder="1"/>
    <xf numFmtId="2" fontId="0" fillId="0" borderId="1" xfId="0" applyNumberFormat="1" applyBorder="1"/>
    <xf numFmtId="3" fontId="0" fillId="0" borderId="1" xfId="0" applyNumberFormat="1" applyBorder="1"/>
    <xf numFmtId="0" fontId="29" fillId="0" borderId="1" xfId="0" applyFont="1" applyBorder="1" applyAlignment="1">
      <alignment vertical="center" wrapText="1"/>
    </xf>
    <xf numFmtId="0" fontId="28" fillId="0" borderId="1" xfId="0" applyFont="1" applyBorder="1" applyAlignment="1">
      <alignment horizontal="right" vertical="center"/>
    </xf>
    <xf numFmtId="0" fontId="0" fillId="0" borderId="1" xfId="0" applyBorder="1" applyAlignment="1">
      <alignment vertical="center"/>
    </xf>
    <xf numFmtId="1" fontId="6" fillId="12" borderId="1" xfId="3" applyNumberFormat="1" applyFont="1" applyFill="1" applyBorder="1" applyAlignment="1" applyProtection="1">
      <alignment horizontal="center" vertical="center"/>
    </xf>
    <xf numFmtId="0" fontId="6" fillId="12" borderId="1" xfId="3" applyNumberFormat="1" applyFont="1" applyFill="1" applyBorder="1" applyAlignment="1" applyProtection="1">
      <alignment horizontal="center" vertical="center" wrapText="1"/>
    </xf>
    <xf numFmtId="43" fontId="6" fillId="12" borderId="1" xfId="3" applyFont="1" applyFill="1" applyBorder="1" applyAlignment="1" applyProtection="1">
      <alignment horizontal="center" vertical="center" wrapText="1"/>
    </xf>
    <xf numFmtId="0" fontId="0" fillId="0" borderId="21" xfId="0" applyBorder="1"/>
    <xf numFmtId="0" fontId="29" fillId="0" borderId="1" xfId="1" applyFont="1" applyBorder="1" applyAlignment="1">
      <alignment vertical="center" wrapText="1"/>
    </xf>
    <xf numFmtId="0" fontId="0" fillId="0" borderId="1" xfId="0" applyBorder="1" applyAlignment="1">
      <alignment vertical="center" wrapText="1"/>
    </xf>
    <xf numFmtId="0" fontId="24" fillId="0" borderId="0" xfId="0" applyFont="1"/>
    <xf numFmtId="0" fontId="24" fillId="0" borderId="21" xfId="0" applyFont="1" applyBorder="1"/>
    <xf numFmtId="37" fontId="29" fillId="0" borderId="1" xfId="6" applyNumberFormat="1" applyFont="1" applyFill="1" applyBorder="1" applyAlignment="1" applyProtection="1">
      <alignment vertical="center"/>
    </xf>
    <xf numFmtId="0" fontId="6" fillId="0" borderId="11" xfId="6" applyNumberFormat="1" applyFont="1" applyFill="1" applyBorder="1" applyAlignment="1" applyProtection="1">
      <alignment horizontal="center" vertical="center" wrapText="1"/>
      <protection locked="0"/>
    </xf>
    <xf numFmtId="37" fontId="24" fillId="0" borderId="1" xfId="6" applyNumberFormat="1" applyFont="1" applyFill="1" applyBorder="1" applyAlignment="1" applyProtection="1">
      <alignment vertical="center"/>
      <protection locked="0"/>
    </xf>
    <xf numFmtId="39" fontId="24" fillId="0" borderId="1" xfId="6" applyNumberFormat="1" applyFont="1" applyFill="1" applyBorder="1" applyAlignment="1" applyProtection="1">
      <alignment vertical="center"/>
      <protection locked="0"/>
    </xf>
    <xf numFmtId="3" fontId="29" fillId="0" borderId="5" xfId="1" applyNumberFormat="1" applyFont="1" applyBorder="1" applyAlignment="1">
      <alignment vertical="center"/>
    </xf>
    <xf numFmtId="1" fontId="29" fillId="0" borderId="1" xfId="6" applyNumberFormat="1" applyFont="1" applyFill="1" applyBorder="1" applyAlignment="1" applyProtection="1">
      <alignment vertical="center"/>
      <protection locked="0"/>
    </xf>
    <xf numFmtId="1" fontId="2" fillId="0" borderId="1" xfId="0" applyNumberFormat="1" applyFont="1" applyBorder="1" applyAlignment="1" applyProtection="1">
      <alignment vertical="center"/>
      <protection locked="0"/>
    </xf>
    <xf numFmtId="1" fontId="24" fillId="0" borderId="12" xfId="6" applyNumberFormat="1" applyFont="1" applyFill="1" applyBorder="1" applyAlignment="1" applyProtection="1">
      <alignment vertical="center"/>
    </xf>
    <xf numFmtId="0" fontId="0" fillId="0" borderId="21" xfId="0" applyBorder="1" applyAlignment="1">
      <alignment horizontal="center"/>
    </xf>
    <xf numFmtId="3" fontId="29" fillId="0" borderId="1" xfId="1" applyNumberFormat="1" applyFont="1" applyBorder="1" applyAlignment="1">
      <alignment horizontal="right" vertical="center"/>
    </xf>
    <xf numFmtId="0" fontId="13" fillId="0" borderId="0" xfId="1" applyFont="1" applyAlignment="1">
      <alignment horizontal="center" vertical="center" wrapText="1"/>
    </xf>
    <xf numFmtId="0" fontId="6" fillId="0" borderId="37" xfId="3" applyNumberFormat="1" applyFont="1" applyFill="1" applyBorder="1" applyAlignment="1" applyProtection="1">
      <alignment horizontal="center" vertical="center" wrapText="1"/>
      <protection locked="0"/>
    </xf>
    <xf numFmtId="0" fontId="1" fillId="9" borderId="21" xfId="0" applyFont="1" applyFill="1" applyBorder="1" applyAlignment="1">
      <alignment horizontal="center"/>
    </xf>
    <xf numFmtId="0" fontId="1" fillId="0" borderId="0" xfId="0" applyFont="1" applyAlignment="1">
      <alignment horizontal="center"/>
    </xf>
    <xf numFmtId="3" fontId="5" fillId="0" borderId="32" xfId="3" applyNumberFormat="1" applyFont="1" applyFill="1" applyBorder="1" applyAlignment="1" applyProtection="1">
      <alignment vertical="center"/>
    </xf>
    <xf numFmtId="3" fontId="34" fillId="0" borderId="32" xfId="0" applyNumberFormat="1" applyFont="1" applyBorder="1" applyAlignment="1">
      <alignment vertical="center"/>
    </xf>
    <xf numFmtId="0" fontId="33" fillId="0" borderId="1" xfId="0" applyFont="1" applyBorder="1" applyAlignment="1">
      <alignment vertical="center" wrapText="1"/>
    </xf>
    <xf numFmtId="0" fontId="33" fillId="0" borderId="1" xfId="0" applyFont="1" applyBorder="1" applyAlignment="1">
      <alignment vertical="center"/>
    </xf>
    <xf numFmtId="3" fontId="33" fillId="0" borderId="1" xfId="0" applyNumberFormat="1" applyFont="1" applyBorder="1" applyAlignment="1" applyProtection="1">
      <alignment vertical="center"/>
      <protection locked="0"/>
    </xf>
    <xf numFmtId="4" fontId="33" fillId="0" borderId="1" xfId="0" applyNumberFormat="1" applyFont="1" applyBorder="1" applyAlignment="1" applyProtection="1">
      <alignment vertical="center"/>
      <protection locked="0"/>
    </xf>
    <xf numFmtId="3" fontId="34" fillId="0" borderId="1" xfId="0" applyNumberFormat="1" applyFont="1" applyBorder="1" applyAlignment="1">
      <alignment vertical="center"/>
    </xf>
    <xf numFmtId="0" fontId="32"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13" fillId="0" borderId="33" xfId="1" applyFont="1" applyBorder="1" applyAlignment="1">
      <alignment horizontal="left" vertical="top" wrapText="1"/>
    </xf>
    <xf numFmtId="4" fontId="1" fillId="0" borderId="1" xfId="0" applyNumberFormat="1" applyFont="1" applyBorder="1"/>
    <xf numFmtId="164" fontId="0" fillId="0" borderId="0" xfId="0" applyNumberFormat="1"/>
    <xf numFmtId="2" fontId="2" fillId="0" borderId="1" xfId="0" applyNumberFormat="1" applyFont="1" applyBorder="1" applyAlignment="1" applyProtection="1">
      <alignment vertical="center"/>
      <protection locked="0"/>
    </xf>
    <xf numFmtId="0" fontId="13" fillId="0" borderId="1" xfId="1" applyFont="1" applyBorder="1" applyAlignment="1">
      <alignment horizontal="left" vertical="top" wrapText="1"/>
    </xf>
    <xf numFmtId="0" fontId="13" fillId="0" borderId="1" xfId="1" applyFont="1" applyBorder="1" applyAlignment="1">
      <alignment horizontal="right" vertical="center" wrapText="1"/>
    </xf>
    <xf numFmtId="0" fontId="13" fillId="0" borderId="1" xfId="1" applyFont="1" applyBorder="1" applyAlignment="1">
      <alignment horizontal="right" wrapText="1"/>
    </xf>
    <xf numFmtId="0" fontId="1" fillId="0" borderId="20" xfId="0" applyFont="1" applyBorder="1" applyAlignment="1">
      <alignment horizontal="center"/>
    </xf>
    <xf numFmtId="37" fontId="24" fillId="0" borderId="1" xfId="3" applyNumberFormat="1" applyFont="1" applyFill="1" applyBorder="1" applyAlignment="1" applyProtection="1">
      <alignment vertical="center"/>
      <protection locked="0"/>
    </xf>
    <xf numFmtId="37" fontId="29" fillId="0" borderId="1" xfId="3" applyNumberFormat="1" applyFont="1" applyFill="1" applyBorder="1" applyAlignment="1" applyProtection="1">
      <alignment vertical="center"/>
    </xf>
    <xf numFmtId="1" fontId="29" fillId="0" borderId="1" xfId="3" applyNumberFormat="1" applyFont="1" applyFill="1" applyBorder="1" applyAlignment="1" applyProtection="1">
      <alignment vertical="center"/>
      <protection locked="0"/>
    </xf>
    <xf numFmtId="3" fontId="29" fillId="0" borderId="1" xfId="1" applyNumberFormat="1" applyFont="1" applyBorder="1" applyAlignment="1">
      <alignment vertical="center"/>
    </xf>
    <xf numFmtId="1" fontId="24" fillId="0" borderId="12" xfId="3" applyNumberFormat="1" applyFont="1" applyFill="1" applyBorder="1" applyAlignment="1" applyProtection="1">
      <alignment vertical="center"/>
    </xf>
    <xf numFmtId="1" fontId="5" fillId="0" borderId="1" xfId="3" applyNumberFormat="1" applyFont="1" applyFill="1" applyBorder="1" applyAlignment="1" applyProtection="1">
      <alignment vertical="center"/>
      <protection locked="0"/>
    </xf>
    <xf numFmtId="0" fontId="29" fillId="0" borderId="31" xfId="1" applyFont="1" applyBorder="1" applyAlignment="1">
      <alignment vertical="center" wrapText="1"/>
    </xf>
    <xf numFmtId="3" fontId="28" fillId="0" borderId="1" xfId="0" applyNumberFormat="1" applyFont="1" applyBorder="1" applyAlignment="1" applyProtection="1">
      <alignment vertical="center"/>
      <protection locked="0"/>
    </xf>
    <xf numFmtId="1" fontId="28" fillId="0" borderId="1" xfId="0" applyNumberFormat="1" applyFont="1" applyBorder="1" applyAlignment="1" applyProtection="1">
      <alignment vertical="center"/>
      <protection locked="0"/>
    </xf>
    <xf numFmtId="3" fontId="24" fillId="0" borderId="1" xfId="3" applyNumberFormat="1" applyFont="1" applyFill="1" applyBorder="1" applyAlignment="1" applyProtection="1">
      <alignment vertical="center"/>
    </xf>
    <xf numFmtId="3" fontId="28" fillId="0" borderId="1" xfId="0" applyNumberFormat="1" applyFont="1" applyBorder="1" applyAlignment="1">
      <alignment vertical="center"/>
    </xf>
    <xf numFmtId="0" fontId="1" fillId="0" borderId="0" xfId="0" applyFont="1"/>
    <xf numFmtId="39" fontId="11" fillId="0" borderId="0" xfId="3" applyNumberFormat="1" applyFont="1" applyFill="1" applyBorder="1" applyAlignment="1">
      <alignment vertical="center"/>
    </xf>
    <xf numFmtId="0" fontId="29" fillId="0" borderId="2" xfId="0" applyFont="1" applyBorder="1" applyAlignment="1">
      <alignment vertical="center" wrapText="1"/>
    </xf>
    <xf numFmtId="37" fontId="6" fillId="9" borderId="16" xfId="3" applyNumberFormat="1" applyFont="1" applyFill="1" applyBorder="1" applyProtection="1"/>
    <xf numFmtId="0" fontId="0" fillId="0" borderId="0" xfId="0" applyAlignment="1">
      <alignment wrapText="1"/>
    </xf>
    <xf numFmtId="0" fontId="15" fillId="0" borderId="9" xfId="4" applyFont="1" applyBorder="1" applyAlignment="1">
      <alignment horizontal="center" wrapText="1"/>
    </xf>
    <xf numFmtId="2" fontId="29" fillId="0" borderId="1" xfId="1" applyNumberFormat="1" applyFont="1" applyBorder="1" applyAlignment="1">
      <alignment horizontal="left" vertical="center" wrapText="1"/>
    </xf>
    <xf numFmtId="0" fontId="29" fillId="0" borderId="1" xfId="1" applyFont="1" applyBorder="1" applyAlignment="1">
      <alignment horizontal="left" vertical="center" wrapText="1"/>
    </xf>
    <xf numFmtId="0" fontId="38" fillId="0" borderId="0" xfId="0" applyFont="1"/>
    <xf numFmtId="0" fontId="38" fillId="0" borderId="21" xfId="0" applyFont="1" applyBorder="1"/>
    <xf numFmtId="3" fontId="5" fillId="0" borderId="1" xfId="3" applyNumberFormat="1" applyFont="1" applyFill="1" applyBorder="1" applyAlignment="1" applyProtection="1">
      <alignment horizontal="right" vertical="center" indent="2"/>
      <protection locked="0"/>
    </xf>
    <xf numFmtId="0" fontId="6" fillId="0" borderId="1" xfId="3" applyNumberFormat="1"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3" fontId="0" fillId="0" borderId="1" xfId="0" applyNumberFormat="1" applyBorder="1" applyAlignment="1" applyProtection="1">
      <alignment vertical="center" wrapText="1"/>
      <protection locked="0"/>
    </xf>
    <xf numFmtId="0" fontId="0" fillId="0" borderId="2" xfId="0" applyBorder="1" applyAlignment="1">
      <alignment vertical="center" wrapText="1"/>
    </xf>
    <xf numFmtId="0" fontId="0" fillId="0" borderId="1" xfId="0" applyBorder="1" applyAlignment="1">
      <alignment horizontal="left" vertical="top" wrapText="1"/>
    </xf>
    <xf numFmtId="4" fontId="5" fillId="12" borderId="1" xfId="3" applyNumberFormat="1" applyFont="1" applyFill="1" applyBorder="1" applyAlignment="1" applyProtection="1">
      <alignment vertical="center"/>
    </xf>
    <xf numFmtId="4" fontId="5" fillId="12" borderId="12" xfId="3" applyNumberFormat="1" applyFont="1" applyFill="1" applyBorder="1" applyAlignment="1" applyProtection="1">
      <alignment vertical="center"/>
    </xf>
    <xf numFmtId="4" fontId="5" fillId="11" borderId="1" xfId="3" applyNumberFormat="1" applyFont="1" applyFill="1" applyBorder="1" applyAlignment="1" applyProtection="1">
      <alignment vertical="center"/>
    </xf>
    <xf numFmtId="2" fontId="13" fillId="0" borderId="1" xfId="1" applyNumberFormat="1" applyFont="1" applyBorder="1" applyAlignment="1">
      <alignment horizontal="right" vertical="center" wrapText="1"/>
    </xf>
    <xf numFmtId="3" fontId="6" fillId="9" borderId="15" xfId="3" applyNumberFormat="1" applyFont="1" applyFill="1" applyBorder="1" applyProtection="1"/>
    <xf numFmtId="3" fontId="0" fillId="0" borderId="0" xfId="0" applyNumberFormat="1"/>
    <xf numFmtId="164" fontId="0" fillId="0" borderId="0" xfId="8" applyNumberFormat="1" applyFont="1"/>
    <xf numFmtId="169" fontId="11" fillId="0" borderId="0" xfId="6" applyNumberFormat="1" applyFont="1" applyFill="1" applyBorder="1" applyAlignment="1">
      <alignment vertical="center"/>
    </xf>
    <xf numFmtId="167" fontId="11" fillId="0" borderId="0" xfId="6" applyNumberFormat="1" applyFont="1" applyFill="1" applyBorder="1" applyAlignment="1">
      <alignment vertical="center"/>
    </xf>
    <xf numFmtId="164" fontId="11" fillId="0" borderId="0" xfId="6" applyNumberFormat="1" applyFont="1" applyFill="1" applyBorder="1" applyAlignment="1">
      <alignment vertical="center"/>
    </xf>
    <xf numFmtId="0" fontId="19" fillId="0" borderId="0" xfId="0" applyFont="1" applyAlignment="1">
      <alignment horizontal="right" vertical="center"/>
    </xf>
    <xf numFmtId="170" fontId="11" fillId="0" borderId="0" xfId="6" applyNumberFormat="1" applyFont="1" applyFill="1" applyBorder="1" applyAlignment="1">
      <alignment vertical="center"/>
    </xf>
    <xf numFmtId="171" fontId="11" fillId="0" borderId="0" xfId="6" applyNumberFormat="1" applyFont="1" applyFill="1" applyBorder="1" applyAlignment="1">
      <alignment vertical="center"/>
    </xf>
    <xf numFmtId="37" fontId="11" fillId="0" borderId="0" xfId="6" applyNumberFormat="1" applyFont="1" applyFill="1" applyBorder="1" applyAlignment="1">
      <alignment vertical="center"/>
    </xf>
    <xf numFmtId="0" fontId="19" fillId="0" borderId="38" xfId="0" applyFont="1" applyBorder="1" applyAlignment="1">
      <alignment horizontal="right" vertical="center"/>
    </xf>
    <xf numFmtId="164" fontId="11" fillId="0" borderId="39" xfId="3" applyNumberFormat="1" applyFont="1" applyFill="1" applyBorder="1" applyAlignment="1">
      <alignment vertical="center"/>
    </xf>
    <xf numFmtId="169" fontId="11" fillId="0" borderId="39" xfId="3" applyNumberFormat="1" applyFont="1" applyFill="1" applyBorder="1" applyAlignment="1">
      <alignment vertical="center"/>
    </xf>
    <xf numFmtId="167" fontId="11" fillId="0" borderId="39" xfId="3" applyNumberFormat="1" applyFont="1" applyFill="1" applyBorder="1" applyAlignment="1">
      <alignment vertical="center"/>
    </xf>
    <xf numFmtId="37" fontId="11" fillId="0" borderId="40" xfId="3" applyNumberFormat="1" applyFont="1" applyFill="1" applyBorder="1" applyAlignment="1">
      <alignment vertical="center"/>
    </xf>
    <xf numFmtId="0" fontId="26" fillId="13" borderId="1" xfId="0" applyFont="1" applyFill="1" applyBorder="1" applyAlignment="1">
      <alignment horizontal="left" wrapText="1"/>
    </xf>
    <xf numFmtId="165" fontId="24" fillId="13" borderId="1" xfId="0" applyNumberFormat="1" applyFont="1" applyFill="1" applyBorder="1"/>
    <xf numFmtId="39" fontId="24" fillId="13" borderId="1" xfId="0" applyNumberFormat="1" applyFont="1" applyFill="1" applyBorder="1"/>
    <xf numFmtId="37" fontId="24" fillId="13" borderId="1" xfId="0" applyNumberFormat="1" applyFont="1" applyFill="1" applyBorder="1"/>
    <xf numFmtId="164" fontId="24" fillId="13" borderId="1" xfId="0" applyNumberFormat="1" applyFont="1" applyFill="1" applyBorder="1"/>
    <xf numFmtId="0" fontId="26" fillId="13" borderId="1" xfId="0" applyFont="1" applyFill="1" applyBorder="1" applyAlignment="1">
      <alignment horizontal="left"/>
    </xf>
    <xf numFmtId="0" fontId="7" fillId="5" borderId="0" xfId="0" applyFont="1" applyFill="1" applyAlignment="1">
      <alignment horizontal="right" vertical="center" wrapText="1"/>
    </xf>
    <xf numFmtId="0" fontId="25" fillId="13" borderId="1" xfId="0" applyFont="1" applyFill="1" applyBorder="1" applyAlignment="1">
      <alignment wrapText="1"/>
    </xf>
    <xf numFmtId="2" fontId="24" fillId="0" borderId="1"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protection locked="0"/>
    </xf>
    <xf numFmtId="1" fontId="29" fillId="0" borderId="5" xfId="1" applyNumberFormat="1" applyFont="1" applyBorder="1" applyAlignment="1">
      <alignment vertical="center"/>
    </xf>
    <xf numFmtId="1" fontId="24" fillId="0" borderId="1" xfId="6" applyNumberFormat="1" applyFont="1" applyFill="1" applyBorder="1" applyAlignment="1" applyProtection="1">
      <alignment vertical="center"/>
      <protection locked="0"/>
    </xf>
    <xf numFmtId="1" fontId="29" fillId="0" borderId="5"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xf>
    <xf numFmtId="164" fontId="5" fillId="11" borderId="1" xfId="3" applyNumberFormat="1" applyFont="1" applyFill="1" applyBorder="1" applyAlignment="1" applyProtection="1">
      <alignment horizontal="right" vertical="center"/>
    </xf>
    <xf numFmtId="43" fontId="24" fillId="13" borderId="1" xfId="0" applyNumberFormat="1" applyFont="1" applyFill="1" applyBorder="1"/>
    <xf numFmtId="37" fontId="25" fillId="13" borderId="1" xfId="0" applyNumberFormat="1" applyFont="1" applyFill="1" applyBorder="1" applyAlignment="1">
      <alignment horizontal="right" wrapText="1"/>
    </xf>
    <xf numFmtId="165" fontId="11" fillId="0" borderId="0" xfId="3" applyNumberFormat="1" applyFont="1" applyFill="1" applyBorder="1" applyAlignment="1">
      <alignment horizontal="right" vertical="center"/>
    </xf>
    <xf numFmtId="39" fontId="11" fillId="0" borderId="0" xfId="3" applyNumberFormat="1" applyFont="1" applyBorder="1" applyAlignment="1">
      <alignment vertical="center"/>
    </xf>
    <xf numFmtId="43" fontId="11" fillId="0" borderId="0" xfId="3" applyFont="1" applyFill="1" applyBorder="1" applyAlignment="1">
      <alignment vertical="center"/>
    </xf>
    <xf numFmtId="39" fontId="11" fillId="5" borderId="0" xfId="3" applyNumberFormat="1" applyFont="1" applyFill="1" applyBorder="1" applyAlignment="1">
      <alignment vertical="center"/>
    </xf>
    <xf numFmtId="39" fontId="11" fillId="6" borderId="4" xfId="3" applyNumberFormat="1" applyFont="1" applyFill="1" applyBorder="1" applyAlignment="1">
      <alignment vertical="center"/>
    </xf>
    <xf numFmtId="168" fontId="9" fillId="3" borderId="0" xfId="3" applyNumberFormat="1" applyFont="1" applyFill="1" applyBorder="1" applyAlignment="1">
      <alignment vertical="center"/>
    </xf>
    <xf numFmtId="39" fontId="9" fillId="3" borderId="0" xfId="3" applyNumberFormat="1" applyFont="1" applyFill="1" applyBorder="1" applyAlignment="1">
      <alignment vertical="center"/>
    </xf>
    <xf numFmtId="0" fontId="25" fillId="11" borderId="41" xfId="0" applyFont="1" applyFill="1" applyBorder="1" applyAlignment="1">
      <alignment horizontal="center" vertical="center" wrapText="1"/>
    </xf>
    <xf numFmtId="0" fontId="25" fillId="11" borderId="42" xfId="0" applyFont="1" applyFill="1" applyBorder="1" applyAlignment="1">
      <alignment horizontal="center" vertical="center" wrapText="1"/>
    </xf>
    <xf numFmtId="0" fontId="42" fillId="11" borderId="43" xfId="1" applyFont="1" applyFill="1" applyBorder="1" applyAlignment="1">
      <alignment horizontal="center" vertical="center" wrapText="1"/>
    </xf>
    <xf numFmtId="0" fontId="1" fillId="13" borderId="1" xfId="0" applyFont="1" applyFill="1" applyBorder="1" applyAlignment="1">
      <alignment horizontal="left" vertical="center" wrapText="1"/>
    </xf>
    <xf numFmtId="3" fontId="25" fillId="13" borderId="1" xfId="0" applyNumberFormat="1" applyFont="1" applyFill="1" applyBorder="1" applyAlignment="1">
      <alignment wrapText="1"/>
    </xf>
    <xf numFmtId="174" fontId="24" fillId="13" borderId="1" xfId="0" applyNumberFormat="1" applyFont="1" applyFill="1" applyBorder="1"/>
    <xf numFmtId="4" fontId="0" fillId="0" borderId="1" xfId="0" applyNumberFormat="1" applyBorder="1"/>
    <xf numFmtId="175" fontId="5" fillId="11" borderId="1" xfId="3" applyNumberFormat="1" applyFont="1" applyFill="1" applyBorder="1" applyAlignment="1" applyProtection="1">
      <alignment vertical="center"/>
    </xf>
    <xf numFmtId="1" fontId="5" fillId="12" borderId="1" xfId="3" applyNumberFormat="1" applyFont="1" applyFill="1" applyBorder="1" applyAlignment="1" applyProtection="1">
      <alignment vertical="center"/>
    </xf>
    <xf numFmtId="164" fontId="7" fillId="5" borderId="0" xfId="8" applyNumberFormat="1" applyFont="1" applyFill="1" applyBorder="1" applyAlignment="1">
      <alignment horizontal="right" vertical="center" wrapText="1"/>
    </xf>
    <xf numFmtId="3" fontId="24" fillId="0" borderId="12" xfId="6" applyNumberFormat="1" applyFont="1" applyFill="1" applyBorder="1" applyAlignment="1" applyProtection="1">
      <alignment vertical="center"/>
    </xf>
    <xf numFmtId="1" fontId="29" fillId="0" borderId="32" xfId="1" applyNumberFormat="1" applyFont="1" applyBorder="1" applyAlignment="1" applyProtection="1">
      <alignment vertical="center"/>
      <protection locked="0"/>
    </xf>
    <xf numFmtId="2" fontId="29" fillId="0" borderId="33" xfId="1" applyNumberFormat="1" applyFont="1" applyBorder="1" applyAlignment="1">
      <alignment vertical="center"/>
    </xf>
    <xf numFmtId="4" fontId="29" fillId="0" borderId="1" xfId="1" applyNumberFormat="1" applyFont="1" applyBorder="1" applyAlignment="1">
      <alignment vertical="center"/>
    </xf>
    <xf numFmtId="2" fontId="0" fillId="0" borderId="0" xfId="0" applyNumberFormat="1" applyAlignment="1">
      <alignment vertical="center"/>
    </xf>
    <xf numFmtId="0" fontId="28" fillId="0" borderId="1" xfId="0" applyFont="1" applyBorder="1" applyAlignment="1">
      <alignment vertical="center" wrapText="1"/>
    </xf>
    <xf numFmtId="1" fontId="0" fillId="0" borderId="1" xfId="0" applyNumberFormat="1" applyBorder="1" applyAlignment="1" applyProtection="1">
      <alignment vertical="center"/>
      <protection locked="0"/>
    </xf>
    <xf numFmtId="37" fontId="24" fillId="0" borderId="1" xfId="3" applyNumberFormat="1" applyFont="1" applyFill="1" applyBorder="1" applyAlignment="1" applyProtection="1">
      <alignment vertical="center"/>
    </xf>
    <xf numFmtId="173" fontId="24" fillId="0" borderId="1" xfId="3" applyNumberFormat="1" applyFont="1" applyFill="1" applyBorder="1" applyAlignment="1" applyProtection="1">
      <alignment vertical="center"/>
      <protection locked="0"/>
    </xf>
    <xf numFmtId="43" fontId="6" fillId="0" borderId="25" xfId="3" applyFont="1" applyFill="1" applyBorder="1" applyAlignment="1" applyProtection="1">
      <alignment horizontal="center" vertical="center" wrapText="1"/>
      <protection locked="0"/>
    </xf>
    <xf numFmtId="4" fontId="29" fillId="0" borderId="1" xfId="1" applyNumberFormat="1" applyFont="1" applyBorder="1" applyAlignment="1">
      <alignment horizontal="right" vertical="center"/>
    </xf>
    <xf numFmtId="2" fontId="24" fillId="0" borderId="1" xfId="6" applyNumberFormat="1" applyFont="1" applyFill="1" applyBorder="1" applyAlignment="1" applyProtection="1">
      <alignment vertical="center"/>
    </xf>
    <xf numFmtId="173" fontId="5" fillId="0" borderId="1" xfId="3" applyNumberFormat="1" applyFont="1" applyFill="1" applyBorder="1" applyAlignment="1" applyProtection="1">
      <alignment vertical="center"/>
      <protection locked="0"/>
    </xf>
    <xf numFmtId="0" fontId="29" fillId="0" borderId="32" xfId="1" applyFont="1" applyBorder="1" applyAlignment="1">
      <alignment vertical="center" wrapText="1"/>
    </xf>
    <xf numFmtId="172" fontId="29" fillId="0" borderId="1" xfId="1" applyNumberFormat="1" applyFont="1" applyBorder="1" applyAlignment="1">
      <alignment horizontal="left" vertical="center" wrapText="1"/>
    </xf>
    <xf numFmtId="0" fontId="29" fillId="0" borderId="1" xfId="1" applyFont="1" applyBorder="1" applyAlignment="1">
      <alignment wrapText="1"/>
    </xf>
    <xf numFmtId="0" fontId="44" fillId="0" borderId="1" xfId="1" applyFont="1" applyBorder="1" applyAlignment="1">
      <alignment vertical="center" wrapText="1"/>
    </xf>
    <xf numFmtId="3" fontId="29" fillId="0" borderId="1" xfId="1" applyNumberFormat="1" applyFont="1" applyBorder="1" applyAlignment="1" applyProtection="1">
      <alignment vertical="center"/>
      <protection locked="0"/>
    </xf>
    <xf numFmtId="3" fontId="5" fillId="0" borderId="1" xfId="3" applyNumberFormat="1" applyFont="1" applyFill="1" applyBorder="1" applyAlignment="1" applyProtection="1">
      <alignment vertical="center"/>
      <protection locked="0"/>
    </xf>
    <xf numFmtId="4" fontId="5" fillId="0" borderId="1" xfId="3" applyNumberFormat="1" applyFont="1" applyFill="1" applyBorder="1" applyAlignment="1" applyProtection="1">
      <alignment vertical="center"/>
      <protection locked="0"/>
    </xf>
    <xf numFmtId="4" fontId="5" fillId="0" borderId="12" xfId="3" applyNumberFormat="1" applyFont="1" applyFill="1" applyBorder="1" applyAlignment="1" applyProtection="1">
      <alignment vertical="center"/>
    </xf>
    <xf numFmtId="3" fontId="2" fillId="0" borderId="1" xfId="1" applyNumberFormat="1" applyBorder="1" applyAlignment="1">
      <alignment vertical="center"/>
    </xf>
    <xf numFmtId="3" fontId="5" fillId="0" borderId="12" xfId="3" applyNumberFormat="1" applyFont="1" applyFill="1" applyBorder="1" applyAlignment="1" applyProtection="1">
      <alignment vertical="center"/>
    </xf>
    <xf numFmtId="0" fontId="39" fillId="0" borderId="1" xfId="1" applyFont="1" applyBorder="1" applyAlignment="1">
      <alignment vertical="center"/>
    </xf>
    <xf numFmtId="3" fontId="40" fillId="0" borderId="1" xfId="3" applyNumberFormat="1" applyFont="1" applyFill="1" applyBorder="1" applyAlignment="1" applyProtection="1">
      <alignment vertical="center"/>
      <protection locked="0"/>
    </xf>
    <xf numFmtId="1" fontId="5" fillId="0" borderId="1" xfId="3" applyNumberFormat="1" applyFont="1" applyFill="1" applyBorder="1" applyAlignment="1" applyProtection="1">
      <alignment vertical="center"/>
    </xf>
    <xf numFmtId="1" fontId="5" fillId="0" borderId="12" xfId="3" applyNumberFormat="1" applyFont="1" applyFill="1" applyBorder="1" applyAlignment="1" applyProtection="1">
      <alignment vertical="center"/>
    </xf>
    <xf numFmtId="4" fontId="29" fillId="0" borderId="1" xfId="1" applyNumberFormat="1" applyFont="1" applyBorder="1" applyAlignment="1" applyProtection="1">
      <alignment vertical="center"/>
      <protection locked="0"/>
    </xf>
    <xf numFmtId="4"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4" fontId="0" fillId="0" borderId="1" xfId="0" applyNumberFormat="1" applyBorder="1" applyAlignment="1">
      <alignment vertical="center"/>
    </xf>
    <xf numFmtId="3" fontId="0" fillId="0" borderId="1" xfId="0" applyNumberFormat="1" applyBorder="1" applyAlignment="1">
      <alignment vertical="center"/>
    </xf>
    <xf numFmtId="3" fontId="0" fillId="0" borderId="1" xfId="0" applyNumberFormat="1" applyBorder="1" applyAlignment="1" applyProtection="1">
      <alignment vertical="center"/>
      <protection locked="0"/>
    </xf>
    <xf numFmtId="0" fontId="2" fillId="0" borderId="1" xfId="0" applyFont="1" applyBorder="1" applyAlignment="1">
      <alignment vertical="center" wrapText="1"/>
    </xf>
    <xf numFmtId="0" fontId="33" fillId="0" borderId="32" xfId="0" applyFont="1" applyBorder="1" applyAlignment="1">
      <alignment vertical="center"/>
    </xf>
    <xf numFmtId="0" fontId="33" fillId="0" borderId="32" xfId="0" applyFont="1" applyBorder="1" applyAlignment="1">
      <alignment vertical="center" wrapText="1"/>
    </xf>
    <xf numFmtId="0" fontId="34" fillId="0" borderId="32" xfId="0" applyFont="1" applyBorder="1" applyAlignment="1">
      <alignment vertical="center"/>
    </xf>
    <xf numFmtId="3" fontId="34" fillId="0" borderId="32" xfId="0" applyNumberFormat="1" applyFont="1" applyBorder="1" applyAlignment="1" applyProtection="1">
      <alignment vertical="center"/>
      <protection locked="0"/>
    </xf>
    <xf numFmtId="4" fontId="34" fillId="0" borderId="32" xfId="0" applyNumberFormat="1" applyFont="1" applyBorder="1" applyAlignment="1" applyProtection="1">
      <alignment vertical="center"/>
      <protection locked="0"/>
    </xf>
    <xf numFmtId="0" fontId="34" fillId="0" borderId="1" xfId="0" applyFont="1" applyBorder="1" applyAlignment="1">
      <alignment vertical="center"/>
    </xf>
    <xf numFmtId="0" fontId="34" fillId="0" borderId="1" xfId="0" applyFont="1" applyBorder="1" applyAlignment="1">
      <alignment vertical="center" wrapText="1"/>
    </xf>
    <xf numFmtId="3" fontId="34" fillId="0" borderId="1" xfId="0" applyNumberFormat="1" applyFont="1" applyBorder="1" applyAlignment="1" applyProtection="1">
      <alignment vertical="center"/>
      <protection locked="0"/>
    </xf>
    <xf numFmtId="4" fontId="34" fillId="0" borderId="1" xfId="0" applyNumberFormat="1" applyFont="1" applyBorder="1" applyAlignment="1" applyProtection="1">
      <alignment vertical="center"/>
      <protection locked="0"/>
    </xf>
    <xf numFmtId="0" fontId="0" fillId="0" borderId="1" xfId="0" applyBorder="1" applyAlignment="1">
      <alignment vertical="top" wrapText="1"/>
    </xf>
    <xf numFmtId="4" fontId="5" fillId="11" borderId="12" xfId="3" applyNumberFormat="1" applyFont="1" applyFill="1" applyBorder="1" applyAlignment="1" applyProtection="1">
      <alignment vertical="center"/>
    </xf>
    <xf numFmtId="0" fontId="5" fillId="0" borderId="2" xfId="3" applyNumberFormat="1" applyFont="1" applyFill="1" applyBorder="1" applyAlignment="1" applyProtection="1">
      <alignment vertical="center" wrapText="1"/>
      <protection locked="0"/>
    </xf>
    <xf numFmtId="0" fontId="5" fillId="0" borderId="1" xfId="3" applyNumberFormat="1" applyFont="1" applyFill="1" applyBorder="1" applyAlignment="1" applyProtection="1">
      <alignment vertical="center" wrapText="1"/>
      <protection locked="0"/>
    </xf>
    <xf numFmtId="164" fontId="5" fillId="0" borderId="1" xfId="3" applyNumberFormat="1" applyFont="1" applyFill="1" applyBorder="1" applyAlignment="1" applyProtection="1">
      <alignment vertical="center"/>
      <protection locked="0"/>
    </xf>
    <xf numFmtId="0" fontId="0" fillId="0" borderId="1" xfId="0" applyBorder="1" applyAlignment="1">
      <alignment horizontal="center" vertical="center"/>
    </xf>
    <xf numFmtId="2" fontId="0" fillId="0" borderId="1" xfId="0" applyNumberFormat="1" applyBorder="1" applyAlignment="1">
      <alignment vertical="center"/>
    </xf>
    <xf numFmtId="37" fontId="0" fillId="0" borderId="1" xfId="0" applyNumberFormat="1" applyBorder="1" applyAlignment="1">
      <alignment vertical="center"/>
    </xf>
    <xf numFmtId="1" fontId="0" fillId="0" borderId="1" xfId="0" applyNumberFormat="1" applyBorder="1" applyAlignment="1">
      <alignment vertical="center"/>
    </xf>
    <xf numFmtId="43" fontId="5" fillId="0" borderId="1" xfId="8" applyFont="1" applyFill="1" applyBorder="1" applyAlignment="1" applyProtection="1">
      <alignment vertical="center"/>
    </xf>
    <xf numFmtId="4" fontId="34" fillId="0" borderId="1" xfId="0" applyNumberFormat="1" applyFont="1" applyBorder="1" applyAlignment="1">
      <alignment vertical="center"/>
    </xf>
    <xf numFmtId="2" fontId="32" fillId="0" borderId="1" xfId="1" applyNumberFormat="1" applyFont="1" applyBorder="1" applyAlignment="1">
      <alignment horizontal="right" vertical="center" wrapText="1"/>
    </xf>
    <xf numFmtId="37" fontId="33" fillId="0" borderId="32" xfId="3" applyNumberFormat="1" applyFont="1" applyFill="1" applyBorder="1" applyAlignment="1" applyProtection="1">
      <alignment horizontal="right" vertical="center"/>
      <protection locked="0"/>
    </xf>
    <xf numFmtId="3" fontId="33" fillId="0" borderId="1" xfId="3" applyNumberFormat="1" applyFont="1" applyFill="1" applyBorder="1" applyAlignment="1" applyProtection="1">
      <alignment horizontal="right" vertical="center"/>
      <protection locked="0"/>
    </xf>
    <xf numFmtId="37" fontId="33" fillId="0" borderId="1" xfId="3" applyNumberFormat="1" applyFont="1" applyFill="1" applyBorder="1" applyAlignment="1" applyProtection="1">
      <alignment horizontal="right" vertical="center"/>
      <protection locked="0"/>
    </xf>
    <xf numFmtId="1" fontId="13" fillId="0" borderId="1" xfId="1" applyNumberFormat="1" applyFont="1" applyBorder="1" applyAlignment="1">
      <alignment horizontal="right" vertical="center" wrapText="1"/>
    </xf>
    <xf numFmtId="3" fontId="45" fillId="0" borderId="1" xfId="0" applyNumberFormat="1" applyFont="1" applyBorder="1" applyAlignment="1" applyProtection="1">
      <alignment horizontal="right" vertical="center" wrapText="1"/>
      <protection locked="0"/>
    </xf>
    <xf numFmtId="3" fontId="5" fillId="0" borderId="1" xfId="3" applyNumberFormat="1" applyFont="1" applyFill="1" applyBorder="1" applyAlignment="1" applyProtection="1">
      <alignment horizontal="right" vertical="center"/>
    </xf>
    <xf numFmtId="4" fontId="45" fillId="0" borderId="1" xfId="0" applyNumberFormat="1" applyFont="1" applyBorder="1" applyAlignment="1" applyProtection="1">
      <alignment horizontal="right" vertical="center" wrapText="1"/>
      <protection locked="0"/>
    </xf>
    <xf numFmtId="4" fontId="5" fillId="0" borderId="1" xfId="3" applyNumberFormat="1" applyFont="1" applyFill="1" applyBorder="1" applyAlignment="1" applyProtection="1">
      <alignment horizontal="right" vertical="center"/>
    </xf>
    <xf numFmtId="4" fontId="45" fillId="0" borderId="1" xfId="0" applyNumberFormat="1" applyFont="1" applyBorder="1" applyAlignment="1">
      <alignment horizontal="right" vertical="center" wrapText="1"/>
    </xf>
    <xf numFmtId="3" fontId="45" fillId="0" borderId="1" xfId="0" applyNumberFormat="1" applyFont="1" applyBorder="1" applyAlignment="1">
      <alignment horizontal="right" vertical="center" wrapText="1"/>
    </xf>
    <xf numFmtId="164" fontId="33" fillId="0" borderId="1" xfId="3" applyNumberFormat="1" applyFont="1" applyFill="1" applyBorder="1" applyAlignment="1" applyProtection="1">
      <alignment horizontal="right" vertical="center"/>
      <protection locked="0"/>
    </xf>
    <xf numFmtId="1" fontId="33" fillId="0" borderId="1" xfId="3" applyNumberFormat="1" applyFont="1" applyFill="1" applyBorder="1" applyAlignment="1" applyProtection="1">
      <alignment horizontal="right" vertical="center"/>
      <protection locked="0"/>
    </xf>
    <xf numFmtId="2" fontId="33" fillId="0" borderId="12" xfId="3" applyNumberFormat="1" applyFont="1" applyFill="1" applyBorder="1" applyAlignment="1" applyProtection="1">
      <alignment horizontal="right" vertical="center"/>
    </xf>
    <xf numFmtId="43" fontId="32" fillId="0" borderId="1" xfId="8" applyFont="1" applyFill="1" applyBorder="1" applyAlignment="1" applyProtection="1">
      <alignment horizontal="right" vertical="center" wrapText="1"/>
    </xf>
    <xf numFmtId="164" fontId="5" fillId="0" borderId="1" xfId="3" applyNumberFormat="1" applyFont="1" applyFill="1" applyBorder="1" applyAlignment="1" applyProtection="1">
      <alignment horizontal="right" vertical="center"/>
      <protection locked="0"/>
    </xf>
    <xf numFmtId="164" fontId="5" fillId="0" borderId="1" xfId="3" applyNumberFormat="1" applyFont="1" applyFill="1" applyBorder="1" applyAlignment="1" applyProtection="1">
      <alignment horizontal="right" vertical="center"/>
    </xf>
    <xf numFmtId="43" fontId="5" fillId="0" borderId="1" xfId="3" applyFont="1" applyFill="1" applyBorder="1" applyAlignment="1" applyProtection="1">
      <alignment horizontal="right" vertical="center"/>
      <protection locked="0"/>
    </xf>
    <xf numFmtId="1" fontId="32" fillId="0" borderId="1" xfId="1" applyNumberFormat="1" applyFont="1" applyBorder="1" applyAlignment="1">
      <alignment horizontal="right" vertical="center" wrapText="1"/>
    </xf>
    <xf numFmtId="39" fontId="5" fillId="0" borderId="1" xfId="3" applyNumberFormat="1" applyFont="1" applyFill="1" applyBorder="1" applyAlignment="1" applyProtection="1">
      <alignment horizontal="right" vertical="center"/>
    </xf>
    <xf numFmtId="4" fontId="25" fillId="13" borderId="1" xfId="0" applyNumberFormat="1" applyFont="1" applyFill="1" applyBorder="1" applyAlignment="1">
      <alignment wrapText="1"/>
    </xf>
    <xf numFmtId="3" fontId="5" fillId="11" borderId="1" xfId="3" applyNumberFormat="1" applyFont="1" applyFill="1" applyBorder="1" applyAlignment="1" applyProtection="1">
      <alignment horizontal="right" vertical="center"/>
    </xf>
    <xf numFmtId="4" fontId="5" fillId="11" borderId="1" xfId="3" applyNumberFormat="1" applyFont="1" applyFill="1" applyBorder="1" applyAlignment="1" applyProtection="1">
      <alignment horizontal="right" vertical="center"/>
    </xf>
    <xf numFmtId="37" fontId="5" fillId="11" borderId="1" xfId="3" applyNumberFormat="1" applyFont="1" applyFill="1" applyBorder="1" applyAlignment="1" applyProtection="1">
      <alignment horizontal="right" vertical="center"/>
      <protection locked="0"/>
    </xf>
    <xf numFmtId="37" fontId="5" fillId="11" borderId="12" xfId="3" applyNumberFormat="1" applyFont="1" applyFill="1" applyBorder="1" applyAlignment="1" applyProtection="1">
      <alignment horizontal="right" vertical="center"/>
    </xf>
    <xf numFmtId="37" fontId="5" fillId="0" borderId="1" xfId="6" applyNumberFormat="1" applyFont="1" applyFill="1" applyBorder="1" applyAlignment="1" applyProtection="1">
      <alignment horizontal="right" vertical="center"/>
      <protection locked="0"/>
    </xf>
    <xf numFmtId="37" fontId="33" fillId="0" borderId="1" xfId="6" applyNumberFormat="1" applyFont="1" applyFill="1" applyBorder="1" applyAlignment="1" applyProtection="1">
      <alignment horizontal="right" vertical="center"/>
    </xf>
    <xf numFmtId="39" fontId="5" fillId="0" borderId="1" xfId="6" applyNumberFormat="1" applyFont="1" applyFill="1" applyBorder="1" applyAlignment="1" applyProtection="1">
      <alignment horizontal="right" vertical="center"/>
      <protection locked="0"/>
    </xf>
    <xf numFmtId="3" fontId="33" fillId="0" borderId="1" xfId="1" applyNumberFormat="1" applyFont="1" applyBorder="1" applyAlignment="1">
      <alignment horizontal="right" vertical="center"/>
    </xf>
    <xf numFmtId="1" fontId="33" fillId="0" borderId="1" xfId="6" applyNumberFormat="1" applyFont="1" applyFill="1" applyBorder="1" applyAlignment="1" applyProtection="1">
      <alignment horizontal="right" vertical="center"/>
      <protection locked="0"/>
    </xf>
    <xf numFmtId="1" fontId="5" fillId="0" borderId="12" xfId="6" applyNumberFormat="1" applyFont="1" applyFill="1" applyBorder="1" applyAlignment="1" applyProtection="1">
      <alignment horizontal="right" vertical="center"/>
    </xf>
    <xf numFmtId="4" fontId="33" fillId="0" borderId="1" xfId="1" applyNumberFormat="1" applyFont="1" applyBorder="1" applyAlignment="1">
      <alignment horizontal="right" vertical="center"/>
    </xf>
    <xf numFmtId="2" fontId="5" fillId="14" borderId="1" xfId="6" applyNumberFormat="1" applyFont="1" applyFill="1" applyBorder="1" applyAlignment="1" applyProtection="1">
      <alignment vertical="center"/>
      <protection locked="0"/>
    </xf>
    <xf numFmtId="0" fontId="0" fillId="0" borderId="1" xfId="0" applyBorder="1"/>
    <xf numFmtId="2" fontId="6" fillId="9" borderId="15" xfId="3" applyNumberFormat="1" applyFont="1" applyFill="1" applyBorder="1" applyProtection="1"/>
    <xf numFmtId="0" fontId="29" fillId="0" borderId="32" xfId="0" applyFont="1" applyBorder="1" applyAlignment="1">
      <alignment horizontal="left" vertical="center" wrapText="1"/>
    </xf>
    <xf numFmtId="0" fontId="29" fillId="0" borderId="32" xfId="0" applyFont="1" applyBorder="1" applyAlignment="1">
      <alignment vertical="center" wrapText="1"/>
    </xf>
    <xf numFmtId="0" fontId="29" fillId="0" borderId="32" xfId="1" applyFont="1" applyBorder="1" applyAlignment="1">
      <alignment vertical="center"/>
    </xf>
    <xf numFmtId="37" fontId="24" fillId="0" borderId="32" xfId="3" applyNumberFormat="1" applyFont="1" applyFill="1" applyBorder="1" applyAlignment="1" applyProtection="1">
      <alignment vertical="center"/>
      <protection locked="0"/>
    </xf>
    <xf numFmtId="37" fontId="29" fillId="0" borderId="32" xfId="3" applyNumberFormat="1" applyFont="1" applyFill="1" applyBorder="1" applyAlignment="1" applyProtection="1">
      <alignment vertical="center"/>
    </xf>
    <xf numFmtId="4" fontId="29" fillId="0" borderId="32" xfId="1" applyNumberFormat="1" applyFont="1" applyBorder="1" applyAlignment="1">
      <alignment vertical="center"/>
    </xf>
    <xf numFmtId="3" fontId="29" fillId="0" borderId="32" xfId="1" applyNumberFormat="1" applyFont="1" applyBorder="1" applyAlignment="1">
      <alignment vertical="center"/>
    </xf>
    <xf numFmtId="1" fontId="29" fillId="0" borderId="32" xfId="3" applyNumberFormat="1" applyFont="1" applyFill="1" applyBorder="1" applyAlignment="1" applyProtection="1">
      <alignment vertical="center"/>
      <protection locked="0"/>
    </xf>
    <xf numFmtId="1" fontId="2" fillId="0" borderId="32" xfId="0" applyNumberFormat="1" applyFont="1" applyBorder="1" applyAlignment="1" applyProtection="1">
      <alignment vertical="center"/>
      <protection locked="0"/>
    </xf>
    <xf numFmtId="1" fontId="24" fillId="0" borderId="45" xfId="3" applyNumberFormat="1" applyFont="1" applyFill="1" applyBorder="1" applyAlignment="1" applyProtection="1">
      <alignment vertical="center"/>
    </xf>
    <xf numFmtId="172" fontId="5" fillId="14" borderId="28" xfId="1" applyNumberFormat="1" applyFont="1" applyFill="1" applyBorder="1" applyAlignment="1">
      <alignment horizontal="left" vertical="center"/>
    </xf>
    <xf numFmtId="0" fontId="5" fillId="14" borderId="28" xfId="1" applyFont="1" applyFill="1" applyBorder="1" applyAlignment="1">
      <alignment vertical="center" wrapText="1"/>
    </xf>
    <xf numFmtId="0" fontId="5" fillId="14" borderId="28" xfId="1" applyFont="1" applyFill="1" applyBorder="1" applyAlignment="1">
      <alignment vertical="center"/>
    </xf>
    <xf numFmtId="2" fontId="45" fillId="14" borderId="28" xfId="0" applyNumberFormat="1" applyFont="1" applyFill="1" applyBorder="1" applyAlignment="1">
      <alignment vertical="center"/>
    </xf>
    <xf numFmtId="2" fontId="5" fillId="14" borderId="28" xfId="6" applyNumberFormat="1" applyFont="1" applyFill="1" applyBorder="1" applyAlignment="1" applyProtection="1">
      <alignment vertical="center"/>
      <protection locked="0"/>
    </xf>
    <xf numFmtId="2" fontId="5" fillId="14" borderId="28" xfId="6" applyNumberFormat="1" applyFont="1" applyFill="1" applyBorder="1" applyAlignment="1" applyProtection="1">
      <alignment vertical="center"/>
    </xf>
    <xf numFmtId="2" fontId="5" fillId="14" borderId="28" xfId="1" applyNumberFormat="1" applyFont="1" applyFill="1" applyBorder="1" applyAlignment="1">
      <alignment vertical="center"/>
    </xf>
    <xf numFmtId="2" fontId="5" fillId="14" borderId="28" xfId="0" applyNumberFormat="1" applyFont="1" applyFill="1" applyBorder="1" applyAlignment="1">
      <alignment vertical="center"/>
    </xf>
    <xf numFmtId="172" fontId="5" fillId="14" borderId="1" xfId="1" applyNumberFormat="1" applyFont="1" applyFill="1" applyBorder="1" applyAlignment="1">
      <alignment horizontal="left" vertical="center"/>
    </xf>
    <xf numFmtId="0" fontId="5" fillId="14" borderId="1" xfId="1" applyFont="1" applyFill="1" applyBorder="1" applyAlignment="1">
      <alignment vertical="center" wrapText="1"/>
    </xf>
    <xf numFmtId="0" fontId="5" fillId="14" borderId="1" xfId="1" applyFont="1" applyFill="1" applyBorder="1" applyAlignment="1">
      <alignment vertical="center"/>
    </xf>
    <xf numFmtId="2" fontId="45" fillId="14" borderId="1" xfId="0" applyNumberFormat="1" applyFont="1" applyFill="1" applyBorder="1" applyAlignment="1">
      <alignment vertical="center"/>
    </xf>
    <xf numFmtId="2" fontId="5" fillId="14" borderId="1" xfId="6" applyNumberFormat="1" applyFont="1" applyFill="1" applyBorder="1" applyAlignment="1" applyProtection="1">
      <alignment vertical="center"/>
    </xf>
    <xf numFmtId="2" fontId="5" fillId="14" borderId="1" xfId="1" applyNumberFormat="1" applyFont="1" applyFill="1" applyBorder="1" applyAlignment="1">
      <alignment vertical="center"/>
    </xf>
    <xf numFmtId="2" fontId="5" fillId="14" borderId="1" xfId="0" applyNumberFormat="1" applyFont="1" applyFill="1" applyBorder="1" applyAlignment="1">
      <alignment vertical="center"/>
    </xf>
    <xf numFmtId="0" fontId="5" fillId="14" borderId="1" xfId="6" applyNumberFormat="1" applyFont="1" applyFill="1" applyBorder="1" applyAlignment="1" applyProtection="1">
      <alignment vertical="center" wrapText="1"/>
    </xf>
    <xf numFmtId="0" fontId="5" fillId="14" borderId="1" xfId="6" applyNumberFormat="1" applyFont="1" applyFill="1" applyBorder="1" applyAlignment="1" applyProtection="1">
      <alignment horizontal="left" vertical="top" wrapText="1"/>
    </xf>
    <xf numFmtId="0" fontId="6" fillId="14" borderId="1" xfId="6" applyNumberFormat="1" applyFont="1" applyFill="1" applyBorder="1" applyAlignment="1" applyProtection="1">
      <alignment horizontal="center" vertical="center"/>
    </xf>
    <xf numFmtId="43" fontId="5" fillId="14" borderId="1" xfId="6" applyFont="1" applyFill="1" applyBorder="1" applyAlignment="1" applyProtection="1">
      <alignment horizontal="center"/>
    </xf>
    <xf numFmtId="43" fontId="5" fillId="14" borderId="1" xfId="6" applyFont="1" applyFill="1" applyBorder="1" applyProtection="1"/>
    <xf numFmtId="2" fontId="5" fillId="14" borderId="29" xfId="6" applyNumberFormat="1" applyFont="1" applyFill="1" applyBorder="1" applyAlignment="1" applyProtection="1">
      <alignment vertical="center"/>
    </xf>
    <xf numFmtId="2" fontId="5" fillId="14" borderId="12" xfId="6" applyNumberFormat="1" applyFont="1" applyFill="1" applyBorder="1" applyAlignment="1" applyProtection="1">
      <alignment vertical="center"/>
    </xf>
    <xf numFmtId="43" fontId="5" fillId="14" borderId="12" xfId="6" applyFont="1" applyFill="1" applyBorder="1" applyProtection="1"/>
    <xf numFmtId="0" fontId="5" fillId="15" borderId="0" xfId="0" applyFont="1" applyFill="1" applyAlignment="1">
      <alignment wrapText="1"/>
    </xf>
    <xf numFmtId="0" fontId="32" fillId="0" borderId="25" xfId="1" applyFont="1" applyBorder="1" applyAlignment="1">
      <alignment horizontal="center" vertical="center" wrapText="1"/>
    </xf>
    <xf numFmtId="0" fontId="6" fillId="0" borderId="1" xfId="6" applyNumberFormat="1" applyFont="1" applyFill="1" applyBorder="1" applyAlignment="1" applyProtection="1">
      <alignment horizontal="center" vertical="center" wrapText="1"/>
      <protection locked="0"/>
    </xf>
    <xf numFmtId="1" fontId="5" fillId="0" borderId="1" xfId="6" applyNumberFormat="1" applyFont="1" applyFill="1" applyBorder="1" applyAlignment="1" applyProtection="1">
      <alignment vertical="center"/>
      <protection locked="0"/>
    </xf>
    <xf numFmtId="3" fontId="5" fillId="0" borderId="1" xfId="6" applyNumberFormat="1" applyFont="1" applyFill="1" applyBorder="1" applyAlignment="1" applyProtection="1">
      <alignment vertical="center"/>
    </xf>
    <xf numFmtId="2" fontId="5" fillId="0" borderId="1" xfId="6" applyNumberFormat="1" applyFont="1" applyFill="1" applyBorder="1" applyAlignment="1" applyProtection="1">
      <alignment vertical="center"/>
      <protection locked="0"/>
    </xf>
    <xf numFmtId="2" fontId="24" fillId="16" borderId="1" xfId="3" applyNumberFormat="1" applyFont="1" applyFill="1" applyBorder="1" applyAlignment="1" applyProtection="1">
      <alignment vertical="center"/>
    </xf>
    <xf numFmtId="3" fontId="24" fillId="16" borderId="1" xfId="3" applyNumberFormat="1" applyFont="1" applyFill="1" applyBorder="1" applyAlignment="1" applyProtection="1">
      <alignment vertical="center"/>
    </xf>
    <xf numFmtId="4" fontId="24" fillId="16" borderId="1" xfId="3" applyNumberFormat="1" applyFont="1" applyFill="1" applyBorder="1" applyAlignment="1" applyProtection="1">
      <alignment vertical="center"/>
    </xf>
    <xf numFmtId="37" fontId="24" fillId="16" borderId="1" xfId="3" applyNumberFormat="1" applyFont="1" applyFill="1" applyBorder="1" applyAlignment="1" applyProtection="1">
      <alignment vertical="center"/>
    </xf>
    <xf numFmtId="39" fontId="24" fillId="16" borderId="1" xfId="3" applyNumberFormat="1" applyFont="1" applyFill="1" applyBorder="1" applyAlignment="1" applyProtection="1">
      <alignment vertical="center"/>
    </xf>
    <xf numFmtId="4" fontId="24" fillId="16" borderId="12" xfId="3" applyNumberFormat="1" applyFont="1" applyFill="1" applyBorder="1" applyAlignment="1" applyProtection="1">
      <alignment vertical="center"/>
    </xf>
    <xf numFmtId="3" fontId="5" fillId="16" borderId="1" xfId="3" applyNumberFormat="1" applyFont="1" applyFill="1" applyBorder="1" applyAlignment="1" applyProtection="1">
      <alignment vertical="center"/>
    </xf>
    <xf numFmtId="2" fontId="5" fillId="16" borderId="1" xfId="3" applyNumberFormat="1" applyFont="1" applyFill="1" applyBorder="1" applyAlignment="1" applyProtection="1">
      <alignment vertical="center"/>
    </xf>
    <xf numFmtId="4" fontId="5" fillId="16" borderId="1" xfId="3" applyNumberFormat="1" applyFont="1" applyFill="1" applyBorder="1" applyAlignment="1" applyProtection="1">
      <alignment vertical="center"/>
    </xf>
    <xf numFmtId="3" fontId="5" fillId="16" borderId="1" xfId="3" applyNumberFormat="1" applyFont="1" applyFill="1" applyBorder="1" applyAlignment="1" applyProtection="1">
      <alignment vertical="center"/>
      <protection locked="0"/>
    </xf>
    <xf numFmtId="4" fontId="5" fillId="16" borderId="1" xfId="3" applyNumberFormat="1" applyFont="1" applyFill="1" applyBorder="1" applyAlignment="1" applyProtection="1">
      <alignment vertical="center"/>
      <protection locked="0"/>
    </xf>
    <xf numFmtId="4" fontId="5" fillId="16" borderId="12" xfId="3" applyNumberFormat="1" applyFont="1" applyFill="1" applyBorder="1" applyAlignment="1" applyProtection="1">
      <alignment vertical="center"/>
    </xf>
    <xf numFmtId="39" fontId="6" fillId="17" borderId="15" xfId="3" applyNumberFormat="1" applyFont="1" applyFill="1" applyBorder="1" applyProtection="1"/>
    <xf numFmtId="37" fontId="6" fillId="17" borderId="15" xfId="3" applyNumberFormat="1" applyFont="1" applyFill="1" applyBorder="1" applyProtection="1"/>
    <xf numFmtId="4" fontId="5" fillId="18" borderId="1" xfId="3" applyNumberFormat="1" applyFont="1" applyFill="1" applyBorder="1" applyAlignment="1" applyProtection="1">
      <alignment vertical="center"/>
    </xf>
    <xf numFmtId="4" fontId="5" fillId="18" borderId="1" xfId="3" applyNumberFormat="1" applyFont="1" applyFill="1" applyBorder="1" applyAlignment="1" applyProtection="1">
      <alignment horizontal="right" vertical="center"/>
    </xf>
    <xf numFmtId="39" fontId="11" fillId="19" borderId="0" xfId="3" applyNumberFormat="1" applyFont="1" applyFill="1" applyBorder="1" applyAlignment="1">
      <alignment vertical="center"/>
    </xf>
    <xf numFmtId="43" fontId="11" fillId="19" borderId="0" xfId="3" applyFont="1" applyFill="1" applyBorder="1" applyAlignment="1">
      <alignment vertical="center"/>
    </xf>
    <xf numFmtId="43" fontId="11" fillId="5" borderId="0" xfId="3" applyFont="1" applyFill="1" applyBorder="1" applyAlignment="1">
      <alignment vertical="center"/>
    </xf>
    <xf numFmtId="43" fontId="7" fillId="5" borderId="0" xfId="0" applyNumberFormat="1" applyFont="1" applyFill="1" applyAlignment="1">
      <alignment horizontal="right" vertical="center" wrapText="1"/>
    </xf>
    <xf numFmtId="39" fontId="11" fillId="4" borderId="0" xfId="3" applyNumberFormat="1" applyFont="1" applyFill="1" applyBorder="1" applyAlignment="1">
      <alignment vertical="center"/>
    </xf>
    <xf numFmtId="0" fontId="46" fillId="0" borderId="44" xfId="0" applyFont="1" applyBorder="1" applyAlignment="1">
      <alignment horizontal="center"/>
    </xf>
    <xf numFmtId="0" fontId="0" fillId="0" borderId="0" xfId="0" applyAlignment="1">
      <alignment horizontal="left" wrapText="1"/>
    </xf>
    <xf numFmtId="0" fontId="0" fillId="0" borderId="0" xfId="0" applyAlignment="1">
      <alignment horizontal="left"/>
    </xf>
    <xf numFmtId="0" fontId="22" fillId="12" borderId="25" xfId="3" applyNumberFormat="1" applyFont="1" applyFill="1" applyBorder="1" applyAlignment="1" applyProtection="1">
      <alignment horizontal="left" vertical="center" wrapText="1"/>
    </xf>
    <xf numFmtId="0" fontId="22" fillId="12" borderId="6" xfId="3" applyNumberFormat="1" applyFont="1" applyFill="1" applyBorder="1" applyAlignment="1" applyProtection="1">
      <alignment horizontal="left" vertical="center" wrapText="1"/>
    </xf>
    <xf numFmtId="0" fontId="22" fillId="12" borderId="2" xfId="3" applyNumberFormat="1" applyFont="1" applyFill="1" applyBorder="1" applyAlignment="1" applyProtection="1">
      <alignment horizontal="left" vertical="center"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23" fillId="9" borderId="25" xfId="1" applyFont="1" applyFill="1" applyBorder="1" applyAlignment="1">
      <alignment horizontal="center" vertical="center" wrapText="1"/>
    </xf>
    <xf numFmtId="0" fontId="23" fillId="9" borderId="6" xfId="1" applyFont="1" applyFill="1" applyBorder="1" applyAlignment="1">
      <alignment horizontal="center" vertical="center" wrapText="1"/>
    </xf>
    <xf numFmtId="0" fontId="23" fillId="9" borderId="26" xfId="1" applyFont="1" applyFill="1" applyBorder="1" applyAlignment="1">
      <alignment horizontal="center" vertical="center" wrapText="1"/>
    </xf>
    <xf numFmtId="0" fontId="23" fillId="9" borderId="34" xfId="1" applyFont="1" applyFill="1" applyBorder="1" applyAlignment="1">
      <alignment horizontal="center" vertical="center" wrapText="1"/>
    </xf>
    <xf numFmtId="0" fontId="23" fillId="9" borderId="35" xfId="1" applyFont="1" applyFill="1" applyBorder="1" applyAlignment="1">
      <alignment horizontal="center" vertical="center" wrapText="1"/>
    </xf>
    <xf numFmtId="0" fontId="23" fillId="9" borderId="36" xfId="1" applyFont="1" applyFill="1" applyBorder="1" applyAlignment="1">
      <alignment horizontal="center" vertical="center" wrapText="1"/>
    </xf>
    <xf numFmtId="0" fontId="32" fillId="0" borderId="7" xfId="1" applyFont="1" applyBorder="1" applyAlignment="1">
      <alignment horizontal="center" vertical="center" wrapText="1"/>
    </xf>
    <xf numFmtId="0" fontId="32" fillId="0" borderId="0" xfId="1" applyFont="1" applyAlignment="1">
      <alignment horizontal="center" vertical="center" wrapText="1"/>
    </xf>
    <xf numFmtId="0" fontId="32" fillId="0" borderId="4" xfId="1" applyFont="1" applyBorder="1" applyAlignment="1">
      <alignment horizontal="center" vertical="center" wrapText="1"/>
    </xf>
    <xf numFmtId="0" fontId="35" fillId="0" borderId="3" xfId="1" applyFont="1" applyBorder="1" applyAlignment="1">
      <alignment horizontal="left" vertical="center" wrapText="1"/>
    </xf>
    <xf numFmtId="0" fontId="35" fillId="0" borderId="33" xfId="1" applyFont="1" applyBorder="1" applyAlignment="1">
      <alignment horizontal="left" vertical="center" wrapText="1"/>
    </xf>
    <xf numFmtId="0" fontId="22" fillId="11" borderId="25" xfId="3" applyNumberFormat="1" applyFont="1" applyFill="1" applyBorder="1" applyAlignment="1" applyProtection="1">
      <alignment horizontal="left" vertical="center" wrapText="1"/>
      <protection locked="0"/>
    </xf>
    <xf numFmtId="0" fontId="22" fillId="11" borderId="6" xfId="3" applyNumberFormat="1" applyFont="1" applyFill="1" applyBorder="1" applyAlignment="1" applyProtection="1">
      <alignment horizontal="left" vertical="center" wrapText="1"/>
      <protection locked="0"/>
    </xf>
    <xf numFmtId="0" fontId="22" fillId="11" borderId="2" xfId="3" applyNumberFormat="1" applyFont="1" applyFill="1" applyBorder="1" applyAlignment="1" applyProtection="1">
      <alignment horizontal="left" vertical="center" wrapText="1"/>
      <protection locked="0"/>
    </xf>
    <xf numFmtId="0" fontId="22" fillId="11" borderId="25" xfId="3" applyNumberFormat="1" applyFont="1" applyFill="1" applyBorder="1" applyAlignment="1" applyProtection="1">
      <alignment horizontal="left" vertical="top" wrapText="1"/>
      <protection locked="0"/>
    </xf>
    <xf numFmtId="0" fontId="22" fillId="11" borderId="6" xfId="3" applyNumberFormat="1" applyFont="1" applyFill="1" applyBorder="1" applyAlignment="1" applyProtection="1">
      <alignment horizontal="left" vertical="top" wrapText="1"/>
      <protection locked="0"/>
    </xf>
    <xf numFmtId="0" fontId="22" fillId="11" borderId="2" xfId="3" applyNumberFormat="1" applyFont="1" applyFill="1" applyBorder="1" applyAlignment="1" applyProtection="1">
      <alignment horizontal="left" vertical="top" wrapText="1"/>
      <protection locked="0"/>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cellXfs>
  <cellStyles count="9">
    <cellStyle name="Comma" xfId="8" builtinId="3"/>
    <cellStyle name="Comma 2" xfId="3" xr:uid="{00000000-0005-0000-0000-000001000000}"/>
    <cellStyle name="Comma 2 2" xfId="6" xr:uid="{00000000-0005-0000-0000-000002000000}"/>
    <cellStyle name="Comma 3" xfId="2" xr:uid="{00000000-0005-0000-0000-000003000000}"/>
    <cellStyle name="Comma 3 2" xfId="5" xr:uid="{00000000-0005-0000-0000-000004000000}"/>
    <cellStyle name="Normal" xfId="0" builtinId="0"/>
    <cellStyle name="Normal 2" xfId="1" xr:uid="{00000000-0005-0000-0000-000006000000}"/>
    <cellStyle name="Normal 3" xfId="4" xr:uid="{00000000-0005-0000-0000-000007000000}"/>
    <cellStyle name="Normal 3 2" xfId="7" xr:uid="{00000000-0005-0000-0000-000008000000}"/>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6"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4"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colors>
    <mruColors>
      <color rgb="FFFFFFFF"/>
      <color rgb="FF92D050"/>
      <color rgb="FFD8E4BC"/>
      <color rgb="FFBFBFBF"/>
      <color rgb="FF95B3D7"/>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F18" totalsRowShown="0" headerRowDxfId="7" headerRowBorderDxfId="6" tableBorderDxfId="5">
  <tableColumns count="6">
    <tableColumn id="1" xr3:uid="{00000000-0010-0000-0000-000001000000}" name=" "/>
    <tableColumn id="2" xr3:uid="{00000000-0010-0000-0000-000002000000}" name="Estimated # Respondents"/>
    <tableColumn id="3" xr3:uid="{00000000-0010-0000-0000-000003000000}" name="Responses Per Respondent"/>
    <tableColumn id="4" xr3:uid="{00000000-0010-0000-0000-000004000000}" name="Total Annual Responses (Col. BxC)"/>
    <tableColumn id="5" xr3:uid="{00000000-0010-0000-0000-000005000000}" name="Estimated Avg. # of Hours Per Response"/>
    <tableColumn id="6" xr3:uid="{00000000-0010-0000-0000-000006000000}"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6" totalsRowShown="0" headerRowDxfId="3">
  <autoFilter ref="A1:C66"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88"/>
  <sheetViews>
    <sheetView tabSelected="1" zoomScale="70" zoomScaleNormal="70" workbookViewId="0">
      <pane xSplit="1" ySplit="5" topLeftCell="B57" activePane="bottomRight" state="frozen"/>
      <selection pane="topRight" activeCell="B1" sqref="B1"/>
      <selection pane="bottomLeft" activeCell="A5" sqref="A5"/>
      <selection pane="bottomRight" sqref="A1:G1"/>
    </sheetView>
  </sheetViews>
  <sheetFormatPr defaultColWidth="9.1796875" defaultRowHeight="14.5" outlineLevelCol="1" x14ac:dyDescent="0.35"/>
  <cols>
    <col min="1" max="1" width="11.81640625" customWidth="1"/>
    <col min="2" max="2" width="18" style="141" customWidth="1"/>
    <col min="3" max="3" width="42.1796875" customWidth="1"/>
    <col min="4" max="4" width="21.1796875" customWidth="1"/>
    <col min="5" max="5" width="15.81640625" bestFit="1" customWidth="1"/>
    <col min="6" max="6" width="17" bestFit="1" customWidth="1"/>
    <col min="7" max="7" width="19.453125" bestFit="1" customWidth="1"/>
    <col min="8" max="8" width="18.81640625" customWidth="1"/>
    <col min="9" max="9" width="21.453125" bestFit="1" customWidth="1"/>
    <col min="10" max="11" width="16.54296875" customWidth="1"/>
    <col min="12" max="12" width="12.81640625" customWidth="1" outlineLevel="1"/>
    <col min="13" max="13" width="21.54296875" bestFit="1" customWidth="1" outlineLevel="1"/>
    <col min="14" max="14" width="14.1796875" bestFit="1" customWidth="1" outlineLevel="1"/>
    <col min="15" max="15" width="21.54296875" bestFit="1" customWidth="1"/>
    <col min="16" max="16" width="22.54296875" bestFit="1" customWidth="1" outlineLevel="1"/>
    <col min="18" max="18" width="20.453125" hidden="1" customWidth="1" outlineLevel="1"/>
    <col min="19" max="19" width="9.1796875" collapsed="1"/>
    <col min="65" max="65" width="8.81640625" customWidth="1"/>
  </cols>
  <sheetData>
    <row r="1" spans="1:18" ht="27" customHeight="1" thickBot="1" x14ac:dyDescent="0.5">
      <c r="A1" s="356" t="s">
        <v>167</v>
      </c>
      <c r="B1" s="356"/>
      <c r="C1" s="356"/>
      <c r="D1" s="356"/>
      <c r="E1" s="356"/>
      <c r="F1" s="356"/>
      <c r="G1" s="356"/>
    </row>
    <row r="2" spans="1:18" ht="30.75" customHeight="1" thickBot="1" x14ac:dyDescent="0.55000000000000004">
      <c r="A2" s="362" t="s">
        <v>0</v>
      </c>
      <c r="B2" s="363"/>
      <c r="C2" s="363"/>
      <c r="D2" s="363"/>
      <c r="E2" s="363"/>
      <c r="F2" s="363"/>
      <c r="G2" s="363"/>
      <c r="H2" s="363"/>
      <c r="I2" s="363"/>
      <c r="J2" s="363"/>
      <c r="K2" s="363"/>
      <c r="L2" s="363"/>
      <c r="M2" s="363"/>
      <c r="N2" s="363"/>
      <c r="O2" s="364"/>
    </row>
    <row r="3" spans="1:18" ht="24" customHeight="1" thickBot="1" x14ac:dyDescent="0.4">
      <c r="A3" s="9"/>
      <c r="B3" s="142"/>
      <c r="C3" s="10"/>
      <c r="D3" s="11"/>
      <c r="E3" s="12" t="s">
        <v>1</v>
      </c>
      <c r="F3" s="12" t="s">
        <v>2</v>
      </c>
      <c r="G3" s="12" t="s">
        <v>3</v>
      </c>
      <c r="H3" s="12" t="s">
        <v>4</v>
      </c>
      <c r="I3" s="12" t="s">
        <v>5</v>
      </c>
      <c r="J3" s="12" t="s">
        <v>6</v>
      </c>
      <c r="K3" s="12"/>
      <c r="L3" s="12"/>
      <c r="M3" s="12"/>
      <c r="N3" s="12"/>
      <c r="O3" s="13" t="s">
        <v>7</v>
      </c>
      <c r="P3" s="3"/>
      <c r="Q3" s="2"/>
    </row>
    <row r="4" spans="1:18" ht="39.5" thickBot="1" x14ac:dyDescent="0.4">
      <c r="A4" s="15" t="s">
        <v>8</v>
      </c>
      <c r="B4" s="16" t="s">
        <v>9</v>
      </c>
      <c r="C4" s="16" t="s">
        <v>10</v>
      </c>
      <c r="D4" s="16" t="s">
        <v>11</v>
      </c>
      <c r="E4" s="16" t="s">
        <v>12</v>
      </c>
      <c r="F4" s="16" t="s">
        <v>13</v>
      </c>
      <c r="G4" s="16" t="s">
        <v>14</v>
      </c>
      <c r="H4" s="16" t="s">
        <v>15</v>
      </c>
      <c r="I4" s="16" t="s">
        <v>16</v>
      </c>
      <c r="J4" s="16" t="s">
        <v>17</v>
      </c>
      <c r="K4" s="16" t="s">
        <v>18</v>
      </c>
      <c r="L4" s="16" t="s">
        <v>19</v>
      </c>
      <c r="M4" s="16" t="s">
        <v>20</v>
      </c>
      <c r="N4" s="16" t="s">
        <v>21</v>
      </c>
      <c r="O4" s="17" t="s">
        <v>22</v>
      </c>
      <c r="P4" s="8" t="s">
        <v>23</v>
      </c>
      <c r="Q4" s="1"/>
      <c r="R4" s="125" t="s">
        <v>24</v>
      </c>
    </row>
    <row r="5" spans="1:18" ht="40" thickBot="1" x14ac:dyDescent="0.4">
      <c r="A5" s="365" t="s">
        <v>25</v>
      </c>
      <c r="B5" s="366"/>
      <c r="C5" s="366"/>
      <c r="D5" s="366"/>
      <c r="E5" s="366"/>
      <c r="F5" s="366"/>
      <c r="G5" s="366"/>
      <c r="H5" s="366"/>
      <c r="I5" s="366"/>
      <c r="J5" s="366"/>
      <c r="K5" s="366"/>
      <c r="L5" s="366"/>
      <c r="M5" s="366"/>
      <c r="N5" s="366"/>
      <c r="O5" s="367"/>
      <c r="P5" s="329" t="s">
        <v>26</v>
      </c>
      <c r="Q5" s="1"/>
      <c r="R5" s="125"/>
    </row>
    <row r="6" spans="1:18" ht="26.5" thickBot="1" x14ac:dyDescent="0.4">
      <c r="A6" s="330" t="s">
        <v>27</v>
      </c>
      <c r="B6" s="306" t="s">
        <v>28</v>
      </c>
      <c r="C6" s="307" t="s">
        <v>166</v>
      </c>
      <c r="D6" s="308"/>
      <c r="E6" s="309">
        <v>53</v>
      </c>
      <c r="F6" s="310">
        <v>1</v>
      </c>
      <c r="G6" s="311">
        <v>53</v>
      </c>
      <c r="H6" s="310">
        <v>0.5</v>
      </c>
      <c r="I6" s="311">
        <f t="shared" ref="I6:I7" si="0">G6*H6</f>
        <v>26.5</v>
      </c>
      <c r="J6" s="312">
        <v>0</v>
      </c>
      <c r="K6" s="319">
        <v>0</v>
      </c>
      <c r="L6" s="310">
        <v>0</v>
      </c>
      <c r="M6" s="313">
        <f>I6</f>
        <v>26.5</v>
      </c>
      <c r="N6" s="309">
        <v>0</v>
      </c>
      <c r="O6" s="326">
        <f>I6-J6</f>
        <v>26.5</v>
      </c>
      <c r="P6" s="105"/>
      <c r="Q6" s="1"/>
      <c r="R6" s="125"/>
    </row>
    <row r="7" spans="1:18" ht="26.5" thickBot="1" x14ac:dyDescent="0.4">
      <c r="A7" s="330" t="s">
        <v>27</v>
      </c>
      <c r="B7" s="314" t="s">
        <v>29</v>
      </c>
      <c r="C7" s="315" t="s">
        <v>30</v>
      </c>
      <c r="D7" s="316"/>
      <c r="E7" s="317">
        <v>53</v>
      </c>
      <c r="F7" s="293">
        <v>0.09</v>
      </c>
      <c r="G7" s="318">
        <f>E7*F7</f>
        <v>4.7699999999999996</v>
      </c>
      <c r="H7" s="293">
        <v>3</v>
      </c>
      <c r="I7" s="318">
        <f t="shared" si="0"/>
        <v>14.309999999999999</v>
      </c>
      <c r="J7" s="319">
        <v>0</v>
      </c>
      <c r="K7" s="319">
        <v>0</v>
      </c>
      <c r="L7" s="293">
        <v>0</v>
      </c>
      <c r="M7" s="320">
        <f>I7</f>
        <v>14.309999999999999</v>
      </c>
      <c r="N7" s="317">
        <v>0</v>
      </c>
      <c r="O7" s="327">
        <f>I7-J7</f>
        <v>14.309999999999999</v>
      </c>
      <c r="P7" s="105"/>
      <c r="Q7" s="1"/>
      <c r="R7" s="125"/>
    </row>
    <row r="8" spans="1:18" ht="91.5" thickBot="1" x14ac:dyDescent="0.4">
      <c r="A8" s="330" t="s">
        <v>27</v>
      </c>
      <c r="B8" s="321" t="s">
        <v>29</v>
      </c>
      <c r="C8" s="322" t="s">
        <v>31</v>
      </c>
      <c r="D8" s="323"/>
      <c r="E8" s="324">
        <v>5</v>
      </c>
      <c r="F8" s="325">
        <v>1</v>
      </c>
      <c r="G8" s="325">
        <f>E8*F8</f>
        <v>5</v>
      </c>
      <c r="H8" s="325">
        <v>8</v>
      </c>
      <c r="I8" s="325">
        <f>G8*H8</f>
        <v>40</v>
      </c>
      <c r="J8" s="325">
        <v>0</v>
      </c>
      <c r="K8" s="325">
        <v>0</v>
      </c>
      <c r="L8" s="325">
        <v>0</v>
      </c>
      <c r="M8" s="325">
        <f>I8</f>
        <v>40</v>
      </c>
      <c r="N8" s="325">
        <v>0</v>
      </c>
      <c r="O8" s="328">
        <f>M8</f>
        <v>40</v>
      </c>
      <c r="P8" s="105"/>
      <c r="Q8" s="1"/>
      <c r="R8" s="125"/>
    </row>
    <row r="9" spans="1:18" ht="87" x14ac:dyDescent="0.35">
      <c r="A9" s="65" t="s">
        <v>32</v>
      </c>
      <c r="B9" s="296" t="s">
        <v>33</v>
      </c>
      <c r="C9" s="297" t="s">
        <v>34</v>
      </c>
      <c r="D9" s="298"/>
      <c r="E9" s="299">
        <v>53</v>
      </c>
      <c r="F9" s="207">
        <v>1</v>
      </c>
      <c r="G9" s="300">
        <f t="shared" ref="G9:G10" si="1">+E9*F9</f>
        <v>53</v>
      </c>
      <c r="H9" s="299">
        <v>36</v>
      </c>
      <c r="I9" s="208">
        <f t="shared" ref="I9:I10" si="2">G9*H9</f>
        <v>1908</v>
      </c>
      <c r="J9" s="301">
        <v>1908</v>
      </c>
      <c r="K9" s="302">
        <v>0</v>
      </c>
      <c r="L9" s="303"/>
      <c r="M9" s="210">
        <f>I9-J9</f>
        <v>0</v>
      </c>
      <c r="N9" s="304"/>
      <c r="O9" s="305">
        <f>+I9-J9</f>
        <v>0</v>
      </c>
      <c r="R9" s="125"/>
    </row>
    <row r="10" spans="1:18" ht="43.5" x14ac:dyDescent="0.35">
      <c r="A10" s="65" t="s">
        <v>32</v>
      </c>
      <c r="B10" s="84" t="s">
        <v>35</v>
      </c>
      <c r="C10" s="84" t="s">
        <v>36</v>
      </c>
      <c r="D10" s="64"/>
      <c r="E10" s="126">
        <v>53</v>
      </c>
      <c r="F10" s="126">
        <v>1</v>
      </c>
      <c r="G10" s="127">
        <f t="shared" si="1"/>
        <v>53</v>
      </c>
      <c r="H10" s="181">
        <v>1</v>
      </c>
      <c r="I10" s="182">
        <f t="shared" si="2"/>
        <v>53</v>
      </c>
      <c r="J10" s="129">
        <v>53</v>
      </c>
      <c r="K10" s="129">
        <v>0</v>
      </c>
      <c r="L10" s="128"/>
      <c r="M10" s="101"/>
      <c r="N10" s="101">
        <f>I10-J10</f>
        <v>0</v>
      </c>
      <c r="O10" s="130">
        <f>+I10-J10</f>
        <v>0</v>
      </c>
      <c r="R10" s="103" t="s">
        <v>32</v>
      </c>
    </row>
    <row r="11" spans="1:18" ht="29" hidden="1" x14ac:dyDescent="0.35">
      <c r="A11" s="96" t="s">
        <v>32</v>
      </c>
      <c r="B11" s="84" t="s">
        <v>37</v>
      </c>
      <c r="C11" s="84" t="s">
        <v>38</v>
      </c>
      <c r="D11" s="64"/>
      <c r="E11" s="97">
        <v>0</v>
      </c>
      <c r="F11" s="97">
        <v>0</v>
      </c>
      <c r="G11" s="95">
        <v>0</v>
      </c>
      <c r="H11" s="183">
        <v>0</v>
      </c>
      <c r="I11" s="182">
        <v>0</v>
      </c>
      <c r="J11" s="104">
        <v>0</v>
      </c>
      <c r="K11" s="104"/>
      <c r="L11" s="100"/>
      <c r="M11" s="101"/>
      <c r="N11" s="101">
        <v>0</v>
      </c>
      <c r="O11" s="102"/>
      <c r="P11" t="s">
        <v>39</v>
      </c>
      <c r="R11" s="103"/>
    </row>
    <row r="12" spans="1:18" ht="29" hidden="1" x14ac:dyDescent="0.35">
      <c r="A12" s="96" t="s">
        <v>32</v>
      </c>
      <c r="B12" s="84" t="s">
        <v>40</v>
      </c>
      <c r="C12" s="84" t="s">
        <v>41</v>
      </c>
      <c r="D12" s="64"/>
      <c r="E12" s="97">
        <v>0</v>
      </c>
      <c r="F12" s="97">
        <v>0</v>
      </c>
      <c r="G12" s="95">
        <v>0</v>
      </c>
      <c r="H12" s="183">
        <v>0</v>
      </c>
      <c r="I12" s="182">
        <v>0</v>
      </c>
      <c r="J12" s="104">
        <v>0</v>
      </c>
      <c r="K12" s="104"/>
      <c r="L12" s="100"/>
      <c r="M12" s="101"/>
      <c r="N12" s="101">
        <f t="shared" ref="N12:N18" si="3">I12-J12</f>
        <v>0</v>
      </c>
      <c r="O12" s="102">
        <v>0</v>
      </c>
      <c r="R12" s="103"/>
    </row>
    <row r="13" spans="1:18" ht="58" hidden="1" x14ac:dyDescent="0.35">
      <c r="A13" s="96" t="s">
        <v>32</v>
      </c>
      <c r="B13" s="84" t="s">
        <v>42</v>
      </c>
      <c r="C13" s="84" t="s">
        <v>43</v>
      </c>
      <c r="D13" s="64"/>
      <c r="E13" s="97">
        <v>0</v>
      </c>
      <c r="F13" s="97">
        <v>0</v>
      </c>
      <c r="G13" s="95">
        <v>0</v>
      </c>
      <c r="H13" s="183">
        <v>0</v>
      </c>
      <c r="I13" s="182">
        <v>0</v>
      </c>
      <c r="J13" s="104">
        <v>0</v>
      </c>
      <c r="K13" s="104"/>
      <c r="L13" s="100" t="s">
        <v>44</v>
      </c>
      <c r="M13" s="101"/>
      <c r="N13" s="101">
        <f t="shared" si="3"/>
        <v>0</v>
      </c>
      <c r="O13" s="102">
        <v>0</v>
      </c>
      <c r="R13" s="103"/>
    </row>
    <row r="14" spans="1:18" ht="72.5" hidden="1" x14ac:dyDescent="0.35">
      <c r="A14" s="96" t="s">
        <v>32</v>
      </c>
      <c r="B14" s="84" t="s">
        <v>45</v>
      </c>
      <c r="C14" s="84" t="s">
        <v>46</v>
      </c>
      <c r="D14" s="64"/>
      <c r="E14" s="97">
        <v>0</v>
      </c>
      <c r="F14" s="97">
        <v>0</v>
      </c>
      <c r="G14" s="95">
        <v>0</v>
      </c>
      <c r="H14" s="183">
        <v>0</v>
      </c>
      <c r="I14" s="182">
        <v>0</v>
      </c>
      <c r="J14" s="104">
        <v>0</v>
      </c>
      <c r="K14" s="104"/>
      <c r="L14" s="100"/>
      <c r="M14" s="101"/>
      <c r="N14" s="101">
        <f t="shared" si="3"/>
        <v>0</v>
      </c>
      <c r="O14" s="102">
        <v>0</v>
      </c>
      <c r="R14" s="103"/>
    </row>
    <row r="15" spans="1:18" ht="29" hidden="1" x14ac:dyDescent="0.35">
      <c r="A15" s="96" t="s">
        <v>32</v>
      </c>
      <c r="B15" s="84" t="s">
        <v>47</v>
      </c>
      <c r="C15" s="84" t="s">
        <v>48</v>
      </c>
      <c r="D15" s="64"/>
      <c r="E15" s="97">
        <v>0</v>
      </c>
      <c r="F15" s="97">
        <v>0</v>
      </c>
      <c r="G15" s="95">
        <v>0</v>
      </c>
      <c r="H15" s="183">
        <v>0</v>
      </c>
      <c r="I15" s="182">
        <v>0</v>
      </c>
      <c r="J15" s="104">
        <v>0</v>
      </c>
      <c r="K15" s="104"/>
      <c r="L15" s="100"/>
      <c r="M15" s="101"/>
      <c r="N15" s="101">
        <f t="shared" si="3"/>
        <v>0</v>
      </c>
      <c r="O15" s="102">
        <v>0</v>
      </c>
      <c r="R15" s="103"/>
    </row>
    <row r="16" spans="1:18" ht="87" hidden="1" x14ac:dyDescent="0.35">
      <c r="A16" s="96" t="s">
        <v>32</v>
      </c>
      <c r="B16" s="84" t="s">
        <v>49</v>
      </c>
      <c r="C16" s="84" t="s">
        <v>50</v>
      </c>
      <c r="D16" s="64"/>
      <c r="E16" s="97">
        <v>0</v>
      </c>
      <c r="F16" s="97">
        <v>0</v>
      </c>
      <c r="G16" s="95">
        <v>0</v>
      </c>
      <c r="H16" s="183">
        <v>0</v>
      </c>
      <c r="I16" s="182">
        <v>0</v>
      </c>
      <c r="J16" s="104">
        <v>0</v>
      </c>
      <c r="K16" s="104"/>
      <c r="L16" s="100"/>
      <c r="M16" s="101"/>
      <c r="N16" s="101">
        <f t="shared" si="3"/>
        <v>0</v>
      </c>
      <c r="O16" s="102">
        <v>0</v>
      </c>
      <c r="R16" s="103"/>
    </row>
    <row r="17" spans="1:18" ht="24" hidden="1" customHeight="1" x14ac:dyDescent="0.35">
      <c r="A17" s="96" t="s">
        <v>32</v>
      </c>
      <c r="B17" s="84" t="s">
        <v>51</v>
      </c>
      <c r="C17" s="84" t="s">
        <v>52</v>
      </c>
      <c r="D17" s="64"/>
      <c r="E17" s="97">
        <v>0</v>
      </c>
      <c r="F17" s="97">
        <v>0</v>
      </c>
      <c r="G17" s="95">
        <v>0</v>
      </c>
      <c r="H17" s="183">
        <v>0</v>
      </c>
      <c r="I17" s="182">
        <v>0</v>
      </c>
      <c r="J17" s="104">
        <v>0</v>
      </c>
      <c r="K17" s="104"/>
      <c r="L17" s="100"/>
      <c r="M17" s="101"/>
      <c r="N17" s="101">
        <f t="shared" si="3"/>
        <v>0</v>
      </c>
      <c r="O17" s="102">
        <v>0</v>
      </c>
      <c r="R17" s="103"/>
    </row>
    <row r="18" spans="1:18" ht="72.5" x14ac:dyDescent="0.35">
      <c r="A18" s="65" t="s">
        <v>32</v>
      </c>
      <c r="B18" s="91" t="s">
        <v>53</v>
      </c>
      <c r="C18" s="91" t="s">
        <v>54</v>
      </c>
      <c r="D18" s="64"/>
      <c r="E18" s="126">
        <v>53</v>
      </c>
      <c r="F18" s="126">
        <v>1</v>
      </c>
      <c r="G18" s="127">
        <f t="shared" ref="G18" si="4">+E18*F18</f>
        <v>53</v>
      </c>
      <c r="H18" s="181">
        <v>1</v>
      </c>
      <c r="I18" s="184">
        <f t="shared" ref="I18" si="5">+G18*H18</f>
        <v>53</v>
      </c>
      <c r="J18" s="129">
        <v>53</v>
      </c>
      <c r="K18" s="129">
        <v>0</v>
      </c>
      <c r="L18" s="131"/>
      <c r="M18" s="131"/>
      <c r="N18" s="101">
        <f t="shared" si="3"/>
        <v>0</v>
      </c>
      <c r="O18" s="130">
        <f>+I18-J18</f>
        <v>0</v>
      </c>
      <c r="R18" s="90"/>
    </row>
    <row r="19" spans="1:18" ht="58" x14ac:dyDescent="0.35">
      <c r="A19" s="65" t="s">
        <v>32</v>
      </c>
      <c r="B19" s="211" t="s">
        <v>55</v>
      </c>
      <c r="C19" s="211" t="s">
        <v>56</v>
      </c>
      <c r="D19" s="64"/>
      <c r="E19" s="126">
        <v>53</v>
      </c>
      <c r="F19" s="126">
        <v>104</v>
      </c>
      <c r="G19" s="127">
        <f>+E19*F19</f>
        <v>5512</v>
      </c>
      <c r="H19" s="181">
        <v>1</v>
      </c>
      <c r="I19" s="184">
        <f t="shared" ref="I19:I20" si="6">+G19*H19</f>
        <v>5512</v>
      </c>
      <c r="J19" s="129">
        <v>5512</v>
      </c>
      <c r="K19" s="129">
        <v>0</v>
      </c>
      <c r="L19" s="128"/>
      <c r="M19" s="212">
        <f>I19-J19</f>
        <v>0</v>
      </c>
      <c r="N19" s="101">
        <v>0</v>
      </c>
      <c r="O19" s="130">
        <f>+I19-J19</f>
        <v>0</v>
      </c>
      <c r="R19" s="103" t="s">
        <v>57</v>
      </c>
    </row>
    <row r="20" spans="1:18" ht="63.75" customHeight="1" x14ac:dyDescent="0.35">
      <c r="A20" s="65" t="s">
        <v>32</v>
      </c>
      <c r="B20" s="132" t="s">
        <v>58</v>
      </c>
      <c r="C20" s="132" t="s">
        <v>59</v>
      </c>
      <c r="D20" s="64"/>
      <c r="E20" s="126">
        <v>53</v>
      </c>
      <c r="F20" s="126">
        <v>1</v>
      </c>
      <c r="G20" s="127">
        <f>+E20*F20</f>
        <v>53</v>
      </c>
      <c r="H20" s="181">
        <v>1</v>
      </c>
      <c r="I20" s="184">
        <f t="shared" si="6"/>
        <v>53</v>
      </c>
      <c r="J20" s="129">
        <v>53</v>
      </c>
      <c r="K20" s="129">
        <v>0</v>
      </c>
      <c r="L20" s="131"/>
      <c r="M20" s="131"/>
      <c r="N20" s="101">
        <f>I20-J20</f>
        <v>0</v>
      </c>
      <c r="O20" s="130">
        <f>+I20-J20</f>
        <v>0</v>
      </c>
      <c r="R20" s="90"/>
    </row>
    <row r="21" spans="1:18" s="93" customFormat="1" x14ac:dyDescent="0.35">
      <c r="A21" s="65" t="s">
        <v>32</v>
      </c>
      <c r="B21" s="91" t="s">
        <v>60</v>
      </c>
      <c r="C21" s="91" t="s">
        <v>61</v>
      </c>
      <c r="D21" s="64"/>
      <c r="E21" s="126">
        <v>53</v>
      </c>
      <c r="F21" s="126">
        <v>312</v>
      </c>
      <c r="G21" s="213">
        <f>+E21*F21</f>
        <v>16536</v>
      </c>
      <c r="H21" s="214">
        <v>0.5</v>
      </c>
      <c r="I21" s="184">
        <f t="shared" ref="I21:I29" si="7">+G21*H21</f>
        <v>8268</v>
      </c>
      <c r="J21" s="129">
        <v>8268</v>
      </c>
      <c r="K21" s="129">
        <v>0</v>
      </c>
      <c r="L21" s="131"/>
      <c r="M21" s="101">
        <f>I21-J21</f>
        <v>0</v>
      </c>
      <c r="N21" s="101">
        <v>0</v>
      </c>
      <c r="O21" s="130">
        <f>+I21-J21</f>
        <v>0</v>
      </c>
      <c r="R21" s="94"/>
    </row>
    <row r="22" spans="1:18" s="93" customFormat="1" ht="29" hidden="1" x14ac:dyDescent="0.35">
      <c r="A22" s="65" t="s">
        <v>32</v>
      </c>
      <c r="B22" s="143">
        <v>225.1</v>
      </c>
      <c r="C22" s="91" t="s">
        <v>62</v>
      </c>
      <c r="D22" s="64"/>
      <c r="E22" s="97">
        <v>0</v>
      </c>
      <c r="F22" s="97">
        <v>0</v>
      </c>
      <c r="G22" s="95">
        <v>0</v>
      </c>
      <c r="H22" s="183">
        <v>0</v>
      </c>
      <c r="I22" s="182">
        <v>0</v>
      </c>
      <c r="J22" s="104">
        <v>0</v>
      </c>
      <c r="K22" s="104"/>
      <c r="L22" s="100"/>
      <c r="M22" s="101">
        <f t="shared" ref="M22:M23" si="8">I22-J22</f>
        <v>0</v>
      </c>
      <c r="N22" s="101">
        <f>I22-J22</f>
        <v>0</v>
      </c>
      <c r="O22" s="102">
        <v>0</v>
      </c>
      <c r="R22" s="94"/>
    </row>
    <row r="23" spans="1:18" ht="29" x14ac:dyDescent="0.35">
      <c r="A23" s="65" t="s">
        <v>32</v>
      </c>
      <c r="B23" s="91" t="s">
        <v>63</v>
      </c>
      <c r="C23" s="91" t="s">
        <v>64</v>
      </c>
      <c r="D23" s="64"/>
      <c r="E23" s="126">
        <v>53</v>
      </c>
      <c r="F23" s="126">
        <v>10</v>
      </c>
      <c r="G23" s="213">
        <f>+E23*F23</f>
        <v>530</v>
      </c>
      <c r="H23" s="181">
        <v>4</v>
      </c>
      <c r="I23" s="184">
        <f t="shared" si="7"/>
        <v>2120</v>
      </c>
      <c r="J23" s="129">
        <v>2120</v>
      </c>
      <c r="K23" s="129">
        <v>0</v>
      </c>
      <c r="L23" s="131"/>
      <c r="M23" s="101">
        <f t="shared" si="8"/>
        <v>0</v>
      </c>
      <c r="N23" s="101">
        <v>0</v>
      </c>
      <c r="O23" s="130">
        <f>+I23-J23</f>
        <v>0</v>
      </c>
      <c r="R23" s="90"/>
    </row>
    <row r="24" spans="1:18" hidden="1" x14ac:dyDescent="0.35">
      <c r="A24" s="65" t="s">
        <v>32</v>
      </c>
      <c r="B24" s="91" t="s">
        <v>65</v>
      </c>
      <c r="C24" s="91" t="s">
        <v>66</v>
      </c>
      <c r="D24" s="64"/>
      <c r="E24" s="97">
        <v>0</v>
      </c>
      <c r="F24" s="97">
        <v>0</v>
      </c>
      <c r="G24" s="95">
        <v>0</v>
      </c>
      <c r="H24" s="183">
        <v>0</v>
      </c>
      <c r="I24" s="182">
        <v>0</v>
      </c>
      <c r="J24" s="104">
        <v>0</v>
      </c>
      <c r="K24" s="104"/>
      <c r="L24" s="100"/>
      <c r="M24" s="101"/>
      <c r="N24" s="101">
        <f t="shared" ref="N24:N30" si="9">I24-J24</f>
        <v>0</v>
      </c>
      <c r="O24" s="102">
        <v>0</v>
      </c>
      <c r="R24" s="90"/>
    </row>
    <row r="25" spans="1:18" ht="29" hidden="1" x14ac:dyDescent="0.35">
      <c r="A25" s="65" t="s">
        <v>32</v>
      </c>
      <c r="B25" s="144">
        <v>225.17</v>
      </c>
      <c r="C25" s="91" t="s">
        <v>67</v>
      </c>
      <c r="D25" s="64"/>
      <c r="E25" s="97">
        <v>0</v>
      </c>
      <c r="F25" s="97">
        <v>0</v>
      </c>
      <c r="G25" s="95">
        <v>0</v>
      </c>
      <c r="H25" s="183">
        <v>0</v>
      </c>
      <c r="I25" s="182">
        <v>0</v>
      </c>
      <c r="J25" s="104">
        <v>0</v>
      </c>
      <c r="K25" s="104"/>
      <c r="L25" s="100"/>
      <c r="M25" s="101"/>
      <c r="N25" s="101">
        <f t="shared" si="9"/>
        <v>0</v>
      </c>
      <c r="O25" s="102">
        <v>0</v>
      </c>
      <c r="R25" s="90"/>
    </row>
    <row r="26" spans="1:18" x14ac:dyDescent="0.35">
      <c r="A26" s="14" t="s">
        <v>32</v>
      </c>
      <c r="B26" s="84" t="s">
        <v>68</v>
      </c>
      <c r="C26" s="84" t="s">
        <v>69</v>
      </c>
      <c r="D26" s="85"/>
      <c r="E26" s="133">
        <v>53</v>
      </c>
      <c r="F26" s="134">
        <v>5</v>
      </c>
      <c r="G26" s="135">
        <f t="shared" ref="G26:G29" si="10">+E26*F26</f>
        <v>265</v>
      </c>
      <c r="H26" s="134">
        <v>1</v>
      </c>
      <c r="I26" s="185">
        <f>+G26*H26</f>
        <v>265</v>
      </c>
      <c r="J26" s="136">
        <v>265</v>
      </c>
      <c r="K26" s="136">
        <v>0</v>
      </c>
      <c r="L26" s="126"/>
      <c r="M26" s="126"/>
      <c r="N26" s="101">
        <f t="shared" si="9"/>
        <v>0</v>
      </c>
      <c r="O26" s="77">
        <f>+I26-J26</f>
        <v>0</v>
      </c>
      <c r="R26" s="90"/>
    </row>
    <row r="27" spans="1:18" ht="43.5" hidden="1" x14ac:dyDescent="0.35">
      <c r="A27" s="14" t="s">
        <v>32</v>
      </c>
      <c r="B27" s="139" t="s">
        <v>70</v>
      </c>
      <c r="C27" s="84" t="s">
        <v>71</v>
      </c>
      <c r="D27" s="85"/>
      <c r="E27" s="97">
        <v>0</v>
      </c>
      <c r="F27" s="97">
        <v>0</v>
      </c>
      <c r="G27" s="135">
        <f t="shared" si="10"/>
        <v>0</v>
      </c>
      <c r="H27" s="98">
        <v>0</v>
      </c>
      <c r="I27" s="180">
        <f t="shared" si="7"/>
        <v>0</v>
      </c>
      <c r="J27" s="104">
        <v>0</v>
      </c>
      <c r="K27" s="104"/>
      <c r="L27" s="100"/>
      <c r="M27" s="101"/>
      <c r="N27" s="121">
        <f t="shared" si="9"/>
        <v>0</v>
      </c>
      <c r="O27" s="102">
        <v>0</v>
      </c>
      <c r="R27" s="90"/>
    </row>
    <row r="28" spans="1:18" ht="29" hidden="1" x14ac:dyDescent="0.35">
      <c r="A28" s="14" t="s">
        <v>32</v>
      </c>
      <c r="B28" s="139" t="s">
        <v>72</v>
      </c>
      <c r="C28" s="84" t="s">
        <v>73</v>
      </c>
      <c r="D28" s="85"/>
      <c r="E28" s="97">
        <v>0</v>
      </c>
      <c r="F28" s="97">
        <v>0</v>
      </c>
      <c r="G28" s="135">
        <f t="shared" si="10"/>
        <v>0</v>
      </c>
      <c r="H28" s="98">
        <v>0</v>
      </c>
      <c r="I28" s="180">
        <f t="shared" si="7"/>
        <v>0</v>
      </c>
      <c r="J28" s="104">
        <v>0</v>
      </c>
      <c r="K28" s="104"/>
      <c r="L28" s="100"/>
      <c r="M28" s="101"/>
      <c r="N28" s="121">
        <f t="shared" si="9"/>
        <v>0</v>
      </c>
      <c r="O28" s="102">
        <v>0</v>
      </c>
      <c r="R28" s="90"/>
    </row>
    <row r="29" spans="1:18" ht="36" hidden="1" customHeight="1" x14ac:dyDescent="0.35">
      <c r="A29" s="14" t="s">
        <v>32</v>
      </c>
      <c r="B29" s="84" t="s">
        <v>74</v>
      </c>
      <c r="C29" s="139" t="s">
        <v>75</v>
      </c>
      <c r="D29" s="85" t="s">
        <v>76</v>
      </c>
      <c r="E29" s="97">
        <v>0</v>
      </c>
      <c r="F29" s="97">
        <v>0</v>
      </c>
      <c r="G29" s="135">
        <f t="shared" si="10"/>
        <v>0</v>
      </c>
      <c r="H29" s="98">
        <v>0</v>
      </c>
      <c r="I29" s="180">
        <f t="shared" si="7"/>
        <v>0</v>
      </c>
      <c r="J29" s="104">
        <v>0</v>
      </c>
      <c r="K29" s="104"/>
      <c r="L29" s="100"/>
      <c r="M29" s="101"/>
      <c r="N29" s="121">
        <f t="shared" si="9"/>
        <v>0</v>
      </c>
      <c r="O29" s="102">
        <f>+I29-J29</f>
        <v>0</v>
      </c>
      <c r="R29" s="90"/>
    </row>
    <row r="30" spans="1:18" ht="58" x14ac:dyDescent="0.35">
      <c r="A30" s="215" t="s">
        <v>32</v>
      </c>
      <c r="B30" s="84" t="s">
        <v>47</v>
      </c>
      <c r="C30" s="84" t="s">
        <v>77</v>
      </c>
      <c r="D30" s="85"/>
      <c r="E30" s="97">
        <v>53</v>
      </c>
      <c r="F30" s="98">
        <v>467.24</v>
      </c>
      <c r="G30" s="135">
        <f t="shared" ref="G30:G40" si="11">+E30*F30</f>
        <v>24763.72</v>
      </c>
      <c r="H30" s="98">
        <v>8.3000000000000004E-2</v>
      </c>
      <c r="I30" s="180">
        <f>+G30*H30</f>
        <v>2055.3887600000003</v>
      </c>
      <c r="J30" s="216">
        <v>2055.3887600000003</v>
      </c>
      <c r="K30" s="216">
        <v>0</v>
      </c>
      <c r="L30" s="100"/>
      <c r="M30" s="101"/>
      <c r="N30" s="121">
        <f t="shared" si="9"/>
        <v>0</v>
      </c>
      <c r="O30" s="217">
        <f>+I30-J30</f>
        <v>0</v>
      </c>
      <c r="R30" s="90"/>
    </row>
    <row r="31" spans="1:18" ht="145" x14ac:dyDescent="0.35">
      <c r="A31" s="14" t="s">
        <v>32</v>
      </c>
      <c r="B31" s="91" t="s">
        <v>78</v>
      </c>
      <c r="C31" s="91" t="s">
        <v>79</v>
      </c>
      <c r="D31" s="294"/>
      <c r="E31" s="97">
        <v>3314</v>
      </c>
      <c r="F31" s="255">
        <v>1</v>
      </c>
      <c r="G31" s="255">
        <f t="shared" si="11"/>
        <v>3314</v>
      </c>
      <c r="H31" s="218">
        <v>39.5</v>
      </c>
      <c r="I31" s="256">
        <f>+G31*H31</f>
        <v>130903</v>
      </c>
      <c r="J31" s="237">
        <v>130903</v>
      </c>
      <c r="K31" s="86">
        <v>0</v>
      </c>
      <c r="L31" s="86">
        <v>0</v>
      </c>
      <c r="M31" s="238">
        <f>I31-J31</f>
        <v>0</v>
      </c>
      <c r="N31" s="238">
        <v>0</v>
      </c>
      <c r="O31" s="257">
        <f>I31-J31</f>
        <v>0</v>
      </c>
    </row>
    <row r="32" spans="1:18" ht="72.5" x14ac:dyDescent="0.35">
      <c r="A32" s="14" t="s">
        <v>32</v>
      </c>
      <c r="B32" s="219" t="s">
        <v>80</v>
      </c>
      <c r="C32" s="91" t="s">
        <v>81</v>
      </c>
      <c r="D32" s="294"/>
      <c r="E32" s="97">
        <v>640</v>
      </c>
      <c r="F32" s="86">
        <v>1</v>
      </c>
      <c r="G32" s="86">
        <f t="shared" si="11"/>
        <v>640</v>
      </c>
      <c r="H32" s="86">
        <v>1</v>
      </c>
      <c r="I32" s="86">
        <f t="shared" ref="I32:I40" si="12">+G32*H32</f>
        <v>640</v>
      </c>
      <c r="J32" s="86">
        <v>640</v>
      </c>
      <c r="K32" s="86">
        <v>0</v>
      </c>
      <c r="L32" s="86">
        <v>0</v>
      </c>
      <c r="M32" s="238">
        <f t="shared" ref="M32:M40" si="13">I32-J32</f>
        <v>0</v>
      </c>
      <c r="N32" s="238">
        <v>0</v>
      </c>
      <c r="O32" s="257">
        <f t="shared" ref="O32:O40" si="14">I32-J32</f>
        <v>0</v>
      </c>
    </row>
    <row r="33" spans="1:18" ht="43.5" x14ac:dyDescent="0.35">
      <c r="A33" s="14" t="s">
        <v>32</v>
      </c>
      <c r="B33" s="219" t="s">
        <v>82</v>
      </c>
      <c r="C33" s="91" t="s">
        <v>83</v>
      </c>
      <c r="D33" s="294"/>
      <c r="E33" s="97">
        <v>2675</v>
      </c>
      <c r="F33" s="86">
        <v>1</v>
      </c>
      <c r="G33" s="86">
        <f t="shared" si="11"/>
        <v>2675</v>
      </c>
      <c r="H33" s="86">
        <v>1</v>
      </c>
      <c r="I33" s="256">
        <f t="shared" si="12"/>
        <v>2675</v>
      </c>
      <c r="J33" s="86">
        <v>2675</v>
      </c>
      <c r="K33" s="86">
        <v>0</v>
      </c>
      <c r="L33" s="86">
        <v>0</v>
      </c>
      <c r="M33" s="238">
        <f t="shared" si="13"/>
        <v>0</v>
      </c>
      <c r="N33" s="238">
        <v>0</v>
      </c>
      <c r="O33" s="257">
        <f t="shared" si="14"/>
        <v>0</v>
      </c>
    </row>
    <row r="34" spans="1:18" ht="58" x14ac:dyDescent="0.35">
      <c r="A34" s="65" t="s">
        <v>32</v>
      </c>
      <c r="B34" s="220" t="s">
        <v>84</v>
      </c>
      <c r="C34" s="91" t="s">
        <v>85</v>
      </c>
      <c r="D34" s="294"/>
      <c r="E34" s="97">
        <v>332</v>
      </c>
      <c r="F34" s="86">
        <v>1</v>
      </c>
      <c r="G34" s="257">
        <f t="shared" si="11"/>
        <v>332</v>
      </c>
      <c r="H34" s="86">
        <v>0.123</v>
      </c>
      <c r="I34" s="256">
        <f t="shared" si="12"/>
        <v>40.835999999999999</v>
      </c>
      <c r="J34" s="256">
        <v>40.835999999999999</v>
      </c>
      <c r="K34" s="86">
        <v>0</v>
      </c>
      <c r="L34" s="86"/>
      <c r="M34" s="238">
        <f t="shared" si="13"/>
        <v>0</v>
      </c>
      <c r="N34" s="238"/>
      <c r="O34" s="257">
        <f t="shared" si="14"/>
        <v>0</v>
      </c>
    </row>
    <row r="35" spans="1:18" ht="58" x14ac:dyDescent="0.35">
      <c r="A35" s="65" t="s">
        <v>32</v>
      </c>
      <c r="B35" s="91" t="s">
        <v>86</v>
      </c>
      <c r="C35" s="221" t="s">
        <v>87</v>
      </c>
      <c r="D35" s="294"/>
      <c r="E35" s="97">
        <v>1157</v>
      </c>
      <c r="F35" s="86">
        <v>1</v>
      </c>
      <c r="G35" s="257">
        <f t="shared" si="11"/>
        <v>1157</v>
      </c>
      <c r="H35" s="86">
        <v>0.5</v>
      </c>
      <c r="I35" s="256">
        <f t="shared" si="12"/>
        <v>578.5</v>
      </c>
      <c r="J35" s="256">
        <v>578.5</v>
      </c>
      <c r="K35" s="86">
        <v>0</v>
      </c>
      <c r="L35" s="86"/>
      <c r="M35" s="238">
        <f t="shared" si="13"/>
        <v>0</v>
      </c>
      <c r="N35" s="238"/>
      <c r="O35" s="257">
        <f t="shared" si="14"/>
        <v>0</v>
      </c>
    </row>
    <row r="36" spans="1:18" ht="43.5" x14ac:dyDescent="0.35">
      <c r="A36" s="65" t="s">
        <v>32</v>
      </c>
      <c r="B36" s="91" t="s">
        <v>88</v>
      </c>
      <c r="C36" s="91" t="s">
        <v>89</v>
      </c>
      <c r="D36" s="294"/>
      <c r="E36" s="98">
        <v>11.57</v>
      </c>
      <c r="F36" s="86">
        <v>1</v>
      </c>
      <c r="G36" s="86">
        <f t="shared" si="11"/>
        <v>11.57</v>
      </c>
      <c r="H36" s="86">
        <v>0.5</v>
      </c>
      <c r="I36" s="256">
        <f t="shared" si="12"/>
        <v>5.7850000000000001</v>
      </c>
      <c r="J36" s="256">
        <v>5.7850000000000001</v>
      </c>
      <c r="K36" s="86">
        <v>0</v>
      </c>
      <c r="L36" s="86"/>
      <c r="M36" s="238">
        <f t="shared" si="13"/>
        <v>0</v>
      </c>
      <c r="N36" s="238"/>
      <c r="O36" s="257">
        <f t="shared" si="14"/>
        <v>0</v>
      </c>
    </row>
    <row r="37" spans="1:18" ht="43.5" x14ac:dyDescent="0.35">
      <c r="A37" s="65" t="s">
        <v>32</v>
      </c>
      <c r="B37" s="91" t="s">
        <v>90</v>
      </c>
      <c r="C37" s="91" t="s">
        <v>91</v>
      </c>
      <c r="D37" s="294"/>
      <c r="E37" s="97">
        <v>1157</v>
      </c>
      <c r="F37" s="86">
        <v>1</v>
      </c>
      <c r="G37" s="86">
        <f t="shared" si="11"/>
        <v>1157</v>
      </c>
      <c r="H37" s="86">
        <v>20</v>
      </c>
      <c r="I37" s="258">
        <f t="shared" si="12"/>
        <v>23140</v>
      </c>
      <c r="J37" s="238">
        <v>23140</v>
      </c>
      <c r="K37" s="86">
        <v>0</v>
      </c>
      <c r="L37" s="86"/>
      <c r="M37" s="238">
        <f t="shared" si="13"/>
        <v>0</v>
      </c>
      <c r="N37" s="238"/>
      <c r="O37" s="257">
        <f t="shared" si="14"/>
        <v>0</v>
      </c>
    </row>
    <row r="38" spans="1:18" ht="43.5" x14ac:dyDescent="0.35">
      <c r="A38" s="331" t="s">
        <v>32</v>
      </c>
      <c r="B38" s="91" t="s">
        <v>92</v>
      </c>
      <c r="C38" s="91" t="s">
        <v>93</v>
      </c>
      <c r="D38" s="64"/>
      <c r="E38" s="223">
        <v>3314</v>
      </c>
      <c r="F38" s="332">
        <v>9</v>
      </c>
      <c r="G38" s="333">
        <f>E38*F38</f>
        <v>29826</v>
      </c>
      <c r="H38" s="334">
        <v>0.5</v>
      </c>
      <c r="I38" s="333">
        <f>G38*H38</f>
        <v>14913</v>
      </c>
      <c r="J38" s="129">
        <v>14913</v>
      </c>
      <c r="K38" s="129">
        <v>0</v>
      </c>
      <c r="L38" s="129">
        <v>0</v>
      </c>
      <c r="N38" s="129">
        <v>0</v>
      </c>
      <c r="O38" s="129">
        <f>I38-J38</f>
        <v>0</v>
      </c>
    </row>
    <row r="39" spans="1:18" ht="58" x14ac:dyDescent="0.35">
      <c r="A39" s="331" t="s">
        <v>32</v>
      </c>
      <c r="B39" s="91" t="s">
        <v>94</v>
      </c>
      <c r="C39" s="91" t="s">
        <v>95</v>
      </c>
      <c r="D39" s="64"/>
      <c r="E39" s="223">
        <v>3314</v>
      </c>
      <c r="F39" s="332">
        <v>9</v>
      </c>
      <c r="G39" s="333">
        <f>E39*F39</f>
        <v>29826</v>
      </c>
      <c r="H39" s="332">
        <v>2</v>
      </c>
      <c r="I39" s="333">
        <f>G39*H39</f>
        <v>59652</v>
      </c>
      <c r="J39" s="129">
        <v>59652</v>
      </c>
      <c r="K39" s="129">
        <v>0</v>
      </c>
      <c r="L39" s="129">
        <v>0</v>
      </c>
      <c r="M39" s="294"/>
      <c r="N39" s="129">
        <v>0</v>
      </c>
      <c r="O39" s="129">
        <f>I39-J39</f>
        <v>0</v>
      </c>
    </row>
    <row r="40" spans="1:18" ht="87" x14ac:dyDescent="0.35">
      <c r="A40" s="222" t="s">
        <v>32</v>
      </c>
      <c r="B40" s="91" t="s">
        <v>96</v>
      </c>
      <c r="C40" s="91" t="s">
        <v>97</v>
      </c>
      <c r="D40" s="294"/>
      <c r="E40" s="238">
        <v>3314</v>
      </c>
      <c r="F40" s="86">
        <v>1</v>
      </c>
      <c r="G40" s="86">
        <f t="shared" si="11"/>
        <v>3314</v>
      </c>
      <c r="H40" s="86">
        <v>0.25</v>
      </c>
      <c r="I40" s="256">
        <f t="shared" si="12"/>
        <v>828.5</v>
      </c>
      <c r="J40" s="256">
        <v>828.5</v>
      </c>
      <c r="K40" s="86">
        <v>0</v>
      </c>
      <c r="L40" s="86"/>
      <c r="M40" s="238">
        <f t="shared" si="13"/>
        <v>0</v>
      </c>
      <c r="N40" s="238"/>
      <c r="O40" s="257">
        <f t="shared" si="14"/>
        <v>0</v>
      </c>
    </row>
    <row r="41" spans="1:18" ht="15" customHeight="1" x14ac:dyDescent="0.35">
      <c r="A41" s="359" t="s">
        <v>98</v>
      </c>
      <c r="B41" s="360"/>
      <c r="C41" s="361"/>
      <c r="D41" s="87"/>
      <c r="E41" s="78">
        <f>53+3314</f>
        <v>3367</v>
      </c>
      <c r="F41" s="78">
        <f>SUM(G41/E41)</f>
        <v>35.679851499851502</v>
      </c>
      <c r="G41" s="336">
        <f>SUM(G6:G40)</f>
        <v>120134.06</v>
      </c>
      <c r="H41" s="335">
        <f>I41/G41</f>
        <v>2.112180507010252</v>
      </c>
      <c r="I41" s="336">
        <f>SUM(I6:I40)</f>
        <v>253744.81976000001</v>
      </c>
      <c r="J41" s="336">
        <f>SUM(J6:J40)</f>
        <v>253664.00976000002</v>
      </c>
      <c r="K41" s="337">
        <f>SUM(K6:K40)</f>
        <v>0</v>
      </c>
      <c r="L41" s="338">
        <f>SUM(L6:L30)</f>
        <v>0</v>
      </c>
      <c r="M41" s="338">
        <f>SUM(M6:M40)</f>
        <v>80.81</v>
      </c>
      <c r="N41" s="339">
        <f>SUM(N6:N40)</f>
        <v>0</v>
      </c>
      <c r="O41" s="340">
        <f>SUM(O6:O40)</f>
        <v>80.81</v>
      </c>
      <c r="R41" s="90"/>
    </row>
    <row r="42" spans="1:18" ht="18.75" customHeight="1" x14ac:dyDescent="0.35">
      <c r="A42" s="365" t="s">
        <v>99</v>
      </c>
      <c r="B42" s="366"/>
      <c r="C42" s="366"/>
      <c r="D42" s="366"/>
      <c r="E42" s="366"/>
      <c r="F42" s="366"/>
      <c r="G42" s="366"/>
      <c r="H42" s="366"/>
      <c r="I42" s="366"/>
      <c r="J42" s="366"/>
      <c r="K42" s="366"/>
      <c r="L42" s="366"/>
      <c r="M42" s="366"/>
      <c r="N42" s="366"/>
      <c r="O42" s="367"/>
      <c r="P42" s="105"/>
      <c r="Q42" s="1"/>
      <c r="R42" s="90"/>
    </row>
    <row r="43" spans="1:18" ht="145" x14ac:dyDescent="0.35">
      <c r="A43" s="14" t="s">
        <v>32</v>
      </c>
      <c r="B43" s="91" t="s">
        <v>78</v>
      </c>
      <c r="C43" s="91" t="s">
        <v>100</v>
      </c>
      <c r="D43" s="64"/>
      <c r="E43" s="223">
        <v>2210</v>
      </c>
      <c r="F43" s="131">
        <v>1</v>
      </c>
      <c r="G43" s="66">
        <f t="shared" ref="G43:G53" si="15">+E43*F43</f>
        <v>2210</v>
      </c>
      <c r="H43" s="218">
        <v>39.5</v>
      </c>
      <c r="I43" s="259">
        <f t="shared" ref="I43" si="16">+G43*H43</f>
        <v>87295</v>
      </c>
      <c r="J43" s="209">
        <v>87295</v>
      </c>
      <c r="K43" s="129">
        <v>0</v>
      </c>
      <c r="L43" s="224"/>
      <c r="M43" s="225">
        <f>I43-J43</f>
        <v>0</v>
      </c>
      <c r="N43" s="147">
        <v>0</v>
      </c>
      <c r="O43" s="226">
        <f t="shared" ref="O43:O49" si="17">+I43-J43</f>
        <v>0</v>
      </c>
      <c r="R43" s="90"/>
    </row>
    <row r="44" spans="1:18" ht="72.5" x14ac:dyDescent="0.35">
      <c r="A44" s="14" t="s">
        <v>32</v>
      </c>
      <c r="B44" s="219" t="s">
        <v>80</v>
      </c>
      <c r="C44" s="91" t="s">
        <v>81</v>
      </c>
      <c r="D44" s="64"/>
      <c r="E44" s="223">
        <v>426</v>
      </c>
      <c r="F44" s="131">
        <v>1</v>
      </c>
      <c r="G44" s="66">
        <f>+E44*F44</f>
        <v>426</v>
      </c>
      <c r="H44" s="131">
        <v>1</v>
      </c>
      <c r="I44" s="66">
        <f>+G44*H44</f>
        <v>426</v>
      </c>
      <c r="J44" s="227">
        <v>426</v>
      </c>
      <c r="K44" s="227">
        <v>0</v>
      </c>
      <c r="L44" s="224"/>
      <c r="M44" s="224">
        <f t="shared" ref="M44:M49" si="18">I44-J44</f>
        <v>0</v>
      </c>
      <c r="N44" s="147">
        <v>0</v>
      </c>
      <c r="O44" s="228">
        <f t="shared" si="17"/>
        <v>0</v>
      </c>
      <c r="R44" s="90"/>
    </row>
    <row r="45" spans="1:18" s="145" customFormat="1" ht="43.5" x14ac:dyDescent="0.35">
      <c r="A45" s="14" t="s">
        <v>32</v>
      </c>
      <c r="B45" s="219" t="s">
        <v>82</v>
      </c>
      <c r="C45" s="91" t="s">
        <v>83</v>
      </c>
      <c r="D45" s="229"/>
      <c r="E45" s="223">
        <v>1783</v>
      </c>
      <c r="F45" s="131">
        <v>1</v>
      </c>
      <c r="G45" s="66">
        <f>+E45*F45</f>
        <v>1783</v>
      </c>
      <c r="H45" s="131">
        <v>1</v>
      </c>
      <c r="I45" s="66">
        <f>+G45*H45</f>
        <v>1783</v>
      </c>
      <c r="J45" s="227">
        <v>1783</v>
      </c>
      <c r="K45" s="227">
        <v>0</v>
      </c>
      <c r="L45" s="230"/>
      <c r="M45" s="224">
        <f t="shared" si="18"/>
        <v>0</v>
      </c>
      <c r="N45" s="147">
        <v>0</v>
      </c>
      <c r="O45" s="228">
        <f t="shared" si="17"/>
        <v>0</v>
      </c>
      <c r="R45" s="146"/>
    </row>
    <row r="46" spans="1:18" ht="66" customHeight="1" x14ac:dyDescent="0.35">
      <c r="A46" s="65" t="s">
        <v>32</v>
      </c>
      <c r="B46" s="220" t="s">
        <v>84</v>
      </c>
      <c r="C46" s="91" t="s">
        <v>85</v>
      </c>
      <c r="D46" s="64"/>
      <c r="E46" s="223">
        <v>221</v>
      </c>
      <c r="F46" s="131">
        <v>1</v>
      </c>
      <c r="G46" s="66">
        <f t="shared" si="15"/>
        <v>221</v>
      </c>
      <c r="H46" s="236">
        <v>0.123</v>
      </c>
      <c r="I46" s="66">
        <f t="shared" ref="I46:I53" si="19">+G46*H46</f>
        <v>27.183</v>
      </c>
      <c r="J46" s="129">
        <v>27.183</v>
      </c>
      <c r="K46" s="129">
        <v>0</v>
      </c>
      <c r="L46" s="224"/>
      <c r="M46" s="224">
        <f t="shared" si="18"/>
        <v>0</v>
      </c>
      <c r="N46" s="147">
        <v>0</v>
      </c>
      <c r="O46" s="228">
        <f t="shared" si="17"/>
        <v>0</v>
      </c>
      <c r="P46" s="141"/>
      <c r="R46" s="90"/>
    </row>
    <row r="47" spans="1:18" ht="58" x14ac:dyDescent="0.35">
      <c r="A47" s="65" t="s">
        <v>32</v>
      </c>
      <c r="B47" s="91" t="s">
        <v>86</v>
      </c>
      <c r="C47" s="221" t="s">
        <v>87</v>
      </c>
      <c r="D47" s="64"/>
      <c r="E47" s="223">
        <v>772</v>
      </c>
      <c r="F47" s="131">
        <v>1</v>
      </c>
      <c r="G47" s="66">
        <f t="shared" si="15"/>
        <v>772</v>
      </c>
      <c r="H47" s="218">
        <v>0.5</v>
      </c>
      <c r="I47" s="231">
        <f t="shared" si="19"/>
        <v>386</v>
      </c>
      <c r="J47" s="129">
        <v>386</v>
      </c>
      <c r="K47" s="129">
        <v>0</v>
      </c>
      <c r="L47" s="224"/>
      <c r="M47" s="224">
        <f t="shared" si="18"/>
        <v>0</v>
      </c>
      <c r="N47" s="147">
        <v>0</v>
      </c>
      <c r="O47" s="232">
        <f t="shared" si="17"/>
        <v>0</v>
      </c>
      <c r="R47" s="90"/>
    </row>
    <row r="48" spans="1:18" ht="43.5" x14ac:dyDescent="0.35">
      <c r="A48" s="65" t="s">
        <v>32</v>
      </c>
      <c r="B48" s="91" t="s">
        <v>88</v>
      </c>
      <c r="C48" s="91" t="s">
        <v>89</v>
      </c>
      <c r="D48" s="64"/>
      <c r="E48" s="233">
        <v>7.72</v>
      </c>
      <c r="F48" s="131">
        <v>1</v>
      </c>
      <c r="G48" s="234">
        <f t="shared" si="15"/>
        <v>7.72</v>
      </c>
      <c r="H48" s="218">
        <v>0.5</v>
      </c>
      <c r="I48" s="235">
        <f t="shared" si="19"/>
        <v>3.86</v>
      </c>
      <c r="J48" s="209">
        <v>3.86</v>
      </c>
      <c r="K48" s="129">
        <v>0</v>
      </c>
      <c r="L48" s="224"/>
      <c r="M48" s="224">
        <f t="shared" si="18"/>
        <v>0</v>
      </c>
      <c r="N48" s="147">
        <v>0</v>
      </c>
      <c r="O48" s="228">
        <f t="shared" si="17"/>
        <v>0</v>
      </c>
      <c r="R48" s="90"/>
    </row>
    <row r="49" spans="1:18" ht="43.5" x14ac:dyDescent="0.35">
      <c r="A49" s="65" t="s">
        <v>32</v>
      </c>
      <c r="B49" s="91" t="s">
        <v>90</v>
      </c>
      <c r="C49" s="91" t="s">
        <v>91</v>
      </c>
      <c r="D49" s="64"/>
      <c r="E49" s="223">
        <v>772</v>
      </c>
      <c r="F49" s="131">
        <v>1</v>
      </c>
      <c r="G49" s="66">
        <f t="shared" si="15"/>
        <v>772</v>
      </c>
      <c r="H49" s="131">
        <v>20</v>
      </c>
      <c r="I49" s="66">
        <f t="shared" si="19"/>
        <v>15440</v>
      </c>
      <c r="J49" s="129">
        <v>15440</v>
      </c>
      <c r="K49" s="129">
        <v>0</v>
      </c>
      <c r="L49" s="224"/>
      <c r="M49" s="224">
        <f t="shared" si="18"/>
        <v>0</v>
      </c>
      <c r="N49" s="147">
        <v>0</v>
      </c>
      <c r="O49" s="228">
        <f t="shared" si="17"/>
        <v>0</v>
      </c>
      <c r="R49" s="90"/>
    </row>
    <row r="50" spans="1:18" ht="43.5" x14ac:dyDescent="0.35">
      <c r="A50" s="331" t="s">
        <v>32</v>
      </c>
      <c r="B50" s="91" t="s">
        <v>92</v>
      </c>
      <c r="C50" s="91" t="s">
        <v>93</v>
      </c>
      <c r="D50" s="64"/>
      <c r="E50" s="223">
        <v>2210</v>
      </c>
      <c r="F50" s="332">
        <v>9</v>
      </c>
      <c r="G50" s="333">
        <f>E50*F50</f>
        <v>19890</v>
      </c>
      <c r="H50" s="334">
        <v>0.5</v>
      </c>
      <c r="I50" s="333">
        <f>G50*H50</f>
        <v>9945</v>
      </c>
      <c r="J50" s="129">
        <v>9945</v>
      </c>
      <c r="K50" s="129">
        <v>0</v>
      </c>
      <c r="L50" s="129">
        <v>0</v>
      </c>
      <c r="N50" s="129">
        <v>0</v>
      </c>
      <c r="O50" s="129">
        <f>I50-J50</f>
        <v>0</v>
      </c>
      <c r="R50" s="90"/>
    </row>
    <row r="51" spans="1:18" ht="58" x14ac:dyDescent="0.35">
      <c r="A51" s="331" t="s">
        <v>32</v>
      </c>
      <c r="B51" s="91" t="s">
        <v>94</v>
      </c>
      <c r="C51" s="91" t="s">
        <v>95</v>
      </c>
      <c r="D51" s="64"/>
      <c r="E51" s="223">
        <v>2210</v>
      </c>
      <c r="F51" s="332">
        <v>9</v>
      </c>
      <c r="G51" s="333">
        <f>E51*F51</f>
        <v>19890</v>
      </c>
      <c r="H51" s="332">
        <v>2</v>
      </c>
      <c r="I51" s="333">
        <f>G51*H51</f>
        <v>39780</v>
      </c>
      <c r="J51" s="129">
        <v>39780</v>
      </c>
      <c r="K51" s="129">
        <v>0</v>
      </c>
      <c r="L51" s="129">
        <v>0</v>
      </c>
      <c r="M51" s="294"/>
      <c r="N51" s="129">
        <v>0</v>
      </c>
      <c r="O51" s="129">
        <f>I51-J51</f>
        <v>0</v>
      </c>
      <c r="R51" s="90"/>
    </row>
    <row r="52" spans="1:18" ht="83.25" hidden="1" customHeight="1" x14ac:dyDescent="0.35">
      <c r="A52" s="148" t="s">
        <v>32</v>
      </c>
      <c r="B52" s="91" t="s">
        <v>70</v>
      </c>
      <c r="C52" s="91" t="s">
        <v>101</v>
      </c>
      <c r="D52" s="64"/>
      <c r="E52" s="97">
        <v>0</v>
      </c>
      <c r="F52" s="97">
        <v>0</v>
      </c>
      <c r="G52" s="66">
        <f t="shared" si="15"/>
        <v>0</v>
      </c>
      <c r="H52" s="98">
        <v>0</v>
      </c>
      <c r="I52" s="66">
        <f t="shared" si="19"/>
        <v>0</v>
      </c>
      <c r="J52" s="129">
        <v>0</v>
      </c>
      <c r="K52" s="129"/>
      <c r="L52" s="100"/>
      <c r="M52" s="101"/>
      <c r="N52" s="147">
        <f>I52-J52</f>
        <v>0</v>
      </c>
      <c r="O52" s="102">
        <v>0</v>
      </c>
      <c r="R52" s="90"/>
    </row>
    <row r="53" spans="1:18" ht="102.75" hidden="1" customHeight="1" x14ac:dyDescent="0.35">
      <c r="A53" s="148" t="s">
        <v>32</v>
      </c>
      <c r="B53" s="91" t="s">
        <v>72</v>
      </c>
      <c r="C53" s="91" t="s">
        <v>102</v>
      </c>
      <c r="D53" s="64"/>
      <c r="E53" s="97">
        <v>0</v>
      </c>
      <c r="F53" s="97">
        <v>0</v>
      </c>
      <c r="G53" s="66">
        <f t="shared" si="15"/>
        <v>0</v>
      </c>
      <c r="H53" s="98">
        <v>0</v>
      </c>
      <c r="I53" s="66">
        <f t="shared" si="19"/>
        <v>0</v>
      </c>
      <c r="J53" s="129">
        <v>0</v>
      </c>
      <c r="K53" s="129"/>
      <c r="L53" s="100"/>
      <c r="M53" s="101"/>
      <c r="N53" s="147">
        <f>I53-J53</f>
        <v>0</v>
      </c>
      <c r="O53" s="102">
        <v>0</v>
      </c>
      <c r="R53" s="90"/>
    </row>
    <row r="54" spans="1:18" ht="102.75" customHeight="1" x14ac:dyDescent="0.35">
      <c r="A54" s="222" t="s">
        <v>32</v>
      </c>
      <c r="B54" s="91" t="s">
        <v>96</v>
      </c>
      <c r="C54" s="91" t="s">
        <v>97</v>
      </c>
      <c r="D54" s="64"/>
      <c r="E54" s="97">
        <v>2210</v>
      </c>
      <c r="F54" s="97">
        <v>1</v>
      </c>
      <c r="G54" s="66">
        <f>+E54*F54</f>
        <v>2210</v>
      </c>
      <c r="H54" s="98">
        <v>0.25</v>
      </c>
      <c r="I54" s="234">
        <f>+G54*H54</f>
        <v>552.5</v>
      </c>
      <c r="J54" s="209">
        <v>552.5</v>
      </c>
      <c r="K54" s="129">
        <v>0</v>
      </c>
      <c r="L54" s="100"/>
      <c r="M54" s="66">
        <f>I54-J54</f>
        <v>0</v>
      </c>
      <c r="N54" s="147">
        <v>0</v>
      </c>
      <c r="O54" s="206">
        <f>+I54-J54</f>
        <v>0</v>
      </c>
      <c r="R54" s="90"/>
    </row>
    <row r="55" spans="1:18" ht="102.75" customHeight="1" x14ac:dyDescent="0.35">
      <c r="A55" s="65" t="s">
        <v>32</v>
      </c>
      <c r="B55" s="92" t="s">
        <v>103</v>
      </c>
      <c r="C55" s="92" t="s">
        <v>104</v>
      </c>
      <c r="D55" s="86"/>
      <c r="E55" s="223">
        <v>333</v>
      </c>
      <c r="F55" s="212">
        <v>1</v>
      </c>
      <c r="G55" s="66">
        <f t="shared" ref="G55" si="20">+E55*F55</f>
        <v>333</v>
      </c>
      <c r="H55" s="236">
        <v>0.25</v>
      </c>
      <c r="I55" s="234">
        <f t="shared" ref="I55" si="21">+G55*H55</f>
        <v>83.25</v>
      </c>
      <c r="J55" s="237">
        <v>83.25</v>
      </c>
      <c r="K55" s="238">
        <v>0</v>
      </c>
      <c r="L55" s="224"/>
      <c r="M55" s="224">
        <f>I55-J55</f>
        <v>0</v>
      </c>
      <c r="N55" s="225">
        <v>0</v>
      </c>
      <c r="O55" s="226">
        <f>+I55-J55</f>
        <v>0</v>
      </c>
      <c r="R55" s="90"/>
    </row>
    <row r="56" spans="1:18" ht="96.75" hidden="1" customHeight="1" x14ac:dyDescent="0.35">
      <c r="A56" s="148" t="s">
        <v>32</v>
      </c>
      <c r="B56" s="149">
        <v>225.15</v>
      </c>
      <c r="C56" s="92" t="s">
        <v>105</v>
      </c>
      <c r="D56" s="86"/>
      <c r="E56" s="97">
        <v>0</v>
      </c>
      <c r="F56" s="97">
        <v>0</v>
      </c>
      <c r="G56" s="95">
        <v>0</v>
      </c>
      <c r="H56" s="97">
        <v>0</v>
      </c>
      <c r="I56" s="99">
        <v>0</v>
      </c>
      <c r="J56" s="104">
        <v>0</v>
      </c>
      <c r="K56" s="104">
        <v>0</v>
      </c>
      <c r="L56" s="100"/>
      <c r="M56" s="101"/>
      <c r="N56" s="101">
        <v>0</v>
      </c>
      <c r="O56" s="102">
        <v>0</v>
      </c>
      <c r="R56" s="90"/>
    </row>
    <row r="57" spans="1:18" ht="15" customHeight="1" x14ac:dyDescent="0.35">
      <c r="A57" s="359" t="s">
        <v>106</v>
      </c>
      <c r="B57" s="360"/>
      <c r="C57" s="361"/>
      <c r="D57" s="88"/>
      <c r="E57" s="67">
        <f>+MAX(E43:E56)</f>
        <v>2210</v>
      </c>
      <c r="F57" s="204">
        <f>G57/E57</f>
        <v>21.952361990950227</v>
      </c>
      <c r="G57" s="341">
        <f>SUM(G43:G56)</f>
        <v>48514.720000000001</v>
      </c>
      <c r="H57" s="342">
        <f>I57/G57</f>
        <v>3.2097844324361762</v>
      </c>
      <c r="I57" s="343">
        <f>SUM(I43:I56)</f>
        <v>155721.79300000001</v>
      </c>
      <c r="J57" s="343">
        <f>SUM(J43:J56)</f>
        <v>155721.79300000001</v>
      </c>
      <c r="K57" s="343">
        <f>SUM(K43:K56)</f>
        <v>0</v>
      </c>
      <c r="L57" s="344">
        <f>SUM(L43:L49)</f>
        <v>0</v>
      </c>
      <c r="M57" s="344">
        <f>SUM(M43:M56)</f>
        <v>0</v>
      </c>
      <c r="N57" s="345">
        <f>N43+N44+N45+N46+N47+N48+N49+N54</f>
        <v>0</v>
      </c>
      <c r="O57" s="346">
        <f>O43+O44+O45+O46+O47+O48+O49+O50+O51+O54+O55</f>
        <v>0</v>
      </c>
      <c r="R57" s="90"/>
    </row>
    <row r="58" spans="1:18" ht="18.5" x14ac:dyDescent="0.35">
      <c r="A58" s="365" t="s">
        <v>107</v>
      </c>
      <c r="B58" s="366"/>
      <c r="C58" s="366"/>
      <c r="D58" s="366"/>
      <c r="E58" s="366"/>
      <c r="F58" s="366"/>
      <c r="G58" s="366"/>
      <c r="H58" s="366"/>
      <c r="I58" s="366"/>
      <c r="J58" s="366"/>
      <c r="K58" s="366"/>
      <c r="L58" s="366"/>
      <c r="M58" s="366"/>
      <c r="N58" s="366"/>
      <c r="O58" s="367"/>
      <c r="P58" s="105"/>
      <c r="Q58" s="1"/>
      <c r="R58" s="90"/>
    </row>
    <row r="59" spans="1:18" ht="29" x14ac:dyDescent="0.35">
      <c r="A59" s="65" t="s">
        <v>32</v>
      </c>
      <c r="B59" s="92" t="s">
        <v>108</v>
      </c>
      <c r="C59" s="92" t="s">
        <v>109</v>
      </c>
      <c r="D59" s="86"/>
      <c r="E59" s="239">
        <v>58365</v>
      </c>
      <c r="F59" s="212">
        <v>1</v>
      </c>
      <c r="G59" s="66">
        <f t="shared" ref="G59:G60" si="22">+E59*F59</f>
        <v>58365</v>
      </c>
      <c r="H59" s="236">
        <v>0.5</v>
      </c>
      <c r="I59" s="234">
        <f t="shared" ref="I59:I60" si="23">+G59*H59</f>
        <v>29182.5</v>
      </c>
      <c r="J59" s="237">
        <v>29182.5</v>
      </c>
      <c r="K59" s="238">
        <v>0</v>
      </c>
      <c r="L59" s="224"/>
      <c r="M59" s="224">
        <f>I59-J59</f>
        <v>0</v>
      </c>
      <c r="N59" s="224">
        <v>0</v>
      </c>
      <c r="O59" s="228">
        <f>+I59-J59</f>
        <v>0</v>
      </c>
      <c r="R59" s="90"/>
    </row>
    <row r="60" spans="1:18" ht="29" x14ac:dyDescent="0.35">
      <c r="A60" s="65" t="s">
        <v>32</v>
      </c>
      <c r="B60" s="240" t="s">
        <v>70</v>
      </c>
      <c r="C60" s="92" t="s">
        <v>110</v>
      </c>
      <c r="D60" s="86"/>
      <c r="E60" s="239">
        <v>58365</v>
      </c>
      <c r="F60" s="212">
        <v>1</v>
      </c>
      <c r="G60" s="66">
        <f t="shared" si="22"/>
        <v>58365</v>
      </c>
      <c r="H60" s="236">
        <v>0.25</v>
      </c>
      <c r="I60" s="234">
        <f t="shared" si="23"/>
        <v>14591.25</v>
      </c>
      <c r="J60" s="237">
        <v>14591.25</v>
      </c>
      <c r="K60" s="238">
        <v>0</v>
      </c>
      <c r="L60" s="224"/>
      <c r="M60" s="224">
        <f>I60-J60</f>
        <v>0</v>
      </c>
      <c r="N60" s="224">
        <v>0</v>
      </c>
      <c r="O60" s="228">
        <f>+I60-J60</f>
        <v>0</v>
      </c>
      <c r="R60" s="90"/>
    </row>
    <row r="61" spans="1:18" ht="15.75" customHeight="1" thickBot="1" x14ac:dyDescent="0.4">
      <c r="A61" s="359" t="s">
        <v>111</v>
      </c>
      <c r="B61" s="360"/>
      <c r="C61" s="361"/>
      <c r="D61" s="89"/>
      <c r="E61" s="51">
        <f>+MAX(E59:E60)</f>
        <v>58365</v>
      </c>
      <c r="F61" s="67">
        <f>G61/E61</f>
        <v>2</v>
      </c>
      <c r="G61" s="67">
        <f>SUM(G59:G60)</f>
        <v>116730</v>
      </c>
      <c r="H61" s="153">
        <f>I61/G61</f>
        <v>0.375</v>
      </c>
      <c r="I61" s="153">
        <f t="shared" ref="I61:O61" si="24">SUM(I59:I60)</f>
        <v>43773.75</v>
      </c>
      <c r="J61" s="153">
        <f t="shared" si="24"/>
        <v>43773.75</v>
      </c>
      <c r="K61" s="153">
        <v>0</v>
      </c>
      <c r="L61" s="67">
        <f t="shared" si="24"/>
        <v>0</v>
      </c>
      <c r="M61" s="67">
        <f t="shared" si="24"/>
        <v>0</v>
      </c>
      <c r="N61" s="67">
        <f t="shared" si="24"/>
        <v>0</v>
      </c>
      <c r="O61" s="154">
        <f t="shared" si="24"/>
        <v>0</v>
      </c>
      <c r="R61" s="58"/>
    </row>
    <row r="62" spans="1:18" ht="25.5" customHeight="1" thickBot="1" x14ac:dyDescent="0.4">
      <c r="A62" s="69"/>
      <c r="B62" s="70"/>
      <c r="C62" s="71" t="s">
        <v>112</v>
      </c>
      <c r="D62" s="72"/>
      <c r="E62" s="73">
        <f>+E41+E57+E61</f>
        <v>63942</v>
      </c>
      <c r="F62" s="68">
        <f>G62/E62</f>
        <v>4.463088111100685</v>
      </c>
      <c r="G62" s="68">
        <f>+G41+G57+G61</f>
        <v>285378.78000000003</v>
      </c>
      <c r="H62" s="68">
        <f>I62/G62</f>
        <v>1.5882062526162597</v>
      </c>
      <c r="I62" s="347">
        <f t="shared" ref="I62:O62" si="25">+I41+I57+I61</f>
        <v>453240.36276000005</v>
      </c>
      <c r="J62" s="347">
        <f t="shared" si="25"/>
        <v>453159.55275999999</v>
      </c>
      <c r="K62" s="348">
        <f t="shared" si="25"/>
        <v>0</v>
      </c>
      <c r="L62" s="73">
        <f t="shared" si="25"/>
        <v>0</v>
      </c>
      <c r="M62" s="73">
        <f t="shared" si="25"/>
        <v>80.81</v>
      </c>
      <c r="N62" s="73">
        <f t="shared" si="25"/>
        <v>0</v>
      </c>
      <c r="O62" s="73">
        <f t="shared" si="25"/>
        <v>80.81</v>
      </c>
    </row>
    <row r="63" spans="1:18" ht="15" thickBot="1" x14ac:dyDescent="0.4"/>
    <row r="64" spans="1:18" ht="50.25" customHeight="1" x14ac:dyDescent="0.35">
      <c r="D64" s="46" t="str">
        <f>+A4</f>
        <v>Program Rule</v>
      </c>
      <c r="E64" s="47" t="str">
        <f>+E4</f>
        <v>Estimated # Respondents</v>
      </c>
      <c r="F64" s="47" t="str">
        <f>+F4</f>
        <v>Responses per Respondents</v>
      </c>
      <c r="G64" s="47" t="s">
        <v>113</v>
      </c>
      <c r="H64" s="47" t="str">
        <f>+H4</f>
        <v>Estimated Avg. # of Hours Per Response</v>
      </c>
      <c r="I64" s="47" t="str">
        <f>+I4</f>
        <v xml:space="preserve">Estimated Total Hours            </v>
      </c>
      <c r="J64" s="47" t="str">
        <f>+J4</f>
        <v>Current OMB Approved Burden Hrs</v>
      </c>
      <c r="K64" s="16" t="s">
        <v>18</v>
      </c>
      <c r="L64" s="47" t="str">
        <f>+L4</f>
        <v>Due to Authorizing Statute</v>
      </c>
      <c r="M64" s="47" t="str">
        <f>+M4</f>
        <v>Due to Program Adjustment</v>
      </c>
      <c r="N64" s="47" t="str">
        <f>+N4</f>
        <v>Due to Program Change</v>
      </c>
      <c r="O64" s="48" t="str">
        <f>+O4</f>
        <v>Total Difference</v>
      </c>
    </row>
    <row r="65" spans="4:15" x14ac:dyDescent="0.35">
      <c r="D65" s="177" t="s">
        <v>114</v>
      </c>
      <c r="E65" s="176">
        <f t="shared" ref="E65:K65" si="26">SUM(E41)</f>
        <v>3367</v>
      </c>
      <c r="F65" s="176">
        <f t="shared" si="26"/>
        <v>35.679851499851502</v>
      </c>
      <c r="G65" s="187">
        <f t="shared" si="26"/>
        <v>120134.06</v>
      </c>
      <c r="H65" s="201">
        <f t="shared" si="26"/>
        <v>2.112180507010252</v>
      </c>
      <c r="I65" s="174">
        <f t="shared" si="26"/>
        <v>253744.81976000001</v>
      </c>
      <c r="J65" s="187">
        <f t="shared" si="26"/>
        <v>253664.00976000002</v>
      </c>
      <c r="K65" s="187">
        <f t="shared" si="26"/>
        <v>0</v>
      </c>
      <c r="L65" s="173">
        <f>+SUMIF($A$9:$A$61,$D$65,($L$9:$L$61))</f>
        <v>0</v>
      </c>
      <c r="M65" s="175">
        <f>SUM(M41)</f>
        <v>80.81</v>
      </c>
      <c r="N65" s="175">
        <f>SUM(N41)</f>
        <v>0</v>
      </c>
      <c r="O65" s="173">
        <f>SUM(O41)</f>
        <v>80.81</v>
      </c>
    </row>
    <row r="66" spans="4:15" x14ac:dyDescent="0.35">
      <c r="D66" s="177" t="s">
        <v>115</v>
      </c>
      <c r="E66" s="176">
        <f t="shared" ref="E66:O66" si="27">SUM(E57)</f>
        <v>2210</v>
      </c>
      <c r="F66" s="176">
        <f t="shared" si="27"/>
        <v>21.952361990950227</v>
      </c>
      <c r="G66" s="187">
        <f t="shared" si="27"/>
        <v>48514.720000000001</v>
      </c>
      <c r="H66" s="173">
        <f t="shared" si="27"/>
        <v>3.2097844324361762</v>
      </c>
      <c r="I66" s="174">
        <f t="shared" si="27"/>
        <v>155721.79300000001</v>
      </c>
      <c r="J66" s="187">
        <f t="shared" si="27"/>
        <v>155721.79300000001</v>
      </c>
      <c r="K66" s="187">
        <f t="shared" si="27"/>
        <v>0</v>
      </c>
      <c r="L66" s="187">
        <f t="shared" si="27"/>
        <v>0</v>
      </c>
      <c r="M66" s="187">
        <f t="shared" si="27"/>
        <v>0</v>
      </c>
      <c r="N66" s="187">
        <f t="shared" si="27"/>
        <v>0</v>
      </c>
      <c r="O66" s="173">
        <f t="shared" si="27"/>
        <v>0</v>
      </c>
    </row>
    <row r="67" spans="4:15" hidden="1" x14ac:dyDescent="0.35">
      <c r="D67" s="177">
        <f>+R20</f>
        <v>0</v>
      </c>
      <c r="E67" s="176">
        <f t="shared" ref="E67:E73" si="28">+SUMIF($A$9:$A$61,D67,($E$9:$E$61))</f>
        <v>0</v>
      </c>
      <c r="F67" s="176">
        <f t="shared" ref="F67:F73" si="29">+SUMIF($A$9:$A$61,D67,($F$9:$F$61))</f>
        <v>0</v>
      </c>
      <c r="G67" s="176">
        <f t="shared" ref="G67:G73" si="30">+SUMIF($A$9:$A$61,D67,($G$9:$G$61))</f>
        <v>0</v>
      </c>
      <c r="H67" s="173">
        <f t="shared" ref="H67:H73" si="31">+SUMIF($A$9:$A$61,D67,($H$9:$H$61))</f>
        <v>0</v>
      </c>
      <c r="I67" s="173">
        <f t="shared" ref="I67:I73" si="32">+SUMIF($A$9:$A$61,D67,($I$9:$I$61))</f>
        <v>0</v>
      </c>
      <c r="J67" s="173">
        <f t="shared" ref="J67:J73" si="33">+SUMIF($A$9:$A$61,D67,($J$9:$J$61))</f>
        <v>0</v>
      </c>
      <c r="K67" s="173"/>
      <c r="L67" s="173"/>
      <c r="M67" s="173"/>
      <c r="N67" s="173"/>
      <c r="O67" s="173">
        <f t="shared" ref="O67:O73" si="34">+SUMIF($A$9:$A$61,D67,($O$9:$O$61))</f>
        <v>0</v>
      </c>
    </row>
    <row r="68" spans="4:15" hidden="1" x14ac:dyDescent="0.35">
      <c r="D68" s="177" t="e">
        <f>+#REF!</f>
        <v>#REF!</v>
      </c>
      <c r="E68" s="176">
        <f t="shared" si="28"/>
        <v>0</v>
      </c>
      <c r="F68" s="176">
        <f t="shared" si="29"/>
        <v>0</v>
      </c>
      <c r="G68" s="176">
        <f t="shared" si="30"/>
        <v>0</v>
      </c>
      <c r="H68" s="173">
        <f t="shared" si="31"/>
        <v>0</v>
      </c>
      <c r="I68" s="173">
        <f t="shared" si="32"/>
        <v>0</v>
      </c>
      <c r="J68" s="173">
        <f t="shared" si="33"/>
        <v>0</v>
      </c>
      <c r="K68" s="173"/>
      <c r="L68" s="173"/>
      <c r="M68" s="173"/>
      <c r="N68" s="173"/>
      <c r="O68" s="173">
        <f t="shared" si="34"/>
        <v>0</v>
      </c>
    </row>
    <row r="69" spans="4:15" hidden="1" x14ac:dyDescent="0.35">
      <c r="D69" s="177" t="e">
        <f>+#REF!</f>
        <v>#REF!</v>
      </c>
      <c r="E69" s="176">
        <f t="shared" si="28"/>
        <v>0</v>
      </c>
      <c r="F69" s="176">
        <f t="shared" si="29"/>
        <v>0</v>
      </c>
      <c r="G69" s="176">
        <f t="shared" si="30"/>
        <v>0</v>
      </c>
      <c r="H69" s="173">
        <f t="shared" si="31"/>
        <v>0</v>
      </c>
      <c r="I69" s="173">
        <f t="shared" si="32"/>
        <v>0</v>
      </c>
      <c r="J69" s="173">
        <f t="shared" si="33"/>
        <v>0</v>
      </c>
      <c r="K69" s="173"/>
      <c r="L69" s="173"/>
      <c r="M69" s="173"/>
      <c r="N69" s="173"/>
      <c r="O69" s="173">
        <f t="shared" si="34"/>
        <v>0</v>
      </c>
    </row>
    <row r="70" spans="4:15" hidden="1" x14ac:dyDescent="0.35">
      <c r="D70" s="177">
        <f>+R41</f>
        <v>0</v>
      </c>
      <c r="E70" s="176">
        <f t="shared" si="28"/>
        <v>0</v>
      </c>
      <c r="F70" s="176">
        <f t="shared" si="29"/>
        <v>0</v>
      </c>
      <c r="G70" s="176">
        <f t="shared" si="30"/>
        <v>0</v>
      </c>
      <c r="H70" s="173">
        <f t="shared" si="31"/>
        <v>0</v>
      </c>
      <c r="I70" s="173">
        <f t="shared" si="32"/>
        <v>0</v>
      </c>
      <c r="J70" s="173">
        <f t="shared" si="33"/>
        <v>0</v>
      </c>
      <c r="K70" s="173"/>
      <c r="L70" s="173"/>
      <c r="M70" s="173"/>
      <c r="N70" s="173"/>
      <c r="O70" s="173">
        <f t="shared" si="34"/>
        <v>0</v>
      </c>
    </row>
    <row r="71" spans="4:15" hidden="1" x14ac:dyDescent="0.35">
      <c r="D71" s="177">
        <f>+R42</f>
        <v>0</v>
      </c>
      <c r="E71" s="176">
        <f t="shared" si="28"/>
        <v>0</v>
      </c>
      <c r="F71" s="176">
        <f t="shared" si="29"/>
        <v>0</v>
      </c>
      <c r="G71" s="176">
        <f t="shared" si="30"/>
        <v>0</v>
      </c>
      <c r="H71" s="173">
        <f t="shared" si="31"/>
        <v>0</v>
      </c>
      <c r="I71" s="173">
        <f t="shared" si="32"/>
        <v>0</v>
      </c>
      <c r="J71" s="173">
        <f t="shared" si="33"/>
        <v>0</v>
      </c>
      <c r="K71" s="173"/>
      <c r="L71" s="173"/>
      <c r="M71" s="173"/>
      <c r="N71" s="173"/>
      <c r="O71" s="173">
        <f t="shared" si="34"/>
        <v>0</v>
      </c>
    </row>
    <row r="72" spans="4:15" hidden="1" x14ac:dyDescent="0.35">
      <c r="D72" s="177">
        <f>+R43</f>
        <v>0</v>
      </c>
      <c r="E72" s="176">
        <f t="shared" si="28"/>
        <v>0</v>
      </c>
      <c r="F72" s="176">
        <f t="shared" si="29"/>
        <v>0</v>
      </c>
      <c r="G72" s="176">
        <f t="shared" si="30"/>
        <v>0</v>
      </c>
      <c r="H72" s="173">
        <f t="shared" si="31"/>
        <v>0</v>
      </c>
      <c r="I72" s="173">
        <f t="shared" si="32"/>
        <v>0</v>
      </c>
      <c r="J72" s="173">
        <f t="shared" si="33"/>
        <v>0</v>
      </c>
      <c r="K72" s="173"/>
      <c r="L72" s="173"/>
      <c r="M72" s="173"/>
      <c r="N72" s="173"/>
      <c r="O72" s="173">
        <f t="shared" si="34"/>
        <v>0</v>
      </c>
    </row>
    <row r="73" spans="4:15" hidden="1" x14ac:dyDescent="0.35">
      <c r="D73" s="177">
        <f>+R46</f>
        <v>0</v>
      </c>
      <c r="E73" s="176">
        <f t="shared" si="28"/>
        <v>0</v>
      </c>
      <c r="F73" s="176">
        <f t="shared" si="29"/>
        <v>0</v>
      </c>
      <c r="G73" s="176">
        <f t="shared" si="30"/>
        <v>0</v>
      </c>
      <c r="H73" s="173">
        <f t="shared" si="31"/>
        <v>0</v>
      </c>
      <c r="I73" s="173">
        <f t="shared" si="32"/>
        <v>0</v>
      </c>
      <c r="J73" s="173">
        <f t="shared" si="33"/>
        <v>0</v>
      </c>
      <c r="K73" s="173"/>
      <c r="L73" s="173"/>
      <c r="M73" s="173"/>
      <c r="N73" s="173"/>
      <c r="O73" s="173">
        <f t="shared" si="34"/>
        <v>0</v>
      </c>
    </row>
    <row r="74" spans="4:15" x14ac:dyDescent="0.35">
      <c r="D74" s="172" t="s">
        <v>116</v>
      </c>
      <c r="E74" s="176">
        <f t="shared" ref="E74:O74" si="35">SUM(E61)</f>
        <v>58365</v>
      </c>
      <c r="F74" s="176">
        <f t="shared" si="35"/>
        <v>2</v>
      </c>
      <c r="G74" s="176">
        <f t="shared" si="35"/>
        <v>116730</v>
      </c>
      <c r="H74" s="173">
        <f t="shared" si="35"/>
        <v>0.375</v>
      </c>
      <c r="I74" s="174">
        <f t="shared" si="35"/>
        <v>43773.75</v>
      </c>
      <c r="J74" s="173">
        <f t="shared" si="35"/>
        <v>43773.75</v>
      </c>
      <c r="K74" s="173">
        <f t="shared" si="35"/>
        <v>0</v>
      </c>
      <c r="L74" s="173">
        <f t="shared" si="35"/>
        <v>0</v>
      </c>
      <c r="M74" s="173">
        <f t="shared" si="35"/>
        <v>0</v>
      </c>
      <c r="N74" s="173">
        <f t="shared" si="35"/>
        <v>0</v>
      </c>
      <c r="O74" s="187">
        <f t="shared" si="35"/>
        <v>0</v>
      </c>
    </row>
    <row r="75" spans="4:15" x14ac:dyDescent="0.35">
      <c r="D75" s="56" t="s">
        <v>117</v>
      </c>
      <c r="E75" s="76">
        <f>SUM(E65:E74)</f>
        <v>63942</v>
      </c>
      <c r="F75" s="74">
        <f>G75/E75</f>
        <v>4.463088111100685</v>
      </c>
      <c r="G75" s="75">
        <f>SUM(G65:G74)</f>
        <v>285378.78000000003</v>
      </c>
      <c r="H75" s="74">
        <f>I75/G75</f>
        <v>1.5882062526162597</v>
      </c>
      <c r="I75" s="119">
        <f t="shared" ref="I75:O75" si="36">SUM(I65:I74)</f>
        <v>453240.36276000005</v>
      </c>
      <c r="J75" s="119">
        <f t="shared" si="36"/>
        <v>453159.55275999999</v>
      </c>
      <c r="K75" s="119">
        <f t="shared" si="36"/>
        <v>0</v>
      </c>
      <c r="L75" s="75">
        <f t="shared" si="36"/>
        <v>0</v>
      </c>
      <c r="M75" s="75">
        <f t="shared" si="36"/>
        <v>80.81</v>
      </c>
      <c r="N75" s="75">
        <f t="shared" si="36"/>
        <v>0</v>
      </c>
      <c r="O75" s="119">
        <f t="shared" si="36"/>
        <v>80.81</v>
      </c>
    </row>
    <row r="79" spans="4:15" x14ac:dyDescent="0.35">
      <c r="F79" s="158"/>
      <c r="G79" s="202"/>
      <c r="I79" s="158"/>
    </row>
    <row r="80" spans="4:15" x14ac:dyDescent="0.35">
      <c r="F80" s="158"/>
      <c r="I80" s="158"/>
    </row>
    <row r="82" spans="2:19" x14ac:dyDescent="0.35">
      <c r="C82" s="137"/>
    </row>
    <row r="84" spans="2:19" ht="48.75" customHeight="1" x14ac:dyDescent="0.35">
      <c r="C84" s="357"/>
      <c r="D84" s="357"/>
      <c r="E84" s="357"/>
      <c r="F84" s="357"/>
      <c r="G84" s="357"/>
      <c r="H84" s="357"/>
      <c r="I84" s="357"/>
      <c r="J84" s="357"/>
      <c r="K84" s="357"/>
      <c r="L84" s="357"/>
      <c r="M84" s="357"/>
      <c r="N84" s="357"/>
      <c r="O84" s="357"/>
      <c r="P84" s="357"/>
      <c r="Q84" s="357"/>
      <c r="R84" s="357"/>
      <c r="S84" s="357"/>
    </row>
    <row r="86" spans="2:19" ht="60.75" customHeight="1" x14ac:dyDescent="0.35">
      <c r="B86" s="357"/>
      <c r="C86" s="357"/>
      <c r="D86" s="357"/>
      <c r="E86" s="357"/>
      <c r="F86" s="357"/>
      <c r="G86" s="357"/>
      <c r="H86" s="357"/>
      <c r="I86" s="357"/>
      <c r="J86" s="357"/>
      <c r="K86" s="357"/>
      <c r="L86" s="357"/>
      <c r="M86" s="357"/>
      <c r="N86" s="357"/>
      <c r="O86" s="357"/>
      <c r="P86" s="357"/>
      <c r="Q86" s="357"/>
      <c r="R86" s="357"/>
      <c r="S86" s="357"/>
    </row>
    <row r="88" spans="2:19" ht="25.5" customHeight="1" x14ac:dyDescent="0.35">
      <c r="C88" s="358"/>
      <c r="D88" s="358"/>
      <c r="E88" s="358"/>
      <c r="F88" s="358"/>
      <c r="G88" s="358"/>
      <c r="H88" s="358"/>
      <c r="I88" s="358"/>
      <c r="J88" s="358"/>
      <c r="K88" s="358"/>
      <c r="L88" s="358"/>
      <c r="M88" s="358"/>
      <c r="N88" s="358"/>
      <c r="O88" s="358"/>
      <c r="P88" s="358"/>
      <c r="Q88" s="358"/>
      <c r="R88" s="358"/>
      <c r="S88" s="358"/>
    </row>
  </sheetData>
  <sheetProtection selectLockedCells="1"/>
  <autoFilter ref="A4:O62" xr:uid="{00000000-0009-0000-0000-000000000000}"/>
  <dataConsolidate/>
  <mergeCells count="11">
    <mergeCell ref="A1:G1"/>
    <mergeCell ref="C84:S84"/>
    <mergeCell ref="B86:S86"/>
    <mergeCell ref="C88:S88"/>
    <mergeCell ref="A61:C61"/>
    <mergeCell ref="A2:O2"/>
    <mergeCell ref="A5:O5"/>
    <mergeCell ref="A42:O42"/>
    <mergeCell ref="A58:O58"/>
    <mergeCell ref="A41:C41"/>
    <mergeCell ref="A57:C57"/>
  </mergeCells>
  <dataValidations count="4">
    <dataValidation type="list" allowBlank="1" showInputMessage="1" showErrorMessage="1" sqref="A59:A60 A40 A9:A25 A31:A37 A43:A49 A52:A56" xr:uid="{00000000-0002-0000-0000-000000000000}">
      <formula1>$R$10:$R$57</formula1>
    </dataValidation>
    <dataValidation type="list" allowBlank="1" showInputMessage="1" showErrorMessage="1" sqref="A26:A30" xr:uid="{00000000-0002-0000-0000-000001000000}">
      <formula1>$R$10:$R$44</formula1>
    </dataValidation>
    <dataValidation type="list" allowBlank="1" showInputMessage="1" showErrorMessage="1" sqref="A38:A39" xr:uid="{00000000-0002-0000-0000-000002000000}">
      <formula1>$R$10:$R$63</formula1>
    </dataValidation>
    <dataValidation type="list" allowBlank="1" showInputMessage="1" showErrorMessage="1" sqref="A50:A51" xr:uid="{00000000-0002-0000-0000-000003000000}">
      <formula1>$R$10:$R$61</formula1>
    </dataValidation>
  </dataValidations>
  <printOptions horizontalCentered="1"/>
  <pageMargins left="0.25" right="0.25" top="0.75" bottom="0.75" header="0.3" footer="0.3"/>
  <pageSetup paperSize="5" scale="53" fitToHeight="0" orientation="landscape" r:id="rId1"/>
  <headerFooter>
    <oddHeader xml:space="preserve">&amp;C&amp;"-,Bold"&amp;12Attachment A - Burden Chart for OMB Control #0584-0280 
&amp;16 7 CFR Part 225 - Summer Food Service Program (SFSP)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39997558519241921"/>
    <pageSetUpPr fitToPage="1"/>
  </sheetPr>
  <dimension ref="A1:S42"/>
  <sheetViews>
    <sheetView topLeftCell="A6" zoomScale="70" zoomScaleNormal="70" zoomScalePageLayoutView="90" workbookViewId="0">
      <selection sqref="A1:O1"/>
    </sheetView>
  </sheetViews>
  <sheetFormatPr defaultRowHeight="14.5" outlineLevelCol="1" x14ac:dyDescent="0.35"/>
  <cols>
    <col min="1" max="1" width="11.81640625" customWidth="1"/>
    <col min="2" max="2" width="15.1796875" bestFit="1" customWidth="1"/>
    <col min="3" max="3" width="42.1796875" customWidth="1"/>
    <col min="4" max="4" width="15.1796875" customWidth="1"/>
    <col min="5" max="5" width="15.81640625" bestFit="1" customWidth="1"/>
    <col min="6" max="6" width="17" bestFit="1" customWidth="1"/>
    <col min="7" max="7" width="13" bestFit="1" customWidth="1"/>
    <col min="8" max="8" width="14.54296875" bestFit="1" customWidth="1"/>
    <col min="9" max="9" width="13.1796875" customWidth="1"/>
    <col min="10" max="11" width="16.54296875" customWidth="1"/>
    <col min="12" max="12" width="12.81640625" customWidth="1" outlineLevel="1"/>
    <col min="13" max="13" width="17.1796875" bestFit="1" customWidth="1" outlineLevel="1"/>
    <col min="14" max="14" width="14.453125" bestFit="1" customWidth="1" outlineLevel="1"/>
    <col min="15" max="15" width="13" customWidth="1"/>
    <col min="16" max="16" width="16.453125" hidden="1" customWidth="1" outlineLevel="1"/>
    <col min="17" max="17" width="9.1796875" collapsed="1"/>
    <col min="18" max="18" width="20.453125" hidden="1" customWidth="1" outlineLevel="1"/>
    <col min="19" max="19" width="9.1796875" collapsed="1"/>
    <col min="65" max="65" width="8.81640625" customWidth="1"/>
  </cols>
  <sheetData>
    <row r="1" spans="1:18" ht="30.75" customHeight="1" thickBot="1" x14ac:dyDescent="0.55000000000000004">
      <c r="A1" s="362" t="s">
        <v>118</v>
      </c>
      <c r="B1" s="363"/>
      <c r="C1" s="363"/>
      <c r="D1" s="363"/>
      <c r="E1" s="363"/>
      <c r="F1" s="363"/>
      <c r="G1" s="363"/>
      <c r="H1" s="363"/>
      <c r="I1" s="363"/>
      <c r="J1" s="363"/>
      <c r="K1" s="363"/>
      <c r="L1" s="363"/>
      <c r="M1" s="363"/>
      <c r="N1" s="363"/>
      <c r="O1" s="364"/>
    </row>
    <row r="2" spans="1:18" ht="24" customHeight="1" thickBot="1" x14ac:dyDescent="0.4">
      <c r="A2" s="9"/>
      <c r="B2" s="10"/>
      <c r="C2" s="10"/>
      <c r="D2" s="11"/>
      <c r="E2" s="12" t="s">
        <v>1</v>
      </c>
      <c r="F2" s="12" t="s">
        <v>2</v>
      </c>
      <c r="G2" s="12" t="s">
        <v>3</v>
      </c>
      <c r="H2" s="12" t="s">
        <v>4</v>
      </c>
      <c r="I2" s="12" t="s">
        <v>5</v>
      </c>
      <c r="J2" s="12" t="s">
        <v>6</v>
      </c>
      <c r="K2" s="12"/>
      <c r="L2" s="12"/>
      <c r="M2" s="12"/>
      <c r="N2" s="12"/>
      <c r="O2" s="13" t="s">
        <v>7</v>
      </c>
      <c r="P2" s="3"/>
      <c r="Q2" s="2"/>
    </row>
    <row r="3" spans="1:18" ht="39.5" thickBot="1" x14ac:dyDescent="0.4">
      <c r="A3" s="18" t="s">
        <v>8</v>
      </c>
      <c r="B3" s="19" t="s">
        <v>9</v>
      </c>
      <c r="C3" s="19" t="s">
        <v>10</v>
      </c>
      <c r="D3" s="19" t="s">
        <v>11</v>
      </c>
      <c r="E3" s="19" t="s">
        <v>119</v>
      </c>
      <c r="F3" s="19" t="s">
        <v>120</v>
      </c>
      <c r="G3" s="19" t="s">
        <v>14</v>
      </c>
      <c r="H3" s="19" t="s">
        <v>121</v>
      </c>
      <c r="I3" s="19" t="s">
        <v>16</v>
      </c>
      <c r="J3" s="19" t="s">
        <v>17</v>
      </c>
      <c r="K3" s="19" t="s">
        <v>18</v>
      </c>
      <c r="L3" s="19" t="s">
        <v>19</v>
      </c>
      <c r="M3" s="19" t="s">
        <v>122</v>
      </c>
      <c r="N3" s="19" t="s">
        <v>123</v>
      </c>
      <c r="O3" s="20" t="s">
        <v>22</v>
      </c>
      <c r="P3" s="8" t="s">
        <v>23</v>
      </c>
      <c r="Q3" s="1"/>
      <c r="R3" s="34" t="s">
        <v>24</v>
      </c>
    </row>
    <row r="4" spans="1:18" ht="18.5" x14ac:dyDescent="0.35">
      <c r="A4" s="368" t="s">
        <v>25</v>
      </c>
      <c r="B4" s="369"/>
      <c r="C4" s="369"/>
      <c r="D4" s="369"/>
      <c r="E4" s="369"/>
      <c r="F4" s="369"/>
      <c r="G4" s="369"/>
      <c r="H4" s="369"/>
      <c r="I4" s="369"/>
      <c r="J4" s="369"/>
      <c r="K4" s="369"/>
      <c r="L4" s="369"/>
      <c r="M4" s="369"/>
      <c r="N4" s="369"/>
      <c r="O4" s="370"/>
      <c r="P4" s="41"/>
      <c r="Q4" s="1"/>
      <c r="R4" s="34"/>
    </row>
    <row r="5" spans="1:18" ht="45" customHeight="1" x14ac:dyDescent="0.35">
      <c r="A5" s="371" t="s">
        <v>32</v>
      </c>
      <c r="B5" s="105" t="s">
        <v>124</v>
      </c>
      <c r="C5" s="118" t="s">
        <v>125</v>
      </c>
      <c r="D5" s="116"/>
      <c r="E5" s="116"/>
      <c r="F5" s="116"/>
      <c r="G5" s="116"/>
      <c r="H5" s="116"/>
      <c r="I5" s="116"/>
      <c r="J5" s="116"/>
      <c r="K5" s="116"/>
      <c r="L5" s="116"/>
      <c r="M5" s="116"/>
      <c r="N5" s="117"/>
      <c r="O5" s="117"/>
      <c r="P5" s="105"/>
      <c r="Q5" s="1"/>
      <c r="R5" s="108"/>
    </row>
    <row r="6" spans="1:18" x14ac:dyDescent="0.35">
      <c r="A6" s="372"/>
      <c r="B6" s="374"/>
      <c r="C6" s="122" t="s">
        <v>126</v>
      </c>
      <c r="D6" s="116"/>
      <c r="E6" s="123">
        <v>53</v>
      </c>
      <c r="F6" s="123">
        <v>39</v>
      </c>
      <c r="G6" s="123">
        <f>E6*F6</f>
        <v>2067</v>
      </c>
      <c r="H6" s="124">
        <v>0.08</v>
      </c>
      <c r="I6" s="156">
        <f>G6*H6</f>
        <v>165.36</v>
      </c>
      <c r="J6" s="123">
        <v>165.36</v>
      </c>
      <c r="K6" s="123">
        <v>0</v>
      </c>
      <c r="L6" s="123">
        <v>0</v>
      </c>
      <c r="M6" s="265">
        <v>0</v>
      </c>
      <c r="N6" s="123">
        <v>0</v>
      </c>
      <c r="O6" s="265">
        <f>I6-J6</f>
        <v>0</v>
      </c>
      <c r="P6" s="105"/>
      <c r="Q6" s="1"/>
      <c r="R6" s="108"/>
    </row>
    <row r="7" spans="1:18" x14ac:dyDescent="0.35">
      <c r="A7" s="372"/>
      <c r="B7" s="374"/>
      <c r="C7" s="122" t="s">
        <v>127</v>
      </c>
      <c r="D7" s="116"/>
      <c r="E7" s="123">
        <v>53</v>
      </c>
      <c r="F7" s="123">
        <v>2</v>
      </c>
      <c r="G7" s="123">
        <f>E7*F7</f>
        <v>106</v>
      </c>
      <c r="H7" s="124">
        <v>0.08</v>
      </c>
      <c r="I7" s="156">
        <f>G7*H7</f>
        <v>8.48</v>
      </c>
      <c r="J7" s="123">
        <v>8.48</v>
      </c>
      <c r="K7" s="123">
        <v>0</v>
      </c>
      <c r="L7" s="123">
        <v>0</v>
      </c>
      <c r="M7" s="265">
        <v>0</v>
      </c>
      <c r="N7" s="123">
        <v>0</v>
      </c>
      <c r="O7" s="265">
        <f t="shared" ref="O7:O12" si="0">I7-J7</f>
        <v>0</v>
      </c>
      <c r="P7" s="105"/>
      <c r="Q7" s="1"/>
      <c r="R7" s="108"/>
    </row>
    <row r="8" spans="1:18" x14ac:dyDescent="0.35">
      <c r="A8" s="373"/>
      <c r="B8" s="375"/>
      <c r="C8" s="122" t="s">
        <v>128</v>
      </c>
      <c r="D8" s="116"/>
      <c r="E8" s="123">
        <v>53</v>
      </c>
      <c r="F8" s="123">
        <v>104</v>
      </c>
      <c r="G8" s="123">
        <f>E8*F8</f>
        <v>5512</v>
      </c>
      <c r="H8" s="124">
        <v>0.08</v>
      </c>
      <c r="I8" s="156">
        <f>G8*H8</f>
        <v>440.96000000000004</v>
      </c>
      <c r="J8" s="123">
        <v>440.96000000000004</v>
      </c>
      <c r="K8" s="123">
        <v>0</v>
      </c>
      <c r="L8" s="123">
        <v>0</v>
      </c>
      <c r="M8" s="265">
        <f>+I8-J8</f>
        <v>0</v>
      </c>
      <c r="N8" s="123">
        <v>0</v>
      </c>
      <c r="O8" s="265">
        <f t="shared" si="0"/>
        <v>0</v>
      </c>
      <c r="P8" s="105"/>
      <c r="Q8" s="1"/>
      <c r="R8" s="108"/>
    </row>
    <row r="9" spans="1:18" ht="39" hidden="1" x14ac:dyDescent="0.35">
      <c r="A9" s="106" t="s">
        <v>32</v>
      </c>
      <c r="B9" s="241" t="s">
        <v>70</v>
      </c>
      <c r="C9" s="242" t="s">
        <v>129</v>
      </c>
      <c r="D9" s="243"/>
      <c r="E9" s="244">
        <v>0</v>
      </c>
      <c r="F9" s="244">
        <v>0</v>
      </c>
      <c r="G9" s="109">
        <v>0</v>
      </c>
      <c r="H9" s="245">
        <v>0</v>
      </c>
      <c r="I9" s="109">
        <f>+G9*H9</f>
        <v>0</v>
      </c>
      <c r="J9" s="110">
        <v>0</v>
      </c>
      <c r="K9" s="110"/>
      <c r="L9" s="262"/>
      <c r="M9" s="265">
        <f t="shared" ref="M9:M12" si="1">+I9-J9</f>
        <v>0</v>
      </c>
      <c r="N9" s="262"/>
      <c r="O9" s="265">
        <f t="shared" si="0"/>
        <v>0</v>
      </c>
      <c r="R9" s="107"/>
    </row>
    <row r="10" spans="1:18" ht="26" hidden="1" x14ac:dyDescent="0.35">
      <c r="A10" s="65" t="s">
        <v>32</v>
      </c>
      <c r="B10" s="111" t="s">
        <v>72</v>
      </c>
      <c r="C10" s="111" t="s">
        <v>130</v>
      </c>
      <c r="D10" s="112"/>
      <c r="E10" s="113">
        <v>0</v>
      </c>
      <c r="F10" s="113">
        <v>0</v>
      </c>
      <c r="G10" s="66">
        <f t="shared" ref="G10" si="2">+E10*F10</f>
        <v>0</v>
      </c>
      <c r="H10" s="114">
        <v>0</v>
      </c>
      <c r="I10" s="66">
        <v>0</v>
      </c>
      <c r="J10" s="115">
        <v>0</v>
      </c>
      <c r="K10" s="115"/>
      <c r="L10" s="263"/>
      <c r="M10" s="265">
        <f t="shared" si="1"/>
        <v>0</v>
      </c>
      <c r="N10" s="263"/>
      <c r="O10" s="265">
        <f t="shared" si="0"/>
        <v>0</v>
      </c>
      <c r="R10" s="36" t="s">
        <v>32</v>
      </c>
    </row>
    <row r="11" spans="1:18" ht="39" hidden="1" x14ac:dyDescent="0.35">
      <c r="A11" s="65" t="s">
        <v>32</v>
      </c>
      <c r="B11" s="246" t="s">
        <v>131</v>
      </c>
      <c r="C11" s="247" t="s">
        <v>132</v>
      </c>
      <c r="D11" s="246"/>
      <c r="E11" s="248">
        <v>0</v>
      </c>
      <c r="F11" s="248">
        <v>0</v>
      </c>
      <c r="G11" s="66">
        <f t="shared" ref="G11" si="3">+E11*F11</f>
        <v>0</v>
      </c>
      <c r="H11" s="249">
        <v>0</v>
      </c>
      <c r="I11" s="66">
        <v>0</v>
      </c>
      <c r="J11" s="115">
        <v>0</v>
      </c>
      <c r="K11" s="115"/>
      <c r="L11" s="264"/>
      <c r="M11" s="265">
        <f t="shared" si="1"/>
        <v>0</v>
      </c>
      <c r="N11" s="264"/>
      <c r="O11" s="265">
        <f t="shared" si="0"/>
        <v>0</v>
      </c>
      <c r="R11" s="35"/>
    </row>
    <row r="12" spans="1:18" ht="43.5" x14ac:dyDescent="0.35">
      <c r="A12" s="65" t="s">
        <v>32</v>
      </c>
      <c r="B12" s="92" t="s">
        <v>133</v>
      </c>
      <c r="C12" s="250" t="s">
        <v>134</v>
      </c>
      <c r="D12" s="246"/>
      <c r="E12" s="248">
        <v>3314</v>
      </c>
      <c r="F12" s="248">
        <v>1</v>
      </c>
      <c r="G12" s="66">
        <f>+E12*F12</f>
        <v>3314</v>
      </c>
      <c r="H12" s="249">
        <v>0.08</v>
      </c>
      <c r="I12" s="234">
        <f>G12*H12</f>
        <v>265.12</v>
      </c>
      <c r="J12" s="260">
        <v>265.12</v>
      </c>
      <c r="K12" s="115">
        <v>0</v>
      </c>
      <c r="L12" s="264">
        <v>0</v>
      </c>
      <c r="M12" s="265">
        <f t="shared" si="1"/>
        <v>0</v>
      </c>
      <c r="N12" s="264">
        <v>0</v>
      </c>
      <c r="O12" s="265">
        <f t="shared" si="0"/>
        <v>0</v>
      </c>
      <c r="R12" s="35"/>
    </row>
    <row r="13" spans="1:18" ht="15" customHeight="1" x14ac:dyDescent="0.35">
      <c r="A13" s="376" t="s">
        <v>98</v>
      </c>
      <c r="B13" s="377"/>
      <c r="C13" s="378"/>
      <c r="D13" s="80"/>
      <c r="E13" s="186">
        <f>SUM(E8:E12)</f>
        <v>3367</v>
      </c>
      <c r="F13" s="79">
        <f>G13/E13</f>
        <v>3.2667062667062665</v>
      </c>
      <c r="G13" s="79">
        <f>G5+G6+G7+G8+G9+G10+G11+G12</f>
        <v>10999</v>
      </c>
      <c r="H13" s="155">
        <f>I13/G13</f>
        <v>0.08</v>
      </c>
      <c r="I13" s="79">
        <f>I5+I6+I7+I8+I9+I10+I11+I12</f>
        <v>879.92000000000007</v>
      </c>
      <c r="J13" s="155">
        <f>J5+J6+J7+J8+J9+J10+J11+J12</f>
        <v>879.92000000000007</v>
      </c>
      <c r="K13" s="155">
        <f>K5+K6+K7+K8+K9+K10+K11</f>
        <v>0</v>
      </c>
      <c r="L13" s="79">
        <f>SUM(L9:L11)</f>
        <v>0</v>
      </c>
      <c r="M13" s="155">
        <f>SUM(M6:M12)</f>
        <v>0</v>
      </c>
      <c r="N13" s="79">
        <f>SUM(N9:N11)</f>
        <v>0</v>
      </c>
      <c r="O13" s="251">
        <f>SUM(O6:O12)</f>
        <v>0</v>
      </c>
      <c r="R13" s="35"/>
    </row>
    <row r="14" spans="1:18" ht="18.75" customHeight="1" x14ac:dyDescent="0.35">
      <c r="A14" s="365" t="s">
        <v>135</v>
      </c>
      <c r="B14" s="366"/>
      <c r="C14" s="366"/>
      <c r="D14" s="366"/>
      <c r="E14" s="366"/>
      <c r="F14" s="366"/>
      <c r="G14" s="366"/>
      <c r="H14" s="366"/>
      <c r="I14" s="366"/>
      <c r="J14" s="366"/>
      <c r="K14" s="366"/>
      <c r="L14" s="366"/>
      <c r="M14" s="366"/>
      <c r="N14" s="366"/>
      <c r="O14" s="367"/>
      <c r="P14" s="41"/>
      <c r="Q14" s="1"/>
      <c r="R14" s="35"/>
    </row>
    <row r="15" spans="1:18" ht="43.5" x14ac:dyDescent="0.35">
      <c r="A15" s="65" t="s">
        <v>32</v>
      </c>
      <c r="B15" s="92" t="s">
        <v>133</v>
      </c>
      <c r="C15" s="250" t="s">
        <v>134</v>
      </c>
      <c r="D15" s="92"/>
      <c r="E15" s="150">
        <v>2210</v>
      </c>
      <c r="F15" s="266">
        <v>1</v>
      </c>
      <c r="G15" s="267">
        <f t="shared" ref="G15" si="4">+E15*F15</f>
        <v>2210</v>
      </c>
      <c r="H15" s="268">
        <v>0.08</v>
      </c>
      <c r="I15" s="269">
        <f t="shared" ref="I15:I17" si="5">G15*H15</f>
        <v>176.8</v>
      </c>
      <c r="J15" s="270">
        <v>176.8</v>
      </c>
      <c r="K15" s="271">
        <v>0</v>
      </c>
      <c r="L15" s="272">
        <v>0</v>
      </c>
      <c r="M15" s="261">
        <f>I15-J15</f>
        <v>0</v>
      </c>
      <c r="N15" s="273">
        <v>0</v>
      </c>
      <c r="O15" s="274">
        <f>I15-J15</f>
        <v>0</v>
      </c>
      <c r="R15" s="90"/>
    </row>
    <row r="16" spans="1:18" ht="43.5" hidden="1" x14ac:dyDescent="0.35">
      <c r="A16" s="65" t="s">
        <v>32</v>
      </c>
      <c r="B16" s="92" t="s">
        <v>70</v>
      </c>
      <c r="C16" s="92" t="s">
        <v>101</v>
      </c>
      <c r="D16" s="92"/>
      <c r="E16" s="150">
        <v>0</v>
      </c>
      <c r="F16" s="266">
        <v>0</v>
      </c>
      <c r="G16" s="267">
        <v>0</v>
      </c>
      <c r="H16" s="268">
        <v>0</v>
      </c>
      <c r="I16" s="267">
        <f t="shared" si="5"/>
        <v>0</v>
      </c>
      <c r="J16" s="271">
        <v>0</v>
      </c>
      <c r="K16" s="271"/>
      <c r="L16" s="272"/>
      <c r="M16" s="261">
        <f>+I16-J16</f>
        <v>0</v>
      </c>
      <c r="N16" s="272"/>
      <c r="O16" s="274">
        <f t="shared" ref="O16:O19" si="6">I16-J16</f>
        <v>0</v>
      </c>
      <c r="R16" s="90"/>
    </row>
    <row r="17" spans="1:18" ht="29" hidden="1" x14ac:dyDescent="0.35">
      <c r="A17" s="65" t="s">
        <v>32</v>
      </c>
      <c r="B17" s="151" t="s">
        <v>72</v>
      </c>
      <c r="C17" s="152" t="s">
        <v>136</v>
      </c>
      <c r="D17" s="92"/>
      <c r="E17" s="150">
        <v>0</v>
      </c>
      <c r="F17" s="266">
        <v>0</v>
      </c>
      <c r="G17" s="267">
        <v>0</v>
      </c>
      <c r="H17" s="268">
        <v>0</v>
      </c>
      <c r="I17" s="267">
        <f t="shared" si="5"/>
        <v>0</v>
      </c>
      <c r="J17" s="271">
        <v>0</v>
      </c>
      <c r="K17" s="271"/>
      <c r="L17" s="272">
        <v>0</v>
      </c>
      <c r="M17" s="261">
        <f>+I17-J17</f>
        <v>0</v>
      </c>
      <c r="N17" s="272"/>
      <c r="O17" s="274">
        <f t="shared" si="6"/>
        <v>0</v>
      </c>
      <c r="R17" s="90"/>
    </row>
    <row r="18" spans="1:18" ht="58" x14ac:dyDescent="0.35">
      <c r="A18" s="65" t="s">
        <v>32</v>
      </c>
      <c r="B18" s="151" t="s">
        <v>137</v>
      </c>
      <c r="C18" s="92" t="s">
        <v>138</v>
      </c>
      <c r="D18" s="92"/>
      <c r="E18" s="150">
        <v>840</v>
      </c>
      <c r="F18" s="266">
        <v>104</v>
      </c>
      <c r="G18" s="267">
        <f>E18*F18</f>
        <v>87360</v>
      </c>
      <c r="H18" s="268">
        <v>0.08</v>
      </c>
      <c r="I18" s="269">
        <f>G18*H18</f>
        <v>6988.8</v>
      </c>
      <c r="J18" s="270">
        <v>6988.8</v>
      </c>
      <c r="K18" s="271">
        <v>0</v>
      </c>
      <c r="L18" s="272">
        <v>0</v>
      </c>
      <c r="M18" s="275">
        <v>0</v>
      </c>
      <c r="N18" s="272">
        <v>0</v>
      </c>
      <c r="O18" s="274">
        <f t="shared" si="6"/>
        <v>0</v>
      </c>
      <c r="R18" s="90"/>
    </row>
    <row r="19" spans="1:18" ht="26" x14ac:dyDescent="0.35">
      <c r="A19" s="65" t="s">
        <v>32</v>
      </c>
      <c r="B19" s="252" t="s">
        <v>139</v>
      </c>
      <c r="C19" s="253" t="s">
        <v>140</v>
      </c>
      <c r="D19" s="148"/>
      <c r="E19" s="254">
        <v>333</v>
      </c>
      <c r="F19" s="276">
        <v>1</v>
      </c>
      <c r="G19" s="277">
        <f>+E19*F19</f>
        <v>333</v>
      </c>
      <c r="H19" s="280">
        <v>0.3</v>
      </c>
      <c r="I19" s="280">
        <f>+G19*H19</f>
        <v>99.899999999999991</v>
      </c>
      <c r="J19" s="278">
        <v>99.899999999999991</v>
      </c>
      <c r="K19" s="276">
        <v>0</v>
      </c>
      <c r="L19" s="276"/>
      <c r="M19" s="279">
        <f>I19-J19</f>
        <v>0</v>
      </c>
      <c r="N19" s="276"/>
      <c r="O19" s="274">
        <f t="shared" si="6"/>
        <v>0</v>
      </c>
      <c r="R19" s="90"/>
    </row>
    <row r="20" spans="1:18" ht="15" customHeight="1" x14ac:dyDescent="0.35">
      <c r="A20" s="379" t="s">
        <v>106</v>
      </c>
      <c r="B20" s="380"/>
      <c r="C20" s="381"/>
      <c r="D20" s="80"/>
      <c r="E20" s="79">
        <f>+MAX(E15:E19)</f>
        <v>2210</v>
      </c>
      <c r="F20" s="203">
        <f>G20/E20</f>
        <v>40.680090497737559</v>
      </c>
      <c r="G20" s="79">
        <f>SUM(G15:G19)</f>
        <v>89903</v>
      </c>
      <c r="H20" s="155">
        <f>I20/G20</f>
        <v>8.0814878257677719E-2</v>
      </c>
      <c r="I20" s="155">
        <f t="shared" ref="I20:O20" si="7">SUM(I15:I19)</f>
        <v>7265.5</v>
      </c>
      <c r="J20" s="155">
        <f t="shared" si="7"/>
        <v>7265.5</v>
      </c>
      <c r="K20" s="79">
        <f t="shared" si="7"/>
        <v>0</v>
      </c>
      <c r="L20" s="79">
        <f t="shared" si="7"/>
        <v>0</v>
      </c>
      <c r="M20" s="79">
        <f t="shared" si="7"/>
        <v>0</v>
      </c>
      <c r="N20" s="79">
        <f t="shared" si="7"/>
        <v>0</v>
      </c>
      <c r="O20" s="79">
        <f t="shared" si="7"/>
        <v>0</v>
      </c>
      <c r="R20" s="35"/>
    </row>
    <row r="21" spans="1:18" ht="25.5" customHeight="1" thickBot="1" x14ac:dyDescent="0.4">
      <c r="A21" s="42"/>
      <c r="B21" s="43"/>
      <c r="C21" s="44" t="s">
        <v>141</v>
      </c>
      <c r="D21" s="45"/>
      <c r="E21" s="73">
        <f>+E13+E20</f>
        <v>5577</v>
      </c>
      <c r="F21" s="68">
        <f>G21/E21</f>
        <v>18.092522861753633</v>
      </c>
      <c r="G21" s="73">
        <f t="shared" ref="G21:O21" si="8">+G13+G20</f>
        <v>100902</v>
      </c>
      <c r="H21" s="68">
        <f>+I21/G21</f>
        <v>8.072605101980139E-2</v>
      </c>
      <c r="I21" s="68">
        <f t="shared" si="8"/>
        <v>8145.42</v>
      </c>
      <c r="J21" s="68">
        <f t="shared" si="8"/>
        <v>8145.42</v>
      </c>
      <c r="K21" s="73">
        <f t="shared" si="8"/>
        <v>0</v>
      </c>
      <c r="L21" s="73">
        <f t="shared" si="8"/>
        <v>0</v>
      </c>
      <c r="M21" s="73">
        <f t="shared" si="8"/>
        <v>0</v>
      </c>
      <c r="N21" s="73">
        <f t="shared" si="8"/>
        <v>0</v>
      </c>
      <c r="O21" s="73">
        <f t="shared" si="8"/>
        <v>0</v>
      </c>
    </row>
    <row r="22" spans="1:18" ht="15" thickBot="1" x14ac:dyDescent="0.4"/>
    <row r="23" spans="1:18" ht="50.25" customHeight="1" x14ac:dyDescent="0.35">
      <c r="D23" s="52" t="str">
        <f>+A3</f>
        <v>Program Rule</v>
      </c>
      <c r="E23" s="53" t="str">
        <f t="shared" ref="E23:J23" si="9">+E3</f>
        <v>Estimated # Recordkeepers</v>
      </c>
      <c r="F23" s="53" t="str">
        <f t="shared" si="9"/>
        <v>Records Per Recordkeeper</v>
      </c>
      <c r="G23" s="53" t="str">
        <f t="shared" si="9"/>
        <v>Total Annual Records</v>
      </c>
      <c r="H23" s="53" t="str">
        <f t="shared" si="9"/>
        <v>Estimated Avg. # of Hours Per Record</v>
      </c>
      <c r="I23" s="53" t="str">
        <f t="shared" si="9"/>
        <v xml:space="preserve">Estimated Total Hours            </v>
      </c>
      <c r="J23" s="196" t="str">
        <f t="shared" si="9"/>
        <v>Current OMB Approved Burden Hrs</v>
      </c>
      <c r="K23" s="198" t="s">
        <v>18</v>
      </c>
      <c r="L23" s="197" t="str">
        <f>+L3</f>
        <v>Due to Authorizing Statute</v>
      </c>
      <c r="M23" s="53" t="str">
        <f>+M3</f>
        <v>Due to an adjustment</v>
      </c>
      <c r="N23" s="53" t="str">
        <f>+N3</f>
        <v>Due to program change</v>
      </c>
      <c r="O23" s="54" t="str">
        <f>+O3</f>
        <v>Total Difference</v>
      </c>
    </row>
    <row r="24" spans="1:18" x14ac:dyDescent="0.35">
      <c r="D24" s="177" t="s">
        <v>114</v>
      </c>
      <c r="E24" s="175">
        <f>SUM(E13)</f>
        <v>3367</v>
      </c>
      <c r="F24" s="175">
        <f>+G24/E24</f>
        <v>3.2667062667062665</v>
      </c>
      <c r="G24" s="175">
        <f>(G13)</f>
        <v>10999</v>
      </c>
      <c r="H24" s="174">
        <f>I24/G24</f>
        <v>0.08</v>
      </c>
      <c r="I24" s="174">
        <f>SUM(I13)</f>
        <v>879.92000000000007</v>
      </c>
      <c r="J24" s="174">
        <f>(J13)</f>
        <v>879.92000000000007</v>
      </c>
      <c r="K24" s="175">
        <f>(K13)</f>
        <v>0</v>
      </c>
      <c r="L24" s="175">
        <f>+SUMIF($A$9:$A$20,$D$24,($L$9:$L$20))</f>
        <v>0</v>
      </c>
      <c r="M24" s="174">
        <f>+M13</f>
        <v>0</v>
      </c>
      <c r="N24" s="175">
        <f>+SUMIF($A$9:$A$20,$D$24,($N$9:$N$20))</f>
        <v>0</v>
      </c>
      <c r="O24" s="174">
        <f>+O13</f>
        <v>0</v>
      </c>
    </row>
    <row r="25" spans="1:18" x14ac:dyDescent="0.35">
      <c r="D25" s="177" t="s">
        <v>115</v>
      </c>
      <c r="E25" s="176">
        <f>SUM(E20)</f>
        <v>2210</v>
      </c>
      <c r="F25" s="187">
        <f>G25/E25</f>
        <v>40.680090497737559</v>
      </c>
      <c r="G25" s="176">
        <f>(G20)</f>
        <v>89903</v>
      </c>
      <c r="H25" s="187">
        <f>I25/G25</f>
        <v>8.0814878257677719E-2</v>
      </c>
      <c r="I25" s="187">
        <f>SUM(I20)</f>
        <v>7265.5</v>
      </c>
      <c r="J25" s="187">
        <f>(J20)</f>
        <v>7265.5</v>
      </c>
      <c r="K25" s="176">
        <f>(K20)</f>
        <v>0</v>
      </c>
      <c r="L25" s="173"/>
      <c r="M25" s="173">
        <f>+M20</f>
        <v>0</v>
      </c>
      <c r="N25" s="173"/>
      <c r="O25" s="173">
        <f>+O20</f>
        <v>0</v>
      </c>
    </row>
    <row r="26" spans="1:18" hidden="1" x14ac:dyDescent="0.35">
      <c r="D26" s="55" t="e">
        <f>+#REF!</f>
        <v>#REF!</v>
      </c>
      <c r="E26" s="49">
        <f t="shared" ref="E26:E32" si="10">+SUMIF($A$9:$A$20,D26,($E$9:$E$20))</f>
        <v>0</v>
      </c>
      <c r="F26" s="49">
        <f t="shared" ref="F26:F32" si="11">+SUMIF($A$9:$A$20,D26,($F$9:$F$20))</f>
        <v>0</v>
      </c>
      <c r="G26" s="49">
        <f t="shared" ref="G26:G32" si="12">+SUMIF($A$9:$A$20,D26,($G$9:$G$20))</f>
        <v>0</v>
      </c>
      <c r="H26" s="49">
        <f t="shared" ref="H26:H32" si="13">+SUMIF($A$9:$A$20,D26,($H$9:$H$20))</f>
        <v>0</v>
      </c>
      <c r="I26" s="49">
        <f t="shared" ref="I26:I32" si="14">+SUMIF($A$9:$A$20,D26,($I$9:$I$20))</f>
        <v>0</v>
      </c>
      <c r="J26" s="49">
        <f t="shared" ref="J26:J32" si="15">+SUMIF($A$9:$A$20,D26,($J$9:$J$20))</f>
        <v>0</v>
      </c>
      <c r="K26" s="49"/>
      <c r="L26" s="49"/>
      <c r="M26" s="49"/>
      <c r="N26" s="49"/>
      <c r="O26" s="50">
        <f t="shared" ref="O26:O32" si="16">+SUMIF($A$9:$A$20,D26,($O$9:$O$20))</f>
        <v>0</v>
      </c>
    </row>
    <row r="27" spans="1:18" hidden="1" x14ac:dyDescent="0.35">
      <c r="D27" s="55" t="e">
        <f>+#REF!</f>
        <v>#REF!</v>
      </c>
      <c r="E27" s="49">
        <f t="shared" si="10"/>
        <v>0</v>
      </c>
      <c r="F27" s="49">
        <f t="shared" si="11"/>
        <v>0</v>
      </c>
      <c r="G27" s="49">
        <f t="shared" si="12"/>
        <v>0</v>
      </c>
      <c r="H27" s="49">
        <f t="shared" si="13"/>
        <v>0</v>
      </c>
      <c r="I27" s="49">
        <f t="shared" si="14"/>
        <v>0</v>
      </c>
      <c r="J27" s="49">
        <f t="shared" si="15"/>
        <v>0</v>
      </c>
      <c r="K27" s="49"/>
      <c r="L27" s="49"/>
      <c r="M27" s="49"/>
      <c r="N27" s="49"/>
      <c r="O27" s="50">
        <f t="shared" si="16"/>
        <v>0</v>
      </c>
    </row>
    <row r="28" spans="1:18" hidden="1" x14ac:dyDescent="0.35">
      <c r="D28" s="55" t="e">
        <f>+#REF!</f>
        <v>#REF!</v>
      </c>
      <c r="E28" s="49">
        <f t="shared" si="10"/>
        <v>0</v>
      </c>
      <c r="F28" s="49">
        <f t="shared" si="11"/>
        <v>0</v>
      </c>
      <c r="G28" s="49">
        <f t="shared" si="12"/>
        <v>0</v>
      </c>
      <c r="H28" s="49">
        <f t="shared" si="13"/>
        <v>0</v>
      </c>
      <c r="I28" s="49">
        <f t="shared" si="14"/>
        <v>0</v>
      </c>
      <c r="J28" s="49">
        <f t="shared" si="15"/>
        <v>0</v>
      </c>
      <c r="K28" s="49"/>
      <c r="L28" s="49"/>
      <c r="M28" s="49"/>
      <c r="N28" s="49"/>
      <c r="O28" s="50">
        <f t="shared" si="16"/>
        <v>0</v>
      </c>
    </row>
    <row r="29" spans="1:18" hidden="1" x14ac:dyDescent="0.35">
      <c r="D29" s="55">
        <f>+R13</f>
        <v>0</v>
      </c>
      <c r="E29" s="49">
        <f t="shared" si="10"/>
        <v>0</v>
      </c>
      <c r="F29" s="49">
        <f t="shared" si="11"/>
        <v>0</v>
      </c>
      <c r="G29" s="49">
        <f t="shared" si="12"/>
        <v>0</v>
      </c>
      <c r="H29" s="49">
        <f t="shared" si="13"/>
        <v>0</v>
      </c>
      <c r="I29" s="49">
        <f t="shared" si="14"/>
        <v>0</v>
      </c>
      <c r="J29" s="49">
        <f t="shared" si="15"/>
        <v>0</v>
      </c>
      <c r="K29" s="49"/>
      <c r="L29" s="49"/>
      <c r="M29" s="49"/>
      <c r="N29" s="49"/>
      <c r="O29" s="50">
        <f t="shared" si="16"/>
        <v>0</v>
      </c>
    </row>
    <row r="30" spans="1:18" hidden="1" x14ac:dyDescent="0.35">
      <c r="D30" s="55">
        <f>+R14</f>
        <v>0</v>
      </c>
      <c r="E30" s="49">
        <f t="shared" si="10"/>
        <v>0</v>
      </c>
      <c r="F30" s="49">
        <f t="shared" si="11"/>
        <v>0</v>
      </c>
      <c r="G30" s="49">
        <f t="shared" si="12"/>
        <v>0</v>
      </c>
      <c r="H30" s="49">
        <f t="shared" si="13"/>
        <v>0</v>
      </c>
      <c r="I30" s="49">
        <f t="shared" si="14"/>
        <v>0</v>
      </c>
      <c r="J30" s="49">
        <f t="shared" si="15"/>
        <v>0</v>
      </c>
      <c r="K30" s="49"/>
      <c r="L30" s="49"/>
      <c r="M30" s="49"/>
      <c r="N30" s="49"/>
      <c r="O30" s="50">
        <f t="shared" si="16"/>
        <v>0</v>
      </c>
    </row>
    <row r="31" spans="1:18" hidden="1" x14ac:dyDescent="0.35">
      <c r="D31" s="55">
        <f>+R15</f>
        <v>0</v>
      </c>
      <c r="E31" s="49">
        <f t="shared" si="10"/>
        <v>0</v>
      </c>
      <c r="F31" s="49">
        <f t="shared" si="11"/>
        <v>0</v>
      </c>
      <c r="G31" s="49">
        <f t="shared" si="12"/>
        <v>0</v>
      </c>
      <c r="H31" s="49">
        <f t="shared" si="13"/>
        <v>0</v>
      </c>
      <c r="I31" s="49">
        <f t="shared" si="14"/>
        <v>0</v>
      </c>
      <c r="J31" s="49">
        <f t="shared" si="15"/>
        <v>0</v>
      </c>
      <c r="K31" s="49"/>
      <c r="L31" s="49"/>
      <c r="M31" s="49"/>
      <c r="N31" s="49"/>
      <c r="O31" s="50">
        <f t="shared" si="16"/>
        <v>0</v>
      </c>
    </row>
    <row r="32" spans="1:18" hidden="1" x14ac:dyDescent="0.35">
      <c r="D32" s="55" t="e">
        <f>+#REF!</f>
        <v>#REF!</v>
      </c>
      <c r="E32" s="49">
        <f t="shared" si="10"/>
        <v>0</v>
      </c>
      <c r="F32" s="49">
        <f t="shared" si="11"/>
        <v>0</v>
      </c>
      <c r="G32" s="49">
        <f t="shared" si="12"/>
        <v>0</v>
      </c>
      <c r="H32" s="49">
        <f t="shared" si="13"/>
        <v>0</v>
      </c>
      <c r="I32" s="49">
        <f t="shared" si="14"/>
        <v>0</v>
      </c>
      <c r="J32" s="49">
        <f t="shared" si="15"/>
        <v>0</v>
      </c>
      <c r="K32" s="49"/>
      <c r="L32" s="49"/>
      <c r="M32" s="49"/>
      <c r="N32" s="49"/>
      <c r="O32" s="50">
        <f t="shared" si="16"/>
        <v>0</v>
      </c>
    </row>
    <row r="33" spans="3:15" x14ac:dyDescent="0.35">
      <c r="D33" s="56" t="s">
        <v>117</v>
      </c>
      <c r="E33" s="81">
        <f>SUM(E24:E32)</f>
        <v>5577</v>
      </c>
      <c r="F33" s="82">
        <f>G33/E33</f>
        <v>18.092522861753633</v>
      </c>
      <c r="G33" s="83">
        <f>SUM(G24:G32)</f>
        <v>100902</v>
      </c>
      <c r="H33" s="82">
        <f>I33/G33</f>
        <v>8.072605101980139E-2</v>
      </c>
      <c r="I33" s="202">
        <f>SUM(I24:I32)</f>
        <v>8145.42</v>
      </c>
      <c r="J33" s="202">
        <f>SUM(J24:J32)</f>
        <v>8145.42</v>
      </c>
      <c r="K33" s="83">
        <f>SUM(K24:K32)</f>
        <v>0</v>
      </c>
      <c r="L33" s="83">
        <f t="shared" ref="L33:N33" si="17">SUM(L24:L32)</f>
        <v>0</v>
      </c>
      <c r="M33" s="202">
        <f>SUM(M24:M32)</f>
        <v>0</v>
      </c>
      <c r="N33" s="83">
        <f t="shared" si="17"/>
        <v>0</v>
      </c>
      <c r="O33" s="83">
        <f>SUM(O24:O32)</f>
        <v>0</v>
      </c>
    </row>
    <row r="40" spans="3:15" x14ac:dyDescent="0.35">
      <c r="C40" s="137"/>
    </row>
    <row r="42" spans="3:15" ht="34.5" customHeight="1" x14ac:dyDescent="0.35">
      <c r="C42" s="357"/>
      <c r="D42" s="357"/>
      <c r="E42" s="357"/>
      <c r="F42" s="357"/>
      <c r="G42" s="357"/>
      <c r="H42" s="357"/>
      <c r="I42" s="357"/>
      <c r="J42" s="357"/>
      <c r="K42" s="357"/>
      <c r="L42" s="357"/>
      <c r="M42" s="357"/>
      <c r="N42" s="357"/>
      <c r="O42" s="357"/>
    </row>
  </sheetData>
  <sheetProtection selectLockedCells="1"/>
  <autoFilter ref="A3:O21" xr:uid="{00000000-0009-0000-0000-000001000000}"/>
  <dataConsolidate/>
  <mergeCells count="8">
    <mergeCell ref="C42:O42"/>
    <mergeCell ref="A1:O1"/>
    <mergeCell ref="A4:O4"/>
    <mergeCell ref="A14:O14"/>
    <mergeCell ref="A5:A8"/>
    <mergeCell ref="B6:B8"/>
    <mergeCell ref="A13:C13"/>
    <mergeCell ref="A20:C20"/>
  </mergeCells>
  <dataValidations count="1">
    <dataValidation type="list" allowBlank="1" showInputMessage="1" showErrorMessage="1" sqref="A15:A19 A9:A12" xr:uid="{00000000-0002-0000-0100-000000000000}">
      <formula1>$R$10:$R$20</formula1>
    </dataValidation>
  </dataValidations>
  <printOptions horizontalCentered="1"/>
  <pageMargins left="0.7" right="0.7" top="0.75" bottom="0.75" header="0.3" footer="0.3"/>
  <pageSetup paperSize="5" scale="64" fitToHeight="0" orientation="landscape" r:id="rId1"/>
  <headerFooter>
    <oddHeader>&amp;CAttachment A - Burden Chart for OMB Control #0584-0280 
&amp;"-,Bold"&amp;12 7 CFR Part 225 - Summer Food Service Program (SFSP)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O21"/>
  <sheetViews>
    <sheetView topLeftCell="A6" zoomScale="80" zoomScaleNormal="80" zoomScalePageLayoutView="90" workbookViewId="0">
      <selection activeCell="O9" sqref="O9"/>
    </sheetView>
  </sheetViews>
  <sheetFormatPr defaultRowHeight="14.5" x14ac:dyDescent="0.35"/>
  <cols>
    <col min="2" max="2" width="10.1796875" customWidth="1"/>
    <col min="3" max="3" width="26.1796875" customWidth="1"/>
    <col min="5" max="5" width="13.1796875" customWidth="1"/>
    <col min="6" max="6" width="12.81640625" customWidth="1"/>
    <col min="7" max="7" width="10.54296875" customWidth="1"/>
    <col min="8" max="8" width="13.54296875" customWidth="1"/>
    <col min="9" max="9" width="14.1796875" customWidth="1"/>
    <col min="10" max="11" width="17.453125" customWidth="1"/>
    <col min="12" max="12" width="13.1796875" customWidth="1"/>
    <col min="13" max="13" width="16" customWidth="1"/>
    <col min="14" max="14" width="12.54296875" customWidth="1"/>
    <col min="15" max="15" width="21.81640625" customWidth="1"/>
  </cols>
  <sheetData>
    <row r="1" spans="1:15" ht="25.5" thickBot="1" x14ac:dyDescent="0.55000000000000004">
      <c r="A1" s="362" t="s">
        <v>142</v>
      </c>
      <c r="B1" s="363"/>
      <c r="C1" s="363"/>
      <c r="D1" s="363"/>
      <c r="E1" s="363"/>
      <c r="F1" s="363"/>
      <c r="G1" s="363"/>
      <c r="H1" s="363"/>
      <c r="I1" s="363"/>
      <c r="J1" s="363"/>
      <c r="K1" s="363"/>
      <c r="L1" s="363"/>
      <c r="M1" s="363"/>
      <c r="N1" s="363"/>
      <c r="O1" s="364"/>
    </row>
    <row r="2" spans="1:15" x14ac:dyDescent="0.35">
      <c r="A2" s="9"/>
      <c r="B2" s="10"/>
      <c r="C2" s="10"/>
      <c r="D2" s="11"/>
      <c r="E2" s="12" t="s">
        <v>1</v>
      </c>
      <c r="F2" s="12" t="s">
        <v>2</v>
      </c>
      <c r="G2" s="12" t="s">
        <v>3</v>
      </c>
      <c r="H2" s="12" t="s">
        <v>4</v>
      </c>
      <c r="I2" s="12" t="s">
        <v>5</v>
      </c>
      <c r="J2" s="12" t="s">
        <v>6</v>
      </c>
      <c r="K2" s="12"/>
      <c r="L2" s="12"/>
      <c r="M2" s="12"/>
      <c r="N2" s="12"/>
      <c r="O2" s="13" t="s">
        <v>7</v>
      </c>
    </row>
    <row r="3" spans="1:15" ht="39" x14ac:dyDescent="0.35">
      <c r="A3" s="18" t="s">
        <v>8</v>
      </c>
      <c r="B3" s="19" t="s">
        <v>9</v>
      </c>
      <c r="C3" s="19" t="s">
        <v>10</v>
      </c>
      <c r="D3" s="19" t="s">
        <v>11</v>
      </c>
      <c r="E3" s="19" t="s">
        <v>12</v>
      </c>
      <c r="F3" s="19" t="s">
        <v>143</v>
      </c>
      <c r="G3" s="19" t="s">
        <v>144</v>
      </c>
      <c r="H3" s="19" t="s">
        <v>145</v>
      </c>
      <c r="I3" s="19" t="s">
        <v>16</v>
      </c>
      <c r="J3" s="19" t="s">
        <v>17</v>
      </c>
      <c r="K3" s="19" t="s">
        <v>18</v>
      </c>
      <c r="L3" s="19" t="s">
        <v>19</v>
      </c>
      <c r="M3" s="19" t="s">
        <v>122</v>
      </c>
      <c r="N3" s="19" t="s">
        <v>146</v>
      </c>
      <c r="O3" s="20" t="s">
        <v>22</v>
      </c>
    </row>
    <row r="4" spans="1:15" ht="18.5" x14ac:dyDescent="0.35">
      <c r="A4" s="365" t="s">
        <v>25</v>
      </c>
      <c r="B4" s="366"/>
      <c r="C4" s="366"/>
      <c r="D4" s="366"/>
      <c r="E4" s="366"/>
      <c r="F4" s="366"/>
      <c r="G4" s="366"/>
      <c r="H4" s="366"/>
      <c r="I4" s="366"/>
      <c r="J4" s="366"/>
      <c r="K4" s="366"/>
      <c r="L4" s="366"/>
      <c r="M4" s="366"/>
      <c r="N4" s="366"/>
      <c r="O4" s="367"/>
    </row>
    <row r="5" spans="1:15" ht="58" x14ac:dyDescent="0.35">
      <c r="A5" s="91" t="s">
        <v>32</v>
      </c>
      <c r="B5" s="91" t="s">
        <v>147</v>
      </c>
      <c r="C5" s="91" t="s">
        <v>148</v>
      </c>
      <c r="D5" s="64"/>
      <c r="E5" s="97">
        <v>53</v>
      </c>
      <c r="F5" s="97">
        <v>1</v>
      </c>
      <c r="G5" s="95">
        <v>53</v>
      </c>
      <c r="H5" s="98">
        <v>0.25</v>
      </c>
      <c r="I5" s="234">
        <v>13</v>
      </c>
      <c r="J5" s="209">
        <v>13</v>
      </c>
      <c r="K5" s="129">
        <v>0</v>
      </c>
      <c r="L5" s="129">
        <v>0</v>
      </c>
      <c r="M5" s="129">
        <v>0</v>
      </c>
      <c r="N5" s="129">
        <v>0</v>
      </c>
      <c r="O5" s="129">
        <v>0</v>
      </c>
    </row>
    <row r="6" spans="1:15" ht="72.5" x14ac:dyDescent="0.35">
      <c r="A6" s="91" t="s">
        <v>32</v>
      </c>
      <c r="B6" s="91" t="s">
        <v>147</v>
      </c>
      <c r="C6" s="91" t="s">
        <v>149</v>
      </c>
      <c r="D6" s="64"/>
      <c r="E6" s="97">
        <v>3314</v>
      </c>
      <c r="F6" s="97">
        <v>1</v>
      </c>
      <c r="G6" s="95">
        <f>E6*F6</f>
        <v>3314</v>
      </c>
      <c r="H6" s="98">
        <v>0.25</v>
      </c>
      <c r="I6" s="234">
        <v>828</v>
      </c>
      <c r="J6" s="209">
        <v>828</v>
      </c>
      <c r="K6" s="129">
        <v>0</v>
      </c>
      <c r="L6" s="129">
        <v>0</v>
      </c>
      <c r="M6" s="129">
        <v>0</v>
      </c>
      <c r="N6" s="129">
        <v>0</v>
      </c>
      <c r="O6" s="129">
        <v>0</v>
      </c>
    </row>
    <row r="7" spans="1:15" ht="15.5" x14ac:dyDescent="0.35">
      <c r="A7" s="379" t="s">
        <v>150</v>
      </c>
      <c r="B7" s="380"/>
      <c r="C7" s="381"/>
      <c r="D7" s="80"/>
      <c r="E7" s="79">
        <f>SUM(E5:E6)</f>
        <v>3367</v>
      </c>
      <c r="F7" s="79">
        <f>G7/E7</f>
        <v>1</v>
      </c>
      <c r="G7" s="79">
        <f>SUM(G5:G6)</f>
        <v>3367</v>
      </c>
      <c r="H7" s="155">
        <f>I7/G7</f>
        <v>0.24977724977724977</v>
      </c>
      <c r="I7" s="349">
        <f>SUM(I5:I6)</f>
        <v>841</v>
      </c>
      <c r="J7" s="349">
        <f>SUM(J5:J6)</f>
        <v>841</v>
      </c>
      <c r="K7" s="79">
        <f>SUM(K5:K6)</f>
        <v>0</v>
      </c>
      <c r="L7" s="79">
        <f t="shared" ref="L7:O7" si="0">SUM(L5:L6)</f>
        <v>0</v>
      </c>
      <c r="M7" s="79">
        <f t="shared" si="0"/>
        <v>0</v>
      </c>
      <c r="N7" s="79">
        <f t="shared" si="0"/>
        <v>0</v>
      </c>
      <c r="O7" s="79">
        <f t="shared" si="0"/>
        <v>0</v>
      </c>
    </row>
    <row r="8" spans="1:15" ht="18.5" x14ac:dyDescent="0.35">
      <c r="A8" s="365" t="s">
        <v>99</v>
      </c>
      <c r="B8" s="366"/>
      <c r="C8" s="366"/>
      <c r="D8" s="366"/>
      <c r="E8" s="366"/>
      <c r="F8" s="366"/>
      <c r="G8" s="366"/>
      <c r="H8" s="366"/>
      <c r="I8" s="366"/>
      <c r="J8" s="366"/>
      <c r="K8" s="366"/>
      <c r="L8" s="366"/>
      <c r="M8" s="366"/>
      <c r="N8" s="366"/>
      <c r="O8" s="367"/>
    </row>
    <row r="9" spans="1:15" ht="72.5" x14ac:dyDescent="0.35">
      <c r="A9" s="91" t="s">
        <v>32</v>
      </c>
      <c r="B9" s="91" t="s">
        <v>147</v>
      </c>
      <c r="C9" s="91" t="s">
        <v>149</v>
      </c>
      <c r="D9" s="64"/>
      <c r="E9" s="286">
        <v>2210</v>
      </c>
      <c r="F9" s="286">
        <v>1</v>
      </c>
      <c r="G9" s="287">
        <v>2210</v>
      </c>
      <c r="H9" s="288">
        <v>0.25</v>
      </c>
      <c r="I9" s="269">
        <v>553</v>
      </c>
      <c r="J9" s="292">
        <v>553</v>
      </c>
      <c r="K9" s="289">
        <v>0</v>
      </c>
      <c r="L9" s="290">
        <v>0</v>
      </c>
      <c r="M9" s="267">
        <v>0</v>
      </c>
      <c r="N9" s="147">
        <v>0</v>
      </c>
      <c r="O9" s="291">
        <f>I9-J9</f>
        <v>0</v>
      </c>
    </row>
    <row r="10" spans="1:15" ht="30.75" customHeight="1" x14ac:dyDescent="0.35">
      <c r="A10" s="379" t="s">
        <v>106</v>
      </c>
      <c r="B10" s="380"/>
      <c r="C10" s="381"/>
      <c r="D10" s="80"/>
      <c r="E10" s="282">
        <f>+MAX(E9)</f>
        <v>2210</v>
      </c>
      <c r="F10" s="282">
        <f>G10/E10</f>
        <v>1</v>
      </c>
      <c r="G10" s="282">
        <f>SUM(G9:G9)</f>
        <v>2210</v>
      </c>
      <c r="H10" s="283">
        <f>I10/G10</f>
        <v>0.2502262443438914</v>
      </c>
      <c r="I10" s="350">
        <f>SUM(I9:I9)</f>
        <v>553</v>
      </c>
      <c r="J10" s="283">
        <f>SUM(J9:J9)</f>
        <v>553</v>
      </c>
      <c r="K10" s="282">
        <v>0</v>
      </c>
      <c r="L10" s="284">
        <f>SUM(L9)</f>
        <v>0</v>
      </c>
      <c r="M10" s="284">
        <f>SUM(M9)</f>
        <v>0</v>
      </c>
      <c r="N10" s="284">
        <f>SUM(N9)</f>
        <v>0</v>
      </c>
      <c r="O10" s="285">
        <f>SUM(O9:O9)</f>
        <v>0</v>
      </c>
    </row>
    <row r="11" spans="1:15" ht="16" thickBot="1" x14ac:dyDescent="0.4">
      <c r="A11" s="42"/>
      <c r="B11" s="43"/>
      <c r="C11" s="44" t="s">
        <v>151</v>
      </c>
      <c r="D11" s="45"/>
      <c r="E11" s="73">
        <f>+E10+E7</f>
        <v>5577</v>
      </c>
      <c r="F11" s="157">
        <f>G11/E11</f>
        <v>1</v>
      </c>
      <c r="G11" s="73">
        <f>+G10+G7</f>
        <v>5577</v>
      </c>
      <c r="H11" s="68">
        <f>I11/G11</f>
        <v>0.24995517303209611</v>
      </c>
      <c r="I11" s="347">
        <f t="shared" ref="I11:O11" si="1">+I10+I7</f>
        <v>1394</v>
      </c>
      <c r="J11" s="295">
        <f t="shared" si="1"/>
        <v>1394</v>
      </c>
      <c r="K11" s="73">
        <f t="shared" si="1"/>
        <v>0</v>
      </c>
      <c r="L11" s="73">
        <f t="shared" si="1"/>
        <v>0</v>
      </c>
      <c r="M11" s="73">
        <f t="shared" si="1"/>
        <v>0</v>
      </c>
      <c r="N11" s="73">
        <f>+N10+N7</f>
        <v>0</v>
      </c>
      <c r="O11" s="140">
        <f t="shared" si="1"/>
        <v>0</v>
      </c>
    </row>
    <row r="12" spans="1:15" ht="15" thickBot="1" x14ac:dyDescent="0.4"/>
    <row r="13" spans="1:15" ht="62" x14ac:dyDescent="0.35">
      <c r="D13" s="52" t="str">
        <f>+A3</f>
        <v>Program Rule</v>
      </c>
      <c r="E13" s="53" t="str">
        <f t="shared" ref="E13:J13" si="2">+E3</f>
        <v>Estimated # Respondents</v>
      </c>
      <c r="F13" s="53" t="str">
        <f t="shared" si="2"/>
        <v>Disclosures Per Respondent</v>
      </c>
      <c r="G13" s="53" t="str">
        <f t="shared" si="2"/>
        <v>Total Annual Disclosures</v>
      </c>
      <c r="H13" s="53" t="str">
        <f t="shared" si="2"/>
        <v>Estimated Avg. # of Hours Per Disclosure</v>
      </c>
      <c r="I13" s="53" t="str">
        <f t="shared" si="2"/>
        <v xml:space="preserve">Estimated Total Hours            </v>
      </c>
      <c r="J13" s="53" t="str">
        <f t="shared" si="2"/>
        <v>Current OMB Approved Burden Hrs</v>
      </c>
      <c r="K13" s="198" t="s">
        <v>18</v>
      </c>
      <c r="L13" s="53" t="str">
        <f>+L3</f>
        <v>Due to Authorizing Statute</v>
      </c>
      <c r="M13" s="53" t="str">
        <f>+M3</f>
        <v>Due to an adjustment</v>
      </c>
      <c r="N13" s="53" t="str">
        <f>+N3</f>
        <v>Due to a program change</v>
      </c>
      <c r="O13" s="54" t="str">
        <f>+O3</f>
        <v>Total Difference</v>
      </c>
    </row>
    <row r="14" spans="1:15" ht="29" x14ac:dyDescent="0.35">
      <c r="D14" s="199" t="s">
        <v>114</v>
      </c>
      <c r="E14" s="176">
        <f>SUM(E7)</f>
        <v>3367</v>
      </c>
      <c r="F14" s="176">
        <f>G14/E14</f>
        <v>1</v>
      </c>
      <c r="G14" s="176">
        <f>SUM(G7)</f>
        <v>3367</v>
      </c>
      <c r="H14" s="174">
        <f>I14/G14</f>
        <v>0.24977724977724977</v>
      </c>
      <c r="I14" s="174">
        <f>(I7)</f>
        <v>841</v>
      </c>
      <c r="J14" s="281">
        <f>J7</f>
        <v>841</v>
      </c>
      <c r="K14" s="200">
        <f>K7</f>
        <v>0</v>
      </c>
      <c r="L14" s="179">
        <v>0</v>
      </c>
      <c r="M14" s="200">
        <f>M7</f>
        <v>0</v>
      </c>
      <c r="N14" s="188">
        <f>N7</f>
        <v>0</v>
      </c>
      <c r="O14" s="176">
        <f>I14-J14</f>
        <v>0</v>
      </c>
    </row>
    <row r="15" spans="1:15" ht="29" x14ac:dyDescent="0.35">
      <c r="D15" s="172" t="s">
        <v>115</v>
      </c>
      <c r="E15" s="176">
        <f>SUM(E10)</f>
        <v>2210</v>
      </c>
      <c r="F15" s="176">
        <f>G15/E15</f>
        <v>1</v>
      </c>
      <c r="G15" s="176">
        <f>SUM(G10)</f>
        <v>2210</v>
      </c>
      <c r="H15" s="174">
        <f>I15/G15</f>
        <v>0.2502262443438914</v>
      </c>
      <c r="I15" s="174">
        <f>SUM(I10)</f>
        <v>553</v>
      </c>
      <c r="J15" s="187">
        <f>J9</f>
        <v>553</v>
      </c>
      <c r="K15" s="176">
        <f>K10</f>
        <v>0</v>
      </c>
      <c r="L15" s="176">
        <f t="shared" ref="L15:M15" si="3">L9</f>
        <v>0</v>
      </c>
      <c r="M15" s="176">
        <f t="shared" si="3"/>
        <v>0</v>
      </c>
      <c r="N15" s="176">
        <v>0</v>
      </c>
      <c r="O15" s="176">
        <f>I15-J15</f>
        <v>0</v>
      </c>
    </row>
    <row r="16" spans="1:15" x14ac:dyDescent="0.35">
      <c r="D16" s="56" t="s">
        <v>117</v>
      </c>
      <c r="E16" s="81">
        <f>SUM(E14:E15)</f>
        <v>5577</v>
      </c>
      <c r="F16" s="82">
        <f>G16/E16</f>
        <v>1</v>
      </c>
      <c r="G16" s="83">
        <f>SUM(G14:G15)</f>
        <v>5577</v>
      </c>
      <c r="H16" s="82">
        <f>I16/G16</f>
        <v>0.24995517303209611</v>
      </c>
      <c r="I16" s="202">
        <f>SUM(I14:I15)</f>
        <v>1394</v>
      </c>
      <c r="J16" s="202">
        <f>SUM(J14:J15)</f>
        <v>1394</v>
      </c>
      <c r="K16" s="83">
        <f>SUM(K14:K15)</f>
        <v>0</v>
      </c>
      <c r="L16" s="83">
        <f t="shared" ref="L16" si="4">SUM(L15:L15)</f>
        <v>0</v>
      </c>
      <c r="M16" s="83">
        <f>SUM(M14:M15)</f>
        <v>0</v>
      </c>
      <c r="N16" s="83">
        <f>SUM(N14:N15)</f>
        <v>0</v>
      </c>
      <c r="O16" s="83">
        <f>SUM(O14:O15)</f>
        <v>0</v>
      </c>
    </row>
    <row r="21" spans="8:14" x14ac:dyDescent="0.35">
      <c r="H21" s="158"/>
      <c r="N21">
        <v>1</v>
      </c>
    </row>
  </sheetData>
  <mergeCells count="5">
    <mergeCell ref="A10:C10"/>
    <mergeCell ref="A1:O1"/>
    <mergeCell ref="A4:O4"/>
    <mergeCell ref="A7:C7"/>
    <mergeCell ref="A8:O8"/>
  </mergeCells>
  <dataValidations count="1">
    <dataValidation type="list" allowBlank="1" showInputMessage="1" showErrorMessage="1" sqref="A9 A5:A6" xr:uid="{00000000-0002-0000-0200-000000000000}">
      <formula1>$R$10:$R$34</formula1>
    </dataValidation>
  </dataValidations>
  <pageMargins left="0.7" right="0.7" top="0.75" bottom="0.75" header="0.3" footer="0.3"/>
  <pageSetup paperSize="5" scale="73" fitToHeight="0" orientation="landscape" r:id="rId1"/>
  <headerFooter>
    <oddHeader>&amp;C&amp;"-,Bold"Attachment A - Burden Chart for OMB Control #0584-0280
7 CFR Part 225 - Summer Food Service Program (SFSP)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O32"/>
  <sheetViews>
    <sheetView zoomScale="140" zoomScaleNormal="140" workbookViewId="0">
      <selection activeCell="F9" sqref="F9"/>
    </sheetView>
  </sheetViews>
  <sheetFormatPr defaultRowHeight="14.5" x14ac:dyDescent="0.35"/>
  <cols>
    <col min="1" max="1" width="29.81640625" customWidth="1"/>
    <col min="2" max="2" width="12.1796875" bestFit="1" customWidth="1"/>
    <col min="3" max="3" width="13.81640625" bestFit="1" customWidth="1"/>
    <col min="4" max="4" width="18.81640625" bestFit="1" customWidth="1"/>
    <col min="5" max="5" width="18.54296875" bestFit="1" customWidth="1"/>
    <col min="6" max="6" width="15" bestFit="1" customWidth="1"/>
    <col min="12" max="12" width="13" customWidth="1"/>
    <col min="13" max="13" width="17.1796875" customWidth="1"/>
    <col min="14" max="14" width="10.1796875" bestFit="1" customWidth="1"/>
    <col min="15" max="15" width="11.54296875" bestFit="1" customWidth="1"/>
  </cols>
  <sheetData>
    <row r="1" spans="1:13" ht="15" x14ac:dyDescent="0.35">
      <c r="A1" s="382" t="s">
        <v>152</v>
      </c>
      <c r="B1" s="383"/>
      <c r="C1" s="383"/>
      <c r="D1" s="383"/>
      <c r="E1" s="383"/>
      <c r="F1" s="384"/>
    </row>
    <row r="2" spans="1:13" ht="13.5" customHeight="1" x14ac:dyDescent="0.35">
      <c r="A2" s="21"/>
      <c r="B2" s="22"/>
      <c r="C2" s="22"/>
      <c r="D2" s="22"/>
      <c r="E2" s="22"/>
      <c r="F2" s="23"/>
    </row>
    <row r="3" spans="1:13" ht="48" customHeight="1" x14ac:dyDescent="0.35">
      <c r="A3" s="31" t="s">
        <v>153</v>
      </c>
      <c r="B3" s="31" t="s">
        <v>12</v>
      </c>
      <c r="C3" s="31" t="s">
        <v>154</v>
      </c>
      <c r="D3" s="31" t="s">
        <v>155</v>
      </c>
      <c r="E3" s="31" t="s">
        <v>15</v>
      </c>
      <c r="F3" s="31" t="s">
        <v>156</v>
      </c>
    </row>
    <row r="4" spans="1:13" ht="15" x14ac:dyDescent="0.35">
      <c r="A4" s="30" t="s">
        <v>118</v>
      </c>
      <c r="B4" s="29"/>
      <c r="C4" s="29"/>
      <c r="D4" s="29"/>
      <c r="E4" s="29"/>
      <c r="F4" s="29"/>
    </row>
    <row r="5" spans="1:13" ht="15.75" customHeight="1" x14ac:dyDescent="0.35">
      <c r="A5" s="24" t="s">
        <v>157</v>
      </c>
      <c r="B5" s="25">
        <f>+RecordKeeping!E13</f>
        <v>3367</v>
      </c>
      <c r="C5" s="26">
        <f>+RecordKeeping!F13</f>
        <v>3.2667062667062665</v>
      </c>
      <c r="D5" s="25">
        <f>+RecordKeeping!G13</f>
        <v>10999</v>
      </c>
      <c r="E5" s="190">
        <f>+RecordKeeping!H13</f>
        <v>0.08</v>
      </c>
      <c r="F5" s="25">
        <f>+RecordKeeping!I13</f>
        <v>879.92000000000007</v>
      </c>
    </row>
    <row r="6" spans="1:13" ht="19.5" customHeight="1" x14ac:dyDescent="0.35">
      <c r="A6" s="27" t="s">
        <v>158</v>
      </c>
      <c r="B6" s="26">
        <f>+RecordKeeping!E20</f>
        <v>2210</v>
      </c>
      <c r="C6" s="189">
        <f>+RecordKeeping!F20</f>
        <v>40.680090497737559</v>
      </c>
      <c r="D6" s="25">
        <f>+RecordKeeping!G20</f>
        <v>89903</v>
      </c>
      <c r="E6" s="190">
        <f>+RecordKeeping!H20</f>
        <v>8.0814878257677719E-2</v>
      </c>
      <c r="F6" s="25">
        <f>+RecordKeeping!I20</f>
        <v>7265.5</v>
      </c>
    </row>
    <row r="7" spans="1:13" ht="19.5" customHeight="1" x14ac:dyDescent="0.35">
      <c r="A7" s="163" t="s">
        <v>159</v>
      </c>
      <c r="B7" s="26">
        <f>SUBTOTAL(109,B5:B6)</f>
        <v>5577</v>
      </c>
      <c r="C7" s="191">
        <f>SUM(D7/B7)</f>
        <v>18.092522861753633</v>
      </c>
      <c r="D7" s="26">
        <f>SUBTOTAL(109,D5:D6)</f>
        <v>100902</v>
      </c>
      <c r="E7" s="138">
        <f>SUM(F7/D7)</f>
        <v>8.072605101980139E-2</v>
      </c>
      <c r="F7" s="138">
        <f>SUBTOTAL(109,F5:F6)</f>
        <v>8145.42</v>
      </c>
    </row>
    <row r="8" spans="1:13" ht="19.5" customHeight="1" x14ac:dyDescent="0.35">
      <c r="A8" s="33" t="s">
        <v>0</v>
      </c>
      <c r="B8" s="32"/>
      <c r="C8" s="32"/>
      <c r="D8" s="32"/>
      <c r="E8" s="32"/>
      <c r="F8" s="32"/>
    </row>
    <row r="9" spans="1:13" x14ac:dyDescent="0.35">
      <c r="A9" s="24" t="s">
        <v>157</v>
      </c>
      <c r="B9" s="37">
        <f>+Reporting!E41</f>
        <v>3367</v>
      </c>
      <c r="C9" s="37">
        <f>+Reporting!F41</f>
        <v>35.679851499851502</v>
      </c>
      <c r="D9" s="37">
        <f>+Reporting!G41</f>
        <v>120134.06</v>
      </c>
      <c r="E9" s="351">
        <f>+Reporting!H41</f>
        <v>2.112180507010252</v>
      </c>
      <c r="F9" s="352">
        <f>+Reporting!I41</f>
        <v>253744.81976000001</v>
      </c>
    </row>
    <row r="10" spans="1:13" ht="19.5" customHeight="1" x14ac:dyDescent="0.35">
      <c r="A10" s="27" t="s">
        <v>158</v>
      </c>
      <c r="B10" s="38">
        <f>+Reporting!E57</f>
        <v>2210</v>
      </c>
      <c r="C10" s="38">
        <f>+Reporting!F57</f>
        <v>21.952361990950227</v>
      </c>
      <c r="D10" s="38">
        <f>+Reporting!G57</f>
        <v>48514.720000000001</v>
      </c>
      <c r="E10" s="192">
        <f>+Reporting!H57</f>
        <v>3.2097844324361762</v>
      </c>
      <c r="F10" s="353">
        <f>+Reporting!I57</f>
        <v>155721.79300000001</v>
      </c>
    </row>
    <row r="11" spans="1:13" ht="19.5" customHeight="1" x14ac:dyDescent="0.35">
      <c r="A11" s="39" t="s">
        <v>107</v>
      </c>
      <c r="B11" s="40">
        <f>+Reporting!E61</f>
        <v>58365</v>
      </c>
      <c r="C11" s="40">
        <f>+Reporting!F61</f>
        <v>2</v>
      </c>
      <c r="D11" s="40">
        <f>+Reporting!G61</f>
        <v>116730</v>
      </c>
      <c r="E11" s="193">
        <f>+Reporting!H61</f>
        <v>0.375</v>
      </c>
      <c r="F11" s="40">
        <f>+Reporting!I61</f>
        <v>43773.75</v>
      </c>
    </row>
    <row r="12" spans="1:13" ht="15.75" customHeight="1" x14ac:dyDescent="0.35">
      <c r="A12" s="163" t="s">
        <v>160</v>
      </c>
      <c r="B12" s="26">
        <f>SUBTOTAL(109,B8:B11)</f>
        <v>63942</v>
      </c>
      <c r="C12" s="191">
        <f>SUM(D12/B12)</f>
        <v>4.463088111100685</v>
      </c>
      <c r="D12" s="26">
        <f>SUBTOTAL(109,D8:D11)</f>
        <v>285378.78000000003</v>
      </c>
      <c r="E12" s="138">
        <f>SUM(F12/D12)</f>
        <v>1.5882062526162597</v>
      </c>
      <c r="F12" s="355">
        <f>SUBTOTAL(109,F8:F11)</f>
        <v>453240.36276000005</v>
      </c>
    </row>
    <row r="13" spans="1:13" ht="19.5" customHeight="1" x14ac:dyDescent="0.35">
      <c r="A13" s="33" t="s">
        <v>142</v>
      </c>
      <c r="B13" s="32"/>
      <c r="C13" s="32"/>
      <c r="D13" s="32"/>
      <c r="E13" s="32"/>
      <c r="F13" s="32"/>
      <c r="L13" s="158"/>
      <c r="M13" s="158"/>
    </row>
    <row r="14" spans="1:13" ht="17.25" customHeight="1" x14ac:dyDescent="0.35">
      <c r="A14" s="24" t="s">
        <v>157</v>
      </c>
      <c r="B14" s="205">
        <v>3367</v>
      </c>
      <c r="C14" s="178">
        <v>1</v>
      </c>
      <c r="D14" s="205">
        <v>3367</v>
      </c>
      <c r="E14" s="178">
        <v>0.25</v>
      </c>
      <c r="F14" s="354">
        <f>'Public Disclosure'!I14</f>
        <v>841</v>
      </c>
      <c r="L14" s="159"/>
      <c r="M14" s="159"/>
    </row>
    <row r="15" spans="1:13" ht="17.25" customHeight="1" x14ac:dyDescent="0.35">
      <c r="A15" s="27" t="s">
        <v>158</v>
      </c>
      <c r="B15" s="38">
        <v>2210</v>
      </c>
      <c r="C15" s="38">
        <v>1</v>
      </c>
      <c r="D15" s="38">
        <v>2210</v>
      </c>
      <c r="E15" s="192">
        <v>0.25</v>
      </c>
      <c r="F15" s="353">
        <f>'Public Disclosure'!I15</f>
        <v>553</v>
      </c>
      <c r="L15" s="120"/>
      <c r="M15" s="120"/>
    </row>
    <row r="16" spans="1:13" ht="17.25" customHeight="1" x14ac:dyDescent="0.35">
      <c r="A16" s="163" t="s">
        <v>161</v>
      </c>
      <c r="B16" s="26">
        <f>SUBTOTAL(109,B13:B15)</f>
        <v>5577</v>
      </c>
      <c r="C16" s="26">
        <f>SUM(D16/B16)</f>
        <v>1</v>
      </c>
      <c r="D16" s="26">
        <f>SUBTOTAL(109,D13:D15)</f>
        <v>5577</v>
      </c>
      <c r="E16" s="138">
        <f>SUM(F16/D16)</f>
        <v>0.24995517303209611</v>
      </c>
      <c r="F16" s="355">
        <f>SUM(F14:F15)</f>
        <v>1394</v>
      </c>
      <c r="L16" s="120"/>
      <c r="M16" s="120"/>
    </row>
    <row r="17" spans="1:15" ht="17.25" customHeight="1" x14ac:dyDescent="0.35">
      <c r="A17" s="28" t="s">
        <v>162</v>
      </c>
      <c r="B17" s="5">
        <f>B12</f>
        <v>63942</v>
      </c>
      <c r="C17" s="195">
        <f>SUM(D17/B17)</f>
        <v>6.1283316130243035</v>
      </c>
      <c r="D17" s="5">
        <f>+D7+D12+D16</f>
        <v>391857.78</v>
      </c>
      <c r="E17" s="194">
        <f>SUM(F17/D17)</f>
        <v>1.1809891403968042</v>
      </c>
      <c r="F17" s="195">
        <f>+F7+F12+F16</f>
        <v>462779.78276000003</v>
      </c>
    </row>
    <row r="18" spans="1:15" ht="17.25" customHeight="1" x14ac:dyDescent="0.35">
      <c r="F18" s="120"/>
    </row>
    <row r="19" spans="1:15" x14ac:dyDescent="0.35">
      <c r="A19" s="4"/>
      <c r="B19" s="4"/>
      <c r="C19" s="6"/>
      <c r="D19" s="4"/>
      <c r="E19" s="4"/>
      <c r="F19" s="57"/>
    </row>
    <row r="20" spans="1:15" x14ac:dyDescent="0.35">
      <c r="D20" s="7"/>
    </row>
    <row r="24" spans="1:15" x14ac:dyDescent="0.35">
      <c r="J24" s="163"/>
      <c r="K24" s="162"/>
      <c r="L24" s="160"/>
      <c r="M24" s="162"/>
      <c r="N24" s="161"/>
      <c r="O24" s="166"/>
    </row>
    <row r="25" spans="1:15" x14ac:dyDescent="0.35">
      <c r="H25" s="163"/>
      <c r="I25" s="162"/>
      <c r="J25" s="167"/>
      <c r="K25" s="168"/>
      <c r="L25" s="169"/>
      <c r="M25" s="168"/>
      <c r="N25" s="170"/>
      <c r="O25" s="171"/>
    </row>
    <row r="26" spans="1:15" x14ac:dyDescent="0.35">
      <c r="K26" s="120"/>
      <c r="L26" s="120"/>
      <c r="M26" s="120"/>
      <c r="N26" s="120"/>
      <c r="O26" s="120"/>
    </row>
    <row r="30" spans="1:15" x14ac:dyDescent="0.35">
      <c r="J30" s="163"/>
      <c r="K30" s="162"/>
      <c r="L30" s="164"/>
      <c r="M30" s="162"/>
      <c r="N30" s="165"/>
      <c r="O30" s="166"/>
    </row>
    <row r="31" spans="1:15" x14ac:dyDescent="0.35">
      <c r="M31" s="158"/>
      <c r="O31" s="159"/>
    </row>
    <row r="32" spans="1:15" x14ac:dyDescent="0.35">
      <c r="K32" s="120"/>
      <c r="L32" s="120"/>
      <c r="M32" s="120"/>
      <c r="N32" s="120"/>
      <c r="O32" s="120"/>
    </row>
  </sheetData>
  <mergeCells count="1">
    <mergeCell ref="A1:F1"/>
  </mergeCells>
  <printOptions horizontalCentered="1"/>
  <pageMargins left="0.7" right="0.7" top="0.75" bottom="0.75" header="0.3" footer="0.3"/>
  <pageSetup scale="83" orientation="portrait" r:id="rId1"/>
  <headerFooter>
    <oddHeader>&amp;CAttachment A - Burden Chart for OMB Control # 0584-0280 7 CFR Part 225 Summer Food Service Program</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C68"/>
  <sheetViews>
    <sheetView zoomScaleNormal="100" workbookViewId="0">
      <selection activeCell="C77" sqref="C77"/>
    </sheetView>
  </sheetViews>
  <sheetFormatPr defaultRowHeight="14.5" x14ac:dyDescent="0.35"/>
  <cols>
    <col min="1" max="1" width="10.1796875" bestFit="1" customWidth="1"/>
    <col min="2" max="2" width="18.1796875" customWidth="1"/>
    <col min="3" max="3" width="112.81640625" customWidth="1"/>
  </cols>
  <sheetData>
    <row r="1" spans="1:3" s="61" customFormat="1" x14ac:dyDescent="0.35">
      <c r="A1" s="59" t="s">
        <v>163</v>
      </c>
      <c r="B1" s="60" t="s">
        <v>164</v>
      </c>
      <c r="C1" s="60" t="s">
        <v>165</v>
      </c>
    </row>
    <row r="2" spans="1:3" x14ac:dyDescent="0.35">
      <c r="A2" s="62"/>
      <c r="B2" s="90"/>
      <c r="C2" s="90"/>
    </row>
    <row r="3" spans="1:3" x14ac:dyDescent="0.35">
      <c r="A3" s="62"/>
      <c r="B3" s="90"/>
      <c r="C3" s="90"/>
    </row>
    <row r="4" spans="1:3" x14ac:dyDescent="0.35">
      <c r="A4" s="62"/>
      <c r="B4" s="90"/>
      <c r="C4" s="90"/>
    </row>
    <row r="5" spans="1:3" x14ac:dyDescent="0.35">
      <c r="A5" s="62"/>
      <c r="B5" s="90"/>
      <c r="C5" s="90"/>
    </row>
    <row r="6" spans="1:3" x14ac:dyDescent="0.35">
      <c r="A6" s="62"/>
      <c r="B6" s="90"/>
      <c r="C6" s="90"/>
    </row>
    <row r="7" spans="1:3" x14ac:dyDescent="0.35">
      <c r="A7" s="62"/>
      <c r="B7" s="90"/>
      <c r="C7" s="90"/>
    </row>
    <row r="8" spans="1:3" x14ac:dyDescent="0.35">
      <c r="A8" s="62"/>
      <c r="B8" s="90"/>
      <c r="C8" s="90"/>
    </row>
    <row r="9" spans="1:3" x14ac:dyDescent="0.35">
      <c r="A9" s="62"/>
      <c r="B9" s="90"/>
      <c r="C9" s="90"/>
    </row>
    <row r="10" spans="1:3" x14ac:dyDescent="0.35">
      <c r="A10" s="62"/>
      <c r="B10" s="90"/>
      <c r="C10" s="90"/>
    </row>
    <row r="11" spans="1:3" x14ac:dyDescent="0.35">
      <c r="A11" s="62"/>
      <c r="B11" s="90"/>
      <c r="C11" s="90"/>
    </row>
    <row r="12" spans="1:3" x14ac:dyDescent="0.35">
      <c r="A12" s="62"/>
      <c r="B12" s="90"/>
      <c r="C12" s="90"/>
    </row>
    <row r="13" spans="1:3" x14ac:dyDescent="0.35">
      <c r="A13" s="62"/>
      <c r="B13" s="90"/>
      <c r="C13" s="90"/>
    </row>
    <row r="14" spans="1:3" x14ac:dyDescent="0.35">
      <c r="A14" s="62"/>
      <c r="B14" s="90"/>
      <c r="C14" s="90"/>
    </row>
    <row r="15" spans="1:3" x14ac:dyDescent="0.35">
      <c r="A15" s="62"/>
      <c r="B15" s="90"/>
      <c r="C15" s="90"/>
    </row>
    <row r="16" spans="1:3" x14ac:dyDescent="0.35">
      <c r="A16" s="62"/>
      <c r="B16" s="90"/>
      <c r="C16" s="90"/>
    </row>
    <row r="17" spans="1:3" x14ac:dyDescent="0.35">
      <c r="A17" s="62"/>
      <c r="B17" s="90"/>
      <c r="C17" s="90"/>
    </row>
    <row r="18" spans="1:3" x14ac:dyDescent="0.35">
      <c r="A18" s="62"/>
      <c r="B18" s="90"/>
      <c r="C18" s="90"/>
    </row>
    <row r="19" spans="1:3" x14ac:dyDescent="0.35">
      <c r="A19" s="62"/>
      <c r="B19" s="90"/>
      <c r="C19" s="90"/>
    </row>
    <row r="20" spans="1:3" x14ac:dyDescent="0.35">
      <c r="A20" s="62"/>
      <c r="B20" s="90"/>
      <c r="C20" s="90"/>
    </row>
    <row r="21" spans="1:3" x14ac:dyDescent="0.35">
      <c r="A21" s="62"/>
      <c r="B21" s="90"/>
      <c r="C21" s="90"/>
    </row>
    <row r="22" spans="1:3" x14ac:dyDescent="0.35">
      <c r="A22" s="62"/>
      <c r="B22" s="90"/>
      <c r="C22" s="90"/>
    </row>
    <row r="23" spans="1:3" x14ac:dyDescent="0.35">
      <c r="A23" s="62"/>
      <c r="B23" s="90"/>
      <c r="C23" s="90"/>
    </row>
    <row r="24" spans="1:3" x14ac:dyDescent="0.35">
      <c r="A24" s="62"/>
      <c r="B24" s="90"/>
      <c r="C24" s="90"/>
    </row>
    <row r="25" spans="1:3" x14ac:dyDescent="0.35">
      <c r="A25" s="62"/>
      <c r="B25" s="90"/>
      <c r="C25" s="90"/>
    </row>
    <row r="26" spans="1:3" x14ac:dyDescent="0.35">
      <c r="A26" s="62"/>
      <c r="B26" s="90"/>
      <c r="C26" s="90"/>
    </row>
    <row r="27" spans="1:3" x14ac:dyDescent="0.35">
      <c r="A27" s="62"/>
      <c r="B27" s="90"/>
      <c r="C27" s="90"/>
    </row>
    <row r="28" spans="1:3" x14ac:dyDescent="0.35">
      <c r="A28" s="62"/>
      <c r="B28" s="90"/>
      <c r="C28" s="90"/>
    </row>
    <row r="29" spans="1:3" x14ac:dyDescent="0.35">
      <c r="A29" s="62"/>
      <c r="B29" s="90"/>
      <c r="C29" s="90"/>
    </row>
    <row r="30" spans="1:3" x14ac:dyDescent="0.35">
      <c r="A30" s="62"/>
      <c r="B30" s="90"/>
      <c r="C30" s="90"/>
    </row>
    <row r="31" spans="1:3" x14ac:dyDescent="0.35">
      <c r="A31" s="62"/>
      <c r="B31" s="90"/>
      <c r="C31" s="90"/>
    </row>
    <row r="32" spans="1:3" x14ac:dyDescent="0.35">
      <c r="A32" s="62"/>
      <c r="B32" s="90"/>
      <c r="C32" s="90"/>
    </row>
    <row r="33" spans="1:3" x14ac:dyDescent="0.35">
      <c r="A33" s="62"/>
      <c r="B33" s="90"/>
      <c r="C33" s="90"/>
    </row>
    <row r="34" spans="1:3" x14ac:dyDescent="0.35">
      <c r="A34" s="62"/>
      <c r="B34" s="90"/>
      <c r="C34" s="90"/>
    </row>
    <row r="35" spans="1:3" x14ac:dyDescent="0.35">
      <c r="A35" s="62"/>
      <c r="B35" s="90"/>
      <c r="C35" s="90"/>
    </row>
    <row r="36" spans="1:3" x14ac:dyDescent="0.35">
      <c r="A36" s="62"/>
      <c r="B36" s="90"/>
      <c r="C36" s="90"/>
    </row>
    <row r="37" spans="1:3" x14ac:dyDescent="0.35">
      <c r="A37" s="62"/>
      <c r="B37" s="90"/>
      <c r="C37" s="90"/>
    </row>
    <row r="38" spans="1:3" x14ac:dyDescent="0.35">
      <c r="A38" s="62"/>
      <c r="B38" s="90"/>
      <c r="C38" s="90"/>
    </row>
    <row r="39" spans="1:3" x14ac:dyDescent="0.35">
      <c r="A39" s="62"/>
      <c r="B39" s="90"/>
      <c r="C39" s="90"/>
    </row>
    <row r="40" spans="1:3" x14ac:dyDescent="0.35">
      <c r="A40" s="62"/>
      <c r="B40" s="90"/>
      <c r="C40" s="90"/>
    </row>
    <row r="41" spans="1:3" x14ac:dyDescent="0.35">
      <c r="A41" s="62"/>
      <c r="B41" s="90"/>
      <c r="C41" s="90"/>
    </row>
    <row r="42" spans="1:3" x14ac:dyDescent="0.35">
      <c r="A42" s="62"/>
      <c r="B42" s="90"/>
      <c r="C42" s="90"/>
    </row>
    <row r="43" spans="1:3" x14ac:dyDescent="0.35">
      <c r="A43" s="62"/>
      <c r="B43" s="90"/>
      <c r="C43" s="90"/>
    </row>
    <row r="44" spans="1:3" x14ac:dyDescent="0.35">
      <c r="A44" s="62"/>
      <c r="B44" s="90"/>
      <c r="C44" s="90"/>
    </row>
    <row r="45" spans="1:3" x14ac:dyDescent="0.35">
      <c r="A45" s="62"/>
      <c r="B45" s="90"/>
      <c r="C45" s="90"/>
    </row>
    <row r="46" spans="1:3" x14ac:dyDescent="0.35">
      <c r="A46" s="62"/>
      <c r="B46" s="90"/>
      <c r="C46" s="90"/>
    </row>
    <row r="47" spans="1:3" x14ac:dyDescent="0.35">
      <c r="A47" s="62"/>
      <c r="B47" s="90"/>
      <c r="C47" s="90"/>
    </row>
    <row r="48" spans="1:3" x14ac:dyDescent="0.35">
      <c r="A48" s="62"/>
      <c r="B48" s="90"/>
      <c r="C48" s="90"/>
    </row>
    <row r="49" spans="1:3" x14ac:dyDescent="0.35">
      <c r="A49" s="62"/>
      <c r="B49" s="90"/>
      <c r="C49" s="90"/>
    </row>
    <row r="50" spans="1:3" x14ac:dyDescent="0.35">
      <c r="A50" s="62"/>
      <c r="B50" s="90"/>
      <c r="C50" s="90"/>
    </row>
    <row r="51" spans="1:3" x14ac:dyDescent="0.35">
      <c r="A51" s="62"/>
      <c r="B51" s="90"/>
      <c r="C51" s="90"/>
    </row>
    <row r="52" spans="1:3" x14ac:dyDescent="0.35">
      <c r="A52" s="62"/>
      <c r="B52" s="90"/>
      <c r="C52" s="90"/>
    </row>
    <row r="53" spans="1:3" x14ac:dyDescent="0.35">
      <c r="A53" s="62"/>
      <c r="B53" s="90"/>
      <c r="C53" s="90"/>
    </row>
    <row r="54" spans="1:3" x14ac:dyDescent="0.35">
      <c r="A54" s="62"/>
      <c r="B54" s="90"/>
      <c r="C54" s="90"/>
    </row>
    <row r="55" spans="1:3" x14ac:dyDescent="0.35">
      <c r="A55" s="62"/>
      <c r="B55" s="90"/>
      <c r="C55" s="90"/>
    </row>
    <row r="56" spans="1:3" x14ac:dyDescent="0.35">
      <c r="A56" s="62"/>
      <c r="B56" s="90"/>
      <c r="C56" s="90"/>
    </row>
    <row r="57" spans="1:3" x14ac:dyDescent="0.35">
      <c r="A57" s="62"/>
      <c r="B57" s="90"/>
      <c r="C57" s="90"/>
    </row>
    <row r="58" spans="1:3" x14ac:dyDescent="0.35">
      <c r="A58" s="62"/>
      <c r="B58" s="90"/>
      <c r="C58" s="90"/>
    </row>
    <row r="59" spans="1:3" x14ac:dyDescent="0.35">
      <c r="A59" s="62"/>
      <c r="B59" s="90"/>
      <c r="C59" s="90"/>
    </row>
    <row r="60" spans="1:3" x14ac:dyDescent="0.35">
      <c r="A60" s="62"/>
      <c r="B60" s="90"/>
      <c r="C60" s="90"/>
    </row>
    <row r="61" spans="1:3" x14ac:dyDescent="0.35">
      <c r="A61" s="62"/>
      <c r="B61" s="90"/>
      <c r="C61" s="90"/>
    </row>
    <row r="62" spans="1:3" x14ac:dyDescent="0.35">
      <c r="A62" s="62"/>
      <c r="B62" s="90"/>
      <c r="C62" s="90"/>
    </row>
    <row r="63" spans="1:3" x14ac:dyDescent="0.35">
      <c r="A63" s="62"/>
      <c r="B63" s="90"/>
      <c r="C63" s="90"/>
    </row>
    <row r="64" spans="1:3" x14ac:dyDescent="0.35">
      <c r="A64" s="62"/>
      <c r="B64" s="90"/>
      <c r="C64" s="90"/>
    </row>
    <row r="65" spans="1:3" x14ac:dyDescent="0.35">
      <c r="A65" s="62"/>
      <c r="B65" s="90"/>
      <c r="C65" s="90"/>
    </row>
    <row r="66" spans="1:3" x14ac:dyDescent="0.35">
      <c r="A66" s="62"/>
      <c r="B66" s="90"/>
      <c r="C66" s="90"/>
    </row>
    <row r="67" spans="1:3" x14ac:dyDescent="0.35">
      <c r="A67" s="62"/>
      <c r="B67" s="90"/>
      <c r="C67" s="90"/>
    </row>
    <row r="68" spans="1:3" ht="15" thickBot="1" x14ac:dyDescent="0.4">
      <c r="A68" s="63"/>
      <c r="B68" s="58"/>
      <c r="C68" s="58"/>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3" ma:contentTypeDescription="Create a new document." ma:contentTypeScope="" ma:versionID="d0d9a5df15b11ce84cfc8a95921f71c8">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7b9ec4e31d62e2057f470585eef13b2c"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d9fe24-28b0-42d3-b99c-75af96becd31">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419D5F14-DB95-4720-A175-1B07518CE4C1}">
  <ds:schemaRefs>
    <ds:schemaRef ds:uri="http://schemas.microsoft.com/sharepoint/v3/contenttype/forms"/>
  </ds:schemaRefs>
</ds:datastoreItem>
</file>

<file path=customXml/itemProps2.xml><?xml version="1.0" encoding="utf-8"?>
<ds:datastoreItem xmlns:ds="http://schemas.openxmlformats.org/officeDocument/2006/customXml" ds:itemID="{B569FAE9-7D77-4193-820B-3CF3A822B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547F0-4617-4B4C-9670-8A29DAB259E7}">
  <ds:schemaRefs>
    <ds:schemaRef ds:uri="http://schemas.microsoft.com/office/2006/metadata/properties"/>
    <ds:schemaRef ds:uri="http://schemas.microsoft.com/office/infopath/2007/PartnerControls"/>
    <ds:schemaRef ds:uri="8dd9fe24-28b0-42d3-b99c-75af96becd31"/>
    <ds:schemaRef ds:uri="73fb875a-8af9-4255-b008-0995492d3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Reporting</vt:lpstr>
      <vt:lpstr>RecordKeeping</vt:lpstr>
      <vt:lpstr>Public Disclosure</vt:lpstr>
      <vt:lpstr>Burden Summary</vt:lpstr>
      <vt:lpstr>Notes</vt:lpstr>
      <vt:lpstr>'Burden Summary'!Print_Area</vt:lpstr>
      <vt:lpstr>RecordKeeping!Print_Area</vt:lpstr>
      <vt:lpstr>Reporting!Print_Area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mmalhotra</dc:creator>
  <cp:keywords/>
  <dc:description/>
  <cp:lastModifiedBy>Sandberg, Christina - FNS</cp:lastModifiedBy>
  <cp:revision/>
  <dcterms:created xsi:type="dcterms:W3CDTF">2011-04-25T16:43:00Z</dcterms:created>
  <dcterms:modified xsi:type="dcterms:W3CDTF">2023-05-17T17:01:24Z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01f1c89f902f41a08e3bc485a49ec5ed</vt:lpwstr>
  </property>
  <property fmtid="{D5CDD505-2E9C-101B-9397-08002B2CF9AE}" pid="3" name="ContentTypeId">
    <vt:lpwstr>0x010100E98CD361D1524447818B4B5206584323</vt:lpwstr>
  </property>
  <property fmtid="{D5CDD505-2E9C-101B-9397-08002B2CF9AE}" pid="4" name="MediaServiceImageTags">
    <vt:lpwstr/>
  </property>
</Properties>
</file>