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Final Rule - CN Integrity Rule/ICR - ROCIS/"/>
    </mc:Choice>
  </mc:AlternateContent>
  <xr:revisionPtr revIDLastSave="78" documentId="8_{E185E4AB-A598-4604-98C4-E21DBD85A907}" xr6:coauthVersionLast="47" xr6:coauthVersionMax="47" xr10:uidLastSave="{3E098DCE-AC57-4D0D-ADB8-F501BEEE582C}"/>
  <bookViews>
    <workbookView xWindow="30" yWindow="730" windowWidth="19170" windowHeight="9470" tabRatio="640" xr2:uid="{00000000-000D-0000-FFFF-FFFF00000000}"/>
  </bookViews>
  <sheets>
    <sheet name="Reporting" sheetId="27" r:id="rId1"/>
    <sheet name="RecordKeeping" sheetId="8" r:id="rId2"/>
    <sheet name="Public Disclosure" sheetId="31" r:id="rId3"/>
    <sheet name="60 day Summ" sheetId="28" r:id="rId4"/>
    <sheet name="Burden Summary" sheetId="4" r:id="rId5"/>
    <sheet name="Notes" sheetId="29" r:id="rId6"/>
    <sheet name="ESRI_MAPINFO_SHEET" sheetId="30" state="veryHidden" r:id="rId7"/>
  </sheets>
  <definedNames>
    <definedName name="_xlnm._FilterDatabase" localSheetId="1" hidden="1">RecordKeeping!$A$3:$N$27</definedName>
    <definedName name="_xlnm._FilterDatabase" localSheetId="0" hidden="1">Reporting!$A$4:$N$150</definedName>
    <definedName name="_xlnm.Print_Area" localSheetId="3">'60 day Summ'!$B$2:$C$9</definedName>
    <definedName name="_xlnm.Print_Area" localSheetId="4">'Burden Summary'!$A$1:$F$18</definedName>
    <definedName name="_xlnm.Print_Area" localSheetId="1">RecordKeeping!$A$1:$N$30</definedName>
    <definedName name="_xlnm.Print_Area" localSheetId="0">Reporting!$A$2:$N$154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8" l="1"/>
  <c r="K27" i="8"/>
  <c r="L27" i="8"/>
  <c r="M27" i="8"/>
  <c r="N27" i="8"/>
  <c r="I27" i="8"/>
  <c r="G27" i="8"/>
  <c r="E27" i="8"/>
  <c r="J26" i="8"/>
  <c r="K26" i="8"/>
  <c r="L26" i="8"/>
  <c r="M26" i="8"/>
  <c r="N26" i="8"/>
  <c r="I26" i="8"/>
  <c r="H26" i="8"/>
  <c r="G26" i="8"/>
  <c r="F26" i="8"/>
  <c r="E26" i="8"/>
  <c r="E22" i="8"/>
  <c r="F25" i="8"/>
  <c r="G25" i="8"/>
  <c r="H25" i="8"/>
  <c r="I25" i="8"/>
  <c r="J25" i="8"/>
  <c r="K25" i="8"/>
  <c r="L25" i="8"/>
  <c r="M25" i="8"/>
  <c r="N25" i="8"/>
  <c r="E25" i="8"/>
  <c r="J24" i="8"/>
  <c r="C8" i="28"/>
  <c r="E16" i="4" l="1"/>
  <c r="C16" i="4"/>
  <c r="F10" i="4"/>
  <c r="E10" i="4"/>
  <c r="D10" i="4"/>
  <c r="C10" i="4"/>
  <c r="B10" i="4"/>
  <c r="E143" i="27" l="1"/>
  <c r="E15" i="4"/>
  <c r="D15" i="4"/>
  <c r="F15" i="4" s="1"/>
  <c r="C15" i="4"/>
  <c r="B15" i="4"/>
  <c r="E14" i="4"/>
  <c r="C14" i="4"/>
  <c r="B14" i="4"/>
  <c r="D14" i="4" s="1"/>
  <c r="F14" i="4" s="1"/>
  <c r="E13" i="4"/>
  <c r="C13" i="4"/>
  <c r="B13" i="4"/>
  <c r="B16" i="4" s="1"/>
  <c r="D16" i="4" s="1"/>
  <c r="I13" i="31"/>
  <c r="J13" i="31"/>
  <c r="K13" i="31"/>
  <c r="H13" i="31"/>
  <c r="G13" i="31" s="1"/>
  <c r="F13" i="31"/>
  <c r="E13" i="31" s="1"/>
  <c r="D13" i="31"/>
  <c r="E12" i="31"/>
  <c r="F12" i="31"/>
  <c r="G12" i="31"/>
  <c r="H12" i="31"/>
  <c r="I12" i="31"/>
  <c r="J12" i="31"/>
  <c r="K12" i="31"/>
  <c r="D12" i="31"/>
  <c r="F9" i="31"/>
  <c r="G9" i="31"/>
  <c r="H9" i="31"/>
  <c r="I9" i="31"/>
  <c r="J9" i="31"/>
  <c r="K9" i="31"/>
  <c r="E9" i="31"/>
  <c r="D9" i="31"/>
  <c r="G6" i="31"/>
  <c r="E6" i="31"/>
  <c r="D6" i="31"/>
  <c r="K6" i="31"/>
  <c r="J6" i="31"/>
  <c r="I6" i="31"/>
  <c r="H6" i="31"/>
  <c r="F6" i="31"/>
  <c r="I11" i="31"/>
  <c r="I8" i="31"/>
  <c r="I5" i="31"/>
  <c r="J20" i="8"/>
  <c r="J21" i="8"/>
  <c r="J19" i="8"/>
  <c r="K17" i="8"/>
  <c r="L17" i="8"/>
  <c r="M17" i="8"/>
  <c r="N17" i="8"/>
  <c r="I17" i="8"/>
  <c r="G17" i="8"/>
  <c r="K12" i="8"/>
  <c r="M12" i="8"/>
  <c r="J15" i="8"/>
  <c r="J16" i="8"/>
  <c r="J14" i="8"/>
  <c r="J9" i="8"/>
  <c r="N9" i="8" s="1"/>
  <c r="J10" i="8"/>
  <c r="N10" i="8" s="1"/>
  <c r="J11" i="8"/>
  <c r="N11" i="8" s="1"/>
  <c r="J8" i="8"/>
  <c r="N8" i="8" s="1"/>
  <c r="J17" i="8" l="1"/>
  <c r="D13" i="4"/>
  <c r="F13" i="4" s="1"/>
  <c r="F16" i="4"/>
  <c r="J12" i="8"/>
  <c r="F17" i="8"/>
  <c r="K143" i="27"/>
  <c r="M143" i="27"/>
  <c r="G143" i="27"/>
  <c r="F143" i="27" s="1"/>
  <c r="J139" i="27"/>
  <c r="N139" i="27" s="1"/>
  <c r="J140" i="27"/>
  <c r="N140" i="27" s="1"/>
  <c r="J141" i="27"/>
  <c r="N141" i="27" s="1"/>
  <c r="J142" i="27"/>
  <c r="N142" i="27" s="1"/>
  <c r="J138" i="27"/>
  <c r="E135" i="27"/>
  <c r="E144" i="27" s="1"/>
  <c r="J112" i="27"/>
  <c r="N112" i="27" s="1"/>
  <c r="J113" i="27"/>
  <c r="N113" i="27" s="1"/>
  <c r="J114" i="27"/>
  <c r="N114" i="27" s="1"/>
  <c r="J115" i="27"/>
  <c r="N115" i="27" s="1"/>
  <c r="J116" i="27"/>
  <c r="N116" i="27" s="1"/>
  <c r="J117" i="27"/>
  <c r="N117" i="27" s="1"/>
  <c r="J118" i="27"/>
  <c r="N118" i="27" s="1"/>
  <c r="J119" i="27"/>
  <c r="N119" i="27" s="1"/>
  <c r="J120" i="27"/>
  <c r="N120" i="27" s="1"/>
  <c r="J121" i="27"/>
  <c r="N121" i="27" s="1"/>
  <c r="J122" i="27"/>
  <c r="N122" i="27" s="1"/>
  <c r="J123" i="27"/>
  <c r="N123" i="27" s="1"/>
  <c r="J124" i="27"/>
  <c r="N124" i="27" s="1"/>
  <c r="J125" i="27"/>
  <c r="N125" i="27" s="1"/>
  <c r="J126" i="27"/>
  <c r="N126" i="27" s="1"/>
  <c r="J127" i="27"/>
  <c r="N127" i="27" s="1"/>
  <c r="J128" i="27"/>
  <c r="N128" i="27" s="1"/>
  <c r="J129" i="27"/>
  <c r="N129" i="27" s="1"/>
  <c r="J130" i="27"/>
  <c r="N130" i="27" s="1"/>
  <c r="J131" i="27"/>
  <c r="N131" i="27" s="1"/>
  <c r="J132" i="27"/>
  <c r="N132" i="27" s="1"/>
  <c r="J133" i="27"/>
  <c r="N133" i="27" s="1"/>
  <c r="J134" i="27"/>
  <c r="N134" i="27" s="1"/>
  <c r="J111" i="27"/>
  <c r="E102" i="27"/>
  <c r="E150" i="27" s="1"/>
  <c r="J79" i="27"/>
  <c r="N79" i="27" s="1"/>
  <c r="J80" i="27"/>
  <c r="N80" i="27" s="1"/>
  <c r="J81" i="27"/>
  <c r="N81" i="27" s="1"/>
  <c r="J82" i="27"/>
  <c r="J83" i="27"/>
  <c r="N83" i="27" s="1"/>
  <c r="J84" i="27"/>
  <c r="N84" i="27" s="1"/>
  <c r="J85" i="27"/>
  <c r="N85" i="27" s="1"/>
  <c r="J86" i="27"/>
  <c r="N86" i="27" s="1"/>
  <c r="J87" i="27"/>
  <c r="N87" i="27" s="1"/>
  <c r="J88" i="27"/>
  <c r="N88" i="27" s="1"/>
  <c r="J89" i="27"/>
  <c r="N89" i="27" s="1"/>
  <c r="J90" i="27"/>
  <c r="N90" i="27" s="1"/>
  <c r="J91" i="27"/>
  <c r="N91" i="27" s="1"/>
  <c r="J92" i="27"/>
  <c r="N92" i="27" s="1"/>
  <c r="J93" i="27"/>
  <c r="N93" i="27" s="1"/>
  <c r="J94" i="27"/>
  <c r="N94" i="27" s="1"/>
  <c r="J95" i="27"/>
  <c r="N95" i="27" s="1"/>
  <c r="J96" i="27"/>
  <c r="N96" i="27" s="1"/>
  <c r="J97" i="27"/>
  <c r="N97" i="27" s="1"/>
  <c r="J98" i="27"/>
  <c r="N98" i="27" s="1"/>
  <c r="J99" i="27"/>
  <c r="N99" i="27" s="1"/>
  <c r="J100" i="27"/>
  <c r="N100" i="27" s="1"/>
  <c r="J101" i="27"/>
  <c r="N101" i="27" s="1"/>
  <c r="J78" i="27"/>
  <c r="N78" i="27" s="1"/>
  <c r="J25" i="27"/>
  <c r="L25" i="27" s="1"/>
  <c r="J26" i="27"/>
  <c r="L26" i="27" s="1"/>
  <c r="J27" i="27"/>
  <c r="L27" i="27" s="1"/>
  <c r="J28" i="27"/>
  <c r="L28" i="27" s="1"/>
  <c r="J29" i="27"/>
  <c r="L29" i="27" s="1"/>
  <c r="J30" i="27"/>
  <c r="N30" i="27" s="1"/>
  <c r="J31" i="27"/>
  <c r="L31" i="27" s="1"/>
  <c r="J32" i="27"/>
  <c r="N32" i="27" s="1"/>
  <c r="J33" i="27"/>
  <c r="L33" i="27" s="1"/>
  <c r="J34" i="27"/>
  <c r="N34" i="27" s="1"/>
  <c r="J35" i="27"/>
  <c r="N35" i="27" s="1"/>
  <c r="J36" i="27"/>
  <c r="L36" i="27" s="1"/>
  <c r="J37" i="27"/>
  <c r="N37" i="27" s="1"/>
  <c r="J38" i="27"/>
  <c r="L38" i="27" s="1"/>
  <c r="J39" i="27"/>
  <c r="L39" i="27" s="1"/>
  <c r="J40" i="27"/>
  <c r="L40" i="27" s="1"/>
  <c r="J41" i="27"/>
  <c r="L41" i="27" s="1"/>
  <c r="J42" i="27"/>
  <c r="L42" i="27" s="1"/>
  <c r="J43" i="27"/>
  <c r="N43" i="27" s="1"/>
  <c r="J44" i="27"/>
  <c r="L44" i="27" s="1"/>
  <c r="J45" i="27"/>
  <c r="L45" i="27" s="1"/>
  <c r="J46" i="27"/>
  <c r="N46" i="27" s="1"/>
  <c r="J47" i="27"/>
  <c r="N47" i="27" s="1"/>
  <c r="J48" i="27"/>
  <c r="L48" i="27" s="1"/>
  <c r="J49" i="27"/>
  <c r="N49" i="27" s="1"/>
  <c r="J50" i="27"/>
  <c r="L50" i="27" s="1"/>
  <c r="J51" i="27"/>
  <c r="N51" i="27" s="1"/>
  <c r="J52" i="27"/>
  <c r="N52" i="27" s="1"/>
  <c r="J53" i="27"/>
  <c r="N53" i="27" s="1"/>
  <c r="J54" i="27"/>
  <c r="L54" i="27" s="1"/>
  <c r="J55" i="27"/>
  <c r="N55" i="27" s="1"/>
  <c r="J56" i="27"/>
  <c r="N56" i="27" s="1"/>
  <c r="J57" i="27"/>
  <c r="L57" i="27" s="1"/>
  <c r="J58" i="27"/>
  <c r="N58" i="27" s="1"/>
  <c r="J59" i="27"/>
  <c r="N59" i="27" s="1"/>
  <c r="J60" i="27"/>
  <c r="L60" i="27" s="1"/>
  <c r="J61" i="27"/>
  <c r="L61" i="27" s="1"/>
  <c r="J62" i="27"/>
  <c r="L62" i="27" s="1"/>
  <c r="J63" i="27"/>
  <c r="L63" i="27" s="1"/>
  <c r="J64" i="27"/>
  <c r="N64" i="27" s="1"/>
  <c r="J65" i="27"/>
  <c r="L65" i="27" s="1"/>
  <c r="J66" i="27"/>
  <c r="L66" i="27" s="1"/>
  <c r="J67" i="27"/>
  <c r="N67" i="27" s="1"/>
  <c r="J68" i="27"/>
  <c r="N68" i="27" s="1"/>
  <c r="J21" i="27"/>
  <c r="L21" i="27" s="1"/>
  <c r="J22" i="27"/>
  <c r="L22" i="27" s="1"/>
  <c r="J23" i="27"/>
  <c r="N23" i="27" s="1"/>
  <c r="J24" i="27"/>
  <c r="N24" i="27" s="1"/>
  <c r="J20" i="27"/>
  <c r="I137" i="27"/>
  <c r="N137" i="27" s="1"/>
  <c r="F137" i="27"/>
  <c r="G105" i="27"/>
  <c r="H15" i="27"/>
  <c r="G15" i="27"/>
  <c r="F15" i="27"/>
  <c r="G8" i="27"/>
  <c r="I8" i="27" s="1"/>
  <c r="G13" i="27"/>
  <c r="I13" i="27" s="1"/>
  <c r="G77" i="27"/>
  <c r="I77" i="27" s="1"/>
  <c r="G109" i="27"/>
  <c r="I109" i="27" s="1"/>
  <c r="G76" i="27"/>
  <c r="I76" i="27" s="1"/>
  <c r="K69" i="27"/>
  <c r="M69" i="27"/>
  <c r="G110" i="27"/>
  <c r="I110" i="27" s="1"/>
  <c r="G75" i="27"/>
  <c r="I75" i="27" s="1"/>
  <c r="G19" i="27"/>
  <c r="I19" i="27" s="1"/>
  <c r="F18" i="27"/>
  <c r="G18" i="27" s="1"/>
  <c r="I18" i="27" s="1"/>
  <c r="L18" i="27" s="1"/>
  <c r="F17" i="27"/>
  <c r="G17" i="27" s="1"/>
  <c r="G71" i="27"/>
  <c r="H17" i="27"/>
  <c r="G108" i="27"/>
  <c r="I108" i="27" s="1"/>
  <c r="L108" i="27" s="1"/>
  <c r="G74" i="27"/>
  <c r="I74" i="27" s="1"/>
  <c r="G16" i="27"/>
  <c r="I16" i="27" s="1"/>
  <c r="J143" i="27" l="1"/>
  <c r="I143" i="27"/>
  <c r="H143" i="27" s="1"/>
  <c r="N138" i="27"/>
  <c r="N143" i="27" s="1"/>
  <c r="H17" i="8"/>
  <c r="J135" i="27"/>
  <c r="N111" i="27"/>
  <c r="N62" i="27"/>
  <c r="N65" i="27"/>
  <c r="L49" i="27"/>
  <c r="L37" i="27"/>
  <c r="N61" i="27"/>
  <c r="N25" i="27"/>
  <c r="J102" i="27"/>
  <c r="N82" i="27"/>
  <c r="L34" i="27"/>
  <c r="N63" i="27"/>
  <c r="N66" i="27"/>
  <c r="L53" i="27"/>
  <c r="L47" i="27"/>
  <c r="N22" i="27"/>
  <c r="N57" i="27"/>
  <c r="N29" i="27"/>
  <c r="L46" i="27"/>
  <c r="L67" i="27"/>
  <c r="L30" i="27"/>
  <c r="N21" i="27"/>
  <c r="N45" i="27"/>
  <c r="L35" i="27"/>
  <c r="L68" i="27"/>
  <c r="L64" i="27"/>
  <c r="N50" i="27"/>
  <c r="L59" i="27"/>
  <c r="N42" i="27"/>
  <c r="L58" i="27"/>
  <c r="N28" i="27"/>
  <c r="L52" i="27"/>
  <c r="N27" i="27"/>
  <c r="L51" i="27"/>
  <c r="N26" i="27"/>
  <c r="L32" i="27"/>
  <c r="N44" i="27"/>
  <c r="N41" i="27"/>
  <c r="N38" i="27"/>
  <c r="L56" i="27"/>
  <c r="N40" i="27"/>
  <c r="N39" i="27"/>
  <c r="N54" i="27"/>
  <c r="L55" i="27"/>
  <c r="L43" i="27"/>
  <c r="N33" i="27"/>
  <c r="N31" i="27"/>
  <c r="N60" i="27"/>
  <c r="N48" i="27"/>
  <c r="N36" i="27"/>
  <c r="L24" i="27"/>
  <c r="L23" i="27"/>
  <c r="L137" i="27"/>
  <c r="L143" i="27" s="1"/>
  <c r="L8" i="27"/>
  <c r="N8" i="27"/>
  <c r="I15" i="27"/>
  <c r="L15" i="27" s="1"/>
  <c r="N13" i="27"/>
  <c r="L13" i="27"/>
  <c r="N77" i="27"/>
  <c r="L77" i="27"/>
  <c r="N109" i="27"/>
  <c r="L109" i="27"/>
  <c r="I17" i="27"/>
  <c r="L17" i="27" s="1"/>
  <c r="L76" i="27"/>
  <c r="N76" i="27"/>
  <c r="N110" i="27"/>
  <c r="L110" i="27"/>
  <c r="L75" i="27"/>
  <c r="N75" i="27"/>
  <c r="N19" i="27"/>
  <c r="L19" i="27"/>
  <c r="N18" i="27"/>
  <c r="L16" i="27"/>
  <c r="N16" i="27"/>
  <c r="N74" i="27"/>
  <c r="L74" i="27"/>
  <c r="N108" i="27"/>
  <c r="E154" i="27"/>
  <c r="J22" i="8"/>
  <c r="K22" i="8"/>
  <c r="L22" i="8"/>
  <c r="M22" i="8"/>
  <c r="N22" i="8"/>
  <c r="I22" i="8"/>
  <c r="G22" i="8"/>
  <c r="F22" i="8" s="1"/>
  <c r="G107" i="27"/>
  <c r="I107" i="27" s="1"/>
  <c r="N107" i="27" s="1"/>
  <c r="G73" i="27"/>
  <c r="I73" i="27" s="1"/>
  <c r="G14" i="27"/>
  <c r="I14" i="27" s="1"/>
  <c r="J144" i="27" l="1"/>
  <c r="J154" i="27"/>
  <c r="H22" i="8"/>
  <c r="N17" i="27"/>
  <c r="N15" i="27"/>
  <c r="L73" i="27"/>
  <c r="N73" i="27"/>
  <c r="L14" i="27"/>
  <c r="N14" i="27"/>
  <c r="K135" i="27"/>
  <c r="M135" i="27"/>
  <c r="E103" i="27"/>
  <c r="E153" i="27" s="1"/>
  <c r="M154" i="27" l="1"/>
  <c r="M144" i="27"/>
  <c r="K154" i="27"/>
  <c r="K144" i="27"/>
  <c r="E155" i="27"/>
  <c r="G106" i="27"/>
  <c r="G135" i="27" s="1"/>
  <c r="G144" i="27" s="1"/>
  <c r="F144" i="27" s="1"/>
  <c r="I106" i="27" l="1"/>
  <c r="G12" i="27"/>
  <c r="I12" i="27" s="1"/>
  <c r="L106" i="27" l="1"/>
  <c r="N106" i="27"/>
  <c r="K102" i="27"/>
  <c r="K103" i="27" s="1"/>
  <c r="K153" i="27" s="1"/>
  <c r="K155" i="27" s="1"/>
  <c r="M102" i="27"/>
  <c r="M103" i="27" l="1"/>
  <c r="M153" i="27" s="1"/>
  <c r="M155" i="27" s="1"/>
  <c r="G72" i="27"/>
  <c r="G102" i="27" s="1"/>
  <c r="N12" i="27"/>
  <c r="L12" i="27"/>
  <c r="I9" i="27"/>
  <c r="N9" i="27" s="1"/>
  <c r="L9" i="27" l="1"/>
  <c r="I72" i="27"/>
  <c r="L72" i="27" l="1"/>
  <c r="N72" i="27"/>
  <c r="G11" i="27" l="1"/>
  <c r="I11" i="27" s="1"/>
  <c r="L11" i="27" s="1"/>
  <c r="N11" i="27" l="1"/>
  <c r="G10" i="27" l="1"/>
  <c r="I10" i="27" s="1"/>
  <c r="N10" i="27" l="1"/>
  <c r="L10" i="27"/>
  <c r="G154" i="27"/>
  <c r="F135" i="27" l="1"/>
  <c r="F154" i="27" s="1"/>
  <c r="F102" i="27" l="1"/>
  <c r="M30" i="8"/>
  <c r="K30" i="8"/>
  <c r="J30" i="8"/>
  <c r="J31" i="8" s="1"/>
  <c r="E30" i="8"/>
  <c r="E31" i="8" s="1"/>
  <c r="G7" i="8" l="1"/>
  <c r="I7" i="8" s="1"/>
  <c r="N7" i="8" s="1"/>
  <c r="L7" i="8" l="1"/>
  <c r="I105" i="27" l="1"/>
  <c r="M150" i="27"/>
  <c r="I135" i="27" l="1"/>
  <c r="N105" i="27"/>
  <c r="L105" i="27"/>
  <c r="I154" i="27" l="1"/>
  <c r="I144" i="27"/>
  <c r="H144" i="27" s="1"/>
  <c r="H135" i="27"/>
  <c r="H154" i="27" s="1"/>
  <c r="N135" i="27"/>
  <c r="I71" i="27"/>
  <c r="I102" i="27" s="1"/>
  <c r="N154" i="27" l="1"/>
  <c r="N144" i="27"/>
  <c r="L154" i="27"/>
  <c r="H102" i="27"/>
  <c r="N71" i="27"/>
  <c r="N102" i="27" s="1"/>
  <c r="L71" i="27"/>
  <c r="L102" i="27" s="1"/>
  <c r="C9" i="4" l="1"/>
  <c r="B5" i="4"/>
  <c r="B9" i="4" l="1"/>
  <c r="D9" i="4"/>
  <c r="E9" i="4" l="1"/>
  <c r="F9" i="4" l="1"/>
  <c r="K150" i="27" l="1"/>
  <c r="G7" i="27"/>
  <c r="G69" i="27" l="1"/>
  <c r="I7" i="27"/>
  <c r="I69" i="27" s="1"/>
  <c r="I150" i="27" s="1"/>
  <c r="G150" i="27" l="1"/>
  <c r="G103" i="27"/>
  <c r="G153" i="27" s="1"/>
  <c r="G155" i="27" s="1"/>
  <c r="F155" i="27" s="1"/>
  <c r="F69" i="27"/>
  <c r="F150" i="27"/>
  <c r="L7" i="27"/>
  <c r="N7" i="27"/>
  <c r="B8" i="4"/>
  <c r="B11" i="4" s="1"/>
  <c r="B17" i="4" s="1"/>
  <c r="C3" i="28" s="1"/>
  <c r="F103" i="27" l="1"/>
  <c r="F153" i="27" s="1"/>
  <c r="C8" i="4" s="1"/>
  <c r="H69" i="27"/>
  <c r="I103" i="27"/>
  <c r="I153" i="27" s="1"/>
  <c r="I155" i="27" s="1"/>
  <c r="H155" i="27" s="1"/>
  <c r="H150" i="27"/>
  <c r="D8" i="4"/>
  <c r="D11" i="4" s="1"/>
  <c r="G6" i="8"/>
  <c r="G12" i="8" s="1"/>
  <c r="H103" i="27" l="1"/>
  <c r="H153" i="27" s="1"/>
  <c r="F27" i="8"/>
  <c r="F12" i="8"/>
  <c r="I6" i="8"/>
  <c r="I12" i="8" s="1"/>
  <c r="C7" i="28" s="1"/>
  <c r="G30" i="8" l="1"/>
  <c r="F30" i="8" s="1"/>
  <c r="F31" i="8" s="1"/>
  <c r="H27" i="8"/>
  <c r="H12" i="8"/>
  <c r="L6" i="8"/>
  <c r="L12" i="8" s="1"/>
  <c r="N6" i="8"/>
  <c r="N12" i="8" s="1"/>
  <c r="C11" i="4"/>
  <c r="D5" i="4"/>
  <c r="C5" i="4" s="1"/>
  <c r="G31" i="8" l="1"/>
  <c r="I30" i="8"/>
  <c r="F5" i="4" s="1"/>
  <c r="F6" i="4" s="1"/>
  <c r="L30" i="8"/>
  <c r="L31" i="8" s="1"/>
  <c r="F8" i="4"/>
  <c r="F11" i="4" s="1"/>
  <c r="E8" i="4"/>
  <c r="D6" i="4"/>
  <c r="D17" i="4" s="1"/>
  <c r="C5" i="28" s="1"/>
  <c r="K31" i="8"/>
  <c r="N152" i="27"/>
  <c r="M152" i="27"/>
  <c r="L152" i="27"/>
  <c r="K152" i="27"/>
  <c r="J152" i="27"/>
  <c r="I152" i="27"/>
  <c r="H152" i="27"/>
  <c r="G152" i="27"/>
  <c r="F152" i="27"/>
  <c r="E152" i="27"/>
  <c r="D152" i="27"/>
  <c r="D29" i="8"/>
  <c r="E29" i="8"/>
  <c r="H29" i="8"/>
  <c r="F29" i="8"/>
  <c r="G29" i="8"/>
  <c r="I29" i="8"/>
  <c r="J29" i="8"/>
  <c r="K29" i="8"/>
  <c r="L29" i="8"/>
  <c r="M29" i="8"/>
  <c r="N29" i="8"/>
  <c r="H30" i="8" l="1"/>
  <c r="H31" i="8" s="1"/>
  <c r="N30" i="8"/>
  <c r="I31" i="8"/>
  <c r="F17" i="4"/>
  <c r="E17" i="4" s="1"/>
  <c r="C6" i="28" s="1"/>
  <c r="E11" i="4"/>
  <c r="E5" i="4"/>
  <c r="N31" i="8"/>
  <c r="M31" i="8"/>
  <c r="B6" i="4"/>
  <c r="C17" i="4" l="1"/>
  <c r="C4" i="28" s="1"/>
  <c r="E6" i="4"/>
  <c r="C6" i="4"/>
  <c r="N20" i="27" l="1"/>
  <c r="N69" i="27" s="1"/>
  <c r="L20" i="27"/>
  <c r="L69" i="27" s="1"/>
  <c r="L150" i="27" s="1"/>
  <c r="J69" i="27"/>
  <c r="J103" i="27" l="1"/>
  <c r="J153" i="27" s="1"/>
  <c r="J155" i="27" s="1"/>
  <c r="J150" i="27"/>
  <c r="C9" i="28"/>
  <c r="L103" i="27"/>
  <c r="L153" i="27" s="1"/>
  <c r="L155" i="27" s="1"/>
  <c r="N103" i="27"/>
  <c r="N153" i="27" l="1"/>
  <c r="N155" i="27" s="1"/>
  <c r="N150"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Roth, Laura - FNS</author>
    <author>tc={D5118060-C1F8-4E1D-A5F8-FBC984DBD83F}</author>
    <author>Otey, Jennifer - FNS</author>
    <author>tc={1C874366-A279-4A5C-85D4-B9DBD2DA8AFE}</author>
    <author>tc={8BB90CCC-8DE3-488A-BB7B-1122947F5B4A}</author>
    <author>tc={D829C89B-9C04-4FA0-9229-37F86DDBC18A}</author>
    <author>tc={594D3358-A28E-4D2E-9DDC-29883DD595CE}</author>
    <author>tc={B0344CCE-20D2-4343-8DA8-E496A9B932D8}</author>
    <author>tc={4DE8AA61-A0B3-478D-8A7E-B21CEAF8FF9B}</author>
    <author>tc={CE90BF9A-731C-4776-B5E4-426E93A12C2B}</author>
    <author>tc={331D8390-D266-4EC9-9834-D6D15F9D38DC}</author>
    <author>tc={FBDCB815-9FDD-4A93-AE5A-27BB707923C6}</author>
    <author>tc={F069DF02-87AE-4103-87EB-5C9242CB9FC3}</author>
  </authors>
  <commentList>
    <comment ref="E7" authorId="0" shapeId="0" xr:uid="{00000000-0006-0000-0000-000002000000}">
      <text>
        <r>
          <rPr>
            <b/>
            <sz val="9"/>
            <color indexed="81"/>
            <rFont val="Tahoma"/>
            <family val="2"/>
          </rPr>
          <t>Hoang, Thoa K. - FNS:</t>
        </r>
        <r>
          <rPr>
            <sz val="9"/>
            <color indexed="81"/>
            <rFont val="Tahoma"/>
            <family val="2"/>
          </rPr>
          <t xml:space="preserve">
FNS took the last 5 year data of state agencies that requested additional audit funds and averaged them to estimate that there are 8 state agencies that will each file </t>
        </r>
      </text>
    </comment>
    <comment ref="C10" authorId="0" shapeId="0" xr:uid="{00000000-0006-0000-0000-000007000000}">
      <text>
        <r>
          <rPr>
            <b/>
            <sz val="9"/>
            <color indexed="81"/>
            <rFont val="Tahoma"/>
            <family val="2"/>
          </rPr>
          <t>Hoang, Thoa K. - FNS:</t>
        </r>
        <r>
          <rPr>
            <sz val="9"/>
            <color indexed="81"/>
            <rFont val="Tahoma"/>
            <family val="2"/>
          </rPr>
          <t xml:space="preserve">
based on certain criteria, some institutions will be reviewed more frequently.</t>
        </r>
      </text>
    </comment>
    <comment ref="H10" authorId="1" shapeId="0" xr:uid="{00000000-0006-0000-0000-000008000000}">
      <text>
        <r>
          <rPr>
            <b/>
            <sz val="9"/>
            <color indexed="81"/>
            <rFont val="Tahoma"/>
            <family val="2"/>
          </rPr>
          <t>Roth, Laura - FNS:</t>
        </r>
        <r>
          <rPr>
            <sz val="9"/>
            <color indexed="81"/>
            <rFont val="Tahoma"/>
            <family val="2"/>
          </rPr>
          <t xml:space="preserve">
Adjsuted from the proposed rule ICR to account for the time it takes to select a sample to review
</t>
        </r>
      </text>
    </comment>
    <comment ref="E12" authorId="1" shapeId="0" xr:uid="{00000000-0006-0000-0000-000009000000}">
      <text>
        <r>
          <rPr>
            <b/>
            <sz val="9"/>
            <color indexed="81"/>
            <rFont val="Tahoma"/>
            <family val="2"/>
          </rPr>
          <t>Roth, Laura - FNS:</t>
        </r>
        <r>
          <rPr>
            <sz val="9"/>
            <color indexed="81"/>
            <rFont val="Tahoma"/>
            <family val="2"/>
          </rPr>
          <t xml:space="preserve">
FNS assumes that each SA has at least 1 unaffilated center under a SO in the State</t>
        </r>
      </text>
    </comment>
    <comment ref="H12" authorId="1" shapeId="0" xr:uid="{00000000-0006-0000-0000-00000A000000}">
      <text>
        <r>
          <rPr>
            <b/>
            <sz val="9"/>
            <color indexed="81"/>
            <rFont val="Tahoma"/>
            <family val="2"/>
          </rPr>
          <t>Roth, Laura - FNS:</t>
        </r>
        <r>
          <rPr>
            <sz val="9"/>
            <color indexed="81"/>
            <rFont val="Tahoma"/>
            <family val="2"/>
          </rPr>
          <t xml:space="preserve">
Adjusted from the proposed rule ICR to account for the time it takes to determine the sample to review.</t>
        </r>
      </text>
    </comment>
    <comment ref="F14" authorId="2" shapeId="0" xr:uid="{D5118060-C1F8-4E1D-A5F8-FBC984DBD83F}">
      <text>
        <t>[Threaded comment]
Your version of Excel allows you to read this threaded comment; however, any edits to it will get removed if the file is opened in a newer version of Excel. Learn more: https://go.microsoft.com/fwlink/?linkid=870924
Comment:
    Number based on currently approved ICR of number renewing.</t>
      </text>
    </comment>
    <comment ref="F15" authorId="3" shapeId="0" xr:uid="{745DBB8F-F025-4339-83BE-1DBE18A9F6F7}">
      <text>
        <r>
          <rPr>
            <b/>
            <sz val="9"/>
            <color indexed="81"/>
            <rFont val="Tahoma"/>
            <family val="2"/>
          </rPr>
          <t>Otey, Jennifer - FNS:</t>
        </r>
        <r>
          <rPr>
            <sz val="9"/>
            <color indexed="81"/>
            <rFont val="Tahoma"/>
            <family val="2"/>
          </rPr>
          <t xml:space="preserve">
Based on the number of sponsors in the curretly approved ICR - 3257 government and 18601 businesses.</t>
        </r>
      </text>
    </comment>
    <comment ref="G17" authorId="4" shapeId="0" xr:uid="{1C874366-A279-4A5C-85D4-B9DBD2DA8AFE}">
      <text>
        <t>[Threaded comment]
Your version of Excel allows you to read this threaded comment; however, any edits to it will get removed if the file is opened in a newer version of Excel. Learn more: https://go.microsoft.com/fwlink/?linkid=870924
Comment:
    540+83 = 623 (number of sponsors of daycare homes, in current ICR).</t>
      </text>
    </comment>
    <comment ref="B24" authorId="5" shapeId="0" xr:uid="{8BB90CCC-8DE3-488A-BB7B-1122947F5B4A}">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B27" authorId="6" shapeId="0" xr:uid="{D829C89B-9C04-4FA0-9229-37F86DDBC18A}">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B29" authorId="7" shapeId="0" xr:uid="{594D3358-A28E-4D2E-9DDC-29883DD595CE}">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E72" authorId="1" shapeId="0" xr:uid="{00000000-0006-0000-0000-00000B000000}">
      <text>
        <r>
          <rPr>
            <b/>
            <sz val="9"/>
            <color indexed="81"/>
            <rFont val="Tahoma"/>
            <family val="2"/>
          </rPr>
          <t>Roth, Laura - FNS:</t>
        </r>
        <r>
          <rPr>
            <sz val="9"/>
            <color indexed="81"/>
            <rFont val="Tahoma"/>
            <family val="2"/>
          </rPr>
          <t xml:space="preserve">
This number is based on the number of large, local govt SO of sponsored centers that have unaffliated centers.
</t>
        </r>
      </text>
    </comment>
    <comment ref="F72" authorId="1" shapeId="0" xr:uid="{00000000-0006-0000-0000-00000C000000}">
      <text>
        <r>
          <rPr>
            <b/>
            <sz val="9"/>
            <color indexed="81"/>
            <rFont val="Tahoma"/>
            <family val="2"/>
          </rPr>
          <t>Roth, Laura - FNS:</t>
        </r>
        <r>
          <rPr>
            <sz val="9"/>
            <color indexed="81"/>
            <rFont val="Tahoma"/>
            <family val="2"/>
          </rPr>
          <t xml:space="preserve">
The SO will provide the SA 1 record for all of it's unaffiliated centers.</t>
        </r>
      </text>
    </comment>
    <comment ref="E73" authorId="8" shapeId="0" xr:uid="{B0344CCE-20D2-4343-8DA8-E496A9B932D8}">
      <text>
        <t>[Threaded comment]
Your version of Excel allows you to read this threaded comment; however, any edits to it will get removed if the file is opened in a newer version of Excel. Learn more: https://go.microsoft.com/fwlink/?linkid=870924
Comment:
    This is the number of government institutions from the most recently approved  CACFP ICR.</t>
      </text>
    </comment>
    <comment ref="E105" authorId="9" shapeId="0" xr:uid="{4DE8AA61-A0B3-478D-8A7E-B21CEAF8FF9B}">
      <text>
        <t>[Threaded comment]
Your version of Excel allows you to read this threaded comment; however, any edits to it will get removed if the file is opened in a newer version of Excel. Learn more: https://go.microsoft.com/fwlink/?linkid=870924
Comment:
    This is the number of buisness institutions from the most recently approved  CACFP ICR.</t>
      </text>
    </comment>
    <comment ref="E106" authorId="1" shapeId="0" xr:uid="{00000000-0006-0000-0000-000018000000}">
      <text>
        <r>
          <rPr>
            <b/>
            <sz val="9"/>
            <color indexed="81"/>
            <rFont val="Tahoma"/>
            <family val="2"/>
          </rPr>
          <t>Roth, Laura - FNS:</t>
        </r>
        <r>
          <rPr>
            <sz val="9"/>
            <color indexed="81"/>
            <rFont val="Tahoma"/>
            <family val="2"/>
          </rPr>
          <t xml:space="preserve">
This the estimate of large, business SO of sponsored centers that have unaffiliated centers.
</t>
        </r>
      </text>
    </comment>
    <comment ref="E137" authorId="10" shapeId="0" xr:uid="{CE90BF9A-731C-4776-B5E4-426E93A12C2B}">
      <text>
        <t>[Threaded comment]
Your version of Excel allows you to read this threaded comment; however, any edits to it will get removed if the file is opened in a newer version of Excel. Learn more: https://go.microsoft.com/fwlink/?linkid=870924
Comment:
    Based on current approved ICR.</t>
      </text>
    </comment>
    <comment ref="F137" authorId="11" shapeId="0" xr:uid="{331D8390-D266-4EC9-9834-D6D15F9D38DC}">
      <text>
        <t>[Threaded comment]
Your version of Excel allows you to read this threaded comment; however, any edits to it will get removed if the file is opened in a newer version of Excel. Learn more: https://go.microsoft.com/fwlink/?linkid=870924
Comment:
    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
      </text>
    </comment>
    <comment ref="B138" authorId="12" shapeId="0" xr:uid="{FBDCB815-9FDD-4A93-AE5A-27BB707923C6}">
      <text>
        <t>[Threaded comment]
Your version of Excel allows you to read this threaded comment; however, any edits to it will get removed if the file is opened in a newer version of Excel. Learn more: https://go.microsoft.com/fwlink/?linkid=870924
Comment:
    226.17(b)(9) was not included in the list of requirements because it is a recordkeeping requirement.</t>
      </text>
    </comment>
    <comment ref="C147" authorId="13" shapeId="0" xr:uid="{F069DF02-87AE-4103-87EB-5C9242CB9FC3}">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Hoang, Thoa K. - FNS</author>
    <author>tc={55B10639-F229-42B2-A109-95505458683B}</author>
    <author>tc={969E12B7-A93F-4CA5-8D6D-C46C0C98E708}</author>
  </authors>
  <commentList>
    <comment ref="C7" authorId="0" shapeId="0" xr:uid="{00000000-0006-0000-0100-000003000000}">
      <text>
        <r>
          <rPr>
            <b/>
            <sz val="9"/>
            <color indexed="81"/>
            <rFont val="Tahoma"/>
            <family val="2"/>
          </rPr>
          <t>Hoang, Thoa K. - FNS:</t>
        </r>
        <r>
          <rPr>
            <sz val="9"/>
            <color indexed="81"/>
            <rFont val="Tahoma"/>
            <family val="2"/>
          </rPr>
          <t xml:space="preserve">
based on certain criteria, some institutions will be reviewed more frequently.</t>
        </r>
      </text>
    </comment>
    <comment ref="B14" authorId="1" shapeId="0" xr:uid="{55B10639-F229-42B2-A109-95505458683B}">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B19" authorId="2" shapeId="0" xr:uid="{969E12B7-A93F-4CA5-8D6D-C46C0C98E708}">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bkowtha</author>
  </authors>
  <commentList>
    <comment ref="C4" authorId="0" shapeId="0" xr:uid="{00000000-0006-0000-0300-000001000000}">
      <text>
        <r>
          <rPr>
            <b/>
            <sz val="9"/>
            <color indexed="81"/>
            <rFont val="Tahoma"/>
            <family val="2"/>
          </rPr>
          <t>bkowtha:</t>
        </r>
        <r>
          <rPr>
            <sz val="9"/>
            <color indexed="81"/>
            <rFont val="Tahoma"/>
            <family val="2"/>
          </rPr>
          <t xml:space="preserve">
39.29</t>
        </r>
      </text>
    </comment>
    <comment ref="C6" authorId="0" shapeId="0" xr:uid="{00000000-0006-0000-0300-000002000000}">
      <text>
        <r>
          <rPr>
            <b/>
            <sz val="9"/>
            <color indexed="81"/>
            <rFont val="Tahoma"/>
            <family val="2"/>
          </rPr>
          <t>bkowtha:</t>
        </r>
        <r>
          <rPr>
            <sz val="9"/>
            <color indexed="81"/>
            <rFont val="Tahoma"/>
            <family val="2"/>
          </rPr>
          <t xml:space="preserve">
2.4345</t>
        </r>
      </text>
    </comment>
  </commentList>
</comments>
</file>

<file path=xl/sharedStrings.xml><?xml version="1.0" encoding="utf-8"?>
<sst xmlns="http://schemas.openxmlformats.org/spreadsheetml/2006/main" count="439" uniqueCount="320">
  <si>
    <t xml:space="preserve">Reporting </t>
  </si>
  <si>
    <t>CACFP</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</si>
  <si>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</si>
  <si>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</si>
  <si>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</si>
  <si>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</si>
  <si>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</si>
  <si>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</si>
  <si>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</si>
  <si>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</si>
  <si>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</si>
  <si>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</si>
  <si>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</si>
  <si>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</si>
  <si>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</si>
  <si>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</si>
  <si>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</si>
  <si>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</si>
  <si>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</si>
  <si>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Due to Authorizing Statute</t>
  </si>
  <si>
    <t>Due to Program Change - Rulemaking</t>
  </si>
  <si>
    <t>Due to an Adjustment</t>
  </si>
  <si>
    <t>Total Difference</t>
  </si>
  <si>
    <t>Justification</t>
  </si>
  <si>
    <t xml:space="preserve">Data Validation - List </t>
  </si>
  <si>
    <t>Notes:</t>
  </si>
  <si>
    <t>State and Local Government Level</t>
  </si>
  <si>
    <t>Highlighted cells indicate a change due to the Final Rule</t>
  </si>
  <si>
    <t>State Agency</t>
  </si>
  <si>
    <t>226.4(j)</t>
  </si>
  <si>
    <t>SAs may submit plan to FNS for additional audit funding.</t>
  </si>
  <si>
    <t xml:space="preserve">226.6(k)(11)(iii) </t>
  </si>
  <si>
    <t>SA to submit, for FNS review, information supporting a request for a reduction in the State’s liability, a reconsideration of the State’s liability, or an exception to the 60-day deadline, for exceptional circumstances.</t>
  </si>
  <si>
    <t>226.6 (b)(4)(ii)</t>
  </si>
  <si>
    <t xml:space="preserve">State agency must consult with FNS prior to any taking action to terminate for convenience. </t>
  </si>
  <si>
    <t>226.6(m)(6)</t>
  </si>
  <si>
    <t>SAs to conduct reviews every two years for sponsoring organizations with less than 100 facilities and conduct activities other than the CACFP or are at risk of having serious management problems.</t>
  </si>
  <si>
    <t>226.7(b)(1)</t>
  </si>
  <si>
    <t>Have procedures in place for annually reviewing at least one month of the sponsoring organization’s bank account activity against other associated records to verify that the transactions meet program requirements.</t>
  </si>
  <si>
    <t>226.7(b)(1)(ii)</t>
  </si>
  <si>
    <t>State agency must have procedures for annually reviewing a sponsoring organization’s actual expenditures of CACFP funds and the amount of meal reimbursement funds retained from unaffiliated centers.</t>
  </si>
  <si>
    <t xml:space="preserve">226.25(j) </t>
  </si>
  <si>
    <t>State agencies must notify SFAs of fines and submit a copy of the notice to FNS.</t>
  </si>
  <si>
    <t>226.6(b)(2)</t>
  </si>
  <si>
    <t>SAs must review annual certification of an institution’s eligibility to continue participating in CACFP (replaces the renewal application process).</t>
  </si>
  <si>
    <t>226.6(m)(3)(ix)</t>
  </si>
  <si>
    <t xml:space="preserve">The State agency is required to assess the timing of each sponsoring organization’s reviews of day care homes and sponsored centers. </t>
  </si>
  <si>
    <t>226.6(p)</t>
  </si>
  <si>
    <t>The SA must develop/revise and provide a sponsoring organization agreement between sponsor and facilities, which must have standard provisions.</t>
  </si>
  <si>
    <t xml:space="preserve">226.12(a) </t>
  </si>
  <si>
    <t xml:space="preserve">SAs must multiply the appropriate administrative reimbursement rate by the number of day care homes submitting claims for reimbursement during the month, to determine the amount of payment that sponsoring organizations will receive. </t>
  </si>
  <si>
    <t xml:space="preserve">226.7(g)(2) </t>
  </si>
  <si>
    <t>State agency must review the budget and supporting documentation prior to approval, for sponsoring organizations of day care homes seeking to carry over administrative funds.</t>
  </si>
  <si>
    <t>226.7(j)</t>
  </si>
  <si>
    <t xml:space="preserve">State agency must establish procedures to recover administrative funds from sponsoring organizations of day care homes that are not properly payable under FNS Instruction 796-2, administrative funds that are in excess of the 10 percent maximum carryover amount, and carryover amounts that are not expended or obligated by the end of the fiscal year following the fiscal year in which they were received. </t>
  </si>
  <si>
    <t>226.3(c)</t>
  </si>
  <si>
    <t>SAs that have been approved to administer the Program must enter into written agreement with FNS for the administration of the Program in the State (Federal/State agreement).</t>
  </si>
  <si>
    <t>226.6(b)(1)</t>
  </si>
  <si>
    <t>SAs must review applications submitted by new institutions.</t>
  </si>
  <si>
    <t>226.6(b)(3)</t>
  </si>
  <si>
    <t>SAs must notify an institution of approval or disapproval of its application within 30 calendar days of receipt of a complete application. The agreement shall contain an assurance that the State agency will comply with policy, instructions, guidance, and handbooks issued by FNS.</t>
  </si>
  <si>
    <t>226.6(b)(4)</t>
  </si>
  <si>
    <t>SAs must enter into written agreement with an institution that has been approved for participation in the Program (State/Institution agreement).</t>
  </si>
  <si>
    <t>226.6(c)(1)(iii)(A)
226.6(c)(2)(iii)(A)
226.6(c)(3)(iii)(A)
226.6(c)(6)(ii)(A)</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</si>
  <si>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FNS Regional Office (FNSRO).</t>
  </si>
  <si>
    <t>226.6(c)(1)(iii)(B)
226.6(c)(2)(iii)(B)
226.6(c)(3)(iii)(B)
226.6(c)(6)(ii)(C)</t>
  </si>
  <si>
    <t>SAs must submit a copy of successful corrective action (temporary deferment or serious deficiency determination) notices to FNSRO for new, renewing, and participating institutions.</t>
  </si>
  <si>
    <t>226.6(c)(1)(iii)(C)
226.6(c)(2)(iii)(C)
226.6(c)(3)(iii)(C)
226.6(c)(6)(ii)(D)</t>
  </si>
  <si>
    <t>SAs must submit a copy of application denial and proposed disqualification notice to FNSRO.</t>
  </si>
  <si>
    <t>226.6(c)(1)(iii)(E)
226.6(c)(2)(iii)(D)
226.6(c)(3)(iii)(E)
226.6(c)(5)(i)(C)</t>
  </si>
  <si>
    <t>SAs must submit copies of disqualification notices to the FNSRO for new, renewing, and participating institutions.</t>
  </si>
  <si>
    <t>226.6(c)(3)(i)</t>
  </si>
  <si>
    <t xml:space="preserve">If a SA holds an agreement with an institution operating in more than one State that has been disqualified from the Program by another SA and has been placed on the National Disqualified List, the SA must terminate the institution’s agreement effective no later than 45 days from the date of the institution’s disqualification by the other SA. </t>
  </si>
  <si>
    <t>226.6(c)(1)(iii)(E)
226.6(c)(2)(iii)(D)
226.6(c)(3)(i)
226.6(c)(3)(iii)(E)
226.6(c)(5)(i)(C)
226.6(c)(6)(ii)(E)</t>
  </si>
  <si>
    <t>SAs must submit copies of disqualification notices and supportive documentation to the FNSRO.</t>
  </si>
  <si>
    <t>226.6(c)(5)(i)(A)-(B)
226.6(c)(5)(ii)(A)-(B)
226.6(c)(5)(ii)(B)
226.6(c)(5)(ii)(D)
226.6(c)(6)(ii)(B)</t>
  </si>
  <si>
    <t>SAs must submit copies of proposed suspension of participation notices to the FNSRO.</t>
  </si>
  <si>
    <t>226.6(c)(6)(ii)(G)</t>
  </si>
  <si>
    <t>SAs must terminate an institution's agreement no later than 45 days after the date of the institution’s disqualification if FNS determines that institution to be seriously deficient and subsequently disqualifies the institution. At the same time the notice of termination is issued, the SA must add the institution to the State agency list and provide a copy of the notice to the appropriate FNSRO.</t>
  </si>
  <si>
    <t>226.6(c)(8)(C)(ii)</t>
  </si>
  <si>
    <t>SA must provide the appropriate FNSRO the name, mailing address, and date of birth of each day care home provider whose agreement is terminated for cause, within 10 days of receiving a notice of termination and disqualification from a sponsoring organization.</t>
  </si>
  <si>
    <t>226.6(d)(1)
226.6(e)</t>
  </si>
  <si>
    <t>SAs must establish licensing/compliance review procedures for child care centers, at-risk afterschool care centers, day care homes, outside-school hours care centers, and adult day centers. Because SAs currently administer the Program in accordance with licensing/compliance review procedures, now the burden associated with this requirement is to revise/update the established procedures, as necessary.</t>
  </si>
  <si>
    <t xml:space="preserve">226.6(d)(3) </t>
  </si>
  <si>
    <t>SAs must establish alternate procedures for review of institutions for which licensing or approval is not available.</t>
  </si>
  <si>
    <t>2226.6(e)(1)(ix)(A)</t>
  </si>
  <si>
    <t>SAs must coordinate with the NSLP State agency to ensure the receipt of a list of schools in the State in which at least one-half of the children enrolled are certified eligible to receive free or reduced-price meals.</t>
  </si>
  <si>
    <t>226.6(f)(1)(i)</t>
  </si>
  <si>
    <t xml:space="preserve">SAs must annually inform institutions that are pricing programs of their responsibility to ensure that free and reduced-price meals are served to participants unable to pay the full price. </t>
  </si>
  <si>
    <t>226.6(f)(1)(ii)</t>
  </si>
  <si>
    <t>SAs must annually provide all institutions a copy of the income standards to be used by institutions for determining the eligibility of participants for free and reduced-price meals under the Program. These standards are provided in Appendix E5. Child Nutrition Programs Income Eligibility Guidelines.</t>
  </si>
  <si>
    <t>226.6(f)(1)(viii)(A)</t>
  </si>
  <si>
    <t>SAs must provide day care home sponsoring organizations a list of elementary schools in which at least one-half of the children enrolled receive free/reduced-price meals on an annual basis.</t>
  </si>
  <si>
    <t>226.6(f)(1)(viii)(D)</t>
  </si>
  <si>
    <t>SAs must provide day care home sponsors a listing of State-funded programs, participation in which a parent or child will qualify for a meal served to a child in a tier II home for the tier I rate of reimbursement on an annual basis.</t>
  </si>
  <si>
    <t>226.6(f)(1)(viii)(E)</t>
  </si>
  <si>
    <t>SAs must submit to the SNAP SA a list of family day care home providers receiving Tier I benefits on an annual basis.</t>
  </si>
  <si>
    <t>on</t>
  </si>
  <si>
    <t>226.6(f)(1)(ix)(A)</t>
  </si>
  <si>
    <t>SAs must provide at-risk-afterschool care centers and sponsoring organizations the list of schools in which one-half of children enrolled are eligible for free/reduced-price meals on an annual basis.</t>
  </si>
  <si>
    <t>226.6(f)(3)(iii)</t>
  </si>
  <si>
    <t>SAs must provide census data to day care home sponsoring organizations.</t>
  </si>
  <si>
    <t>226.6(h)</t>
  </si>
  <si>
    <t>SAs must submit, to the State commodity distribution agency, a list of institutions receiving commodities, by June 1 of each year.</t>
  </si>
  <si>
    <t>226.6(i)</t>
  </si>
  <si>
    <t>SAs must develop a standard contract in accordance with section 226.21 for use between institutions and food service management companies. The contract must stipulate the requirements under 226.6(i), as well as adherence to procurement provisions.</t>
  </si>
  <si>
    <t>226.6(k)(4)(i)</t>
  </si>
  <si>
    <t>SAs must annually submit administrative review (appeal) procedures to all institutions.</t>
  </si>
  <si>
    <t>226.6(k)(4)(ii)</t>
  </si>
  <si>
    <t>Each SA must submit administrative review (appeal) procedures when applicable action is taken.</t>
  </si>
  <si>
    <t>226.6(k)(5)(i)</t>
  </si>
  <si>
    <t>SAs must 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</si>
  <si>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226.6(k)(5)(ii)</t>
  </si>
  <si>
    <t xml:space="preserve">The Administrative Review Official must acknowledge the receipt of the request for an administrative review (appeal) within 10 days of its receipt of the request. </t>
  </si>
  <si>
    <t>226.6(k)(5)(v)</t>
  </si>
  <si>
    <t xml:space="preserve">The Administrative Review Official must review documentation submitted to refute the findings contained in the notice of action. </t>
  </si>
  <si>
    <t>226.6(k)(5)(vi)</t>
  </si>
  <si>
    <t xml:space="preserve">The Administrative Review Official must hold a hearing if requested in the written request for an administrative review (appeal). </t>
  </si>
  <si>
    <t>226.6(k)(5)(ix)
226.6(k)(9)</t>
  </si>
  <si>
    <t xml:space="preserve">The Administrative Review Official must inform the SA, the institution's executive director, and chairman of the board of directors, and the responsible principals and responsible individuals, of the administrative review's outcome within 60 days of the State agency's receipt of the request for an administrative review. </t>
  </si>
  <si>
    <t>226.6(l)</t>
  </si>
  <si>
    <t xml:space="preserve">The SA must establish/revise administrative review (appeal) procedures for day care home providers AND notify the appropriate FNSRO of any change to the procedures or the selected option for offering an administrative review (appeal) to day care home providers. </t>
  </si>
  <si>
    <t>226.6(m)(5)</t>
  </si>
  <si>
    <t>SAs must submit to FNSROs, no later than April 1, 2005, the policies and procedures they have developed governing household contacts. Because SAs have already submitted these policies and procedures, now the burden associated with this requirement is to revise/update the established procedures, as necessary.</t>
  </si>
  <si>
    <t>SAs must annually review at least 33.3 percent of all institutions. As part of its conduct of reviews, the SA must assess each institution's compliance with the requirements of 7 CFR 226 pertaining to: recordkeeping; meal counts; administrative costs; FNS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</si>
  <si>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SAs must develop/revise and provide sponsoring organization agreement between sponsor and facilities.</t>
  </si>
  <si>
    <t xml:space="preserve">226.6(r) </t>
  </si>
  <si>
    <t xml:space="preserve">SAs must provide information on the importance and benefits of the Special Supplemental Nutrition Program for Women, Infants, and Children (WIC) and WIC income eligibility guidelines to participating institutions. </t>
  </si>
  <si>
    <t xml:space="preserve">226.7(c) </t>
  </si>
  <si>
    <t xml:space="preserve">Each SA must submit to the FNSRO a written plan for correcting serious deficiencies noted in Management Evaluations/Audits. </t>
  </si>
  <si>
    <t>226.7(d) 
(Form FNS-44)</t>
  </si>
  <si>
    <t xml:space="preserve">SAs must submit CACFP Report to FNS 30 and 90 days following the month being reported. </t>
  </si>
  <si>
    <t xml:space="preserve">226.7(e) </t>
  </si>
  <si>
    <t>SAs must submit an annual plan for the use of State administrative expense funds.</t>
  </si>
  <si>
    <t xml:space="preserve">226.7(g) </t>
  </si>
  <si>
    <t xml:space="preserve">SAs must review institutions’ budgets on an annual basis. </t>
  </si>
  <si>
    <t>226.7(h)
226.7(i) 
226.7(j)</t>
  </si>
  <si>
    <t>SAs must establish procedures for start-ups, advances, and recovery of over-payments. Annually, SAs revise/edit these policies, as necessary.</t>
  </si>
  <si>
    <t>226.7(k)</t>
  </si>
  <si>
    <t xml:space="preserve">Each SA must process claims for reimbursement to institutions on a monthly basis. </t>
  </si>
  <si>
    <t>226.9(a)</t>
  </si>
  <si>
    <t xml:space="preserve">Each SA must annually assign rates of reimbursement to institutions on the basis of family-size and income information, and national average payment rates.
</t>
  </si>
  <si>
    <t>226.10(e)</t>
  </si>
  <si>
    <t>SAs must make adjustments to a final Claim for Reimbursement postmarked and/or submitted to the SA no later than 60 days following the last day of the full month covered by the claim.</t>
  </si>
  <si>
    <t>226.14(a)</t>
  </si>
  <si>
    <t>SAs must notify institutions of disallowed claim and demand repayment.</t>
  </si>
  <si>
    <t>226.23(l)</t>
  </si>
  <si>
    <t>SAs must obtain written consent from children’s parents or guardians prior to the use or disclosure of information, if the SA plans to use or disclose information about children eligible for free/reduced-price meals in ways not specified in the regulations.</t>
  </si>
  <si>
    <t>226.23(m)(1)
226.23(m)(2)</t>
  </si>
  <si>
    <t>SAs should enter into a written agreement with the party requesting children’s free/reduced-price eligibility information.</t>
  </si>
  <si>
    <t>Follow the policies and procedures governing title, use, and disposition of equipment obtained by purchase, whose cost was acquired in whole or part with food service equipment assistance funds.</t>
  </si>
  <si>
    <t>State agency Subtotal</t>
  </si>
  <si>
    <t>Local Governments (Sponsoring Organizations)</t>
  </si>
  <si>
    <t>Sponsoring organizations have to annually provide State agencies with bank account activity against other associated records to verify that the transactions meet program requirements.</t>
  </si>
  <si>
    <t>226.7(b)(1)(i)</t>
  </si>
  <si>
    <t>Sponsoring organizations must provide State agency with actual expenditures of CACFP funds and the amount of meal reimbursement funds retained from unaffiliated centers to support the sponsoring organization’s administrative costs.</t>
  </si>
  <si>
    <t>226.6(b)</t>
  </si>
  <si>
    <t>Each participating institution must submit annual updates to continue its participation (annual certification of information, updated licensing information, and a budget).</t>
  </si>
  <si>
    <t>Sponsoring organizations must enter into permanent agreements with their unaffiliated centers.</t>
  </si>
  <si>
    <t xml:space="preserve">226.6(f)(1)(iv) </t>
  </si>
  <si>
    <t>Sponsoring organizations of day care homes seeking to carry over administrative funds must submit an amended budget, to include an estimate of requested administrative fund carryover amounts and a description of proposed purpose for which those funds would be obligated or expended.</t>
  </si>
  <si>
    <t xml:space="preserve">SFAs may appeal the State agency's determination of fines. SFAs must submit to the State agency any pertinent information, explanation, or evidence addressing the Program violations identified by the State agency. </t>
  </si>
  <si>
    <t>If a tier II day care home elects to assist in collecting and transmitting the applications to the sponsoring organization, sponsoring organizations must establish procedures to ensure the provider does not review or alter the application</t>
  </si>
  <si>
    <t>An institution that has been approved for participation in the Program must enter into written agreement with the SA (State/Institution agreement).</t>
  </si>
  <si>
    <t>226.6(d)
226.6(e)
226.6(f)(1)(vi)</t>
  </si>
  <si>
    <t>Sponsors and institutions must submit documentation to SAs to demonstrate that facilities are in compliance with licensing/approval criteria.</t>
  </si>
  <si>
    <t>226.6(f)(1)(iii)</t>
  </si>
  <si>
    <t>Centers must submit current eligibility information on enrolled participants, in order to calculate a blended rate or claiming percentage in accordance with section 226.9(b).</t>
  </si>
  <si>
    <t>Sponsoring organizations of day care homes must submit annually to the State agency a list of family daycare home providers receiving Tier I benefits based on SNAP participation.</t>
  </si>
  <si>
    <t>226.6(n)</t>
  </si>
  <si>
    <t>Sponsoring organizations must participate and provide necessary documentation requested as part of investigations.</t>
  </si>
  <si>
    <t>226.7(g)</t>
  </si>
  <si>
    <t xml:space="preserve">Sponsoring organizations must submit an administrative budget to the State agency annually, and independent centers must submit budgets as frequently as required by the State agency. </t>
  </si>
  <si>
    <r>
      <t>226.10</t>
    </r>
    <r>
      <rPr>
        <sz val="11"/>
        <color theme="1"/>
        <rFont val="Calibri"/>
        <family val="2"/>
        <scheme val="minor"/>
      </rPr>
      <t xml:space="preserve">
226.13(b)
226.15(i)</t>
    </r>
  </si>
  <si>
    <t>Sponsors/institutions must report the number of meals claimed for reimbursement to the SA.</t>
  </si>
  <si>
    <t>226.10(c)</t>
  </si>
  <si>
    <t xml:space="preserve">Sponsoring organizations must submit documentation to verify for profit center eligibility. 
</t>
  </si>
  <si>
    <t>226.13(d)(3)(i)-(iii)</t>
  </si>
  <si>
    <t>Sponsoring organizations of family day care homes must establish and provide reimbursement rates for Tier 2 providers with income-eligible children.</t>
  </si>
  <si>
    <t>226.15(b)</t>
  </si>
  <si>
    <t>New and participating institutions must submit to the SA, with its application, all information required for its approval. The application must demonstrate that the institution has the administrative and financial capability to operate the Program in accordance with the Program regulations.</t>
  </si>
  <si>
    <t>Participating institutions must submit documentation required for renewal to the SA.</t>
  </si>
  <si>
    <t>226.15(g)</t>
  </si>
  <si>
    <t>Sponsoring organizations of at-risk afterschool care centers must provide information that permits SA to determine eligibility of at-risk afterschool care centers.</t>
  </si>
  <si>
    <t>226.15(n)</t>
  </si>
  <si>
    <t>Each institution must comply with all regulations issued by FNS and the Department, all instructions and handbooks issued by FNS and the Department to clarify or explain existing regulations, and all regulations, instructions and handbooks issued by the SA that are consistent with the provisions established in Program regulations.</t>
  </si>
  <si>
    <t>226.15(o)</t>
  </si>
  <si>
    <t xml:space="preserve">Institutions must ensure that parents of enrolled children are provided with current information on the benefits and importance of the Special Supplemental Nutrition Program for Women, Infants, and Children (WIC) and the eligibility requirements for WIC participation. (Each institution other than outside-school-hours care centers, at-risk afterschool care centers, emergency shelters, and adult day care centers.) </t>
  </si>
  <si>
    <t>226.16(b)</t>
  </si>
  <si>
    <t>Each sponsoring organization must submit to the SA, with its application, all information required for its approval, and the approval of the facilities under its jurisdiction. The application must demonstrate that the institution has the administrative and financial capability to operate the Program in accordance with the Program regulations.</t>
  </si>
  <si>
    <t>226.16(d)(4)(vi)</t>
  </si>
  <si>
    <t>Sponsoring organizations must provide each center with written notification of the right of the sponsoring organizations, the SA,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</si>
  <si>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226.16(d)(4)(viii)</t>
  </si>
  <si>
    <t>Sponsoring organizations that discover in a facility conduct or conditions that pose an imminent threat to the health or safety of participating children or the public must immediately notify the appropriate State or local licensing or health authorities and take action that is consistent with the recommendations and requirements of those authorities.</t>
  </si>
  <si>
    <t>226.16(l)(3)(i)</t>
  </si>
  <si>
    <t xml:space="preserve">Sponsoring organizations must notify the day care home that it has been found to be seriously deficient. </t>
  </si>
  <si>
    <t>226.16(l)(4)</t>
  </si>
  <si>
    <t xml:space="preserve">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   </t>
  </si>
  <si>
    <t xml:space="preserve">226.17a(e) </t>
  </si>
  <si>
    <t>Sponsoring organizations must make written application to the SA for any afterschool care program that it wants to operate as an at-risk afterschool care center.</t>
  </si>
  <si>
    <t>226.17a(h)</t>
  </si>
  <si>
    <t>Independent at-risk afterschool care centers or sponsors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</si>
  <si>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Free/reduced-price meal requirements applicable to independent centers and sponsoring organizations.</t>
  </si>
  <si>
    <t>Child care institutions that plan to use or disclose information about children eligible for free/reduced-price meals in ways not specified in the regulations must obtain written consent from children’s parents or guardians prior to the use or disclosure.</t>
  </si>
  <si>
    <t>226.23(m)</t>
  </si>
  <si>
    <t>A child care institution should have a written agreement or Memorandum of Understanding (MOU) with programs or individuals receiving eligibility information, prior to disclosing children’s free and reduced-price meal eligibility information.</t>
  </si>
  <si>
    <t>Local Govt Subtotal</t>
  </si>
  <si>
    <t>Reporting burden for State and Local Government Level</t>
  </si>
  <si>
    <t>Businesses Level (Institutions)</t>
  </si>
  <si>
    <t>226.7(b)</t>
  </si>
  <si>
    <t>SA must enter into written agreement with an institution that has been approved for participation in the Program (State/Institution agreement).</t>
  </si>
  <si>
    <t>Sponsoring organizations and institutions must submit documentation to SAs in order to demonstrate that facilities are in compliance with licensing/approval criteria.</t>
  </si>
  <si>
    <t xml:space="preserve">Sponsoring organizations of day care homes must submit annually a list of family day care home providers receiving tier I benefits based on SNAP participation. </t>
  </si>
  <si>
    <t>Sponsoring organizations must submit an administrative budget to the SA annually, and independent centers must submit budgets as frequently as required by the SA.</t>
  </si>
  <si>
    <t>Sponsoring organizations and institutions must report to the SA the number of meals claimed for reimbursement.</t>
  </si>
  <si>
    <t xml:space="preserve">Sponsoring organizations must submit documentation to verify for profit center eligibility. </t>
  </si>
  <si>
    <t>Sponsoring organizations of family day care homes must establish reimbursement rates for Tier 2 providers with income-eligible children.</t>
  </si>
  <si>
    <t xml:space="preserve">Participating institutions must submit documentation required for renewal to the SA. </t>
  </si>
  <si>
    <t>Sponsoring organizations of centers must provide each center with written notification of the right of the sponsoring organization, the State agency,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</si>
  <si>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t>
  </si>
  <si>
    <t>Sponsoring organizations must make a written application to the SA for any afterschool care program that it wants to operate as an at-risk afterschool care center.</t>
  </si>
  <si>
    <t>Independent at-risk afterschool care centers or sponsoring organizations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</si>
  <si>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Total Burden for Businesses (Sponsoring Organizations)</t>
  </si>
  <si>
    <t>Business Level (Facilities)</t>
  </si>
  <si>
    <t xml:space="preserve">226.18(b)(12) </t>
  </si>
  <si>
    <t>Tier II day care homes may assist in collecting meal benefit forms from households and transmitting the forms to the sponsoring organization on the household’s behalf.</t>
  </si>
  <si>
    <t>226.11(b)(2)
226.17a(p)</t>
  </si>
  <si>
    <t>Centers must report each month to the SA the total number of Program meals.</t>
  </si>
  <si>
    <t>226.13(d)(1)
226.13(d)(2)
226.13(d)(3)
226.18(e )</t>
  </si>
  <si>
    <t>Day care home providers must submit daily meal counts to sponsors monthly.</t>
  </si>
  <si>
    <t>226.17(d)</t>
  </si>
  <si>
    <t>A sponsored center must distribute to parents a copy of the sponsoring organization's notice to parents, if so instructed by its sponsoring organization.</t>
  </si>
  <si>
    <t>226.18(a)(5)</t>
  </si>
  <si>
    <t>A day care home must promptly inform the sponsoring organization about any change in the number of children enrolled for care or in its licensing or approval status.</t>
  </si>
  <si>
    <t>226.18(a)(14)</t>
  </si>
  <si>
    <t>A day care home must notify their sponsoring organization in advance whenever they are planning to be out of their home during the meal service period.</t>
  </si>
  <si>
    <t>Total Burden for Businesses (Facilities)</t>
  </si>
  <si>
    <t>Households</t>
  </si>
  <si>
    <t>226.15(e)(2)
226.17(b)(8)
226.18(e)</t>
  </si>
  <si>
    <t xml:space="preserve">Households must annually update enrollment documentation, signed by a parent or legal guardian, and include information on enrolled children’s normal days and hours of care and the meals normally received while in care. </t>
  </si>
  <si>
    <t>226.23(e)(1)</t>
  </si>
  <si>
    <t xml:space="preserve">Households of participants enrolled in institutions, day care home providers  who wish to enroll their own eligible children in the Program, and households of all children enrolled in the day care home, as applicable, must apply for free/reduced-price meals. The application must include information on household income </t>
  </si>
  <si>
    <t>226.20(g)</t>
  </si>
  <si>
    <t xml:space="preserve">Households must provide a written statement to support the need for substitutions, on a case-by-case basis, for foods and meals for individual participants. </t>
  </si>
  <si>
    <t>Total for households</t>
  </si>
  <si>
    <t xml:space="preserve"> Total Reporting Burden</t>
  </si>
  <si>
    <t>State /Local/Tribal Governments</t>
  </si>
  <si>
    <t>State agency/Local/Tribal Government</t>
  </si>
  <si>
    <t>Businesses</t>
  </si>
  <si>
    <t>Total</t>
  </si>
  <si>
    <t xml:space="preserve">Total </t>
  </si>
  <si>
    <t xml:space="preserve">Recordkeeping </t>
  </si>
  <si>
    <t>Estimated # Record-keepers</t>
  </si>
  <si>
    <t>Records Per Recordkeeper</t>
  </si>
  <si>
    <t>Estimated Avg. # of Hours Per Record</t>
  </si>
  <si>
    <t>SAs to maintain a plan for additional audit funds.</t>
  </si>
  <si>
    <t>Maintain records for reviewing Sponsoring organizations with less than 100 facilities and conduct activities other than the CACFP, or are at risk of having serious management problems every two years</t>
  </si>
  <si>
    <t>SAs must collect and maintain on file CACFP agreements (Federal/State and State/Institutions), records received from applicant and participating institutions, National Disqualified List/State Agency Lists, and documentation of administrative review (appeals) and Program assistance activities, results, and corrective actions.</t>
  </si>
  <si>
    <t>226.6(b)
226.6(d)
226.6(m)(5)
226.7(h)
226.7(i), 226.7(j)
226.7(k)
226.7(l) 
226.8</t>
  </si>
  <si>
    <t>SAs must establish and maintain Program procedures, such as procedures to determine the eligibility of institutions, including to conduct pre-approval visits; for monitoring institutions and conduction household contacts; for bid and contracts; to annually review information submitted by institutions; for claims processing and payments; for serious deficiencies; for administrative reviews; and to audit institutions.</t>
  </si>
  <si>
    <t>Each SA must maintain on file evidence of complaints received or irregularities noted in connection with the operation of the program.</t>
  </si>
  <si>
    <t>226.7(b)
226.7(m)</t>
  </si>
  <si>
    <t>SAs must establish and maintain an acceptable financial management system, adhere to financial management standards and otherwise carry out financial management policies in accordance with 2 CFR part 200, subpart D and USDA implementing regulations 2 CFR part 400, part 415, and part 416, as applicable; and FNS guidance to identify allowable Program costs and set standards for institutional recordkeeping and reporting.</t>
  </si>
  <si>
    <t>State agency subtotal</t>
  </si>
  <si>
    <t xml:space="preserve">226.10(d)
226.11(e)
226.15(e),226.15(e)(1), 226.15(e)(2)
226.17(b)(8)
226.18(e)
226.22(d)
226.22(k)
</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</si>
  <si>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claims,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</si>
  <si>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226.15(e)(3)</t>
  </si>
  <si>
    <t>Sponsoring organizations must maintain documentation used to classify homes as Tier 1.</t>
  </si>
  <si>
    <t>226.23(h)(6)</t>
  </si>
  <si>
    <t>Sponsoring organizations must maintain information to verify homes that qualify as Tier 1 based on provider’s income.</t>
  </si>
  <si>
    <t>Local government subtotal</t>
  </si>
  <si>
    <t>Businesses Level (Sponsoring Organizations)</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</si>
  <si>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</si>
  <si>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226.10(d), 226.11(b)(2), 226.15(e), 226.17(b)(8), 226.17(b)(9), 226.17a(o), 226.17a(p), 226.18(b)(4), 226.18(e), 226.18(g), 226.19a(b)(8), 226.19a(b)(9), and 226.19a(b)(10)</t>
  </si>
  <si>
    <t>Facilities must collect and maintain for a period of 3 years and the current year Program applications, enrollment documents, income eligibility forms, attendance records, menu planning records, time of service, snacks and meal counts invoices and receipts, claims for reimbursement, licenses, administrative and operating costs records, training documentation, and any other records required by the SA. Adult day care centers must maintain records on the age of each enrolled person, functional impairment eligibilities are meant if under 60, and that qualified participants resides in their homes.</t>
  </si>
  <si>
    <t>Total Recordkeeping Burden</t>
  </si>
  <si>
    <t>State</t>
  </si>
  <si>
    <t>Public Notification</t>
  </si>
  <si>
    <t>Due to Program Change - Final Rule</t>
  </si>
  <si>
    <t>226.23(d)</t>
  </si>
  <si>
    <t>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t>
  </si>
  <si>
    <t>State Agency Level Total</t>
  </si>
  <si>
    <t xml:space="preserve">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
</t>
  </si>
  <si>
    <t>Local Government Agencies</t>
  </si>
  <si>
    <t>Business Level</t>
  </si>
  <si>
    <t>Total Public Notification Burden</t>
  </si>
  <si>
    <t xml:space="preserve">SUMMARY OF BURDEN RECORDKEEPING &amp; REPORTING </t>
  </si>
  <si>
    <t>TOTAL NO. RESPONDENTS</t>
  </si>
  <si>
    <t>AVERAGE NO. RESPONSES PER RESPONDENT</t>
  </si>
  <si>
    <t>TOTAL ANNUAL RESPONSES</t>
  </si>
  <si>
    <t>AVERAGE HOURS PER RESPONSE</t>
  </si>
  <si>
    <t xml:space="preserve">TOTAL BURDEN HOURS </t>
  </si>
  <si>
    <t>CURRENT OMB INVENTORY FOR PART</t>
  </si>
  <si>
    <t>This is the Current OMB Approved Burden Hrs column 'J'</t>
  </si>
  <si>
    <t>DIFFERENCE (BURDEN REVISIONS REQUESTED)</t>
  </si>
  <si>
    <t>ICR #0584-0610 CN Integrity Rule - CACFP</t>
  </si>
  <si>
    <t xml:space="preserve"> </t>
  </si>
  <si>
    <t>Responses Per Respondent</t>
  </si>
  <si>
    <t>Total Annual Responses (Col. BxC)</t>
  </si>
  <si>
    <t>Estimated Total Hours (Col. DxE)</t>
  </si>
  <si>
    <t xml:space="preserve">State and Local Government Level </t>
  </si>
  <si>
    <t xml:space="preserve">Recordkeeping Total </t>
  </si>
  <si>
    <t>Businesses Level</t>
  </si>
  <si>
    <t>Household</t>
  </si>
  <si>
    <t xml:space="preserve">Reporting Total </t>
  </si>
  <si>
    <t xml:space="preserve">State Agency Level </t>
  </si>
  <si>
    <t xml:space="preserve">Local Government </t>
  </si>
  <si>
    <t>Public Notification Total</t>
  </si>
  <si>
    <t>TOTAL BURDEN</t>
  </si>
  <si>
    <t xml:space="preserve">Date </t>
  </si>
  <si>
    <t xml:space="preserve">User Initials </t>
  </si>
  <si>
    <t xml:space="preserve">Comments </t>
  </si>
  <si>
    <t>Total Burden for Businesses</t>
  </si>
  <si>
    <t xml:space="preserve">226.6(p), 226.17(e),(f), 226.17a(f), 226.19(d), and 226.19a(d) </t>
  </si>
  <si>
    <t xml:space="preserve">226.23(e)(1)(vii) </t>
  </si>
  <si>
    <t>Attachment E Burden Chart for OMB Control Number 0584-0055 7 CFR Part 226 Child and Adult Care Food Program</t>
  </si>
  <si>
    <t>Businesses Level (Facilities)</t>
  </si>
  <si>
    <t>Business level (sponsoring organizations)subtotal</t>
  </si>
  <si>
    <t>Business level (facilities)subtotal</t>
  </si>
  <si>
    <t>Total Business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</si>
</sst>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_(* #,##0.0_);_(* \(#,##0.0\);_(* &quot;-&quot;??_);_(@_)"/>
    <numFmt numFmtId="166" formatCode="m/d/yy;@"/>
    <numFmt numFmtId="167" formatCode="#,##0.000_);\(#,##0.000\)"/>
    <numFmt numFmtId="168" formatCode="#,##0.00\ [$€-1];[Red]\-#,##0.00\ [$€-1]"/>
    <numFmt numFmtId="169" formatCode="0.000"/>
  </numFmts>
  <fonts count="44"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sz val="10"/>
      <color indexed="8"/>
      <name val="Calibri"/>
      <family val="2"/>
      <scheme val="minor"/>
    </font>
    <font>
      <b/>
      <sz val="12"/>
      <color indexed="8"/>
      <name val="Cambria"/>
      <family val="1"/>
      <scheme val="major"/>
    </font>
    <font>
      <b/>
      <sz val="12"/>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scheme val="minor"/>
    </font>
    <font>
      <sz val="9"/>
      <color indexed="81"/>
      <name val="Tahoma"/>
      <family val="2"/>
    </font>
    <font>
      <b/>
      <sz val="9"/>
      <color indexed="81"/>
      <name val="Tahoma"/>
      <family val="2"/>
    </font>
    <font>
      <sz val="12"/>
      <name val="Calibri"/>
      <family val="2"/>
      <scheme val="minor"/>
    </font>
    <font>
      <sz val="12"/>
      <color indexed="8"/>
      <name val="Calibri"/>
      <family val="2"/>
      <scheme val="minor"/>
    </font>
    <font>
      <b/>
      <sz val="12"/>
      <color indexed="8"/>
      <name val="Calibri"/>
      <family val="2"/>
      <scheme val="minor"/>
    </font>
    <font>
      <b/>
      <sz val="12"/>
      <color theme="1"/>
      <name val="Calibri"/>
      <family val="2"/>
      <scheme val="minor"/>
    </font>
    <font>
      <sz val="12"/>
      <color indexed="9"/>
      <name val="Calibri"/>
      <family val="2"/>
      <scheme val="minor"/>
    </font>
    <font>
      <sz val="12"/>
      <color theme="0"/>
      <name val="Calibri"/>
      <family val="2"/>
      <scheme val="minor"/>
    </font>
    <font>
      <b/>
      <sz val="10"/>
      <name val="Times New Roman"/>
      <family val="1"/>
    </font>
    <font>
      <sz val="10"/>
      <name val="Times New Roman"/>
      <family val="1"/>
    </font>
    <font>
      <b/>
      <sz val="12"/>
      <name val="Times New Roman"/>
      <family val="1"/>
    </font>
    <font>
      <sz val="11"/>
      <name val="Times New Roman"/>
      <family val="1"/>
    </font>
    <font>
      <b/>
      <sz val="11"/>
      <name val="Times New Roman"/>
      <family val="1"/>
    </font>
    <font>
      <sz val="12"/>
      <name val="Times New Roman"/>
      <family val="1"/>
    </font>
    <font>
      <sz val="10"/>
      <color rgb="FF000000"/>
      <name val="Times New Roman"/>
      <family val="1"/>
    </font>
    <font>
      <b/>
      <sz val="16"/>
      <name val="Times New Roman"/>
      <family val="1"/>
    </font>
    <font>
      <b/>
      <sz val="16"/>
      <color theme="1"/>
      <name val="Cambria"/>
      <family val="1"/>
      <scheme val="major"/>
    </font>
    <font>
      <sz val="11"/>
      <color rgb="FF000000"/>
      <name val="Calibri"/>
      <family val="2"/>
      <scheme val="minor"/>
    </font>
    <font>
      <sz val="11"/>
      <color indexed="8"/>
      <name val="Calibri"/>
      <family val="2"/>
      <scheme val="minor"/>
    </font>
    <font>
      <sz val="11"/>
      <color rgb="FF000000"/>
      <name val="Calibri"/>
      <family val="2"/>
    </font>
    <font>
      <b/>
      <sz val="20"/>
      <name val="Cambria"/>
      <family val="1"/>
    </font>
    <font>
      <b/>
      <sz val="9"/>
      <name val="Arial"/>
      <family val="2"/>
    </font>
    <font>
      <sz val="9"/>
      <name val="Calibri"/>
      <family val="2"/>
      <scheme val="minor"/>
    </font>
    <font>
      <sz val="10"/>
      <color rgb="FF000000"/>
      <name val="Calibri"/>
      <family val="2"/>
      <scheme val="minor"/>
    </font>
    <font>
      <b/>
      <sz val="14"/>
      <color rgb="FF000000"/>
      <name val="Calibri"/>
      <family val="2"/>
      <scheme val="minor"/>
    </font>
    <font>
      <b/>
      <sz val="10"/>
      <name val="Calibri"/>
      <family val="2"/>
      <scheme val="minor"/>
    </font>
    <font>
      <b/>
      <sz val="12"/>
      <name val="Cambria"/>
      <family val="1"/>
    </font>
    <font>
      <sz val="10"/>
      <color rgb="FF000000"/>
      <name val="Cambria"/>
      <family val="1"/>
    </font>
    <font>
      <b/>
      <sz val="12"/>
      <color rgb="FF000000"/>
      <name val="Calibri"/>
      <family val="2"/>
      <scheme val="minor"/>
    </font>
    <font>
      <sz val="12"/>
      <color indexed="8"/>
      <name val="Calibri"/>
      <scheme val="minor"/>
    </font>
  </fonts>
  <fills count="2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00"/>
        <bgColor rgb="FF000000"/>
      </patternFill>
    </fill>
    <fill>
      <patternFill patternType="solid">
        <fgColor rgb="FFE4DFEC"/>
        <bgColor rgb="FF000000"/>
      </patternFill>
    </fill>
    <fill>
      <patternFill patternType="solid">
        <fgColor rgb="FFBFBFBF"/>
        <bgColor rgb="FF000000"/>
      </patternFill>
    </fill>
    <fill>
      <patternFill patternType="solid">
        <fgColor rgb="FFB1A0C7"/>
        <bgColor rgb="FF000000"/>
      </patternFill>
    </fill>
    <fill>
      <patternFill patternType="solid">
        <fgColor theme="7" tint="0.59999389629810485"/>
        <bgColor indexed="64"/>
      </patternFill>
    </fill>
    <fill>
      <patternFill patternType="solid">
        <fgColor rgb="FF60497A"/>
        <bgColor rgb="FF000000"/>
      </patternFill>
    </fill>
    <fill>
      <patternFill patternType="solid">
        <fgColor rgb="FFCCC0DA"/>
        <bgColor rgb="FF000000"/>
      </patternFill>
    </fill>
    <fill>
      <patternFill patternType="solid">
        <fgColor rgb="FF60497A"/>
        <bgColor indexed="64"/>
      </patternFill>
    </fill>
    <fill>
      <patternFill patternType="solid">
        <fgColor rgb="FFB1A0C7"/>
        <bgColor indexed="64"/>
      </patternFill>
    </fill>
    <fill>
      <patternFill patternType="solid">
        <fgColor rgb="FFC4D79B"/>
        <bgColor indexed="64"/>
      </patternFill>
    </fill>
    <fill>
      <patternFill patternType="solid">
        <fgColor rgb="FF00B0F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rgb="FF000000"/>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13" fillId="0" borderId="0" applyFont="0" applyFill="0" applyBorder="0" applyAlignment="0" applyProtection="0"/>
  </cellStyleXfs>
  <cellXfs count="352">
    <xf numFmtId="0" fontId="0" fillId="0" borderId="0" xfId="0"/>
    <xf numFmtId="0" fontId="5" fillId="0" borderId="0" xfId="1" applyFont="1"/>
    <xf numFmtId="0" fontId="4" fillId="0" borderId="0" xfId="4" applyFont="1" applyAlignment="1">
      <alignment horizontal="center"/>
    </xf>
    <xf numFmtId="0" fontId="3" fillId="0" borderId="0" xfId="4"/>
    <xf numFmtId="43" fontId="3" fillId="0" borderId="0" xfId="4" applyNumberFormat="1"/>
    <xf numFmtId="43" fontId="0" fillId="0" borderId="0" xfId="0" applyNumberFormat="1"/>
    <xf numFmtId="0" fontId="1" fillId="8" borderId="12" xfId="0" applyFont="1" applyFill="1" applyBorder="1" applyAlignment="1">
      <alignment horizontal="center"/>
    </xf>
    <xf numFmtId="0" fontId="1" fillId="0" borderId="0" xfId="0" applyFont="1"/>
    <xf numFmtId="0" fontId="2" fillId="0" borderId="0" xfId="4" applyFont="1"/>
    <xf numFmtId="0" fontId="0" fillId="0" borderId="13" xfId="0" applyBorder="1"/>
    <xf numFmtId="0" fontId="0" fillId="0" borderId="14" xfId="0" applyBorder="1"/>
    <xf numFmtId="0" fontId="12" fillId="0" borderId="8" xfId="0" applyFont="1" applyBorder="1" applyAlignment="1">
      <alignment horizontal="center"/>
    </xf>
    <xf numFmtId="0" fontId="12" fillId="0" borderId="12" xfId="0" applyFont="1" applyBorder="1" applyAlignment="1">
      <alignment horizontal="center"/>
    </xf>
    <xf numFmtId="0" fontId="12" fillId="0" borderId="0" xfId="0" applyFont="1"/>
    <xf numFmtId="166" fontId="0" fillId="0" borderId="15" xfId="0" applyNumberFormat="1" applyBorder="1"/>
    <xf numFmtId="166" fontId="0" fillId="0" borderId="19" xfId="0" applyNumberFormat="1" applyBorder="1"/>
    <xf numFmtId="0" fontId="10" fillId="0" borderId="0" xfId="0" applyFont="1"/>
    <xf numFmtId="0" fontId="19" fillId="0" borderId="1" xfId="0" applyFont="1" applyBorder="1"/>
    <xf numFmtId="0" fontId="10" fillId="0" borderId="17" xfId="0" applyFont="1" applyBorder="1"/>
    <xf numFmtId="0" fontId="10" fillId="0" borderId="9" xfId="0" applyFont="1" applyBorder="1"/>
    <xf numFmtId="3" fontId="10" fillId="0" borderId="18" xfId="0" applyNumberFormat="1" applyFont="1" applyBorder="1" applyAlignment="1">
      <alignment horizontal="right"/>
    </xf>
    <xf numFmtId="0" fontId="17" fillId="0" borderId="3" xfId="0" applyFont="1" applyBorder="1" applyAlignment="1">
      <alignment vertical="center"/>
    </xf>
    <xf numFmtId="0" fontId="20" fillId="0" borderId="0" xfId="0" applyFont="1"/>
    <xf numFmtId="0" fontId="16" fillId="0" borderId="7" xfId="0" applyFont="1" applyBorder="1"/>
    <xf numFmtId="0" fontId="17" fillId="2" borderId="4" xfId="0" applyFont="1" applyFill="1" applyBorder="1" applyAlignment="1">
      <alignment horizontal="center" vertical="center" wrapText="1"/>
    </xf>
    <xf numFmtId="0" fontId="18" fillId="6" borderId="0" xfId="0" applyFont="1" applyFill="1" applyAlignment="1">
      <alignment horizontal="center" vertical="center" wrapText="1"/>
    </xf>
    <xf numFmtId="0" fontId="17" fillId="6" borderId="0" xfId="0" applyFont="1" applyFill="1" applyAlignment="1">
      <alignment horizontal="center" vertical="center" wrapText="1"/>
    </xf>
    <xf numFmtId="164" fontId="17" fillId="0" borderId="0" xfId="3" applyNumberFormat="1" applyFont="1" applyBorder="1" applyAlignment="1">
      <alignment vertical="center"/>
    </xf>
    <xf numFmtId="165" fontId="17" fillId="0" borderId="0" xfId="3" applyNumberFormat="1" applyFont="1" applyBorder="1" applyAlignment="1">
      <alignment vertical="center"/>
    </xf>
    <xf numFmtId="0" fontId="8" fillId="7" borderId="0" xfId="0" applyFont="1" applyFill="1" applyAlignment="1">
      <alignment horizontal="center" vertical="center" wrapText="1"/>
    </xf>
    <xf numFmtId="0" fontId="16" fillId="7" borderId="0" xfId="0" applyFont="1" applyFill="1" applyAlignment="1">
      <alignment horizontal="center" vertical="center" wrapText="1"/>
    </xf>
    <xf numFmtId="164" fontId="17" fillId="9" borderId="0" xfId="3" applyNumberFormat="1" applyFont="1" applyFill="1" applyBorder="1" applyAlignment="1">
      <alignment vertical="center"/>
    </xf>
    <xf numFmtId="0" fontId="21" fillId="3" borderId="0" xfId="0" applyFont="1" applyFill="1" applyAlignment="1">
      <alignment horizontal="left" vertical="center"/>
    </xf>
    <xf numFmtId="164" fontId="21" fillId="3" borderId="0" xfId="3" applyNumberFormat="1" applyFont="1" applyFill="1" applyBorder="1" applyAlignment="1">
      <alignment vertical="center"/>
    </xf>
    <xf numFmtId="39" fontId="21" fillId="3" borderId="0" xfId="3" applyNumberFormat="1" applyFont="1" applyFill="1" applyBorder="1" applyAlignment="1">
      <alignment vertical="center"/>
    </xf>
    <xf numFmtId="0" fontId="8" fillId="11" borderId="1" xfId="0" applyFont="1" applyFill="1" applyBorder="1" applyAlignment="1">
      <alignment horizontal="left" wrapText="1"/>
    </xf>
    <xf numFmtId="0" fontId="0" fillId="0" borderId="1" xfId="0" applyBorder="1"/>
    <xf numFmtId="0" fontId="11" fillId="8" borderId="13" xfId="0" applyFont="1" applyFill="1" applyBorder="1" applyAlignment="1">
      <alignment horizontal="center"/>
    </xf>
    <xf numFmtId="0" fontId="9" fillId="0" borderId="0" xfId="0" applyFont="1"/>
    <xf numFmtId="0" fontId="11" fillId="0" borderId="1" xfId="0" applyFont="1" applyBorder="1" applyAlignment="1">
      <alignment horizontal="center"/>
    </xf>
    <xf numFmtId="0" fontId="9" fillId="0" borderId="1" xfId="0" applyFont="1" applyBorder="1"/>
    <xf numFmtId="0" fontId="9" fillId="0" borderId="2" xfId="0" applyFont="1" applyBorder="1"/>
    <xf numFmtId="0" fontId="8" fillId="8" borderId="1" xfId="0" applyFont="1" applyFill="1" applyBorder="1" applyAlignment="1">
      <alignment horizontal="right" wrapText="1"/>
    </xf>
    <xf numFmtId="43" fontId="17" fillId="0" borderId="0" xfId="3" applyFont="1" applyBorder="1" applyAlignment="1">
      <alignment vertical="center"/>
    </xf>
    <xf numFmtId="0" fontId="17" fillId="9" borderId="0" xfId="0" applyFont="1" applyFill="1" applyAlignment="1">
      <alignment horizontal="left" vertical="center" wrapText="1"/>
    </xf>
    <xf numFmtId="0" fontId="17" fillId="0" borderId="0" xfId="0" applyFont="1" applyAlignment="1">
      <alignment vertical="center" wrapText="1"/>
    </xf>
    <xf numFmtId="43" fontId="17" fillId="9" borderId="0" xfId="3" applyFont="1" applyFill="1" applyBorder="1" applyAlignment="1">
      <alignment vertical="center"/>
    </xf>
    <xf numFmtId="0" fontId="18" fillId="9" borderId="0" xfId="0" applyFont="1" applyFill="1" applyAlignment="1">
      <alignment horizontal="right" vertical="center"/>
    </xf>
    <xf numFmtId="164" fontId="18" fillId="9" borderId="0" xfId="3" applyNumberFormat="1" applyFont="1" applyFill="1" applyBorder="1" applyAlignment="1">
      <alignment vertical="center"/>
    </xf>
    <xf numFmtId="39" fontId="18" fillId="9" borderId="0" xfId="3" applyNumberFormat="1" applyFont="1" applyFill="1" applyBorder="1" applyAlignment="1">
      <alignment vertical="center"/>
    </xf>
    <xf numFmtId="167" fontId="18" fillId="9" borderId="0" xfId="3" applyNumberFormat="1" applyFont="1" applyFill="1" applyBorder="1" applyAlignment="1">
      <alignment vertical="center"/>
    </xf>
    <xf numFmtId="0" fontId="18" fillId="0" borderId="0" xfId="0" applyFont="1" applyAlignment="1">
      <alignment horizontal="right" vertical="center"/>
    </xf>
    <xf numFmtId="164" fontId="18" fillId="0" borderId="0" xfId="3" applyNumberFormat="1" applyFont="1" applyFill="1" applyBorder="1" applyAlignment="1">
      <alignment vertical="center"/>
    </xf>
    <xf numFmtId="39" fontId="18" fillId="0" borderId="0" xfId="3" applyNumberFormat="1" applyFont="1" applyFill="1" applyBorder="1" applyAlignment="1">
      <alignment vertical="center"/>
    </xf>
    <xf numFmtId="4" fontId="10" fillId="0" borderId="18" xfId="0" applyNumberFormat="1" applyFont="1" applyBorder="1" applyAlignment="1">
      <alignment horizontal="right"/>
    </xf>
    <xf numFmtId="43" fontId="18" fillId="9" borderId="0" xfId="3" applyFont="1" applyFill="1" applyBorder="1" applyAlignment="1">
      <alignment vertical="center"/>
    </xf>
    <xf numFmtId="43" fontId="18" fillId="0" borderId="0" xfId="3" applyFont="1" applyFill="1" applyBorder="1" applyAlignment="1">
      <alignment vertical="center"/>
    </xf>
    <xf numFmtId="43" fontId="21" fillId="3" borderId="0" xfId="3" applyFont="1" applyFill="1" applyBorder="1" applyAlignment="1">
      <alignment vertical="center"/>
    </xf>
    <xf numFmtId="0" fontId="1" fillId="8" borderId="13" xfId="0" applyFont="1" applyFill="1" applyBorder="1" applyAlignment="1">
      <alignment horizontal="center"/>
    </xf>
    <xf numFmtId="0" fontId="17" fillId="9" borderId="0" xfId="0" applyFont="1" applyFill="1" applyAlignment="1">
      <alignment horizontal="left" vertical="center"/>
    </xf>
    <xf numFmtId="0" fontId="11" fillId="0" borderId="0" xfId="0" applyFont="1" applyAlignment="1">
      <alignment horizontal="center"/>
    </xf>
    <xf numFmtId="0" fontId="25" fillId="0" borderId="0" xfId="0" applyFont="1"/>
    <xf numFmtId="0" fontId="22" fillId="0" borderId="0" xfId="4" applyFont="1" applyAlignment="1">
      <alignment horizontal="center" vertical="center" wrapText="1"/>
    </xf>
    <xf numFmtId="0" fontId="26" fillId="8" borderId="12" xfId="0" applyFont="1" applyFill="1" applyBorder="1" applyAlignment="1">
      <alignment horizontal="center"/>
    </xf>
    <xf numFmtId="0" fontId="23" fillId="2" borderId="0" xfId="1" applyFont="1" applyFill="1" applyAlignment="1">
      <alignment horizontal="center" vertical="center" wrapText="1"/>
    </xf>
    <xf numFmtId="0" fontId="26" fillId="8" borderId="0" xfId="0" applyFont="1" applyFill="1" applyAlignment="1">
      <alignment horizontal="center"/>
    </xf>
    <xf numFmtId="0" fontId="25" fillId="8" borderId="0" xfId="0" applyFont="1" applyFill="1" applyAlignment="1">
      <alignment horizontal="center"/>
    </xf>
    <xf numFmtId="0" fontId="26" fillId="0" borderId="0" xfId="0" applyFont="1" applyAlignment="1">
      <alignment horizontal="center"/>
    </xf>
    <xf numFmtId="0" fontId="27" fillId="0" borderId="0" xfId="0" applyFont="1"/>
    <xf numFmtId="3" fontId="27" fillId="0" borderId="0" xfId="0" applyNumberFormat="1" applyFont="1"/>
    <xf numFmtId="0" fontId="24" fillId="11" borderId="1" xfId="0" applyFont="1" applyFill="1" applyBorder="1" applyAlignment="1">
      <alignment horizontal="left" vertical="top" wrapText="1"/>
    </xf>
    <xf numFmtId="0" fontId="24" fillId="0" borderId="1" xfId="0" applyFont="1" applyBorder="1" applyAlignment="1">
      <alignment horizontal="right"/>
    </xf>
    <xf numFmtId="0" fontId="24" fillId="0" borderId="1" xfId="0" applyFont="1" applyBorder="1"/>
    <xf numFmtId="0" fontId="26" fillId="0" borderId="0" xfId="0" applyFont="1"/>
    <xf numFmtId="0" fontId="22" fillId="0" borderId="20" xfId="4" applyFont="1" applyBorder="1" applyAlignment="1">
      <alignment horizontal="center"/>
    </xf>
    <xf numFmtId="0" fontId="23" fillId="0" borderId="20" xfId="4" applyFont="1" applyBorder="1" applyAlignment="1">
      <alignment horizontal="center"/>
    </xf>
    <xf numFmtId="0" fontId="23" fillId="5" borderId="20" xfId="1" applyFont="1" applyFill="1" applyBorder="1" applyAlignment="1">
      <alignment horizontal="center" vertical="center" wrapText="1"/>
    </xf>
    <xf numFmtId="0" fontId="22" fillId="0" borderId="20" xfId="3" applyNumberFormat="1" applyFont="1" applyFill="1" applyBorder="1" applyAlignment="1" applyProtection="1">
      <alignment horizontal="center" vertical="center" wrapText="1"/>
      <protection locked="0"/>
    </xf>
    <xf numFmtId="1" fontId="23" fillId="0" borderId="20" xfId="3" applyNumberFormat="1" applyFont="1" applyFill="1" applyBorder="1" applyAlignment="1" applyProtection="1">
      <alignment horizontal="right" vertical="center"/>
      <protection locked="0"/>
    </xf>
    <xf numFmtId="1" fontId="23" fillId="0" borderId="20" xfId="3" applyNumberFormat="1" applyFont="1" applyFill="1" applyBorder="1" applyAlignment="1" applyProtection="1">
      <alignment horizontal="right" vertical="center"/>
    </xf>
    <xf numFmtId="0" fontId="22" fillId="13" borderId="20" xfId="3" applyNumberFormat="1" applyFont="1" applyFill="1" applyBorder="1" applyAlignment="1" applyProtection="1">
      <alignment horizontal="center" vertical="center" wrapText="1"/>
      <protection locked="0"/>
    </xf>
    <xf numFmtId="168" fontId="23" fillId="13" borderId="20" xfId="1" applyNumberFormat="1" applyFont="1" applyFill="1" applyBorder="1" applyAlignment="1">
      <alignment horizontal="left" vertical="center"/>
    </xf>
    <xf numFmtId="0" fontId="23" fillId="13" borderId="20" xfId="1" applyFont="1" applyFill="1" applyBorder="1" applyAlignment="1">
      <alignment vertical="center" wrapText="1"/>
    </xf>
    <xf numFmtId="0" fontId="23" fillId="13" borderId="20" xfId="1" applyFont="1" applyFill="1" applyBorder="1" applyAlignment="1">
      <alignment vertical="center"/>
    </xf>
    <xf numFmtId="0" fontId="23" fillId="13" borderId="20" xfId="0" applyFont="1" applyFill="1" applyBorder="1" applyAlignment="1">
      <alignment horizontal="right" vertical="center"/>
    </xf>
    <xf numFmtId="37" fontId="23" fillId="13" borderId="20" xfId="3" applyNumberFormat="1" applyFont="1" applyFill="1" applyBorder="1" applyAlignment="1" applyProtection="1">
      <alignment horizontal="right" vertical="center"/>
      <protection locked="0"/>
    </xf>
    <xf numFmtId="3" fontId="23" fillId="13" borderId="20" xfId="3" applyNumberFormat="1" applyFont="1" applyFill="1" applyBorder="1" applyAlignment="1" applyProtection="1">
      <alignment horizontal="right" vertical="center"/>
    </xf>
    <xf numFmtId="39" fontId="23" fillId="13" borderId="20" xfId="3" applyNumberFormat="1" applyFont="1" applyFill="1" applyBorder="1" applyAlignment="1" applyProtection="1">
      <alignment horizontal="right" vertical="center"/>
      <protection locked="0"/>
    </xf>
    <xf numFmtId="3" fontId="23" fillId="13" borderId="20" xfId="1" applyNumberFormat="1" applyFont="1" applyFill="1" applyBorder="1" applyAlignment="1">
      <alignment horizontal="right" vertical="center"/>
    </xf>
    <xf numFmtId="1" fontId="23" fillId="13" borderId="20" xfId="3" applyNumberFormat="1" applyFont="1" applyFill="1" applyBorder="1" applyAlignment="1" applyProtection="1">
      <alignment horizontal="right" vertical="center"/>
      <protection locked="0"/>
    </xf>
    <xf numFmtId="2" fontId="23" fillId="13" borderId="20" xfId="0" applyNumberFormat="1" applyFont="1" applyFill="1" applyBorder="1" applyAlignment="1">
      <alignment horizontal="right" vertical="center"/>
    </xf>
    <xf numFmtId="1" fontId="23" fillId="13" borderId="20" xfId="0" applyNumberFormat="1" applyFont="1" applyFill="1" applyBorder="1" applyAlignment="1">
      <alignment horizontal="right" vertical="center"/>
    </xf>
    <xf numFmtId="1" fontId="23" fillId="13" borderId="20" xfId="3" applyNumberFormat="1" applyFont="1" applyFill="1" applyBorder="1" applyAlignment="1" applyProtection="1">
      <alignment horizontal="right" vertical="center"/>
    </xf>
    <xf numFmtId="0" fontId="22" fillId="13" borderId="20" xfId="1" applyFont="1" applyFill="1" applyBorder="1" applyAlignment="1">
      <alignment horizontal="center" vertical="center" wrapText="1"/>
    </xf>
    <xf numFmtId="0" fontId="23" fillId="13" borderId="20" xfId="1" applyFont="1" applyFill="1" applyBorder="1" applyAlignment="1">
      <alignment horizontal="left" vertical="center" wrapText="1"/>
    </xf>
    <xf numFmtId="0" fontId="23" fillId="13" borderId="20" xfId="1" applyFont="1" applyFill="1" applyBorder="1" applyAlignment="1">
      <alignment horizontal="left" vertical="top" wrapText="1"/>
    </xf>
    <xf numFmtId="0" fontId="23" fillId="13" borderId="20" xfId="1" applyFont="1" applyFill="1" applyBorder="1" applyAlignment="1">
      <alignment horizontal="right" vertical="center" wrapText="1"/>
    </xf>
    <xf numFmtId="39" fontId="23" fillId="13" borderId="20" xfId="1" applyNumberFormat="1" applyFont="1" applyFill="1" applyBorder="1" applyAlignment="1">
      <alignment horizontal="right" vertical="center" wrapText="1"/>
    </xf>
    <xf numFmtId="0" fontId="23" fillId="13" borderId="20" xfId="1" applyFont="1" applyFill="1" applyBorder="1" applyAlignment="1">
      <alignment horizontal="left" vertical="center"/>
    </xf>
    <xf numFmtId="0" fontId="23" fillId="13" borderId="20" xfId="0" applyFont="1" applyFill="1" applyBorder="1" applyAlignment="1">
      <alignment vertical="top" wrapText="1"/>
    </xf>
    <xf numFmtId="1" fontId="23" fillId="13" borderId="20" xfId="1" applyNumberFormat="1" applyFont="1" applyFill="1" applyBorder="1" applyAlignment="1">
      <alignment horizontal="right" vertical="center"/>
    </xf>
    <xf numFmtId="0" fontId="23" fillId="13" borderId="20" xfId="0" applyFont="1" applyFill="1" applyBorder="1" applyAlignment="1">
      <alignment horizontal="left" vertical="top"/>
    </xf>
    <xf numFmtId="0" fontId="23" fillId="13" borderId="20" xfId="0" applyFont="1" applyFill="1" applyBorder="1" applyAlignment="1">
      <alignment horizontal="left" vertical="top" wrapText="1"/>
    </xf>
    <xf numFmtId="0" fontId="23" fillId="13" borderId="20" xfId="0" applyFont="1" applyFill="1" applyBorder="1" applyAlignment="1">
      <alignment horizontal="center" vertical="center"/>
    </xf>
    <xf numFmtId="3" fontId="23" fillId="13" borderId="20" xfId="0" applyNumberFormat="1" applyFont="1" applyFill="1" applyBorder="1" applyAlignment="1">
      <alignment horizontal="right" vertical="center"/>
    </xf>
    <xf numFmtId="39" fontId="23" fillId="13" borderId="20" xfId="0" applyNumberFormat="1" applyFont="1" applyFill="1" applyBorder="1" applyAlignment="1">
      <alignment horizontal="right" vertical="center"/>
    </xf>
    <xf numFmtId="0" fontId="22" fillId="8" borderId="20" xfId="1" applyFont="1" applyFill="1" applyBorder="1" applyAlignment="1">
      <alignment vertical="center" wrapText="1"/>
    </xf>
    <xf numFmtId="0" fontId="23" fillId="13" borderId="20" xfId="0" applyFont="1" applyFill="1" applyBorder="1" applyAlignment="1">
      <alignment horizontal="center" vertical="top"/>
    </xf>
    <xf numFmtId="0" fontId="23" fillId="13" borderId="20" xfId="0" applyFont="1" applyFill="1" applyBorder="1" applyAlignment="1">
      <alignment horizontal="right" vertical="top"/>
    </xf>
    <xf numFmtId="3" fontId="23" fillId="13" borderId="20" xfId="0" applyNumberFormat="1" applyFont="1" applyFill="1" applyBorder="1" applyAlignment="1">
      <alignment horizontal="right" vertical="top"/>
    </xf>
    <xf numFmtId="1" fontId="23" fillId="13" borderId="20" xfId="0" applyNumberFormat="1" applyFont="1" applyFill="1" applyBorder="1" applyAlignment="1">
      <alignment horizontal="right" vertical="top"/>
    </xf>
    <xf numFmtId="4" fontId="23" fillId="13" borderId="20" xfId="0" applyNumberFormat="1" applyFont="1" applyFill="1" applyBorder="1" applyAlignment="1">
      <alignment horizontal="right" vertical="top"/>
    </xf>
    <xf numFmtId="0" fontId="22" fillId="8" borderId="20" xfId="3" applyNumberFormat="1" applyFont="1" applyFill="1" applyBorder="1" applyAlignment="1" applyProtection="1">
      <alignment horizontal="center" vertical="center"/>
    </xf>
    <xf numFmtId="3" fontId="23" fillId="0" borderId="20" xfId="3" applyNumberFormat="1" applyFont="1" applyFill="1" applyBorder="1" applyAlignment="1" applyProtection="1">
      <alignment vertical="center"/>
    </xf>
    <xf numFmtId="39" fontId="23" fillId="0" borderId="20" xfId="3" applyNumberFormat="1" applyFont="1" applyFill="1" applyBorder="1" applyAlignment="1" applyProtection="1">
      <alignment vertical="center"/>
      <protection locked="0"/>
    </xf>
    <xf numFmtId="164" fontId="23" fillId="0" borderId="20" xfId="5" applyNumberFormat="1" applyFont="1" applyFill="1" applyBorder="1" applyAlignment="1">
      <alignment vertical="center"/>
    </xf>
    <xf numFmtId="164" fontId="23" fillId="0" borderId="20" xfId="5" applyNumberFormat="1" applyFont="1" applyFill="1" applyBorder="1" applyAlignment="1" applyProtection="1">
      <alignment vertical="center"/>
    </xf>
    <xf numFmtId="0" fontId="23" fillId="13" borderId="20" xfId="0" applyFont="1" applyFill="1" applyBorder="1" applyAlignment="1">
      <alignment vertical="center"/>
    </xf>
    <xf numFmtId="3" fontId="23" fillId="13" borderId="20" xfId="0" applyNumberFormat="1" applyFont="1" applyFill="1" applyBorder="1" applyAlignment="1">
      <alignment vertical="center"/>
    </xf>
    <xf numFmtId="1" fontId="23" fillId="13" borderId="20" xfId="0" applyNumberFormat="1" applyFont="1" applyFill="1" applyBorder="1" applyAlignment="1">
      <alignment vertical="center"/>
    </xf>
    <xf numFmtId="4" fontId="23" fillId="13" borderId="20" xfId="0" applyNumberFormat="1" applyFont="1" applyFill="1" applyBorder="1" applyAlignment="1">
      <alignment vertical="center"/>
    </xf>
    <xf numFmtId="0" fontId="27" fillId="0" borderId="1" xfId="0" applyFont="1" applyBorder="1"/>
    <xf numFmtId="0" fontId="27" fillId="5" borderId="1" xfId="0" applyFont="1" applyFill="1" applyBorder="1" applyAlignment="1">
      <alignment horizontal="center" vertical="center" wrapText="1"/>
    </xf>
    <xf numFmtId="0" fontId="22" fillId="2" borderId="1" xfId="3" applyNumberFormat="1" applyFont="1" applyFill="1" applyBorder="1" applyAlignment="1" applyProtection="1">
      <alignment horizontal="right" vertical="center" wrapText="1"/>
    </xf>
    <xf numFmtId="0" fontId="0" fillId="0" borderId="20" xfId="0" applyBorder="1"/>
    <xf numFmtId="0" fontId="8" fillId="0" borderId="20" xfId="4" applyFont="1" applyBorder="1" applyAlignment="1">
      <alignment horizontal="center"/>
    </xf>
    <xf numFmtId="0" fontId="16" fillId="0" borderId="20" xfId="4" applyFont="1" applyBorder="1" applyAlignment="1">
      <alignment horizontal="center"/>
    </xf>
    <xf numFmtId="0" fontId="4" fillId="0" borderId="20" xfId="4" applyFont="1" applyBorder="1" applyAlignment="1">
      <alignment horizontal="center" vertical="center" wrapText="1"/>
    </xf>
    <xf numFmtId="0" fontId="17" fillId="4" borderId="20"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8" fillId="0" borderId="20" xfId="1" applyFont="1" applyBorder="1" applyAlignment="1">
      <alignment horizontal="center" vertical="center" wrapText="1"/>
    </xf>
    <xf numFmtId="0" fontId="8" fillId="0" borderId="20" xfId="1" applyFont="1" applyBorder="1" applyAlignment="1">
      <alignment vertical="top" wrapText="1"/>
    </xf>
    <xf numFmtId="0" fontId="9" fillId="0" borderId="20" xfId="1" applyFont="1" applyBorder="1" applyAlignment="1">
      <alignment vertical="top" wrapText="1"/>
    </xf>
    <xf numFmtId="0" fontId="5" fillId="2" borderId="20" xfId="1" applyFont="1" applyFill="1" applyBorder="1" applyAlignment="1">
      <alignment horizontal="center" vertical="center" wrapText="1"/>
    </xf>
    <xf numFmtId="0" fontId="9" fillId="0" borderId="20" xfId="0" applyFont="1" applyBorder="1"/>
    <xf numFmtId="43" fontId="8" fillId="8" borderId="20" xfId="3" applyFont="1" applyFill="1" applyBorder="1" applyAlignment="1" applyProtection="1">
      <alignment horizontal="center" vertical="center"/>
    </xf>
    <xf numFmtId="0" fontId="10" fillId="0" borderId="1" xfId="0" applyFont="1" applyBorder="1"/>
    <xf numFmtId="0" fontId="10" fillId="10" borderId="1" xfId="0" applyFont="1" applyFill="1" applyBorder="1" applyAlignment="1">
      <alignment horizontal="center" vertical="center" wrapText="1"/>
    </xf>
    <xf numFmtId="0" fontId="19" fillId="0" borderId="1" xfId="0" applyFont="1" applyBorder="1" applyAlignment="1">
      <alignment horizontal="right"/>
    </xf>
    <xf numFmtId="0" fontId="22" fillId="5" borderId="20" xfId="1" applyFont="1" applyFill="1" applyBorder="1" applyAlignment="1">
      <alignment vertical="center" wrapText="1"/>
    </xf>
    <xf numFmtId="0" fontId="23" fillId="5" borderId="20" xfId="1" applyFont="1" applyFill="1" applyBorder="1" applyAlignment="1">
      <alignment vertical="center" wrapText="1"/>
    </xf>
    <xf numFmtId="2" fontId="23" fillId="5" borderId="20" xfId="1" applyNumberFormat="1" applyFont="1" applyFill="1" applyBorder="1" applyAlignment="1">
      <alignment vertical="center" wrapText="1"/>
    </xf>
    <xf numFmtId="3" fontId="23" fillId="5" borderId="20" xfId="1" applyNumberFormat="1" applyFont="1" applyFill="1" applyBorder="1" applyAlignment="1">
      <alignment vertical="center" wrapText="1"/>
    </xf>
    <xf numFmtId="0" fontId="23" fillId="5" borderId="20" xfId="1" applyFont="1" applyFill="1" applyBorder="1" applyAlignment="1">
      <alignment vertical="top"/>
    </xf>
    <xf numFmtId="37" fontId="23" fillId="5" borderId="20" xfId="3" applyNumberFormat="1" applyFont="1" applyFill="1" applyBorder="1" applyAlignment="1" applyProtection="1">
      <alignment horizontal="right" vertical="top"/>
      <protection locked="0"/>
    </xf>
    <xf numFmtId="39" fontId="23" fillId="5" borderId="20" xfId="3" applyNumberFormat="1" applyFont="1" applyFill="1" applyBorder="1" applyAlignment="1" applyProtection="1">
      <alignment horizontal="right" vertical="top"/>
      <protection locked="0"/>
    </xf>
    <xf numFmtId="3" fontId="23" fillId="5" borderId="20" xfId="3" applyNumberFormat="1" applyFont="1" applyFill="1" applyBorder="1" applyAlignment="1" applyProtection="1">
      <alignment horizontal="right" vertical="top"/>
    </xf>
    <xf numFmtId="4" fontId="23" fillId="5" borderId="20" xfId="3" applyNumberFormat="1" applyFont="1" applyFill="1" applyBorder="1" applyAlignment="1" applyProtection="1">
      <alignment horizontal="right" vertical="top"/>
    </xf>
    <xf numFmtId="0" fontId="23" fillId="4" borderId="20" xfId="1" applyFont="1" applyFill="1" applyBorder="1" applyAlignment="1">
      <alignment horizontal="center" vertical="center" wrapText="1"/>
    </xf>
    <xf numFmtId="0" fontId="23" fillId="4" borderId="2" xfId="1" applyFont="1" applyFill="1" applyBorder="1" applyAlignment="1">
      <alignment horizontal="center" vertical="center" wrapText="1"/>
    </xf>
    <xf numFmtId="0" fontId="26" fillId="4" borderId="12" xfId="0" applyFont="1" applyFill="1" applyBorder="1" applyAlignment="1">
      <alignment horizontal="center"/>
    </xf>
    <xf numFmtId="0" fontId="23" fillId="4" borderId="0" xfId="1" applyFont="1" applyFill="1" applyAlignment="1">
      <alignment horizontal="center" vertical="center" wrapText="1"/>
    </xf>
    <xf numFmtId="0" fontId="5" fillId="4" borderId="0" xfId="1" applyFont="1" applyFill="1"/>
    <xf numFmtId="0" fontId="22" fillId="5" borderId="20" xfId="3" applyNumberFormat="1" applyFont="1" applyFill="1" applyBorder="1" applyAlignment="1" applyProtection="1">
      <alignment vertical="top" wrapText="1"/>
    </xf>
    <xf numFmtId="0" fontId="22" fillId="5" borderId="20" xfId="3" applyNumberFormat="1" applyFont="1" applyFill="1" applyBorder="1" applyAlignment="1" applyProtection="1">
      <alignment horizontal="right" vertical="top"/>
    </xf>
    <xf numFmtId="0" fontId="22" fillId="5" borderId="20" xfId="3" applyNumberFormat="1" applyFont="1" applyFill="1" applyBorder="1" applyAlignment="1" applyProtection="1">
      <alignment horizontal="center" vertical="top"/>
    </xf>
    <xf numFmtId="164" fontId="23" fillId="5" borderId="20" xfId="3" applyNumberFormat="1" applyFont="1" applyFill="1" applyBorder="1" applyAlignment="1" applyProtection="1">
      <alignment horizontal="right" vertical="top"/>
    </xf>
    <xf numFmtId="39" fontId="23" fillId="5" borderId="20" xfId="3" applyNumberFormat="1" applyFont="1" applyFill="1" applyBorder="1" applyAlignment="1" applyProtection="1">
      <alignment horizontal="right" vertical="top"/>
    </xf>
    <xf numFmtId="2" fontId="23" fillId="5" borderId="20" xfId="3" applyNumberFormat="1" applyFont="1" applyFill="1" applyBorder="1" applyAlignment="1" applyProtection="1">
      <alignment horizontal="right" vertical="top"/>
    </xf>
    <xf numFmtId="37" fontId="23" fillId="5" borderId="20" xfId="3" applyNumberFormat="1" applyFont="1" applyFill="1" applyBorder="1" applyAlignment="1" applyProtection="1">
      <alignment horizontal="right" vertical="top"/>
    </xf>
    <xf numFmtId="0" fontId="23" fillId="5" borderId="20" xfId="1" applyFont="1" applyFill="1" applyBorder="1" applyAlignment="1">
      <alignment vertical="center"/>
    </xf>
    <xf numFmtId="37" fontId="23" fillId="5" borderId="20" xfId="3" applyNumberFormat="1" applyFont="1" applyFill="1" applyBorder="1" applyAlignment="1" applyProtection="1">
      <alignment vertical="center"/>
      <protection locked="0"/>
    </xf>
    <xf numFmtId="2" fontId="23" fillId="5" borderId="20" xfId="1" applyNumberFormat="1" applyFont="1" applyFill="1" applyBorder="1" applyAlignment="1">
      <alignment vertical="center"/>
    </xf>
    <xf numFmtId="4" fontId="23" fillId="5" borderId="20" xfId="3" applyNumberFormat="1" applyFont="1" applyFill="1" applyBorder="1" applyAlignment="1" applyProtection="1">
      <alignment vertical="center"/>
    </xf>
    <xf numFmtId="39" fontId="23" fillId="5" borderId="20" xfId="3" applyNumberFormat="1" applyFont="1" applyFill="1" applyBorder="1" applyAlignment="1" applyProtection="1">
      <alignment vertical="center"/>
      <protection locked="0"/>
    </xf>
    <xf numFmtId="3" fontId="23" fillId="5" borderId="20" xfId="1" applyNumberFormat="1" applyFont="1" applyFill="1" applyBorder="1" applyAlignment="1">
      <alignment vertical="center"/>
    </xf>
    <xf numFmtId="4" fontId="23" fillId="5" borderId="20" xfId="1" applyNumberFormat="1" applyFont="1" applyFill="1" applyBorder="1" applyAlignment="1">
      <alignment vertical="center"/>
    </xf>
    <xf numFmtId="0" fontId="22" fillId="5" borderId="20" xfId="3" applyNumberFormat="1" applyFont="1" applyFill="1" applyBorder="1" applyAlignment="1" applyProtection="1">
      <alignment horizontal="center" vertical="center"/>
    </xf>
    <xf numFmtId="0" fontId="22" fillId="5" borderId="20" xfId="3" applyNumberFormat="1" applyFont="1" applyFill="1" applyBorder="1" applyAlignment="1" applyProtection="1">
      <alignment vertical="center" wrapText="1"/>
    </xf>
    <xf numFmtId="0" fontId="22" fillId="5" borderId="20" xfId="3" applyNumberFormat="1" applyFont="1" applyFill="1" applyBorder="1" applyAlignment="1" applyProtection="1">
      <alignment horizontal="right" vertical="center"/>
    </xf>
    <xf numFmtId="0" fontId="27" fillId="4" borderId="1" xfId="0" applyFont="1" applyFill="1" applyBorder="1" applyAlignment="1">
      <alignment horizontal="center" vertical="center" wrapText="1"/>
    </xf>
    <xf numFmtId="43" fontId="27" fillId="4" borderId="1" xfId="5" applyFont="1" applyFill="1" applyBorder="1" applyAlignment="1">
      <alignment horizontal="center" vertical="center" wrapText="1"/>
    </xf>
    <xf numFmtId="0" fontId="16" fillId="9" borderId="20" xfId="1" applyFont="1" applyFill="1" applyBorder="1" applyAlignment="1">
      <alignment vertical="top" wrapText="1"/>
    </xf>
    <xf numFmtId="0" fontId="8" fillId="9" borderId="20" xfId="1" applyFont="1" applyFill="1" applyBorder="1" applyAlignment="1">
      <alignment vertical="top" wrapText="1"/>
    </xf>
    <xf numFmtId="0" fontId="9" fillId="9" borderId="20" xfId="1" applyFont="1" applyFill="1" applyBorder="1" applyAlignment="1">
      <alignment vertical="top" wrapText="1"/>
    </xf>
    <xf numFmtId="2" fontId="9" fillId="9" borderId="20" xfId="1" applyNumberFormat="1" applyFont="1" applyFill="1" applyBorder="1" applyAlignment="1">
      <alignment vertical="top" wrapText="1"/>
    </xf>
    <xf numFmtId="43" fontId="8" fillId="9" borderId="20" xfId="3" applyFont="1" applyFill="1" applyBorder="1" applyAlignment="1" applyProtection="1">
      <alignment vertical="top" wrapText="1"/>
    </xf>
    <xf numFmtId="0" fontId="8" fillId="9" borderId="20" xfId="0" applyFont="1" applyFill="1" applyBorder="1" applyAlignment="1">
      <alignment vertical="top" wrapText="1"/>
    </xf>
    <xf numFmtId="43" fontId="8" fillId="9" borderId="20" xfId="3" applyFont="1" applyFill="1" applyBorder="1" applyAlignment="1" applyProtection="1">
      <alignment vertical="top"/>
    </xf>
    <xf numFmtId="164" fontId="8" fillId="9" borderId="20" xfId="3" applyNumberFormat="1" applyFont="1" applyFill="1" applyBorder="1" applyAlignment="1" applyProtection="1">
      <alignment vertical="top"/>
    </xf>
    <xf numFmtId="37" fontId="8" fillId="9" borderId="20" xfId="3" applyNumberFormat="1" applyFont="1" applyFill="1" applyBorder="1" applyAlignment="1" applyProtection="1">
      <alignment vertical="top"/>
    </xf>
    <xf numFmtId="39" fontId="8" fillId="9" borderId="20" xfId="3" applyNumberFormat="1" applyFont="1" applyFill="1" applyBorder="1" applyAlignment="1" applyProtection="1">
      <alignment vertical="top"/>
    </xf>
    <xf numFmtId="0" fontId="23" fillId="13" borderId="20" xfId="0" applyFont="1" applyFill="1" applyBorder="1" applyAlignment="1">
      <alignment vertical="center" wrapText="1"/>
    </xf>
    <xf numFmtId="0" fontId="23" fillId="13" borderId="20" xfId="0" applyFont="1" applyFill="1" applyBorder="1" applyAlignment="1">
      <alignment horizontal="left" vertical="center"/>
    </xf>
    <xf numFmtId="4" fontId="23" fillId="13" borderId="20" xfId="0" applyNumberFormat="1" applyFont="1" applyFill="1" applyBorder="1" applyAlignment="1">
      <alignment horizontal="right" vertical="center"/>
    </xf>
    <xf numFmtId="2" fontId="23" fillId="13" borderId="20" xfId="3" applyNumberFormat="1" applyFont="1" applyFill="1" applyBorder="1" applyAlignment="1" applyProtection="1">
      <alignment horizontal="right" vertical="center"/>
    </xf>
    <xf numFmtId="37" fontId="23" fillId="0" borderId="20" xfId="3" applyNumberFormat="1" applyFont="1" applyFill="1" applyBorder="1" applyAlignment="1" applyProtection="1">
      <alignment vertical="center"/>
      <protection locked="0"/>
    </xf>
    <xf numFmtId="0" fontId="22" fillId="5" borderId="0" xfId="3" applyNumberFormat="1" applyFont="1" applyFill="1" applyBorder="1" applyAlignment="1" applyProtection="1">
      <alignment horizontal="center" vertical="center"/>
    </xf>
    <xf numFmtId="39" fontId="27" fillId="0" borderId="1" xfId="0" applyNumberFormat="1" applyFont="1" applyBorder="1" applyAlignment="1">
      <alignment vertical="top"/>
    </xf>
    <xf numFmtId="37" fontId="27" fillId="0" borderId="1" xfId="0" applyNumberFormat="1" applyFont="1" applyBorder="1" applyAlignment="1">
      <alignment vertical="top"/>
    </xf>
    <xf numFmtId="37" fontId="24" fillId="0" borderId="1" xfId="0" applyNumberFormat="1" applyFont="1" applyBorder="1"/>
    <xf numFmtId="2" fontId="24" fillId="0" borderId="1" xfId="0" applyNumberFormat="1" applyFont="1" applyBorder="1"/>
    <xf numFmtId="4" fontId="24" fillId="0" borderId="1" xfId="0" applyNumberFormat="1" applyFont="1" applyBorder="1"/>
    <xf numFmtId="3" fontId="24" fillId="0" borderId="1" xfId="0" applyNumberFormat="1" applyFont="1" applyBorder="1"/>
    <xf numFmtId="37" fontId="16" fillId="0" borderId="1" xfId="0" applyNumberFormat="1" applyFont="1" applyBorder="1"/>
    <xf numFmtId="39" fontId="16" fillId="0" borderId="1" xfId="0" applyNumberFormat="1" applyFont="1" applyBorder="1"/>
    <xf numFmtId="1" fontId="16" fillId="0" borderId="1" xfId="5" applyNumberFormat="1" applyFont="1" applyFill="1" applyBorder="1"/>
    <xf numFmtId="164" fontId="16" fillId="0" borderId="1" xfId="5" applyNumberFormat="1" applyFont="1" applyFill="1" applyBorder="1"/>
    <xf numFmtId="43" fontId="16" fillId="0" borderId="1" xfId="5" applyFont="1" applyFill="1" applyBorder="1"/>
    <xf numFmtId="37" fontId="10" fillId="0" borderId="1" xfId="0" applyNumberFormat="1" applyFont="1" applyBorder="1"/>
    <xf numFmtId="2" fontId="10" fillId="0" borderId="1" xfId="0" applyNumberFormat="1" applyFont="1" applyBorder="1"/>
    <xf numFmtId="3" fontId="10" fillId="0" borderId="1" xfId="0" applyNumberFormat="1" applyFont="1" applyBorder="1"/>
    <xf numFmtId="43" fontId="10" fillId="0" borderId="1" xfId="0" applyNumberFormat="1" applyFont="1" applyBorder="1"/>
    <xf numFmtId="0" fontId="28" fillId="13" borderId="20" xfId="0" applyFont="1" applyFill="1" applyBorder="1" applyAlignment="1">
      <alignment horizontal="left" vertical="top" wrapText="1"/>
    </xf>
    <xf numFmtId="3" fontId="28" fillId="13" borderId="20" xfId="0" applyNumberFormat="1" applyFont="1" applyFill="1" applyBorder="1" applyAlignment="1">
      <alignment horizontal="center" vertical="center"/>
    </xf>
    <xf numFmtId="0" fontId="28" fillId="13" borderId="20" xfId="0" applyFont="1" applyFill="1" applyBorder="1" applyAlignment="1">
      <alignment horizontal="right" vertical="top"/>
    </xf>
    <xf numFmtId="37" fontId="23" fillId="13" borderId="20" xfId="3" applyNumberFormat="1" applyFont="1" applyFill="1" applyBorder="1" applyAlignment="1" applyProtection="1">
      <alignment horizontal="right" vertical="top"/>
      <protection locked="0"/>
    </xf>
    <xf numFmtId="3" fontId="23" fillId="13" borderId="20" xfId="3" applyNumberFormat="1" applyFont="1" applyFill="1" applyBorder="1" applyAlignment="1" applyProtection="1">
      <alignment horizontal="right" vertical="top"/>
    </xf>
    <xf numFmtId="39" fontId="23" fillId="13" borderId="20" xfId="3" applyNumberFormat="1" applyFont="1" applyFill="1" applyBorder="1" applyAlignment="1" applyProtection="1">
      <alignment horizontal="right" vertical="top"/>
      <protection locked="0"/>
    </xf>
    <xf numFmtId="0" fontId="23" fillId="13" borderId="20" xfId="1" applyFont="1" applyFill="1" applyBorder="1" applyAlignment="1">
      <alignment vertical="top" wrapText="1"/>
    </xf>
    <xf numFmtId="0" fontId="23" fillId="13" borderId="20" xfId="1" applyFont="1" applyFill="1" applyBorder="1" applyAlignment="1">
      <alignment vertical="top"/>
    </xf>
    <xf numFmtId="37" fontId="23" fillId="13" borderId="20" xfId="3" applyNumberFormat="1" applyFont="1" applyFill="1" applyBorder="1" applyAlignment="1" applyProtection="1">
      <alignment vertical="center"/>
      <protection locked="0"/>
    </xf>
    <xf numFmtId="3" fontId="23" fillId="13" borderId="20" xfId="3" applyNumberFormat="1" applyFont="1" applyFill="1" applyBorder="1" applyAlignment="1" applyProtection="1">
      <alignment vertical="center"/>
    </xf>
    <xf numFmtId="39" fontId="23" fillId="13" borderId="20" xfId="3" applyNumberFormat="1" applyFont="1" applyFill="1" applyBorder="1" applyAlignment="1" applyProtection="1">
      <alignment vertical="center"/>
      <protection locked="0"/>
    </xf>
    <xf numFmtId="164" fontId="23" fillId="13" borderId="20" xfId="5" applyNumberFormat="1" applyFont="1" applyFill="1" applyBorder="1" applyAlignment="1">
      <alignment vertical="center"/>
    </xf>
    <xf numFmtId="1" fontId="23" fillId="13" borderId="20" xfId="5" applyNumberFormat="1" applyFont="1" applyFill="1" applyBorder="1" applyAlignment="1">
      <alignment vertical="center"/>
    </xf>
    <xf numFmtId="164" fontId="23" fillId="13" borderId="20" xfId="5" applyNumberFormat="1" applyFont="1" applyFill="1" applyBorder="1" applyAlignment="1" applyProtection="1">
      <alignment vertical="center"/>
    </xf>
    <xf numFmtId="2" fontId="23" fillId="13" borderId="20" xfId="1" applyNumberFormat="1" applyFont="1" applyFill="1" applyBorder="1" applyAlignment="1">
      <alignment vertical="center"/>
    </xf>
    <xf numFmtId="3" fontId="23" fillId="13" borderId="20" xfId="1" applyNumberFormat="1" applyFont="1" applyFill="1" applyBorder="1" applyAlignment="1">
      <alignment vertical="center"/>
    </xf>
    <xf numFmtId="1" fontId="23" fillId="13" borderId="20" xfId="3" applyNumberFormat="1" applyFont="1" applyFill="1" applyBorder="1" applyAlignment="1" applyProtection="1">
      <alignment vertical="center"/>
      <protection locked="0"/>
    </xf>
    <xf numFmtId="3" fontId="28" fillId="14" borderId="20" xfId="0" applyNumberFormat="1" applyFont="1" applyFill="1" applyBorder="1" applyAlignment="1">
      <alignment horizontal="center" vertical="center"/>
    </xf>
    <xf numFmtId="0" fontId="16" fillId="13" borderId="20" xfId="1" applyFont="1" applyFill="1" applyBorder="1" applyAlignment="1">
      <alignment vertical="top" wrapText="1"/>
    </xf>
    <xf numFmtId="0" fontId="8" fillId="13" borderId="20" xfId="1" applyFont="1" applyFill="1" applyBorder="1" applyAlignment="1">
      <alignment vertical="top" wrapText="1"/>
    </xf>
    <xf numFmtId="0" fontId="9" fillId="13" borderId="20" xfId="1" applyFont="1" applyFill="1" applyBorder="1" applyAlignment="1">
      <alignment vertical="top" wrapText="1"/>
    </xf>
    <xf numFmtId="2" fontId="9" fillId="13" borderId="20" xfId="1" applyNumberFormat="1" applyFont="1" applyFill="1" applyBorder="1" applyAlignment="1">
      <alignment vertical="top" wrapText="1"/>
    </xf>
    <xf numFmtId="0" fontId="28" fillId="14" borderId="20" xfId="0" applyFont="1" applyFill="1" applyBorder="1" applyAlignment="1">
      <alignment horizontal="center" vertical="center"/>
    </xf>
    <xf numFmtId="167" fontId="23" fillId="13" borderId="20" xfId="0" applyNumberFormat="1" applyFont="1" applyFill="1" applyBorder="1" applyAlignment="1">
      <alignment horizontal="right" vertical="center"/>
    </xf>
    <xf numFmtId="164" fontId="23" fillId="13" borderId="20" xfId="5" applyNumberFormat="1" applyFont="1" applyFill="1" applyBorder="1" applyAlignment="1">
      <alignment horizontal="right" vertical="center"/>
    </xf>
    <xf numFmtId="169" fontId="23" fillId="13" borderId="20" xfId="0" applyNumberFormat="1" applyFont="1" applyFill="1" applyBorder="1" applyAlignment="1">
      <alignment horizontal="right" vertical="center"/>
    </xf>
    <xf numFmtId="1" fontId="23" fillId="13" borderId="20" xfId="1" applyNumberFormat="1" applyFont="1" applyFill="1" applyBorder="1" applyAlignment="1">
      <alignment horizontal="right" vertical="top"/>
    </xf>
    <xf numFmtId="3" fontId="23" fillId="13" borderId="20" xfId="1" applyNumberFormat="1" applyFont="1" applyFill="1" applyBorder="1" applyAlignment="1">
      <alignment horizontal="right" vertical="top"/>
    </xf>
    <xf numFmtId="1" fontId="23" fillId="13" borderId="20" xfId="3" applyNumberFormat="1" applyFont="1" applyFill="1" applyBorder="1" applyAlignment="1" applyProtection="1">
      <alignment horizontal="right" vertical="top"/>
      <protection locked="0"/>
    </xf>
    <xf numFmtId="1" fontId="23" fillId="13" borderId="20" xfId="3" applyNumberFormat="1" applyFont="1" applyFill="1" applyBorder="1" applyAlignment="1" applyProtection="1">
      <alignment horizontal="right" vertical="top"/>
    </xf>
    <xf numFmtId="0" fontId="23" fillId="0" borderId="20" xfId="0" applyFont="1" applyBorder="1" applyAlignment="1">
      <alignment horizontal="center" vertical="center"/>
    </xf>
    <xf numFmtId="0" fontId="23" fillId="0" borderId="20" xfId="0" applyFont="1" applyBorder="1" applyAlignment="1">
      <alignment horizontal="right" vertical="center"/>
    </xf>
    <xf numFmtId="3" fontId="23" fillId="0" borderId="20" xfId="0" applyNumberFormat="1" applyFont="1" applyBorder="1" applyAlignment="1">
      <alignment horizontal="right" vertical="center"/>
    </xf>
    <xf numFmtId="39" fontId="23" fillId="0" borderId="20" xfId="0" applyNumberFormat="1" applyFont="1" applyBorder="1" applyAlignment="1">
      <alignment horizontal="right" vertical="center"/>
    </xf>
    <xf numFmtId="3" fontId="23" fillId="0" borderId="20" xfId="1" applyNumberFormat="1" applyFont="1" applyBorder="1" applyAlignment="1">
      <alignment horizontal="right" vertical="center"/>
    </xf>
    <xf numFmtId="2" fontId="23" fillId="0" borderId="20" xfId="0" applyNumberFormat="1" applyFont="1" applyBorder="1" applyAlignment="1">
      <alignment horizontal="right" vertical="center"/>
    </xf>
    <xf numFmtId="1" fontId="23" fillId="0" borderId="20" xfId="0" applyNumberFormat="1" applyFont="1"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vertical="top" wrapText="1"/>
    </xf>
    <xf numFmtId="0" fontId="31" fillId="0" borderId="20" xfId="0" applyFont="1" applyBorder="1" applyAlignment="1">
      <alignment horizontal="left" vertical="top" wrapText="1"/>
    </xf>
    <xf numFmtId="0" fontId="0" fillId="0" borderId="20" xfId="0" applyBorder="1" applyAlignment="1">
      <alignment horizontal="left" vertical="top" wrapText="1"/>
    </xf>
    <xf numFmtId="0" fontId="31" fillId="0" borderId="20" xfId="0" applyFont="1" applyBorder="1" applyAlignment="1">
      <alignment horizontal="left" vertical="top"/>
    </xf>
    <xf numFmtId="0" fontId="9" fillId="0" borderId="20" xfId="0" applyFont="1" applyBorder="1" applyAlignment="1">
      <alignment horizontal="left" vertical="top" wrapText="1"/>
    </xf>
    <xf numFmtId="0" fontId="0" fillId="0" borderId="20" xfId="0" applyBorder="1" applyAlignment="1">
      <alignment horizontal="left" vertical="top"/>
    </xf>
    <xf numFmtId="0" fontId="0" fillId="0" borderId="20" xfId="0" quotePrefix="1" applyBorder="1" applyAlignment="1">
      <alignment horizontal="left" vertical="top" wrapText="1"/>
    </xf>
    <xf numFmtId="0" fontId="0" fillId="0" borderId="20" xfId="0" applyBorder="1" applyAlignment="1">
      <alignment vertical="top" wrapText="1"/>
    </xf>
    <xf numFmtId="0" fontId="32" fillId="0" borderId="20" xfId="0" applyFont="1" applyBorder="1" applyAlignment="1">
      <alignment horizontal="left" vertical="top" wrapText="1"/>
    </xf>
    <xf numFmtId="0" fontId="32" fillId="0" borderId="20" xfId="0" applyFont="1" applyBorder="1" applyAlignment="1">
      <alignment vertical="top" wrapText="1"/>
    </xf>
    <xf numFmtId="0" fontId="32" fillId="0" borderId="20" xfId="0" applyFont="1" applyBorder="1" applyAlignment="1">
      <alignment horizontal="left" vertical="top"/>
    </xf>
    <xf numFmtId="0" fontId="5" fillId="14" borderId="0" xfId="0" applyFont="1" applyFill="1" applyAlignment="1">
      <alignment wrapText="1"/>
    </xf>
    <xf numFmtId="0" fontId="23" fillId="0" borderId="20" xfId="1" applyFont="1" applyBorder="1" applyAlignment="1">
      <alignment vertical="center"/>
    </xf>
    <xf numFmtId="1" fontId="23" fillId="0" borderId="20" xfId="0" applyNumberFormat="1" applyFont="1" applyBorder="1" applyAlignment="1">
      <alignment vertical="center"/>
    </xf>
    <xf numFmtId="1" fontId="23" fillId="0" borderId="20" xfId="5" applyNumberFormat="1" applyFont="1" applyFill="1" applyBorder="1" applyAlignment="1">
      <alignment vertical="center"/>
    </xf>
    <xf numFmtId="168" fontId="0" fillId="0" borderId="1" xfId="0" applyNumberFormat="1" applyBorder="1" applyAlignment="1">
      <alignment horizontal="left" vertical="top" wrapText="1"/>
    </xf>
    <xf numFmtId="168" fontId="0" fillId="0" borderId="20" xfId="0" applyNumberFormat="1" applyBorder="1" applyAlignment="1">
      <alignment horizontal="left" vertical="top" wrapText="1"/>
    </xf>
    <xf numFmtId="0" fontId="33" fillId="0" borderId="20" xfId="0" applyFont="1" applyBorder="1" applyAlignment="1">
      <alignment vertical="top" wrapText="1"/>
    </xf>
    <xf numFmtId="43" fontId="23" fillId="5" borderId="20" xfId="5" applyFont="1" applyFill="1" applyBorder="1" applyAlignment="1" applyProtection="1">
      <alignment horizontal="right"/>
    </xf>
    <xf numFmtId="43" fontId="23" fillId="5" borderId="20" xfId="3" applyFont="1" applyFill="1" applyBorder="1" applyAlignment="1" applyProtection="1">
      <alignment horizontal="right"/>
    </xf>
    <xf numFmtId="2" fontId="23" fillId="5" borderId="20" xfId="3" applyNumberFormat="1" applyFont="1" applyFill="1" applyBorder="1" applyAlignment="1" applyProtection="1">
      <alignment horizontal="right"/>
    </xf>
    <xf numFmtId="39" fontId="23" fillId="5" borderId="20" xfId="3" applyNumberFormat="1" applyFont="1" applyFill="1" applyBorder="1" applyAlignment="1" applyProtection="1">
      <alignment horizontal="right"/>
    </xf>
    <xf numFmtId="37" fontId="23" fillId="5" borderId="20" xfId="3" applyNumberFormat="1" applyFont="1" applyFill="1" applyBorder="1" applyAlignment="1" applyProtection="1">
      <alignment horizontal="right"/>
    </xf>
    <xf numFmtId="0" fontId="31" fillId="0" borderId="0" xfId="0" applyFont="1"/>
    <xf numFmtId="0" fontId="35" fillId="0" borderId="20" xfId="0" applyFont="1" applyBorder="1" applyAlignment="1">
      <alignment horizontal="center"/>
    </xf>
    <xf numFmtId="0" fontId="36" fillId="0" borderId="20" xfId="0" applyFont="1" applyBorder="1" applyAlignment="1">
      <alignment horizontal="center"/>
    </xf>
    <xf numFmtId="0" fontId="4" fillId="0" borderId="0" xfId="0" applyFont="1" applyAlignment="1">
      <alignment horizontal="center"/>
    </xf>
    <xf numFmtId="0" fontId="37" fillId="15" borderId="20" xfId="0" applyFont="1" applyFill="1" applyBorder="1" applyAlignment="1">
      <alignment horizontal="center" vertical="center" wrapText="1"/>
    </xf>
    <xf numFmtId="0" fontId="5" fillId="0" borderId="0" xfId="0" applyFont="1"/>
    <xf numFmtId="0" fontId="5" fillId="0" borderId="20" xfId="0" applyFont="1" applyBorder="1" applyAlignment="1">
      <alignment horizontal="center" vertical="center" wrapText="1"/>
    </xf>
    <xf numFmtId="0" fontId="5" fillId="0" borderId="20" xfId="0" applyFont="1" applyBorder="1" applyAlignment="1">
      <alignment vertical="center"/>
    </xf>
    <xf numFmtId="3" fontId="5" fillId="0" borderId="20" xfId="0" applyNumberFormat="1" applyFont="1" applyBorder="1" applyAlignment="1">
      <alignment vertical="center"/>
    </xf>
    <xf numFmtId="4" fontId="5" fillId="0" borderId="20" xfId="0" applyNumberFormat="1" applyFont="1" applyBorder="1" applyAlignment="1">
      <alignment vertical="center"/>
    </xf>
    <xf numFmtId="0" fontId="39" fillId="17" borderId="20" xfId="0" applyFont="1" applyFill="1" applyBorder="1" applyAlignment="1">
      <alignment horizontal="center" vertical="center" wrapText="1"/>
    </xf>
    <xf numFmtId="0" fontId="5" fillId="17" borderId="20" xfId="0" applyFont="1" applyFill="1" applyBorder="1" applyAlignment="1">
      <alignment vertical="center" wrapText="1"/>
    </xf>
    <xf numFmtId="0" fontId="8" fillId="17" borderId="20" xfId="0" applyFont="1" applyFill="1" applyBorder="1" applyAlignment="1">
      <alignment horizontal="right" vertical="center" wrapText="1"/>
    </xf>
    <xf numFmtId="0" fontId="5" fillId="17" borderId="20" xfId="0" applyFont="1" applyFill="1" applyBorder="1" applyAlignment="1">
      <alignment vertical="center"/>
    </xf>
    <xf numFmtId="3" fontId="5" fillId="17" borderId="20" xfId="0" applyNumberFormat="1" applyFont="1" applyFill="1" applyBorder="1" applyAlignment="1">
      <alignment vertical="center"/>
    </xf>
    <xf numFmtId="0" fontId="39" fillId="0" borderId="20" xfId="0" applyFont="1" applyBorder="1" applyAlignment="1">
      <alignment horizontal="center" vertical="center" wrapText="1"/>
    </xf>
    <xf numFmtId="0" fontId="9" fillId="0" borderId="20" xfId="0" applyFont="1" applyBorder="1" applyAlignment="1">
      <alignment vertical="center"/>
    </xf>
    <xf numFmtId="0" fontId="2" fillId="0" borderId="20" xfId="0" applyFont="1" applyBorder="1" applyAlignment="1">
      <alignment vertical="center"/>
    </xf>
    <xf numFmtId="0" fontId="39" fillId="16" borderId="20" xfId="0" applyFont="1" applyFill="1" applyBorder="1" applyAlignment="1">
      <alignment horizontal="center" vertical="center" wrapText="1"/>
    </xf>
    <xf numFmtId="0" fontId="39" fillId="16" borderId="20" xfId="0" applyFont="1" applyFill="1" applyBorder="1" applyAlignment="1">
      <alignment vertical="center" wrapText="1"/>
    </xf>
    <xf numFmtId="0" fontId="8" fillId="16" borderId="20" xfId="0" applyFont="1" applyFill="1" applyBorder="1" applyAlignment="1">
      <alignment horizontal="right" vertical="center"/>
    </xf>
    <xf numFmtId="3" fontId="39" fillId="16" borderId="20" xfId="0" applyNumberFormat="1" applyFont="1" applyFill="1" applyBorder="1"/>
    <xf numFmtId="0" fontId="39" fillId="16" borderId="20" xfId="0" applyFont="1" applyFill="1" applyBorder="1"/>
    <xf numFmtId="0" fontId="39" fillId="0" borderId="0" xfId="0" applyFont="1" applyAlignment="1">
      <alignment horizontal="center" vertical="center" wrapText="1"/>
    </xf>
    <xf numFmtId="0" fontId="39" fillId="0" borderId="0" xfId="0" applyFont="1" applyAlignment="1">
      <alignment horizontal="center" vertical="center"/>
    </xf>
    <xf numFmtId="4" fontId="5" fillId="17" borderId="20" xfId="0" applyNumberFormat="1" applyFont="1" applyFill="1" applyBorder="1" applyAlignment="1">
      <alignment vertical="center"/>
    </xf>
    <xf numFmtId="164" fontId="8" fillId="18" borderId="0" xfId="3" applyNumberFormat="1" applyFont="1" applyFill="1" applyBorder="1" applyAlignment="1">
      <alignment vertical="center"/>
    </xf>
    <xf numFmtId="39" fontId="8" fillId="18" borderId="0" xfId="3" applyNumberFormat="1" applyFont="1" applyFill="1" applyBorder="1" applyAlignment="1">
      <alignment vertical="center"/>
    </xf>
    <xf numFmtId="167" fontId="8" fillId="18" borderId="0" xfId="3" applyNumberFormat="1" applyFont="1" applyFill="1" applyBorder="1" applyAlignment="1">
      <alignment vertical="center"/>
    </xf>
    <xf numFmtId="0" fontId="40" fillId="19" borderId="0" xfId="0" applyFont="1" applyFill="1" applyAlignment="1">
      <alignment horizontal="center" vertical="center" wrapText="1"/>
    </xf>
    <xf numFmtId="0" fontId="41" fillId="20" borderId="0" xfId="0" applyFont="1" applyFill="1" applyAlignment="1">
      <alignment horizontal="left" vertical="center"/>
    </xf>
    <xf numFmtId="0" fontId="41" fillId="17" borderId="0" xfId="0" applyFont="1" applyFill="1" applyAlignment="1">
      <alignment horizontal="left" vertical="center"/>
    </xf>
    <xf numFmtId="164" fontId="8" fillId="21" borderId="0" xfId="3" applyNumberFormat="1" applyFont="1" applyFill="1" applyBorder="1" applyAlignment="1">
      <alignment vertical="center"/>
    </xf>
    <xf numFmtId="39" fontId="8" fillId="21" borderId="0" xfId="3" applyNumberFormat="1" applyFont="1" applyFill="1" applyBorder="1" applyAlignment="1">
      <alignment vertical="center"/>
    </xf>
    <xf numFmtId="167" fontId="8" fillId="21" borderId="0" xfId="3" applyNumberFormat="1" applyFont="1" applyFill="1" applyBorder="1" applyAlignment="1">
      <alignment vertical="center"/>
    </xf>
    <xf numFmtId="164" fontId="8" fillId="22" borderId="0" xfId="3" applyNumberFormat="1" applyFont="1" applyFill="1" applyBorder="1" applyAlignment="1">
      <alignment vertical="center"/>
    </xf>
    <xf numFmtId="39" fontId="8" fillId="22" borderId="0" xfId="3" applyNumberFormat="1" applyFont="1" applyFill="1" applyBorder="1" applyAlignment="1">
      <alignment vertical="center"/>
    </xf>
    <xf numFmtId="167" fontId="8" fillId="22" borderId="0" xfId="3" applyNumberFormat="1" applyFont="1" applyFill="1" applyBorder="1" applyAlignment="1">
      <alignment vertical="center"/>
    </xf>
    <xf numFmtId="0" fontId="42" fillId="17" borderId="0" xfId="0" applyFont="1" applyFill="1" applyAlignment="1">
      <alignment horizontal="right" vertical="center"/>
    </xf>
    <xf numFmtId="0" fontId="22" fillId="0" borderId="20" xfId="3" applyNumberFormat="1" applyFont="1" applyFill="1" applyBorder="1" applyAlignment="1" applyProtection="1">
      <alignment horizontal="center" vertical="center"/>
    </xf>
    <xf numFmtId="164" fontId="23" fillId="0" borderId="20" xfId="3" applyNumberFormat="1" applyFont="1" applyFill="1" applyBorder="1" applyAlignment="1" applyProtection="1">
      <alignment horizontal="right"/>
    </xf>
    <xf numFmtId="2" fontId="23" fillId="0" borderId="20" xfId="1" applyNumberFormat="1" applyFont="1" applyBorder="1" applyAlignment="1">
      <alignment vertical="center"/>
    </xf>
    <xf numFmtId="4" fontId="23" fillId="0" borderId="20" xfId="3" applyNumberFormat="1" applyFont="1" applyFill="1" applyBorder="1" applyAlignment="1" applyProtection="1">
      <alignment vertical="center"/>
    </xf>
    <xf numFmtId="0" fontId="9" fillId="0" borderId="1" xfId="0" applyFont="1" applyBorder="1" applyAlignment="1">
      <alignment horizontal="left" vertical="top" wrapText="1"/>
    </xf>
    <xf numFmtId="164" fontId="43" fillId="9" borderId="0" xfId="3" applyNumberFormat="1" applyFont="1" applyFill="1" applyBorder="1" applyAlignment="1">
      <alignment vertical="center"/>
    </xf>
    <xf numFmtId="43" fontId="43" fillId="9" borderId="0" xfId="3" applyFont="1" applyFill="1" applyBorder="1" applyAlignment="1">
      <alignment vertical="center"/>
    </xf>
    <xf numFmtId="0" fontId="22" fillId="5" borderId="20" xfId="3" applyNumberFormat="1" applyFont="1" applyFill="1" applyBorder="1" applyAlignment="1" applyProtection="1">
      <alignment horizontal="center" vertical="center" wrapText="1"/>
    </xf>
    <xf numFmtId="0" fontId="22" fillId="8" borderId="20" xfId="3" applyNumberFormat="1" applyFont="1" applyFill="1" applyBorder="1" applyAlignment="1" applyProtection="1">
      <alignment horizontal="center" vertical="center" wrapText="1"/>
      <protection locked="0"/>
    </xf>
    <xf numFmtId="0" fontId="9" fillId="0" borderId="20" xfId="0" applyFont="1" applyBorder="1" applyAlignment="1">
      <alignment horizontal="center" vertical="center" wrapText="1"/>
    </xf>
    <xf numFmtId="3" fontId="31" fillId="0" borderId="20" xfId="0" applyNumberFormat="1" applyFont="1" applyBorder="1" applyAlignment="1">
      <alignment horizontal="center" vertical="center" wrapText="1"/>
    </xf>
    <xf numFmtId="0" fontId="9" fillId="0" borderId="20" xfId="0" applyFont="1" applyBorder="1" applyAlignment="1">
      <alignment horizontal="center" vertical="center"/>
    </xf>
    <xf numFmtId="3" fontId="9" fillId="0" borderId="20" xfId="0" applyNumberFormat="1" applyFont="1" applyBorder="1" applyAlignment="1">
      <alignment horizontal="center" vertical="center"/>
    </xf>
    <xf numFmtId="0" fontId="31" fillId="0" borderId="20" xfId="0" applyFont="1" applyBorder="1" applyAlignment="1">
      <alignment horizontal="center" vertical="center"/>
    </xf>
    <xf numFmtId="2" fontId="23" fillId="23" borderId="20" xfId="1" applyNumberFormat="1" applyFont="1" applyFill="1" applyBorder="1" applyAlignment="1">
      <alignment vertical="center"/>
    </xf>
    <xf numFmtId="164" fontId="23" fillId="23" borderId="20" xfId="3" applyNumberFormat="1" applyFont="1" applyFill="1" applyBorder="1" applyAlignment="1" applyProtection="1">
      <alignment horizontal="right"/>
    </xf>
    <xf numFmtId="0" fontId="22" fillId="5" borderId="10" xfId="3" applyNumberFormat="1" applyFont="1" applyFill="1" applyBorder="1" applyAlignment="1" applyProtection="1">
      <alignment horizontal="center" vertical="center"/>
    </xf>
    <xf numFmtId="164" fontId="23" fillId="5" borderId="20" xfId="3" applyNumberFormat="1" applyFont="1" applyFill="1" applyBorder="1" applyAlignment="1" applyProtection="1">
      <alignment horizontal="right"/>
    </xf>
    <xf numFmtId="4" fontId="10" fillId="24" borderId="18" xfId="0" applyNumberFormat="1" applyFont="1" applyFill="1" applyBorder="1" applyAlignment="1">
      <alignment horizontal="right"/>
    </xf>
    <xf numFmtId="4" fontId="23" fillId="23" borderId="20" xfId="1" applyNumberFormat="1" applyFont="1" applyFill="1" applyBorder="1" applyAlignment="1">
      <alignment vertical="center"/>
    </xf>
    <xf numFmtId="4" fontId="0" fillId="0" borderId="0" xfId="0" applyNumberFormat="1"/>
    <xf numFmtId="4" fontId="37" fillId="0" borderId="0" xfId="0" applyNumberFormat="1" applyFont="1"/>
    <xf numFmtId="167" fontId="23" fillId="5" borderId="20" xfId="3" applyNumberFormat="1" applyFont="1" applyFill="1" applyBorder="1" applyAlignment="1" applyProtection="1">
      <alignment horizontal="right"/>
    </xf>
    <xf numFmtId="0" fontId="29" fillId="0" borderId="20" xfId="0" applyFont="1" applyBorder="1" applyAlignment="1">
      <alignment horizontal="center"/>
    </xf>
    <xf numFmtId="0" fontId="22" fillId="8" borderId="20" xfId="1"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8" borderId="20" xfId="3" applyNumberFormat="1" applyFont="1" applyFill="1" applyBorder="1" applyAlignment="1" applyProtection="1">
      <alignment horizontal="center" vertical="center" wrapText="1"/>
      <protection locked="0"/>
    </xf>
    <xf numFmtId="0" fontId="22" fillId="8" borderId="9" xfId="3" applyNumberFormat="1" applyFont="1" applyFill="1" applyBorder="1" applyAlignment="1" applyProtection="1">
      <alignment horizontal="center" vertical="center" wrapText="1"/>
    </xf>
    <xf numFmtId="0" fontId="22" fillId="8" borderId="10" xfId="3" applyNumberFormat="1" applyFont="1" applyFill="1" applyBorder="1" applyAlignment="1" applyProtection="1">
      <alignment horizontal="center" vertical="center" wrapText="1"/>
    </xf>
    <xf numFmtId="0" fontId="22" fillId="8" borderId="11" xfId="3" applyNumberFormat="1" applyFont="1" applyFill="1" applyBorder="1" applyAlignment="1" applyProtection="1">
      <alignment horizontal="center" vertical="center" wrapText="1"/>
    </xf>
    <xf numFmtId="0" fontId="22" fillId="5" borderId="20" xfId="3" applyNumberFormat="1" applyFont="1" applyFill="1" applyBorder="1" applyAlignment="1" applyProtection="1">
      <alignment horizontal="center" vertical="center" wrapText="1"/>
    </xf>
    <xf numFmtId="0" fontId="22" fillId="5" borderId="20" xfId="1" applyFont="1" applyFill="1" applyBorder="1" applyAlignment="1">
      <alignment horizontal="center" vertical="top" wrapText="1"/>
    </xf>
    <xf numFmtId="0" fontId="22" fillId="5" borderId="20" xfId="1" applyFont="1" applyFill="1" applyBorder="1" applyAlignment="1">
      <alignment horizontal="center" vertical="center" wrapText="1"/>
    </xf>
    <xf numFmtId="0" fontId="22" fillId="5" borderId="9" xfId="3" applyNumberFormat="1" applyFont="1" applyFill="1" applyBorder="1" applyAlignment="1" applyProtection="1">
      <alignment horizontal="center" vertical="center" wrapText="1"/>
    </xf>
    <xf numFmtId="0" fontId="22" fillId="5" borderId="10" xfId="3" applyNumberFormat="1" applyFont="1" applyFill="1" applyBorder="1" applyAlignment="1" applyProtection="1">
      <alignment horizontal="center" vertical="center" wrapText="1"/>
    </xf>
    <xf numFmtId="0" fontId="8" fillId="2" borderId="20" xfId="1" applyFont="1" applyFill="1" applyBorder="1" applyAlignment="1">
      <alignment horizontal="center" vertical="top" wrapText="1"/>
    </xf>
    <xf numFmtId="0" fontId="30" fillId="0" borderId="20" xfId="0" applyFont="1" applyBorder="1" applyAlignment="1">
      <alignment horizontal="center"/>
    </xf>
    <xf numFmtId="0" fontId="18" fillId="8" borderId="20" xfId="1" applyFont="1" applyFill="1" applyBorder="1" applyAlignment="1">
      <alignment horizontal="center" vertical="center" wrapText="1"/>
    </xf>
    <xf numFmtId="0" fontId="18" fillId="2" borderId="20" xfId="1" applyFont="1" applyFill="1" applyBorder="1" applyAlignment="1">
      <alignment horizontal="center" vertical="center" wrapText="1"/>
    </xf>
    <xf numFmtId="0" fontId="8" fillId="2" borderId="20" xfId="3" applyNumberFormat="1" applyFont="1" applyFill="1" applyBorder="1" applyAlignment="1" applyProtection="1">
      <alignment horizontal="center" vertical="center" wrapText="1"/>
      <protection locked="0"/>
    </xf>
    <xf numFmtId="0" fontId="34" fillId="0" borderId="9" xfId="0" applyFont="1" applyBorder="1" applyAlignment="1">
      <alignment horizontal="center"/>
    </xf>
    <xf numFmtId="0" fontId="34" fillId="0" borderId="10" xfId="0" applyFont="1" applyBorder="1" applyAlignment="1">
      <alignment horizontal="center"/>
    </xf>
    <xf numFmtId="0" fontId="34" fillId="0" borderId="11" xfId="0" applyFont="1" applyBorder="1" applyAlignment="1">
      <alignment horizontal="center"/>
    </xf>
    <xf numFmtId="0" fontId="38" fillId="16" borderId="20" xfId="0" applyFont="1" applyFill="1" applyBorder="1" applyAlignment="1">
      <alignment horizontal="center" vertical="center" wrapText="1"/>
    </xf>
    <xf numFmtId="0" fontId="10" fillId="12" borderId="9" xfId="0" applyFont="1" applyFill="1" applyBorder="1" applyAlignment="1">
      <alignment horizontal="center"/>
    </xf>
    <xf numFmtId="0" fontId="10" fillId="12" borderId="16" xfId="0" applyFont="1" applyFill="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cellXfs>
  <cellStyles count="6">
    <cellStyle name="Comma" xfId="5" builtinId="3"/>
    <cellStyle name="Comma 2" xfId="3" xr:uid="{00000000-0005-0000-0000-000001000000}"/>
    <cellStyle name="Comma 3" xfId="2" xr:uid="{00000000-0005-0000-0000-000002000000}"/>
    <cellStyle name="Normal" xfId="0" builtinId="0"/>
    <cellStyle name="Normal 2" xfId="1" xr:uid="{00000000-0005-0000-0000-000004000000}"/>
    <cellStyle name="Normal 3" xfId="4" xr:uid="{00000000-0005-0000-0000-000005000000}"/>
  </cellStyles>
  <dxfs count="14">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6"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font>
        <strike val="0"/>
        <outline val="0"/>
        <shadow val="0"/>
        <u val="none"/>
        <vertAlign val="baseline"/>
        <sz val="12"/>
        <name val="Calibri"/>
        <scheme val="minor"/>
      </font>
      <numFmt numFmtId="164" formatCode="_(* #,##0_);_(* \(#,##0\);_(* &quot;-&quot;??_);_(@_)"/>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font>
        <strike val="0"/>
        <outline val="0"/>
        <shadow val="0"/>
        <u val="none"/>
        <vertAlign val="baseline"/>
        <sz val="12"/>
        <name val="Calibri"/>
        <scheme val="minor"/>
      </font>
    </dxf>
    <dxf>
      <border outline="0">
        <left style="thin">
          <color indexed="64"/>
        </left>
        <right style="thin">
          <color indexed="64"/>
        </right>
        <bottom style="thin">
          <color indexed="64"/>
        </bottom>
      </border>
    </dxf>
    <dxf>
      <font>
        <strike val="0"/>
        <outline val="0"/>
        <shadow val="0"/>
        <u val="none"/>
        <vertAlign val="baseline"/>
        <sz val="12"/>
        <name val="Calibri"/>
        <scheme val="minor"/>
      </font>
    </dxf>
    <dxf>
      <border outline="0">
        <bottom style="thin">
          <color indexed="64"/>
        </bottom>
      </border>
    </dxf>
    <dxf>
      <font>
        <b val="0"/>
        <i val="0"/>
        <strike val="0"/>
        <condense val="0"/>
        <extend val="0"/>
        <outline val="0"/>
        <shadow val="0"/>
        <u val="none"/>
        <vertAlign val="baseline"/>
        <sz val="12"/>
        <color indexed="8"/>
        <name val="Calibri"/>
        <scheme val="min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colors>
    <mruColors>
      <color rgb="FFC4D79B"/>
      <color rgb="FFFF00FF"/>
      <color rgb="FFB1A0C7"/>
      <color rgb="FF60497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95250</xdr:colOff>
      <xdr:row>7</xdr:row>
      <xdr:rowOff>129887</xdr:rowOff>
    </xdr:from>
    <xdr:to>
      <xdr:col>3</xdr:col>
      <xdr:colOff>554182</xdr:colOff>
      <xdr:row>7</xdr:row>
      <xdr:rowOff>129887</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6173932" y="1575955"/>
          <a:ext cx="458932"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ICF" id="{826F652B-42C9-4A7A-A999-636B41792688}" userId="ICF" providerId="None"/>
  <person displayName="Geiger, Megan - FNS" id="{3059FB20-2055-489B-82C2-0E2BD62D77F2}" userId="S::Megan.Geiger@usda.gov::dac2dddf-0668-4882-b960-11d8ee2c8486" providerId="AD"/>
  <person displayName="Otey, Jennifer - FNS" id="{030A3007-F711-44FD-B22C-D9B621F7012E}" userId="S::jennifer.otey@usda.gov::17155479-f366-45a9-bb3b-ebce83ad61d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17" totalsRowShown="0" headerRowDxfId="13" dataDxfId="11" headerRowBorderDxfId="12" tableBorderDxfId="10">
  <tableColumns count="6">
    <tableColumn id="1" xr3:uid="{00000000-0010-0000-0000-000001000000}" name=" " dataDxfId="9"/>
    <tableColumn id="2" xr3:uid="{00000000-0010-0000-0000-000002000000}" name="Estimated # Respondents" dataDxfId="8"/>
    <tableColumn id="3" xr3:uid="{00000000-0010-0000-0000-000003000000}" name="Responses Per Respondent" dataDxfId="7"/>
    <tableColumn id="4" xr3:uid="{00000000-0010-0000-0000-000004000000}" name="Total Annual Responses (Col. BxC)" dataDxfId="6"/>
    <tableColumn id="5" xr3:uid="{00000000-0010-0000-0000-000005000000}" name="Estimated Avg. # of Hours Per Response" dataDxfId="5"/>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4" dT="2023-02-17T17:36:31.57" personId="{030A3007-F711-44FD-B22C-D9B621F7012E}" id="{D5118060-C1F8-4E1D-A5F8-FBC984DBD83F}">
    <text>Number based on currently approved ICR of number renewing.</text>
  </threadedComment>
  <threadedComment ref="G17" dT="2023-02-17T18:11:09.24" personId="{030A3007-F711-44FD-B22C-D9B621F7012E}" id="{1C874366-A279-4A5C-85D4-B9DBD2DA8AFE}">
    <text>540+83 = 623 (number of sponsors of daycare homes, in current ICR).</text>
  </threadedComment>
  <threadedComment ref="B24" dT="2021-05-21T11:14:22.54" personId="{826F652B-42C9-4A7A-A999-636B41792688}" id="{8BB90CCC-8DE3-488A-BB7B-1122947F5B4A}">
    <text>Added a more detailed list of the requirements.</text>
  </threadedComment>
  <threadedComment ref="B27" dT="2021-05-21T11:14:38.59" personId="{826F652B-42C9-4A7A-A999-636B41792688}" id="{D829C89B-9C04-4FA0-9229-37F86DDBC18A}">
    <text>Added a more detailed list of the requirements.</text>
  </threadedComment>
  <threadedComment ref="B29" dT="2021-05-21T11:14:47.22" personId="{826F652B-42C9-4A7A-A999-636B41792688}" id="{594D3358-A28E-4D2E-9DDC-29883DD595CE}">
    <text>Added a more detailed list of the requirements.</text>
  </threadedComment>
  <threadedComment ref="E73" dT="2023-02-22T17:29:57.38" personId="{3059FB20-2055-489B-82C2-0E2BD62D77F2}" id="{B0344CCE-20D2-4343-8DA8-E496A9B932D8}">
    <text>This is the number of government institutions from the most recently approved  CACFP ICR.</text>
  </threadedComment>
  <threadedComment ref="E105" dT="2023-02-22T17:31:01.64" personId="{3059FB20-2055-489B-82C2-0E2BD62D77F2}" id="{4DE8AA61-A0B3-478D-8A7E-B21CEAF8FF9B}">
    <text>This is the number of buisness institutions from the most recently approved  CACFP ICR.</text>
  </threadedComment>
  <threadedComment ref="E137" dT="2023-02-17T20:21:47.97" personId="{030A3007-F711-44FD-B22C-D9B621F7012E}" id="{CE90BF9A-731C-4776-B5E4-426E93A12C2B}">
    <text>Based on current approved ICR.</text>
  </threadedComment>
  <threadedComment ref="F137" dT="2023-02-17T20:29:02.44" personId="{030A3007-F711-44FD-B22C-D9B621F7012E}" id="{331D8390-D266-4EC9-9834-D6D15F9D38DC}">
    <text>Per currently approved ICR, 10.37% of homes are tier II; using logic of 10.37% of households being in tier II, 10.37% x 528,479 total daycare home ADA (per NDB, KD11 - Child and Adult Care Food Program -- Child Care Homes and Centers) =  54,804 potentially completing meal benefit forms in tier II homes.</text>
  </threadedComment>
  <threadedComment ref="B138" dT="2021-05-21T11:17:12.99" personId="{826F652B-42C9-4A7A-A999-636B41792688}" id="{FBDCB815-9FDD-4A93-AE5A-27BB707923C6}">
    <text>226.17(b)(9) was not included in the list of requirements because it is a recordkeeping requirement.</text>
  </threadedComment>
  <threadedComment ref="C147" dT="2021-05-21T10:47:01.93" personId="{826F652B-42C9-4A7A-A999-636B41792688}" id="{F069DF02-87AE-4103-87EB-5C9242CB9FC3}">
    <text>This requirement is not covered in the previously approved ICR.</text>
  </threadedComment>
</ThreadedComments>
</file>

<file path=xl/threadedComments/threadedComment2.xml><?xml version="1.0" encoding="utf-8"?>
<ThreadedComments xmlns="http://schemas.microsoft.com/office/spreadsheetml/2018/threadedcomments" xmlns:x="http://schemas.openxmlformats.org/spreadsheetml/2006/main">
  <threadedComment ref="B14" dT="2021-05-21T10:40:15.37" personId="{826F652B-42C9-4A7A-A999-636B41792688}" id="{55B10639-F229-42B2-A109-95505458683B}">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B19" dT="2021-05-21T10:38:26.43" personId="{826F652B-42C9-4A7A-A999-636B41792688}" id="{969E12B7-A93F-4CA5-8D6D-C46C0C98E708}">
    <text>Added a more detailed list of the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155"/>
  <sheetViews>
    <sheetView tabSelected="1" zoomScale="85" zoomScaleNormal="85" workbookViewId="0">
      <pane xSplit="15" ySplit="5" topLeftCell="P6" activePane="bottomRight" state="frozen"/>
      <selection pane="topRight" activeCell="R1" sqref="R1"/>
      <selection pane="bottomLeft" activeCell="A5" sqref="A5"/>
      <selection pane="bottomRight" activeCell="B1" sqref="B1"/>
    </sheetView>
  </sheetViews>
  <sheetFormatPr defaultColWidth="8.81640625" defaultRowHeight="14" outlineLevelCol="1" x14ac:dyDescent="0.3"/>
  <cols>
    <col min="1" max="1" width="11.81640625" style="61" hidden="1" customWidth="1"/>
    <col min="2" max="2" width="17.453125" style="61" customWidth="1"/>
    <col min="3" max="3" width="44.54296875" style="61" customWidth="1"/>
    <col min="4" max="4" width="1.81640625" style="61" hidden="1" customWidth="1"/>
    <col min="5" max="5" width="15.81640625" style="61" bestFit="1" customWidth="1"/>
    <col min="6" max="6" width="15" style="61" customWidth="1"/>
    <col min="7" max="7" width="18.1796875" style="61" bestFit="1" customWidth="1"/>
    <col min="8" max="8" width="14.54296875" style="61" bestFit="1" customWidth="1"/>
    <col min="9" max="9" width="17.81640625" style="61" bestFit="1" customWidth="1"/>
    <col min="10" max="10" width="16.54296875" style="61" customWidth="1"/>
    <col min="11" max="11" width="12.81640625" style="61" hidden="1" customWidth="1" outlineLevel="1"/>
    <col min="12" max="12" width="13" style="61" customWidth="1" outlineLevel="1"/>
    <col min="13" max="13" width="11" style="61" hidden="1" customWidth="1" outlineLevel="1"/>
    <col min="14" max="14" width="13" style="61" customWidth="1"/>
    <col min="15" max="15" width="16.453125" style="61" hidden="1" customWidth="1" outlineLevel="1"/>
    <col min="16" max="16" width="17.54296875" style="61" hidden="1" customWidth="1" outlineLevel="1"/>
    <col min="17" max="17" width="38" style="61" customWidth="1" collapsed="1"/>
    <col min="18" max="62" width="8.81640625" style="61"/>
    <col min="63" max="63" width="8.81640625" style="61" customWidth="1"/>
    <col min="64" max="16384" width="8.81640625" style="61"/>
  </cols>
  <sheetData>
    <row r="1" spans="1:17" ht="14.5" thickBot="1" x14ac:dyDescent="0.35">
      <c r="B1" s="73" t="s">
        <v>315</v>
      </c>
    </row>
    <row r="2" spans="1:17" ht="30.75" customHeight="1" thickBot="1" x14ac:dyDescent="0.45">
      <c r="A2" s="326" t="s">
        <v>0</v>
      </c>
      <c r="B2" s="326"/>
      <c r="C2" s="326"/>
      <c r="D2" s="326"/>
      <c r="E2" s="326"/>
      <c r="F2" s="326"/>
      <c r="G2" s="326"/>
      <c r="H2" s="326"/>
      <c r="I2" s="326"/>
      <c r="J2" s="326"/>
      <c r="K2" s="326"/>
      <c r="L2" s="326"/>
      <c r="M2" s="326"/>
      <c r="N2" s="326"/>
    </row>
    <row r="3" spans="1:17" ht="24" hidden="1" customHeight="1" thickBot="1" x14ac:dyDescent="0.35">
      <c r="A3" s="74" t="s">
        <v>1</v>
      </c>
      <c r="B3" s="74"/>
      <c r="C3" s="74"/>
      <c r="D3" s="75"/>
      <c r="E3" s="75" t="s">
        <v>2</v>
      </c>
      <c r="F3" s="75" t="s">
        <v>3</v>
      </c>
      <c r="G3" s="75" t="s">
        <v>4</v>
      </c>
      <c r="H3" s="75" t="s">
        <v>5</v>
      </c>
      <c r="I3" s="75" t="s">
        <v>6</v>
      </c>
      <c r="J3" s="75" t="s">
        <v>7</v>
      </c>
      <c r="K3" s="75"/>
      <c r="L3" s="75"/>
      <c r="M3" s="75"/>
      <c r="N3" s="75" t="s">
        <v>8</v>
      </c>
      <c r="O3" s="62"/>
    </row>
    <row r="4" spans="1:17" ht="69" customHeight="1" thickBot="1" x14ac:dyDescent="0.35">
      <c r="A4" s="76" t="s">
        <v>9</v>
      </c>
      <c r="B4" s="148" t="s">
        <v>10</v>
      </c>
      <c r="C4" s="148" t="s">
        <v>11</v>
      </c>
      <c r="D4" s="148" t="s">
        <v>12</v>
      </c>
      <c r="E4" s="148" t="s">
        <v>13</v>
      </c>
      <c r="F4" s="148" t="s">
        <v>14</v>
      </c>
      <c r="G4" s="148" t="s">
        <v>15</v>
      </c>
      <c r="H4" s="148" t="s">
        <v>16</v>
      </c>
      <c r="I4" s="148" t="s">
        <v>17</v>
      </c>
      <c r="J4" s="148" t="s">
        <v>18</v>
      </c>
      <c r="K4" s="148" t="s">
        <v>19</v>
      </c>
      <c r="L4" s="148" t="s">
        <v>20</v>
      </c>
      <c r="M4" s="148" t="s">
        <v>21</v>
      </c>
      <c r="N4" s="148" t="s">
        <v>22</v>
      </c>
      <c r="O4" s="149" t="s">
        <v>23</v>
      </c>
      <c r="P4" s="150" t="s">
        <v>24</v>
      </c>
      <c r="Q4" s="151" t="s">
        <v>25</v>
      </c>
    </row>
    <row r="5" spans="1:17" ht="27" customHeight="1" thickBot="1" x14ac:dyDescent="0.35">
      <c r="A5" s="327" t="s">
        <v>26</v>
      </c>
      <c r="B5" s="327"/>
      <c r="C5" s="327"/>
      <c r="D5" s="327"/>
      <c r="E5" s="327"/>
      <c r="F5" s="327"/>
      <c r="G5" s="327"/>
      <c r="H5" s="327"/>
      <c r="I5" s="327"/>
      <c r="J5" s="327"/>
      <c r="K5" s="327"/>
      <c r="L5" s="327"/>
      <c r="M5" s="327"/>
      <c r="N5" s="327"/>
      <c r="O5" s="64"/>
      <c r="P5" s="63"/>
      <c r="Q5" s="252" t="s">
        <v>27</v>
      </c>
    </row>
    <row r="6" spans="1:17" ht="19.5" customHeight="1" thickBot="1" x14ac:dyDescent="0.35">
      <c r="A6" s="327" t="s">
        <v>28</v>
      </c>
      <c r="B6" s="327"/>
      <c r="C6" s="327"/>
      <c r="D6" s="327"/>
      <c r="E6" s="327"/>
      <c r="F6" s="327"/>
      <c r="G6" s="327"/>
      <c r="H6" s="327"/>
      <c r="I6" s="327"/>
      <c r="J6" s="327"/>
      <c r="K6" s="327"/>
      <c r="L6" s="327"/>
      <c r="M6" s="327"/>
      <c r="N6" s="327"/>
      <c r="O6" s="64"/>
      <c r="P6" s="63"/>
    </row>
    <row r="7" spans="1:17" ht="33.65" customHeight="1" thickBot="1" x14ac:dyDescent="0.35">
      <c r="A7" s="77"/>
      <c r="B7" s="83" t="s">
        <v>29</v>
      </c>
      <c r="C7" s="182" t="s">
        <v>30</v>
      </c>
      <c r="D7" s="83"/>
      <c r="E7" s="85">
        <v>8</v>
      </c>
      <c r="F7" s="100">
        <v>1</v>
      </c>
      <c r="G7" s="86">
        <f>E7*F7</f>
        <v>8</v>
      </c>
      <c r="H7" s="85">
        <v>4</v>
      </c>
      <c r="I7" s="86">
        <f>G7*H7</f>
        <v>32</v>
      </c>
      <c r="J7" s="88">
        <v>0</v>
      </c>
      <c r="K7" s="89">
        <v>0</v>
      </c>
      <c r="L7" s="90">
        <f>I7</f>
        <v>32</v>
      </c>
      <c r="M7" s="91">
        <v>0</v>
      </c>
      <c r="N7" s="92">
        <f>I7-J7</f>
        <v>32</v>
      </c>
      <c r="P7" s="63"/>
      <c r="Q7" s="73"/>
    </row>
    <row r="8" spans="1:17" ht="66.650000000000006" customHeight="1" thickBot="1" x14ac:dyDescent="0.35">
      <c r="A8" s="77"/>
      <c r="B8" s="83" t="s">
        <v>31</v>
      </c>
      <c r="C8" s="182" t="s">
        <v>32</v>
      </c>
      <c r="D8" s="83"/>
      <c r="E8" s="85">
        <v>5</v>
      </c>
      <c r="F8" s="100">
        <v>1</v>
      </c>
      <c r="G8" s="86">
        <f>E8*F8</f>
        <v>5</v>
      </c>
      <c r="H8" s="85">
        <v>4</v>
      </c>
      <c r="I8" s="86">
        <f>G8*H8</f>
        <v>20</v>
      </c>
      <c r="J8" s="88">
        <v>0</v>
      </c>
      <c r="K8" s="89"/>
      <c r="L8" s="90">
        <f>I8</f>
        <v>20</v>
      </c>
      <c r="M8" s="91"/>
      <c r="N8" s="92">
        <f>I8-J8</f>
        <v>20</v>
      </c>
      <c r="P8" s="65"/>
    </row>
    <row r="9" spans="1:17" ht="26.5" thickBot="1" x14ac:dyDescent="0.35">
      <c r="A9" s="80"/>
      <c r="B9" s="81" t="s">
        <v>33</v>
      </c>
      <c r="C9" s="82" t="s">
        <v>34</v>
      </c>
      <c r="D9" s="83"/>
      <c r="E9" s="84">
        <v>56</v>
      </c>
      <c r="F9" s="85">
        <v>1</v>
      </c>
      <c r="G9" s="86">
        <v>56</v>
      </c>
      <c r="H9" s="87">
        <v>0.5</v>
      </c>
      <c r="I9" s="86">
        <f t="shared" ref="I9:I10" si="0">G9*H9</f>
        <v>28</v>
      </c>
      <c r="J9" s="88">
        <v>0</v>
      </c>
      <c r="K9" s="89">
        <v>0</v>
      </c>
      <c r="L9" s="90">
        <f t="shared" ref="L9:L10" si="1">I9-J9</f>
        <v>28</v>
      </c>
      <c r="M9" s="91">
        <v>0</v>
      </c>
      <c r="N9" s="92">
        <f t="shared" ref="N9:N10" si="2">I9-J9</f>
        <v>28</v>
      </c>
      <c r="P9" s="65"/>
    </row>
    <row r="10" spans="1:17" ht="55.25" customHeight="1" thickBot="1" x14ac:dyDescent="0.35">
      <c r="A10" s="93"/>
      <c r="B10" s="94" t="s">
        <v>35</v>
      </c>
      <c r="C10" s="95" t="s">
        <v>36</v>
      </c>
      <c r="D10" s="93"/>
      <c r="E10" s="96">
        <v>56</v>
      </c>
      <c r="F10" s="96">
        <v>20</v>
      </c>
      <c r="G10" s="96">
        <f t="shared" ref="G10:G17" si="3">E10*F10</f>
        <v>1120</v>
      </c>
      <c r="H10" s="97">
        <v>4</v>
      </c>
      <c r="I10" s="96">
        <f t="shared" si="0"/>
        <v>4480</v>
      </c>
      <c r="J10" s="88">
        <v>0</v>
      </c>
      <c r="K10" s="89">
        <v>0</v>
      </c>
      <c r="L10" s="90">
        <f t="shared" si="1"/>
        <v>4480</v>
      </c>
      <c r="M10" s="91">
        <v>0</v>
      </c>
      <c r="N10" s="92">
        <f t="shared" si="2"/>
        <v>4480</v>
      </c>
      <c r="P10" s="66"/>
    </row>
    <row r="11" spans="1:17" ht="52.5" thickBot="1" x14ac:dyDescent="0.35">
      <c r="A11" s="80"/>
      <c r="B11" s="98" t="s">
        <v>37</v>
      </c>
      <c r="C11" s="99" t="s">
        <v>38</v>
      </c>
      <c r="D11" s="83"/>
      <c r="E11" s="85">
        <v>56</v>
      </c>
      <c r="F11" s="100">
        <v>1</v>
      </c>
      <c r="G11" s="86">
        <f t="shared" si="3"/>
        <v>56</v>
      </c>
      <c r="H11" s="87">
        <v>1</v>
      </c>
      <c r="I11" s="86">
        <f t="shared" ref="I11:I17" si="4">G11*H11</f>
        <v>56</v>
      </c>
      <c r="J11" s="88">
        <v>0</v>
      </c>
      <c r="K11" s="89">
        <v>0</v>
      </c>
      <c r="L11" s="90">
        <f t="shared" ref="L11:L17" si="5">I11-J11</f>
        <v>56</v>
      </c>
      <c r="M11" s="91">
        <v>0</v>
      </c>
      <c r="N11" s="92">
        <f t="shared" ref="N11:N17" si="6">I11-J11</f>
        <v>56</v>
      </c>
      <c r="P11" s="66"/>
    </row>
    <row r="12" spans="1:17" ht="56.5" customHeight="1" thickBot="1" x14ac:dyDescent="0.35">
      <c r="A12" s="93"/>
      <c r="B12" s="101" t="s">
        <v>39</v>
      </c>
      <c r="C12" s="102" t="s">
        <v>40</v>
      </c>
      <c r="D12" s="103"/>
      <c r="E12" s="84">
        <v>56</v>
      </c>
      <c r="F12" s="84">
        <v>1</v>
      </c>
      <c r="G12" s="104">
        <f t="shared" si="3"/>
        <v>56</v>
      </c>
      <c r="H12" s="105">
        <v>1</v>
      </c>
      <c r="I12" s="104">
        <f t="shared" si="4"/>
        <v>56</v>
      </c>
      <c r="J12" s="88">
        <v>0</v>
      </c>
      <c r="K12" s="89">
        <v>0</v>
      </c>
      <c r="L12" s="90">
        <f t="shared" si="5"/>
        <v>56</v>
      </c>
      <c r="M12" s="91">
        <v>0</v>
      </c>
      <c r="N12" s="92">
        <f t="shared" si="6"/>
        <v>56</v>
      </c>
      <c r="P12" s="67"/>
    </row>
    <row r="13" spans="1:17" ht="26.5" thickBot="1" x14ac:dyDescent="0.35">
      <c r="A13" s="93"/>
      <c r="B13" s="183" t="s">
        <v>41</v>
      </c>
      <c r="C13" s="102" t="s">
        <v>42</v>
      </c>
      <c r="D13" s="103"/>
      <c r="E13" s="84">
        <v>56</v>
      </c>
      <c r="F13" s="84">
        <v>0.09</v>
      </c>
      <c r="G13" s="184">
        <f t="shared" si="3"/>
        <v>5.04</v>
      </c>
      <c r="H13" s="105">
        <v>3</v>
      </c>
      <c r="I13" s="184">
        <f t="shared" si="4"/>
        <v>15.120000000000001</v>
      </c>
      <c r="J13" s="88">
        <v>0</v>
      </c>
      <c r="K13" s="89"/>
      <c r="L13" s="90">
        <f t="shared" si="5"/>
        <v>15.120000000000001</v>
      </c>
      <c r="M13" s="91"/>
      <c r="N13" s="185">
        <f t="shared" si="6"/>
        <v>15.120000000000001</v>
      </c>
      <c r="P13" s="67"/>
    </row>
    <row r="14" spans="1:17" ht="56.5" customHeight="1" thickBot="1" x14ac:dyDescent="0.35">
      <c r="A14" s="93"/>
      <c r="B14" s="203" t="s">
        <v>43</v>
      </c>
      <c r="C14" s="203" t="s">
        <v>44</v>
      </c>
      <c r="D14" s="225">
        <v>56</v>
      </c>
      <c r="E14" s="84">
        <v>56</v>
      </c>
      <c r="F14" s="84">
        <v>390</v>
      </c>
      <c r="G14" s="104">
        <f t="shared" si="3"/>
        <v>21840</v>
      </c>
      <c r="H14" s="226">
        <v>0.33400000000000002</v>
      </c>
      <c r="I14" s="104">
        <f t="shared" si="4"/>
        <v>7294.56</v>
      </c>
      <c r="J14" s="88">
        <v>10920</v>
      </c>
      <c r="K14" s="89"/>
      <c r="L14" s="90">
        <f t="shared" si="5"/>
        <v>-3625.4399999999996</v>
      </c>
      <c r="M14" s="91"/>
      <c r="N14" s="92">
        <f t="shared" si="6"/>
        <v>-3625.4399999999996</v>
      </c>
      <c r="P14" s="67"/>
    </row>
    <row r="15" spans="1:17" ht="56.5" customHeight="1" thickBot="1" x14ac:dyDescent="0.35">
      <c r="A15" s="93"/>
      <c r="B15" s="83" t="s">
        <v>45</v>
      </c>
      <c r="C15" s="82" t="s">
        <v>46</v>
      </c>
      <c r="D15" s="103"/>
      <c r="E15" s="84">
        <v>56</v>
      </c>
      <c r="F15" s="227">
        <f>(3257+18601)/56</f>
        <v>390.32142857142856</v>
      </c>
      <c r="G15" s="104">
        <f>56*390</f>
        <v>21840</v>
      </c>
      <c r="H15" s="228">
        <f>10/60</f>
        <v>0.16666666666666666</v>
      </c>
      <c r="I15" s="104">
        <f>G15*H15</f>
        <v>3640</v>
      </c>
      <c r="J15" s="88">
        <v>0</v>
      </c>
      <c r="K15" s="89"/>
      <c r="L15" s="90">
        <f t="shared" si="5"/>
        <v>3640</v>
      </c>
      <c r="M15" s="91"/>
      <c r="N15" s="92">
        <f t="shared" si="6"/>
        <v>3640</v>
      </c>
      <c r="P15" s="67"/>
    </row>
    <row r="16" spans="1:17" ht="56.5" customHeight="1" thickBot="1" x14ac:dyDescent="0.35">
      <c r="A16" s="93"/>
      <c r="B16" s="83" t="s">
        <v>47</v>
      </c>
      <c r="C16" s="82" t="s">
        <v>48</v>
      </c>
      <c r="D16" s="103"/>
      <c r="E16" s="84">
        <v>56</v>
      </c>
      <c r="F16" s="227">
        <v>1</v>
      </c>
      <c r="G16" s="104">
        <f t="shared" si="3"/>
        <v>56</v>
      </c>
      <c r="H16" s="105">
        <v>6</v>
      </c>
      <c r="I16" s="104">
        <f t="shared" si="4"/>
        <v>336</v>
      </c>
      <c r="J16" s="88">
        <v>0</v>
      </c>
      <c r="K16" s="89"/>
      <c r="L16" s="90">
        <f t="shared" si="5"/>
        <v>336</v>
      </c>
      <c r="M16" s="91"/>
      <c r="N16" s="92">
        <f t="shared" si="6"/>
        <v>336</v>
      </c>
      <c r="P16" s="67"/>
    </row>
    <row r="17" spans="1:16" ht="67.25" customHeight="1" thickBot="1" x14ac:dyDescent="0.35">
      <c r="A17" s="93"/>
      <c r="B17" s="83" t="s">
        <v>49</v>
      </c>
      <c r="C17" s="82" t="s">
        <v>50</v>
      </c>
      <c r="D17" s="103"/>
      <c r="E17" s="84">
        <v>56</v>
      </c>
      <c r="F17" s="227">
        <f>(540+83)/56</f>
        <v>11.125</v>
      </c>
      <c r="G17" s="104">
        <f t="shared" si="3"/>
        <v>623</v>
      </c>
      <c r="H17" s="226">
        <f>10/60</f>
        <v>0.16666666666666666</v>
      </c>
      <c r="I17" s="104">
        <f t="shared" si="4"/>
        <v>103.83333333333333</v>
      </c>
      <c r="J17" s="88">
        <v>0</v>
      </c>
      <c r="K17" s="89"/>
      <c r="L17" s="90">
        <f t="shared" si="5"/>
        <v>103.83333333333333</v>
      </c>
      <c r="M17" s="91"/>
      <c r="N17" s="92">
        <f t="shared" si="6"/>
        <v>103.83333333333333</v>
      </c>
      <c r="P17" s="67"/>
    </row>
    <row r="18" spans="1:16" ht="56.5" customHeight="1" thickBot="1" x14ac:dyDescent="0.35">
      <c r="A18" s="93"/>
      <c r="B18" s="83" t="s">
        <v>51</v>
      </c>
      <c r="C18" s="82" t="s">
        <v>52</v>
      </c>
      <c r="D18" s="103"/>
      <c r="E18" s="84">
        <v>56</v>
      </c>
      <c r="F18" s="91">
        <f>(540+83)/56</f>
        <v>11.125</v>
      </c>
      <c r="G18" s="104">
        <f t="shared" ref="G18" si="7">E18*F18</f>
        <v>623</v>
      </c>
      <c r="H18" s="105">
        <v>1</v>
      </c>
      <c r="I18" s="104">
        <f t="shared" ref="I18" si="8">G18*H18</f>
        <v>623</v>
      </c>
      <c r="J18" s="88">
        <v>0</v>
      </c>
      <c r="K18" s="89"/>
      <c r="L18" s="90">
        <f t="shared" ref="L18" si="9">I18-J18</f>
        <v>623</v>
      </c>
      <c r="M18" s="91"/>
      <c r="N18" s="92">
        <f t="shared" ref="N18" si="10">I18-J18</f>
        <v>623</v>
      </c>
      <c r="P18" s="67"/>
    </row>
    <row r="19" spans="1:16" ht="104.5" thickBot="1" x14ac:dyDescent="0.35">
      <c r="A19" s="93"/>
      <c r="B19" s="183" t="s">
        <v>53</v>
      </c>
      <c r="C19" s="102" t="s">
        <v>54</v>
      </c>
      <c r="D19" s="103"/>
      <c r="E19" s="84">
        <v>56</v>
      </c>
      <c r="F19" s="84">
        <v>1</v>
      </c>
      <c r="G19" s="104">
        <f t="shared" ref="G19" si="11">E19*F19</f>
        <v>56</v>
      </c>
      <c r="H19" s="105">
        <v>2</v>
      </c>
      <c r="I19" s="104">
        <f t="shared" ref="I19" si="12">G19*H19</f>
        <v>112</v>
      </c>
      <c r="J19" s="88">
        <v>0</v>
      </c>
      <c r="K19" s="89"/>
      <c r="L19" s="90">
        <f t="shared" ref="L19" si="13">I19-J19</f>
        <v>112</v>
      </c>
      <c r="M19" s="91"/>
      <c r="N19" s="92">
        <f t="shared" ref="N19" si="14">I19-J19</f>
        <v>112</v>
      </c>
      <c r="P19" s="67"/>
    </row>
    <row r="20" spans="1:16" ht="58.5" thickBot="1" x14ac:dyDescent="0.35">
      <c r="A20" s="93"/>
      <c r="B20" s="242" t="s">
        <v>55</v>
      </c>
      <c r="C20" s="243" t="s">
        <v>56</v>
      </c>
      <c r="D20" s="233"/>
      <c r="E20" s="234">
        <v>19</v>
      </c>
      <c r="F20" s="234">
        <v>0</v>
      </c>
      <c r="G20" s="235">
        <v>0</v>
      </c>
      <c r="H20" s="236">
        <v>1</v>
      </c>
      <c r="I20" s="235">
        <v>0</v>
      </c>
      <c r="J20" s="237">
        <f>I20</f>
        <v>0</v>
      </c>
      <c r="K20" s="78">
        <v>0</v>
      </c>
      <c r="L20" s="238">
        <f t="shared" ref="L20:L51" si="15">I20-J20</f>
        <v>0</v>
      </c>
      <c r="M20" s="239"/>
      <c r="N20" s="79">
        <f t="shared" ref="N20:N51" si="16">I20-J20</f>
        <v>0</v>
      </c>
      <c r="P20" s="67"/>
    </row>
    <row r="21" spans="1:16" ht="29.5" thickBot="1" x14ac:dyDescent="0.35">
      <c r="A21" s="93"/>
      <c r="B21" s="242" t="s">
        <v>57</v>
      </c>
      <c r="C21" s="243" t="s">
        <v>58</v>
      </c>
      <c r="D21" s="233"/>
      <c r="E21" s="234">
        <v>56</v>
      </c>
      <c r="F21" s="234">
        <v>5</v>
      </c>
      <c r="G21" s="235">
        <v>280</v>
      </c>
      <c r="H21" s="236">
        <v>1</v>
      </c>
      <c r="I21" s="235">
        <v>280</v>
      </c>
      <c r="J21" s="237">
        <f t="shared" ref="J21:J68" si="17">I21</f>
        <v>280</v>
      </c>
      <c r="K21" s="78">
        <v>280</v>
      </c>
      <c r="L21" s="238">
        <f t="shared" si="15"/>
        <v>0</v>
      </c>
      <c r="M21" s="239"/>
      <c r="N21" s="79">
        <f t="shared" si="16"/>
        <v>0</v>
      </c>
      <c r="P21" s="67"/>
    </row>
    <row r="22" spans="1:16" ht="87.5" thickBot="1" x14ac:dyDescent="0.35">
      <c r="A22" s="93"/>
      <c r="B22" s="244" t="s">
        <v>59</v>
      </c>
      <c r="C22" s="243" t="s">
        <v>60</v>
      </c>
      <c r="D22" s="233"/>
      <c r="E22" s="234">
        <v>56</v>
      </c>
      <c r="F22" s="234">
        <v>15</v>
      </c>
      <c r="G22" s="235">
        <v>840</v>
      </c>
      <c r="H22" s="236">
        <v>0.25</v>
      </c>
      <c r="I22" s="235">
        <v>210</v>
      </c>
      <c r="J22" s="237">
        <f t="shared" si="17"/>
        <v>210</v>
      </c>
      <c r="K22" s="78">
        <v>210</v>
      </c>
      <c r="L22" s="238">
        <f t="shared" si="15"/>
        <v>0</v>
      </c>
      <c r="M22" s="239"/>
      <c r="N22" s="79">
        <f t="shared" si="16"/>
        <v>0</v>
      </c>
      <c r="P22" s="67"/>
    </row>
    <row r="23" spans="1:16" ht="44" thickBot="1" x14ac:dyDescent="0.35">
      <c r="A23" s="93"/>
      <c r="B23" s="244" t="s">
        <v>61</v>
      </c>
      <c r="C23" s="243" t="s">
        <v>62</v>
      </c>
      <c r="D23" s="233"/>
      <c r="E23" s="234">
        <v>56</v>
      </c>
      <c r="F23" s="234">
        <v>5</v>
      </c>
      <c r="G23" s="235">
        <v>280</v>
      </c>
      <c r="H23" s="236">
        <v>0.5</v>
      </c>
      <c r="I23" s="235">
        <v>140</v>
      </c>
      <c r="J23" s="237">
        <f t="shared" si="17"/>
        <v>140</v>
      </c>
      <c r="K23" s="78">
        <v>140</v>
      </c>
      <c r="L23" s="238">
        <f t="shared" si="15"/>
        <v>0</v>
      </c>
      <c r="M23" s="239"/>
      <c r="N23" s="79">
        <f t="shared" si="16"/>
        <v>0</v>
      </c>
      <c r="P23" s="67"/>
    </row>
    <row r="24" spans="1:16" ht="116.5" thickBot="1" x14ac:dyDescent="0.35">
      <c r="A24" s="93"/>
      <c r="B24" s="245" t="s">
        <v>63</v>
      </c>
      <c r="C24" s="245" t="s">
        <v>64</v>
      </c>
      <c r="D24" s="233"/>
      <c r="E24" s="234">
        <v>56</v>
      </c>
      <c r="F24" s="234">
        <v>10</v>
      </c>
      <c r="G24" s="235">
        <v>560</v>
      </c>
      <c r="H24" s="236">
        <v>0.25</v>
      </c>
      <c r="I24" s="235">
        <v>140</v>
      </c>
      <c r="J24" s="237">
        <f t="shared" si="17"/>
        <v>140</v>
      </c>
      <c r="K24" s="78">
        <v>140</v>
      </c>
      <c r="L24" s="238">
        <f t="shared" si="15"/>
        <v>0</v>
      </c>
      <c r="M24" s="239"/>
      <c r="N24" s="79">
        <f t="shared" si="16"/>
        <v>0</v>
      </c>
      <c r="P24" s="67"/>
    </row>
    <row r="25" spans="1:16" ht="58.5" thickBot="1" x14ac:dyDescent="0.35">
      <c r="A25" s="93"/>
      <c r="B25" s="245" t="s">
        <v>65</v>
      </c>
      <c r="C25" s="245" t="s">
        <v>66</v>
      </c>
      <c r="D25" s="233"/>
      <c r="E25" s="234">
        <v>56</v>
      </c>
      <c r="F25" s="234">
        <v>7</v>
      </c>
      <c r="G25" s="235">
        <v>392</v>
      </c>
      <c r="H25" s="236">
        <v>0.25</v>
      </c>
      <c r="I25" s="235">
        <v>98</v>
      </c>
      <c r="J25" s="237">
        <f t="shared" si="17"/>
        <v>98</v>
      </c>
      <c r="K25" s="78">
        <v>98</v>
      </c>
      <c r="L25" s="238">
        <f t="shared" si="15"/>
        <v>0</v>
      </c>
      <c r="M25" s="239"/>
      <c r="N25" s="79">
        <f t="shared" si="16"/>
        <v>0</v>
      </c>
      <c r="P25" s="67"/>
    </row>
    <row r="26" spans="1:16" ht="58.5" thickBot="1" x14ac:dyDescent="0.35">
      <c r="A26" s="93"/>
      <c r="B26" s="245" t="s">
        <v>67</v>
      </c>
      <c r="C26" s="245" t="s">
        <v>68</v>
      </c>
      <c r="D26" s="233"/>
      <c r="E26" s="234">
        <v>56</v>
      </c>
      <c r="F26" s="234">
        <v>3</v>
      </c>
      <c r="G26" s="235">
        <v>168</v>
      </c>
      <c r="H26" s="236">
        <v>0.25</v>
      </c>
      <c r="I26" s="235">
        <v>42</v>
      </c>
      <c r="J26" s="237">
        <f t="shared" si="17"/>
        <v>42</v>
      </c>
      <c r="K26" s="78">
        <v>42</v>
      </c>
      <c r="L26" s="238">
        <f t="shared" si="15"/>
        <v>0</v>
      </c>
      <c r="M26" s="239"/>
      <c r="N26" s="79">
        <f t="shared" si="16"/>
        <v>0</v>
      </c>
      <c r="P26" s="67"/>
    </row>
    <row r="27" spans="1:16" ht="58.5" thickBot="1" x14ac:dyDescent="0.35">
      <c r="A27" s="93"/>
      <c r="B27" s="245" t="s">
        <v>69</v>
      </c>
      <c r="C27" s="245" t="s">
        <v>70</v>
      </c>
      <c r="D27" s="233"/>
      <c r="E27" s="234">
        <v>56</v>
      </c>
      <c r="F27" s="234">
        <v>3</v>
      </c>
      <c r="G27" s="235">
        <v>168</v>
      </c>
      <c r="H27" s="236">
        <v>0.25</v>
      </c>
      <c r="I27" s="235">
        <v>42</v>
      </c>
      <c r="J27" s="237">
        <f t="shared" si="17"/>
        <v>42</v>
      </c>
      <c r="K27" s="78">
        <v>42</v>
      </c>
      <c r="L27" s="238">
        <f t="shared" si="15"/>
        <v>0</v>
      </c>
      <c r="M27" s="239"/>
      <c r="N27" s="79">
        <f t="shared" si="16"/>
        <v>0</v>
      </c>
      <c r="P27" s="67"/>
    </row>
    <row r="28" spans="1:16" ht="102" thickBot="1" x14ac:dyDescent="0.35">
      <c r="A28" s="93"/>
      <c r="B28" s="245" t="s">
        <v>71</v>
      </c>
      <c r="C28" s="245" t="s">
        <v>72</v>
      </c>
      <c r="D28" s="233"/>
      <c r="E28" s="234">
        <v>56</v>
      </c>
      <c r="F28" s="234">
        <v>3</v>
      </c>
      <c r="G28" s="235">
        <v>168</v>
      </c>
      <c r="H28" s="236">
        <v>0.25</v>
      </c>
      <c r="I28" s="235">
        <v>42</v>
      </c>
      <c r="J28" s="237">
        <f t="shared" si="17"/>
        <v>42</v>
      </c>
      <c r="K28" s="78">
        <v>42</v>
      </c>
      <c r="L28" s="238">
        <f t="shared" si="15"/>
        <v>0</v>
      </c>
      <c r="M28" s="239"/>
      <c r="N28" s="79">
        <f t="shared" si="16"/>
        <v>0</v>
      </c>
      <c r="P28" s="67"/>
    </row>
    <row r="29" spans="1:16" ht="87.5" thickBot="1" x14ac:dyDescent="0.35">
      <c r="A29" s="93"/>
      <c r="B29" s="245" t="s">
        <v>73</v>
      </c>
      <c r="C29" s="245" t="s">
        <v>74</v>
      </c>
      <c r="D29" s="233"/>
      <c r="E29" s="234">
        <v>56</v>
      </c>
      <c r="F29" s="234">
        <v>3</v>
      </c>
      <c r="G29" s="235">
        <v>168</v>
      </c>
      <c r="H29" s="236">
        <v>0.25</v>
      </c>
      <c r="I29" s="235">
        <v>42</v>
      </c>
      <c r="J29" s="237">
        <f t="shared" si="17"/>
        <v>42</v>
      </c>
      <c r="K29" s="78">
        <v>42</v>
      </c>
      <c r="L29" s="238">
        <f t="shared" si="15"/>
        <v>0</v>
      </c>
      <c r="M29" s="239"/>
      <c r="N29" s="79">
        <f t="shared" si="16"/>
        <v>0</v>
      </c>
      <c r="P29" s="67"/>
    </row>
    <row r="30" spans="1:16" ht="87.5" thickBot="1" x14ac:dyDescent="0.35">
      <c r="A30" s="93"/>
      <c r="B30" s="245" t="s">
        <v>75</v>
      </c>
      <c r="C30" s="245" t="s">
        <v>76</v>
      </c>
      <c r="D30" s="233"/>
      <c r="E30" s="234">
        <v>56</v>
      </c>
      <c r="F30" s="234">
        <v>1</v>
      </c>
      <c r="G30" s="235">
        <v>56</v>
      </c>
      <c r="H30" s="236">
        <v>0.25</v>
      </c>
      <c r="I30" s="235">
        <v>14</v>
      </c>
      <c r="J30" s="237">
        <f t="shared" si="17"/>
        <v>14</v>
      </c>
      <c r="K30" s="78">
        <v>14</v>
      </c>
      <c r="L30" s="238">
        <f t="shared" si="15"/>
        <v>0</v>
      </c>
      <c r="M30" s="239"/>
      <c r="N30" s="79">
        <f t="shared" si="16"/>
        <v>0</v>
      </c>
      <c r="P30" s="67"/>
    </row>
    <row r="31" spans="1:16" ht="116.5" thickBot="1" x14ac:dyDescent="0.35">
      <c r="A31" s="93"/>
      <c r="B31" s="245" t="s">
        <v>77</v>
      </c>
      <c r="C31" s="245" t="s">
        <v>78</v>
      </c>
      <c r="D31" s="233"/>
      <c r="E31" s="234">
        <v>56</v>
      </c>
      <c r="F31" s="234">
        <v>3</v>
      </c>
      <c r="G31" s="235">
        <v>168</v>
      </c>
      <c r="H31" s="236">
        <v>0.25</v>
      </c>
      <c r="I31" s="235">
        <v>42</v>
      </c>
      <c r="J31" s="237">
        <f t="shared" si="17"/>
        <v>42</v>
      </c>
      <c r="K31" s="78">
        <v>42</v>
      </c>
      <c r="L31" s="238">
        <f t="shared" si="15"/>
        <v>0</v>
      </c>
      <c r="M31" s="239"/>
      <c r="N31" s="79">
        <f t="shared" si="16"/>
        <v>0</v>
      </c>
      <c r="P31" s="67"/>
    </row>
    <row r="32" spans="1:16" ht="87.5" thickBot="1" x14ac:dyDescent="0.35">
      <c r="A32" s="93"/>
      <c r="B32" s="246" t="s">
        <v>79</v>
      </c>
      <c r="C32" s="243" t="s">
        <v>80</v>
      </c>
      <c r="D32" s="233"/>
      <c r="E32" s="234">
        <v>56</v>
      </c>
      <c r="F32" s="234">
        <v>12</v>
      </c>
      <c r="G32" s="235">
        <v>672</v>
      </c>
      <c r="H32" s="236">
        <v>0.25</v>
      </c>
      <c r="I32" s="235">
        <v>168</v>
      </c>
      <c r="J32" s="237">
        <f t="shared" si="17"/>
        <v>168</v>
      </c>
      <c r="K32" s="78">
        <v>168</v>
      </c>
      <c r="L32" s="238">
        <f t="shared" si="15"/>
        <v>0</v>
      </c>
      <c r="M32" s="239"/>
      <c r="N32" s="79">
        <f t="shared" si="16"/>
        <v>0</v>
      </c>
      <c r="P32" s="67"/>
    </row>
    <row r="33" spans="1:16" ht="131" thickBot="1" x14ac:dyDescent="0.35">
      <c r="A33" s="93"/>
      <c r="B33" s="247" t="s">
        <v>81</v>
      </c>
      <c r="C33" s="243" t="s">
        <v>82</v>
      </c>
      <c r="D33" s="233"/>
      <c r="E33" s="234">
        <v>10</v>
      </c>
      <c r="F33" s="234">
        <v>1</v>
      </c>
      <c r="G33" s="235">
        <v>10</v>
      </c>
      <c r="H33" s="236">
        <v>1</v>
      </c>
      <c r="I33" s="235">
        <v>10</v>
      </c>
      <c r="J33" s="237">
        <f t="shared" si="17"/>
        <v>10</v>
      </c>
      <c r="K33" s="78">
        <v>10</v>
      </c>
      <c r="L33" s="238">
        <f t="shared" si="15"/>
        <v>0</v>
      </c>
      <c r="M33" s="239"/>
      <c r="N33" s="79">
        <f t="shared" si="16"/>
        <v>0</v>
      </c>
      <c r="P33" s="67"/>
    </row>
    <row r="34" spans="1:16" ht="44" thickBot="1" x14ac:dyDescent="0.35">
      <c r="A34" s="93"/>
      <c r="B34" s="246" t="s">
        <v>83</v>
      </c>
      <c r="C34" s="243" t="s">
        <v>84</v>
      </c>
      <c r="D34" s="233"/>
      <c r="E34" s="234">
        <v>10</v>
      </c>
      <c r="F34" s="234">
        <v>1</v>
      </c>
      <c r="G34" s="235">
        <v>10</v>
      </c>
      <c r="H34" s="236">
        <v>3</v>
      </c>
      <c r="I34" s="235">
        <v>30</v>
      </c>
      <c r="J34" s="237">
        <f t="shared" si="17"/>
        <v>30</v>
      </c>
      <c r="K34" s="78">
        <v>30</v>
      </c>
      <c r="L34" s="238">
        <f t="shared" si="15"/>
        <v>0</v>
      </c>
      <c r="M34" s="239"/>
      <c r="N34" s="79">
        <f t="shared" si="16"/>
        <v>0</v>
      </c>
      <c r="P34" s="67"/>
    </row>
    <row r="35" spans="1:16" ht="73" thickBot="1" x14ac:dyDescent="0.35">
      <c r="A35" s="93"/>
      <c r="B35" s="247" t="s">
        <v>85</v>
      </c>
      <c r="C35" s="243" t="s">
        <v>86</v>
      </c>
      <c r="D35" s="233"/>
      <c r="E35" s="234">
        <v>56</v>
      </c>
      <c r="F35" s="234">
        <v>1</v>
      </c>
      <c r="G35" s="235">
        <v>56</v>
      </c>
      <c r="H35" s="236">
        <v>0.5</v>
      </c>
      <c r="I35" s="235">
        <v>28</v>
      </c>
      <c r="J35" s="237">
        <f t="shared" si="17"/>
        <v>28</v>
      </c>
      <c r="K35" s="78">
        <v>28</v>
      </c>
      <c r="L35" s="238">
        <f t="shared" si="15"/>
        <v>0</v>
      </c>
      <c r="M35" s="239"/>
      <c r="N35" s="79">
        <f t="shared" si="16"/>
        <v>0</v>
      </c>
      <c r="P35" s="67"/>
    </row>
    <row r="36" spans="1:16" ht="58.5" thickBot="1" x14ac:dyDescent="0.35">
      <c r="A36" s="93"/>
      <c r="B36" s="247" t="s">
        <v>87</v>
      </c>
      <c r="C36" s="243" t="s">
        <v>88</v>
      </c>
      <c r="D36" s="233"/>
      <c r="E36" s="234">
        <v>56</v>
      </c>
      <c r="F36" s="234">
        <v>1</v>
      </c>
      <c r="G36" s="235">
        <v>56</v>
      </c>
      <c r="H36" s="236">
        <v>0.25</v>
      </c>
      <c r="I36" s="235">
        <v>14</v>
      </c>
      <c r="J36" s="237">
        <f t="shared" si="17"/>
        <v>14</v>
      </c>
      <c r="K36" s="78">
        <v>14</v>
      </c>
      <c r="L36" s="238">
        <f t="shared" si="15"/>
        <v>0</v>
      </c>
      <c r="M36" s="239"/>
      <c r="N36" s="79">
        <f t="shared" si="16"/>
        <v>0</v>
      </c>
      <c r="P36" s="67"/>
    </row>
    <row r="37" spans="1:16" ht="87.5" thickBot="1" x14ac:dyDescent="0.35">
      <c r="A37" s="93"/>
      <c r="B37" s="246" t="s">
        <v>89</v>
      </c>
      <c r="C37" s="243" t="s">
        <v>90</v>
      </c>
      <c r="D37" s="233"/>
      <c r="E37" s="234">
        <v>56</v>
      </c>
      <c r="F37" s="234">
        <v>1</v>
      </c>
      <c r="G37" s="235">
        <v>56</v>
      </c>
      <c r="H37" s="236">
        <v>0.5</v>
      </c>
      <c r="I37" s="235">
        <v>28</v>
      </c>
      <c r="J37" s="237">
        <f t="shared" si="17"/>
        <v>28</v>
      </c>
      <c r="K37" s="78">
        <v>28</v>
      </c>
      <c r="L37" s="238">
        <f t="shared" si="15"/>
        <v>0</v>
      </c>
      <c r="M37" s="239"/>
      <c r="N37" s="79">
        <f t="shared" si="16"/>
        <v>0</v>
      </c>
      <c r="P37" s="67"/>
    </row>
    <row r="38" spans="1:16" ht="58.5" thickBot="1" x14ac:dyDescent="0.35">
      <c r="A38" s="93"/>
      <c r="B38" s="246" t="s">
        <v>91</v>
      </c>
      <c r="C38" s="243" t="s">
        <v>92</v>
      </c>
      <c r="D38" s="233"/>
      <c r="E38" s="234">
        <v>56</v>
      </c>
      <c r="F38" s="234">
        <v>11</v>
      </c>
      <c r="G38" s="235">
        <v>616</v>
      </c>
      <c r="H38" s="236">
        <v>0.25</v>
      </c>
      <c r="I38" s="235">
        <v>154</v>
      </c>
      <c r="J38" s="237">
        <f t="shared" si="17"/>
        <v>154</v>
      </c>
      <c r="K38" s="78">
        <v>154</v>
      </c>
      <c r="L38" s="238">
        <f t="shared" si="15"/>
        <v>0</v>
      </c>
      <c r="M38" s="239"/>
      <c r="N38" s="79">
        <f t="shared" si="16"/>
        <v>0</v>
      </c>
      <c r="P38" s="67"/>
    </row>
    <row r="39" spans="1:16" ht="73" thickBot="1" x14ac:dyDescent="0.35">
      <c r="A39" s="93"/>
      <c r="B39" s="246" t="s">
        <v>93</v>
      </c>
      <c r="C39" s="243" t="s">
        <v>94</v>
      </c>
      <c r="D39" s="233"/>
      <c r="E39" s="234">
        <v>56</v>
      </c>
      <c r="F39" s="234">
        <v>11</v>
      </c>
      <c r="G39" s="235">
        <v>616</v>
      </c>
      <c r="H39" s="236">
        <v>0.25</v>
      </c>
      <c r="I39" s="235">
        <v>154</v>
      </c>
      <c r="J39" s="237">
        <f t="shared" si="17"/>
        <v>154</v>
      </c>
      <c r="K39" s="78">
        <v>154</v>
      </c>
      <c r="L39" s="238">
        <f t="shared" si="15"/>
        <v>0</v>
      </c>
      <c r="M39" s="239"/>
      <c r="N39" s="79">
        <f t="shared" si="16"/>
        <v>0</v>
      </c>
      <c r="P39" s="67"/>
    </row>
    <row r="40" spans="1:16" ht="44" thickBot="1" x14ac:dyDescent="0.35">
      <c r="A40" s="93"/>
      <c r="B40" s="246" t="s">
        <v>95</v>
      </c>
      <c r="C40" s="243" t="s">
        <v>96</v>
      </c>
      <c r="D40" s="233"/>
      <c r="E40" s="234">
        <v>56</v>
      </c>
      <c r="F40" s="234">
        <v>1</v>
      </c>
      <c r="G40" s="235" t="s">
        <v>97</v>
      </c>
      <c r="H40" s="236">
        <v>0.25</v>
      </c>
      <c r="I40" s="235">
        <v>14</v>
      </c>
      <c r="J40" s="237">
        <f t="shared" si="17"/>
        <v>14</v>
      </c>
      <c r="K40" s="78">
        <v>14</v>
      </c>
      <c r="L40" s="238">
        <f t="shared" si="15"/>
        <v>0</v>
      </c>
      <c r="M40" s="239"/>
      <c r="N40" s="79">
        <f t="shared" si="16"/>
        <v>0</v>
      </c>
      <c r="P40" s="67"/>
    </row>
    <row r="41" spans="1:16" ht="58.5" thickBot="1" x14ac:dyDescent="0.35">
      <c r="A41" s="93"/>
      <c r="B41" s="246" t="s">
        <v>98</v>
      </c>
      <c r="C41" s="243" t="s">
        <v>99</v>
      </c>
      <c r="D41" s="233"/>
      <c r="E41" s="234">
        <v>56</v>
      </c>
      <c r="F41" s="234">
        <v>1</v>
      </c>
      <c r="G41" s="235">
        <v>56</v>
      </c>
      <c r="H41" s="236">
        <v>2</v>
      </c>
      <c r="I41" s="235">
        <v>112</v>
      </c>
      <c r="J41" s="237">
        <f t="shared" si="17"/>
        <v>112</v>
      </c>
      <c r="K41" s="78">
        <v>112</v>
      </c>
      <c r="L41" s="238">
        <f t="shared" si="15"/>
        <v>0</v>
      </c>
      <c r="M41" s="239"/>
      <c r="N41" s="79">
        <f t="shared" si="16"/>
        <v>0</v>
      </c>
      <c r="P41" s="67"/>
    </row>
    <row r="42" spans="1:16" ht="29.5" thickBot="1" x14ac:dyDescent="0.35">
      <c r="A42" s="93"/>
      <c r="B42" s="246" t="s">
        <v>100</v>
      </c>
      <c r="C42" s="243" t="s">
        <v>101</v>
      </c>
      <c r="D42" s="233"/>
      <c r="E42" s="234">
        <v>56</v>
      </c>
      <c r="F42" s="234">
        <v>11</v>
      </c>
      <c r="G42" s="235">
        <v>616</v>
      </c>
      <c r="H42" s="236">
        <v>0.25</v>
      </c>
      <c r="I42" s="235">
        <v>154</v>
      </c>
      <c r="J42" s="237">
        <f t="shared" si="17"/>
        <v>154</v>
      </c>
      <c r="K42" s="78">
        <v>154</v>
      </c>
      <c r="L42" s="238">
        <f t="shared" si="15"/>
        <v>0</v>
      </c>
      <c r="M42" s="239"/>
      <c r="N42" s="79">
        <f t="shared" si="16"/>
        <v>0</v>
      </c>
      <c r="P42" s="67"/>
    </row>
    <row r="43" spans="1:16" ht="44" thickBot="1" x14ac:dyDescent="0.35">
      <c r="A43" s="93"/>
      <c r="B43" s="246" t="s">
        <v>102</v>
      </c>
      <c r="C43" s="243" t="s">
        <v>103</v>
      </c>
      <c r="D43" s="233"/>
      <c r="E43" s="234">
        <v>15</v>
      </c>
      <c r="F43" s="234">
        <v>1</v>
      </c>
      <c r="G43" s="235">
        <v>15</v>
      </c>
      <c r="H43" s="236">
        <v>0.25</v>
      </c>
      <c r="I43" s="235">
        <v>3.75</v>
      </c>
      <c r="J43" s="237">
        <f t="shared" si="17"/>
        <v>3.75</v>
      </c>
      <c r="K43" s="78">
        <v>3.75</v>
      </c>
      <c r="L43" s="238">
        <f t="shared" si="15"/>
        <v>0</v>
      </c>
      <c r="M43" s="239"/>
      <c r="N43" s="79">
        <f t="shared" si="16"/>
        <v>0</v>
      </c>
      <c r="P43" s="67"/>
    </row>
    <row r="44" spans="1:16" ht="87.5" thickBot="1" x14ac:dyDescent="0.35">
      <c r="A44" s="93"/>
      <c r="B44" s="246" t="s">
        <v>104</v>
      </c>
      <c r="C44" s="243" t="s">
        <v>105</v>
      </c>
      <c r="D44" s="233"/>
      <c r="E44" s="234">
        <v>56</v>
      </c>
      <c r="F44" s="234">
        <v>1</v>
      </c>
      <c r="G44" s="235">
        <v>56</v>
      </c>
      <c r="H44" s="236">
        <v>1</v>
      </c>
      <c r="I44" s="235">
        <v>56</v>
      </c>
      <c r="J44" s="237">
        <f t="shared" si="17"/>
        <v>56</v>
      </c>
      <c r="K44" s="78">
        <v>56</v>
      </c>
      <c r="L44" s="238">
        <f t="shared" si="15"/>
        <v>0</v>
      </c>
      <c r="M44" s="239"/>
      <c r="N44" s="79">
        <f t="shared" si="16"/>
        <v>0</v>
      </c>
      <c r="P44" s="67"/>
    </row>
    <row r="45" spans="1:16" ht="29.5" thickBot="1" x14ac:dyDescent="0.35">
      <c r="A45" s="93"/>
      <c r="B45" s="246" t="s">
        <v>106</v>
      </c>
      <c r="C45" s="243" t="s">
        <v>107</v>
      </c>
      <c r="D45" s="233"/>
      <c r="E45" s="234">
        <v>56</v>
      </c>
      <c r="F45" s="234">
        <v>390</v>
      </c>
      <c r="G45" s="235">
        <v>21840</v>
      </c>
      <c r="H45" s="236">
        <v>1.67E-2</v>
      </c>
      <c r="I45" s="235">
        <v>364.72800000000001</v>
      </c>
      <c r="J45" s="237">
        <f t="shared" si="17"/>
        <v>364.72800000000001</v>
      </c>
      <c r="K45" s="78">
        <v>364.72800000000001</v>
      </c>
      <c r="L45" s="238">
        <f t="shared" si="15"/>
        <v>0</v>
      </c>
      <c r="M45" s="239"/>
      <c r="N45" s="79">
        <f t="shared" si="16"/>
        <v>0</v>
      </c>
      <c r="P45" s="67"/>
    </row>
    <row r="46" spans="1:16" ht="29.5" thickBot="1" x14ac:dyDescent="0.35">
      <c r="A46" s="93"/>
      <c r="B46" s="246" t="s">
        <v>108</v>
      </c>
      <c r="C46" s="243" t="s">
        <v>109</v>
      </c>
      <c r="D46" s="233"/>
      <c r="E46" s="234">
        <v>56</v>
      </c>
      <c r="F46" s="234">
        <v>5</v>
      </c>
      <c r="G46" s="235">
        <v>280</v>
      </c>
      <c r="H46" s="236">
        <v>0.25</v>
      </c>
      <c r="I46" s="235">
        <v>70</v>
      </c>
      <c r="J46" s="237">
        <f t="shared" si="17"/>
        <v>70</v>
      </c>
      <c r="K46" s="78">
        <v>70</v>
      </c>
      <c r="L46" s="238">
        <f t="shared" si="15"/>
        <v>0</v>
      </c>
      <c r="M46" s="239"/>
      <c r="N46" s="79">
        <f t="shared" si="16"/>
        <v>0</v>
      </c>
      <c r="P46" s="67"/>
    </row>
    <row r="47" spans="1:16" ht="116.5" thickBot="1" x14ac:dyDescent="0.35">
      <c r="A47" s="93"/>
      <c r="B47" s="243" t="s">
        <v>110</v>
      </c>
      <c r="C47" s="248" t="s">
        <v>111</v>
      </c>
      <c r="D47" s="233"/>
      <c r="E47" s="234">
        <v>56</v>
      </c>
      <c r="F47" s="234">
        <v>3</v>
      </c>
      <c r="G47" s="235">
        <v>168</v>
      </c>
      <c r="H47" s="236">
        <v>0.25</v>
      </c>
      <c r="I47" s="235">
        <v>42</v>
      </c>
      <c r="J47" s="237">
        <f t="shared" si="17"/>
        <v>42</v>
      </c>
      <c r="K47" s="78">
        <v>42</v>
      </c>
      <c r="L47" s="238">
        <f t="shared" si="15"/>
        <v>0</v>
      </c>
      <c r="M47" s="239"/>
      <c r="N47" s="79">
        <f t="shared" si="16"/>
        <v>0</v>
      </c>
      <c r="P47" s="67"/>
    </row>
    <row r="48" spans="1:16" ht="58.5" thickBot="1" x14ac:dyDescent="0.35">
      <c r="A48" s="93"/>
      <c r="B48" s="243" t="s">
        <v>112</v>
      </c>
      <c r="C48" s="248" t="s">
        <v>113</v>
      </c>
      <c r="D48" s="233"/>
      <c r="E48" s="234">
        <v>56</v>
      </c>
      <c r="F48" s="234">
        <v>3</v>
      </c>
      <c r="G48" s="235">
        <v>168</v>
      </c>
      <c r="H48" s="236">
        <v>8.3500000000000005E-2</v>
      </c>
      <c r="I48" s="235">
        <v>14.028</v>
      </c>
      <c r="J48" s="237">
        <f t="shared" si="17"/>
        <v>14.028</v>
      </c>
      <c r="K48" s="78">
        <v>14.028</v>
      </c>
      <c r="L48" s="238">
        <f t="shared" si="15"/>
        <v>0</v>
      </c>
      <c r="M48" s="239"/>
      <c r="N48" s="79">
        <f t="shared" si="16"/>
        <v>0</v>
      </c>
      <c r="P48" s="67"/>
    </row>
    <row r="49" spans="1:16" ht="44" thickBot="1" x14ac:dyDescent="0.35">
      <c r="A49" s="93"/>
      <c r="B49" s="243" t="s">
        <v>114</v>
      </c>
      <c r="C49" s="248" t="s">
        <v>115</v>
      </c>
      <c r="D49" s="233"/>
      <c r="E49" s="234">
        <v>56</v>
      </c>
      <c r="F49" s="234">
        <v>3</v>
      </c>
      <c r="G49" s="235">
        <v>168</v>
      </c>
      <c r="H49" s="236">
        <v>2</v>
      </c>
      <c r="I49" s="235">
        <v>336</v>
      </c>
      <c r="J49" s="237">
        <f t="shared" si="17"/>
        <v>336</v>
      </c>
      <c r="K49" s="78">
        <v>336</v>
      </c>
      <c r="L49" s="238">
        <f t="shared" si="15"/>
        <v>0</v>
      </c>
      <c r="M49" s="239"/>
      <c r="N49" s="79">
        <f t="shared" si="16"/>
        <v>0</v>
      </c>
      <c r="P49" s="67"/>
    </row>
    <row r="50" spans="1:16" ht="44" thickBot="1" x14ac:dyDescent="0.35">
      <c r="A50" s="93"/>
      <c r="B50" s="243" t="s">
        <v>116</v>
      </c>
      <c r="C50" s="248" t="s">
        <v>117</v>
      </c>
      <c r="D50" s="233"/>
      <c r="E50" s="234">
        <v>56</v>
      </c>
      <c r="F50" s="234">
        <v>3</v>
      </c>
      <c r="G50" s="235">
        <v>168</v>
      </c>
      <c r="H50" s="236">
        <v>4</v>
      </c>
      <c r="I50" s="235">
        <v>672</v>
      </c>
      <c r="J50" s="237">
        <f t="shared" si="17"/>
        <v>672</v>
      </c>
      <c r="K50" s="78">
        <v>672</v>
      </c>
      <c r="L50" s="238">
        <f t="shared" si="15"/>
        <v>0</v>
      </c>
      <c r="M50" s="239"/>
      <c r="N50" s="79">
        <f t="shared" si="16"/>
        <v>0</v>
      </c>
      <c r="P50" s="67"/>
    </row>
    <row r="51" spans="1:16" ht="102" thickBot="1" x14ac:dyDescent="0.35">
      <c r="A51" s="93"/>
      <c r="B51" s="243" t="s">
        <v>118</v>
      </c>
      <c r="C51" s="248" t="s">
        <v>119</v>
      </c>
      <c r="D51" s="233"/>
      <c r="E51" s="234">
        <v>56</v>
      </c>
      <c r="F51" s="234">
        <v>3</v>
      </c>
      <c r="G51" s="235">
        <v>168</v>
      </c>
      <c r="H51" s="236">
        <v>0.5</v>
      </c>
      <c r="I51" s="235">
        <v>84</v>
      </c>
      <c r="J51" s="237">
        <f t="shared" si="17"/>
        <v>84</v>
      </c>
      <c r="K51" s="78">
        <v>84</v>
      </c>
      <c r="L51" s="238">
        <f t="shared" si="15"/>
        <v>0</v>
      </c>
      <c r="M51" s="239"/>
      <c r="N51" s="79">
        <f t="shared" si="16"/>
        <v>0</v>
      </c>
      <c r="P51" s="67"/>
    </row>
    <row r="52" spans="1:16" ht="87.5" thickBot="1" x14ac:dyDescent="0.35">
      <c r="A52" s="93"/>
      <c r="B52" s="246" t="s">
        <v>120</v>
      </c>
      <c r="C52" s="243" t="s">
        <v>121</v>
      </c>
      <c r="D52" s="233"/>
      <c r="E52" s="234">
        <v>18</v>
      </c>
      <c r="F52" s="234">
        <v>1</v>
      </c>
      <c r="G52" s="235">
        <v>18</v>
      </c>
      <c r="H52" s="236">
        <v>0.25</v>
      </c>
      <c r="I52" s="235">
        <v>4.5</v>
      </c>
      <c r="J52" s="237">
        <f t="shared" si="17"/>
        <v>4.5</v>
      </c>
      <c r="K52" s="78">
        <v>4.5</v>
      </c>
      <c r="L52" s="238">
        <f t="shared" ref="L52:L68" si="18">I52-J52</f>
        <v>0</v>
      </c>
      <c r="M52" s="239"/>
      <c r="N52" s="79">
        <f t="shared" ref="N52:N68" si="19">I52-J52</f>
        <v>0</v>
      </c>
      <c r="P52" s="67"/>
    </row>
    <row r="53" spans="1:16" ht="102" thickBot="1" x14ac:dyDescent="0.35">
      <c r="A53" s="93"/>
      <c r="B53" s="246" t="s">
        <v>122</v>
      </c>
      <c r="C53" s="243" t="s">
        <v>123</v>
      </c>
      <c r="D53" s="233"/>
      <c r="E53" s="234">
        <v>15</v>
      </c>
      <c r="F53" s="234">
        <v>1</v>
      </c>
      <c r="G53" s="235">
        <v>15</v>
      </c>
      <c r="H53" s="236">
        <v>0.25</v>
      </c>
      <c r="I53" s="235">
        <v>3.75</v>
      </c>
      <c r="J53" s="237">
        <f t="shared" si="17"/>
        <v>3.75</v>
      </c>
      <c r="K53" s="78">
        <v>3.75</v>
      </c>
      <c r="L53" s="238">
        <f t="shared" si="18"/>
        <v>0</v>
      </c>
      <c r="M53" s="239"/>
      <c r="N53" s="79">
        <f t="shared" si="19"/>
        <v>0</v>
      </c>
      <c r="P53" s="67"/>
    </row>
    <row r="54" spans="1:16" ht="218" thickBot="1" x14ac:dyDescent="0.35">
      <c r="A54" s="93"/>
      <c r="B54" s="246" t="s">
        <v>35</v>
      </c>
      <c r="C54" s="243" t="s">
        <v>124</v>
      </c>
      <c r="D54" s="233"/>
      <c r="E54" s="234">
        <v>56</v>
      </c>
      <c r="F54" s="234">
        <v>129</v>
      </c>
      <c r="G54" s="235">
        <v>7224</v>
      </c>
      <c r="H54" s="236">
        <v>20</v>
      </c>
      <c r="I54" s="235">
        <v>144480</v>
      </c>
      <c r="J54" s="237">
        <f t="shared" si="17"/>
        <v>144480</v>
      </c>
      <c r="K54" s="78">
        <v>144480</v>
      </c>
      <c r="L54" s="238">
        <f t="shared" si="18"/>
        <v>0</v>
      </c>
      <c r="M54" s="239"/>
      <c r="N54" s="79">
        <f t="shared" si="19"/>
        <v>0</v>
      </c>
      <c r="P54" s="67"/>
    </row>
    <row r="55" spans="1:16" ht="44" thickBot="1" x14ac:dyDescent="0.35">
      <c r="A55" s="93"/>
      <c r="B55" s="246" t="s">
        <v>47</v>
      </c>
      <c r="C55" s="243" t="s">
        <v>125</v>
      </c>
      <c r="D55" s="233"/>
      <c r="E55" s="234">
        <v>15</v>
      </c>
      <c r="F55" s="234">
        <v>1</v>
      </c>
      <c r="G55" s="235">
        <v>15</v>
      </c>
      <c r="H55" s="236">
        <v>6</v>
      </c>
      <c r="I55" s="235">
        <v>90</v>
      </c>
      <c r="J55" s="237">
        <f t="shared" si="17"/>
        <v>90</v>
      </c>
      <c r="K55" s="78">
        <v>90</v>
      </c>
      <c r="L55" s="238">
        <f t="shared" si="18"/>
        <v>0</v>
      </c>
      <c r="M55" s="239"/>
      <c r="N55" s="79">
        <f t="shared" si="19"/>
        <v>0</v>
      </c>
      <c r="P55" s="67"/>
    </row>
    <row r="56" spans="1:16" ht="73" thickBot="1" x14ac:dyDescent="0.35">
      <c r="A56" s="93"/>
      <c r="B56" s="246" t="s">
        <v>126</v>
      </c>
      <c r="C56" s="248" t="s">
        <v>127</v>
      </c>
      <c r="D56" s="233"/>
      <c r="E56" s="234">
        <v>56</v>
      </c>
      <c r="F56" s="234">
        <v>1</v>
      </c>
      <c r="G56" s="235">
        <v>56</v>
      </c>
      <c r="H56" s="236">
        <v>0.25</v>
      </c>
      <c r="I56" s="235">
        <v>14</v>
      </c>
      <c r="J56" s="237">
        <f t="shared" si="17"/>
        <v>14</v>
      </c>
      <c r="K56" s="78">
        <v>14</v>
      </c>
      <c r="L56" s="238">
        <f t="shared" si="18"/>
        <v>0</v>
      </c>
      <c r="M56" s="239"/>
      <c r="N56" s="79">
        <f t="shared" si="19"/>
        <v>0</v>
      </c>
      <c r="P56" s="67"/>
    </row>
    <row r="57" spans="1:16" ht="44" thickBot="1" x14ac:dyDescent="0.35">
      <c r="A57" s="93"/>
      <c r="B57" s="246" t="s">
        <v>128</v>
      </c>
      <c r="C57" s="243" t="s">
        <v>129</v>
      </c>
      <c r="D57" s="233"/>
      <c r="E57" s="234">
        <v>28</v>
      </c>
      <c r="F57" s="234">
        <v>1</v>
      </c>
      <c r="G57" s="235">
        <v>28</v>
      </c>
      <c r="H57" s="236">
        <v>5</v>
      </c>
      <c r="I57" s="235">
        <v>140</v>
      </c>
      <c r="J57" s="237">
        <f t="shared" si="17"/>
        <v>140</v>
      </c>
      <c r="K57" s="78">
        <v>140</v>
      </c>
      <c r="L57" s="238">
        <f t="shared" si="18"/>
        <v>0</v>
      </c>
      <c r="M57" s="239"/>
      <c r="N57" s="79">
        <f t="shared" si="19"/>
        <v>0</v>
      </c>
      <c r="P57" s="67"/>
    </row>
    <row r="58" spans="1:16" ht="29.5" thickBot="1" x14ac:dyDescent="0.35">
      <c r="A58" s="93"/>
      <c r="B58" s="249" t="s">
        <v>130</v>
      </c>
      <c r="C58" s="250" t="s">
        <v>131</v>
      </c>
      <c r="D58" s="233"/>
      <c r="E58" s="234">
        <v>56</v>
      </c>
      <c r="F58" s="234">
        <v>0</v>
      </c>
      <c r="G58" s="235">
        <v>0</v>
      </c>
      <c r="H58" s="236">
        <v>0</v>
      </c>
      <c r="I58" s="235">
        <v>0</v>
      </c>
      <c r="J58" s="237">
        <f t="shared" si="17"/>
        <v>0</v>
      </c>
      <c r="K58" s="78">
        <v>0</v>
      </c>
      <c r="L58" s="238">
        <f t="shared" si="18"/>
        <v>0</v>
      </c>
      <c r="M58" s="239"/>
      <c r="N58" s="79">
        <f t="shared" si="19"/>
        <v>0</v>
      </c>
      <c r="P58" s="67"/>
    </row>
    <row r="59" spans="1:16" ht="29.5" thickBot="1" x14ac:dyDescent="0.35">
      <c r="A59" s="93"/>
      <c r="B59" s="246" t="s">
        <v>132</v>
      </c>
      <c r="C59" s="243" t="s">
        <v>133</v>
      </c>
      <c r="D59" s="233"/>
      <c r="E59" s="234">
        <v>56</v>
      </c>
      <c r="F59" s="234">
        <v>1</v>
      </c>
      <c r="G59" s="235">
        <v>56</v>
      </c>
      <c r="H59" s="236">
        <v>2</v>
      </c>
      <c r="I59" s="235">
        <v>112</v>
      </c>
      <c r="J59" s="237">
        <f t="shared" si="17"/>
        <v>112</v>
      </c>
      <c r="K59" s="78">
        <v>112</v>
      </c>
      <c r="L59" s="238">
        <f t="shared" si="18"/>
        <v>0</v>
      </c>
      <c r="M59" s="239"/>
      <c r="N59" s="79">
        <f t="shared" si="19"/>
        <v>0</v>
      </c>
      <c r="P59" s="67"/>
    </row>
    <row r="60" spans="1:16" ht="29.5" thickBot="1" x14ac:dyDescent="0.35">
      <c r="A60" s="93"/>
      <c r="B60" s="248" t="s">
        <v>134</v>
      </c>
      <c r="C60" s="248" t="s">
        <v>135</v>
      </c>
      <c r="D60" s="233"/>
      <c r="E60" s="234">
        <v>56</v>
      </c>
      <c r="F60" s="234">
        <v>390</v>
      </c>
      <c r="G60" s="235">
        <v>21840</v>
      </c>
      <c r="H60" s="236">
        <v>2</v>
      </c>
      <c r="I60" s="235">
        <v>43680</v>
      </c>
      <c r="J60" s="237">
        <f t="shared" si="17"/>
        <v>43680</v>
      </c>
      <c r="K60" s="78">
        <v>43680</v>
      </c>
      <c r="L60" s="238">
        <f t="shared" si="18"/>
        <v>0</v>
      </c>
      <c r="M60" s="239"/>
      <c r="N60" s="79">
        <f t="shared" si="19"/>
        <v>0</v>
      </c>
      <c r="P60" s="67"/>
    </row>
    <row r="61" spans="1:16" ht="58.5" thickBot="1" x14ac:dyDescent="0.35">
      <c r="A61" s="93"/>
      <c r="B61" s="243" t="s">
        <v>136</v>
      </c>
      <c r="C61" s="243" t="s">
        <v>137</v>
      </c>
      <c r="D61" s="233"/>
      <c r="E61" s="234">
        <v>10</v>
      </c>
      <c r="F61" s="234">
        <v>1</v>
      </c>
      <c r="G61" s="235">
        <v>10</v>
      </c>
      <c r="H61" s="236">
        <v>2</v>
      </c>
      <c r="I61" s="235">
        <v>20</v>
      </c>
      <c r="J61" s="237">
        <f t="shared" si="17"/>
        <v>20</v>
      </c>
      <c r="K61" s="78">
        <v>20</v>
      </c>
      <c r="L61" s="238">
        <f t="shared" si="18"/>
        <v>0</v>
      </c>
      <c r="M61" s="239"/>
      <c r="N61" s="79">
        <f t="shared" si="19"/>
        <v>0</v>
      </c>
      <c r="P61" s="67"/>
    </row>
    <row r="62" spans="1:16" ht="29.5" thickBot="1" x14ac:dyDescent="0.35">
      <c r="A62" s="93"/>
      <c r="B62" s="246" t="s">
        <v>138</v>
      </c>
      <c r="C62" s="243" t="s">
        <v>139</v>
      </c>
      <c r="D62" s="233"/>
      <c r="E62" s="234">
        <v>56</v>
      </c>
      <c r="F62" s="234">
        <v>12</v>
      </c>
      <c r="G62" s="235">
        <v>672</v>
      </c>
      <c r="H62" s="236">
        <v>1</v>
      </c>
      <c r="I62" s="235">
        <v>672</v>
      </c>
      <c r="J62" s="237">
        <f t="shared" si="17"/>
        <v>672</v>
      </c>
      <c r="K62" s="78">
        <v>672</v>
      </c>
      <c r="L62" s="238">
        <f t="shared" si="18"/>
        <v>0</v>
      </c>
      <c r="M62" s="239"/>
      <c r="N62" s="79">
        <f t="shared" si="19"/>
        <v>0</v>
      </c>
      <c r="P62" s="67"/>
    </row>
    <row r="63" spans="1:16" ht="73" thickBot="1" x14ac:dyDescent="0.35">
      <c r="A63" s="93"/>
      <c r="B63" s="246" t="s">
        <v>140</v>
      </c>
      <c r="C63" s="243" t="s">
        <v>141</v>
      </c>
      <c r="D63" s="233"/>
      <c r="E63" s="234">
        <v>56</v>
      </c>
      <c r="F63" s="234">
        <v>1</v>
      </c>
      <c r="G63" s="235">
        <v>56</v>
      </c>
      <c r="H63" s="236">
        <v>0.25</v>
      </c>
      <c r="I63" s="235">
        <v>14</v>
      </c>
      <c r="J63" s="237">
        <f t="shared" si="17"/>
        <v>14</v>
      </c>
      <c r="K63" s="78">
        <v>14</v>
      </c>
      <c r="L63" s="238">
        <f t="shared" si="18"/>
        <v>0</v>
      </c>
      <c r="M63" s="239"/>
      <c r="N63" s="79">
        <f t="shared" si="19"/>
        <v>0</v>
      </c>
      <c r="P63" s="67"/>
    </row>
    <row r="64" spans="1:16" ht="58.5" thickBot="1" x14ac:dyDescent="0.35">
      <c r="A64" s="93"/>
      <c r="B64" s="251" t="s">
        <v>142</v>
      </c>
      <c r="C64" s="249" t="s">
        <v>143</v>
      </c>
      <c r="D64" s="233"/>
      <c r="E64" s="234">
        <v>56</v>
      </c>
      <c r="F64" s="234">
        <v>12</v>
      </c>
      <c r="G64" s="235">
        <v>672</v>
      </c>
      <c r="H64" s="236">
        <v>2</v>
      </c>
      <c r="I64" s="235">
        <v>1344</v>
      </c>
      <c r="J64" s="237">
        <f t="shared" si="17"/>
        <v>1344</v>
      </c>
      <c r="K64" s="78">
        <v>1344</v>
      </c>
      <c r="L64" s="238">
        <f t="shared" si="18"/>
        <v>0</v>
      </c>
      <c r="M64" s="239"/>
      <c r="N64" s="79">
        <f t="shared" si="19"/>
        <v>0</v>
      </c>
      <c r="P64" s="67"/>
    </row>
    <row r="65" spans="1:16" ht="29.5" thickBot="1" x14ac:dyDescent="0.35">
      <c r="A65" s="93"/>
      <c r="B65" s="246" t="s">
        <v>144</v>
      </c>
      <c r="C65" s="243" t="s">
        <v>145</v>
      </c>
      <c r="D65" s="233"/>
      <c r="E65" s="234">
        <v>56</v>
      </c>
      <c r="F65" s="234">
        <v>39</v>
      </c>
      <c r="G65" s="235">
        <v>2184</v>
      </c>
      <c r="H65" s="236">
        <v>1.67E-2</v>
      </c>
      <c r="I65" s="235">
        <v>36.472799999999999</v>
      </c>
      <c r="J65" s="237">
        <f t="shared" si="17"/>
        <v>36.472799999999999</v>
      </c>
      <c r="K65" s="78">
        <v>36.472799999999999</v>
      </c>
      <c r="L65" s="238">
        <f t="shared" si="18"/>
        <v>0</v>
      </c>
      <c r="M65" s="239"/>
      <c r="N65" s="79">
        <f t="shared" si="19"/>
        <v>0</v>
      </c>
      <c r="P65" s="67"/>
    </row>
    <row r="66" spans="1:16" ht="87.5" thickBot="1" x14ac:dyDescent="0.35">
      <c r="A66" s="93"/>
      <c r="B66" s="246" t="s">
        <v>146</v>
      </c>
      <c r="C66" s="243" t="s">
        <v>147</v>
      </c>
      <c r="D66" s="233"/>
      <c r="E66" s="234">
        <v>0</v>
      </c>
      <c r="F66" s="234">
        <v>0</v>
      </c>
      <c r="G66" s="235">
        <v>0</v>
      </c>
      <c r="H66" s="236">
        <v>0</v>
      </c>
      <c r="I66" s="235">
        <v>0</v>
      </c>
      <c r="J66" s="237">
        <f t="shared" si="17"/>
        <v>0</v>
      </c>
      <c r="K66" s="78">
        <v>0</v>
      </c>
      <c r="L66" s="238">
        <f t="shared" si="18"/>
        <v>0</v>
      </c>
      <c r="M66" s="239"/>
      <c r="N66" s="79">
        <f t="shared" si="19"/>
        <v>0</v>
      </c>
      <c r="P66" s="67"/>
    </row>
    <row r="67" spans="1:16" ht="44" thickBot="1" x14ac:dyDescent="0.35">
      <c r="A67" s="93"/>
      <c r="B67" s="243" t="s">
        <v>148</v>
      </c>
      <c r="C67" s="243" t="s">
        <v>149</v>
      </c>
      <c r="D67" s="233"/>
      <c r="E67" s="234">
        <v>0</v>
      </c>
      <c r="F67" s="234">
        <v>0</v>
      </c>
      <c r="G67" s="235">
        <v>0</v>
      </c>
      <c r="H67" s="236">
        <v>0</v>
      </c>
      <c r="I67" s="235">
        <v>0</v>
      </c>
      <c r="J67" s="237">
        <f t="shared" si="17"/>
        <v>0</v>
      </c>
      <c r="K67" s="78">
        <v>0</v>
      </c>
      <c r="L67" s="238">
        <f t="shared" si="18"/>
        <v>0</v>
      </c>
      <c r="M67" s="239"/>
      <c r="N67" s="79">
        <f t="shared" si="19"/>
        <v>0</v>
      </c>
      <c r="P67" s="67"/>
    </row>
    <row r="68" spans="1:16" ht="58.5" thickBot="1" x14ac:dyDescent="0.35">
      <c r="A68" s="93"/>
      <c r="B68" s="243">
        <v>226.24</v>
      </c>
      <c r="C68" s="243" t="s">
        <v>150</v>
      </c>
      <c r="D68" s="233"/>
      <c r="E68" s="234">
        <v>0</v>
      </c>
      <c r="F68" s="234">
        <v>0</v>
      </c>
      <c r="G68" s="235">
        <v>0</v>
      </c>
      <c r="H68" s="236">
        <v>0</v>
      </c>
      <c r="I68" s="235">
        <v>0</v>
      </c>
      <c r="J68" s="237">
        <f t="shared" si="17"/>
        <v>0</v>
      </c>
      <c r="K68" s="78">
        <v>0</v>
      </c>
      <c r="L68" s="238">
        <f t="shared" si="18"/>
        <v>0</v>
      </c>
      <c r="M68" s="239"/>
      <c r="N68" s="79">
        <f t="shared" si="19"/>
        <v>0</v>
      </c>
      <c r="P68" s="67"/>
    </row>
    <row r="69" spans="1:16" ht="27" customHeight="1" thickBot="1" x14ac:dyDescent="0.35">
      <c r="A69" s="106"/>
      <c r="B69" s="335" t="s">
        <v>151</v>
      </c>
      <c r="C69" s="335"/>
      <c r="D69" s="139"/>
      <c r="E69" s="140">
        <v>56</v>
      </c>
      <c r="F69" s="141">
        <f>G69/E69</f>
        <v>1932.7328571428573</v>
      </c>
      <c r="G69" s="142">
        <f>SUM(G7:G68)</f>
        <v>108233.04000000001</v>
      </c>
      <c r="H69" s="141">
        <f>I69/G69</f>
        <v>1.9495686542051605</v>
      </c>
      <c r="I69" s="142">
        <f>SUM(I7:I65)</f>
        <v>211007.74213333332</v>
      </c>
      <c r="J69" s="142">
        <f>SUM(J7:J68)</f>
        <v>205131.22879999998</v>
      </c>
      <c r="K69" s="142">
        <f>SUM(K7:K19)</f>
        <v>0</v>
      </c>
      <c r="L69" s="142">
        <f>SUM(L7:L68)</f>
        <v>5876.5133333333333</v>
      </c>
      <c r="M69" s="142">
        <f>SUM(M7:M19)</f>
        <v>0</v>
      </c>
      <c r="N69" s="142">
        <f>SUM(N7:N68)</f>
        <v>5876.5133333333333</v>
      </c>
      <c r="P69" s="67"/>
    </row>
    <row r="70" spans="1:16" ht="39.75" customHeight="1" thickBot="1" x14ac:dyDescent="0.35">
      <c r="A70" s="329" t="s">
        <v>152</v>
      </c>
      <c r="B70" s="329"/>
      <c r="C70" s="329"/>
      <c r="D70" s="329"/>
      <c r="E70" s="329"/>
      <c r="F70" s="329"/>
      <c r="G70" s="329"/>
      <c r="H70" s="329"/>
      <c r="I70" s="329"/>
      <c r="J70" s="329"/>
      <c r="K70" s="329"/>
      <c r="L70" s="329"/>
      <c r="M70" s="329"/>
      <c r="N70" s="329"/>
    </row>
    <row r="71" spans="1:16" ht="52.5" customHeight="1" thickBot="1" x14ac:dyDescent="0.35">
      <c r="A71" s="77"/>
      <c r="B71" s="210" t="s">
        <v>37</v>
      </c>
      <c r="C71" s="99" t="s">
        <v>153</v>
      </c>
      <c r="D71" s="210"/>
      <c r="E71" s="206">
        <v>3257</v>
      </c>
      <c r="F71" s="229">
        <v>1</v>
      </c>
      <c r="G71" s="109">
        <f>E71*F71</f>
        <v>3257</v>
      </c>
      <c r="H71" s="208">
        <v>0.25</v>
      </c>
      <c r="I71" s="207">
        <f>G71*H71</f>
        <v>814.25</v>
      </c>
      <c r="J71" s="230">
        <v>0</v>
      </c>
      <c r="K71" s="231">
        <v>0</v>
      </c>
      <c r="L71" s="110">
        <f>I71-J71</f>
        <v>814.25</v>
      </c>
      <c r="M71" s="110">
        <v>0</v>
      </c>
      <c r="N71" s="232">
        <f>I71-J71</f>
        <v>814.25</v>
      </c>
    </row>
    <row r="72" spans="1:16" ht="70" customHeight="1" thickBot="1" x14ac:dyDescent="0.35">
      <c r="A72" s="93"/>
      <c r="B72" s="101" t="s">
        <v>154</v>
      </c>
      <c r="C72" s="102" t="s">
        <v>155</v>
      </c>
      <c r="D72" s="107"/>
      <c r="E72" s="108">
        <v>32</v>
      </c>
      <c r="F72" s="108">
        <v>1</v>
      </c>
      <c r="G72" s="109">
        <f>E72*F72</f>
        <v>32</v>
      </c>
      <c r="H72" s="109">
        <v>1</v>
      </c>
      <c r="I72" s="109">
        <f>G72*H72</f>
        <v>32</v>
      </c>
      <c r="J72" s="110">
        <v>0</v>
      </c>
      <c r="K72" s="110">
        <v>0</v>
      </c>
      <c r="L72" s="109">
        <f>I72-J72</f>
        <v>32</v>
      </c>
      <c r="M72" s="109">
        <v>0</v>
      </c>
      <c r="N72" s="111">
        <f>I72-J72</f>
        <v>32</v>
      </c>
      <c r="O72" s="64"/>
      <c r="P72" s="63"/>
    </row>
    <row r="73" spans="1:16" ht="44.5" customHeight="1" thickBot="1" x14ac:dyDescent="0.35">
      <c r="A73" s="80"/>
      <c r="B73" s="203" t="s">
        <v>156</v>
      </c>
      <c r="C73" s="203" t="s">
        <v>157</v>
      </c>
      <c r="D73" s="204">
        <v>3257</v>
      </c>
      <c r="E73" s="205">
        <v>3257</v>
      </c>
      <c r="F73" s="206">
        <v>1</v>
      </c>
      <c r="G73" s="207">
        <f t="shared" ref="G73:G75" si="20">E73*F73</f>
        <v>3257</v>
      </c>
      <c r="H73" s="208">
        <v>0.33400000000000002</v>
      </c>
      <c r="I73" s="207">
        <f t="shared" ref="I73:I74" si="21">G73*H73</f>
        <v>1087.838</v>
      </c>
      <c r="J73" s="110">
        <v>1628.5</v>
      </c>
      <c r="K73" s="110"/>
      <c r="L73" s="109">
        <f t="shared" ref="L73:L74" si="22">I73-J73</f>
        <v>-540.66200000000003</v>
      </c>
      <c r="M73" s="109"/>
      <c r="N73" s="111">
        <f t="shared" ref="N73:N74" si="23">I73-J73</f>
        <v>-540.66200000000003</v>
      </c>
    </row>
    <row r="74" spans="1:16" ht="74" customHeight="1" thickBot="1" x14ac:dyDescent="0.35">
      <c r="A74" s="80"/>
      <c r="B74" s="209" t="s">
        <v>313</v>
      </c>
      <c r="C74" s="209" t="s">
        <v>158</v>
      </c>
      <c r="D74" s="210"/>
      <c r="E74" s="206">
        <v>32</v>
      </c>
      <c r="F74" s="206">
        <v>10</v>
      </c>
      <c r="G74" s="207">
        <f t="shared" si="20"/>
        <v>320</v>
      </c>
      <c r="H74" s="208">
        <v>0.5</v>
      </c>
      <c r="I74" s="207">
        <f t="shared" si="21"/>
        <v>160</v>
      </c>
      <c r="J74" s="110">
        <v>0</v>
      </c>
      <c r="K74" s="110"/>
      <c r="L74" s="109">
        <f t="shared" si="22"/>
        <v>160</v>
      </c>
      <c r="M74" s="109"/>
      <c r="N74" s="111">
        <f t="shared" si="23"/>
        <v>160</v>
      </c>
    </row>
    <row r="75" spans="1:16" ht="78.5" thickBot="1" x14ac:dyDescent="0.35">
      <c r="A75" s="80"/>
      <c r="B75" s="209" t="s">
        <v>159</v>
      </c>
      <c r="C75" s="209" t="s">
        <v>160</v>
      </c>
      <c r="D75" s="210"/>
      <c r="E75" s="206">
        <v>83</v>
      </c>
      <c r="F75" s="206">
        <v>1</v>
      </c>
      <c r="G75" s="207">
        <f t="shared" si="20"/>
        <v>83</v>
      </c>
      <c r="H75" s="208">
        <v>1</v>
      </c>
      <c r="I75" s="207">
        <f t="shared" ref="I75:I76" si="24">G75*H75</f>
        <v>83</v>
      </c>
      <c r="J75" s="110">
        <v>0</v>
      </c>
      <c r="K75" s="110"/>
      <c r="L75" s="109">
        <f t="shared" ref="L75:L76" si="25">I75-J75</f>
        <v>83</v>
      </c>
      <c r="M75" s="109"/>
      <c r="N75" s="111">
        <f t="shared" ref="N75:N76" si="26">I75-J75</f>
        <v>83</v>
      </c>
    </row>
    <row r="76" spans="1:16" ht="52.5" thickBot="1" x14ac:dyDescent="0.35">
      <c r="A76" s="80"/>
      <c r="B76" s="95">
        <v>226.25</v>
      </c>
      <c r="C76" s="209" t="s">
        <v>161</v>
      </c>
      <c r="D76" s="210"/>
      <c r="E76" s="206">
        <v>5</v>
      </c>
      <c r="F76" s="206">
        <v>1</v>
      </c>
      <c r="G76" s="207">
        <f>E76*F76</f>
        <v>5</v>
      </c>
      <c r="H76" s="208">
        <v>8</v>
      </c>
      <c r="I76" s="207">
        <f t="shared" si="24"/>
        <v>40</v>
      </c>
      <c r="J76" s="110">
        <v>0</v>
      </c>
      <c r="K76" s="110"/>
      <c r="L76" s="109">
        <f t="shared" si="25"/>
        <v>40</v>
      </c>
      <c r="M76" s="109"/>
      <c r="N76" s="111">
        <f t="shared" si="26"/>
        <v>40</v>
      </c>
    </row>
    <row r="77" spans="1:16" ht="76.5" customHeight="1" thickBot="1" x14ac:dyDescent="0.35">
      <c r="A77" s="80"/>
      <c r="B77" s="95" t="s">
        <v>314</v>
      </c>
      <c r="C77" s="82" t="s">
        <v>162</v>
      </c>
      <c r="D77" s="83"/>
      <c r="E77" s="211">
        <v>83</v>
      </c>
      <c r="F77" s="211">
        <v>1</v>
      </c>
      <c r="G77" s="212">
        <f>E77*F77</f>
        <v>83</v>
      </c>
      <c r="H77" s="213">
        <v>1</v>
      </c>
      <c r="I77" s="212">
        <f>G77*H77</f>
        <v>83</v>
      </c>
      <c r="J77" s="119">
        <v>0</v>
      </c>
      <c r="K77" s="119"/>
      <c r="L77" s="214">
        <f>I77</f>
        <v>83</v>
      </c>
      <c r="M77" s="215"/>
      <c r="N77" s="216">
        <f>I77-J77</f>
        <v>83</v>
      </c>
    </row>
    <row r="78" spans="1:16" ht="76.5" customHeight="1" thickBot="1" x14ac:dyDescent="0.35">
      <c r="A78" s="80"/>
      <c r="B78" s="244" t="s">
        <v>61</v>
      </c>
      <c r="C78" s="243" t="s">
        <v>163</v>
      </c>
      <c r="D78" s="253"/>
      <c r="E78" s="186">
        <v>42</v>
      </c>
      <c r="F78" s="186">
        <v>1</v>
      </c>
      <c r="G78" s="113">
        <v>42</v>
      </c>
      <c r="H78" s="114">
        <v>0.5</v>
      </c>
      <c r="I78" s="113">
        <v>21</v>
      </c>
      <c r="J78" s="254">
        <f>I78</f>
        <v>21</v>
      </c>
      <c r="K78" s="254">
        <v>21</v>
      </c>
      <c r="L78" s="115">
        <v>0</v>
      </c>
      <c r="M78" s="255"/>
      <c r="N78" s="116">
        <f>I78-J78</f>
        <v>0</v>
      </c>
    </row>
    <row r="79" spans="1:16" ht="76.5" customHeight="1" thickBot="1" x14ac:dyDescent="0.35">
      <c r="A79" s="80"/>
      <c r="B79" s="257" t="s">
        <v>164</v>
      </c>
      <c r="C79" s="243" t="s">
        <v>165</v>
      </c>
      <c r="D79" s="253"/>
      <c r="E79" s="186">
        <v>3257</v>
      </c>
      <c r="F79" s="186">
        <v>1</v>
      </c>
      <c r="G79" s="113">
        <v>3257</v>
      </c>
      <c r="H79" s="114">
        <v>8.3500000000000005E-2</v>
      </c>
      <c r="I79" s="113">
        <v>271.95949999999999</v>
      </c>
      <c r="J79" s="254">
        <f t="shared" ref="J79:J101" si="27">I79</f>
        <v>271.95949999999999</v>
      </c>
      <c r="K79" s="254">
        <v>271.95949999999999</v>
      </c>
      <c r="L79" s="115">
        <v>0</v>
      </c>
      <c r="M79" s="255"/>
      <c r="N79" s="116">
        <f t="shared" ref="N79:N101" si="28">I79-J79</f>
        <v>0</v>
      </c>
    </row>
    <row r="80" spans="1:16" ht="76.5" customHeight="1" thickBot="1" x14ac:dyDescent="0.35">
      <c r="A80" s="80"/>
      <c r="B80" s="249" t="s">
        <v>166</v>
      </c>
      <c r="C80" s="243" t="s">
        <v>167</v>
      </c>
      <c r="D80" s="253"/>
      <c r="E80" s="186">
        <v>3257</v>
      </c>
      <c r="F80" s="186">
        <v>12</v>
      </c>
      <c r="G80" s="113">
        <v>39084</v>
      </c>
      <c r="H80" s="114">
        <v>0.5</v>
      </c>
      <c r="I80" s="113">
        <v>19542</v>
      </c>
      <c r="J80" s="254">
        <f t="shared" si="27"/>
        <v>19542</v>
      </c>
      <c r="K80" s="254">
        <v>19542</v>
      </c>
      <c r="L80" s="115">
        <v>0</v>
      </c>
      <c r="M80" s="255"/>
      <c r="N80" s="116">
        <f t="shared" si="28"/>
        <v>0</v>
      </c>
    </row>
    <row r="81" spans="1:14" ht="76.5" customHeight="1" thickBot="1" x14ac:dyDescent="0.35">
      <c r="A81" s="80"/>
      <c r="B81" s="243" t="s">
        <v>95</v>
      </c>
      <c r="C81" s="243" t="s">
        <v>168</v>
      </c>
      <c r="D81" s="253"/>
      <c r="E81" s="186">
        <v>83</v>
      </c>
      <c r="F81" s="186">
        <v>1</v>
      </c>
      <c r="G81" s="113">
        <v>83</v>
      </c>
      <c r="H81" s="114">
        <v>1.67E-2</v>
      </c>
      <c r="I81" s="113">
        <v>1.3860999999999999</v>
      </c>
      <c r="J81" s="254">
        <f t="shared" si="27"/>
        <v>1.3860999999999999</v>
      </c>
      <c r="K81" s="254">
        <v>1.3860999999999999</v>
      </c>
      <c r="L81" s="115">
        <v>0</v>
      </c>
      <c r="M81" s="255"/>
      <c r="N81" s="116">
        <f t="shared" si="28"/>
        <v>0</v>
      </c>
    </row>
    <row r="82" spans="1:14" ht="76.5" customHeight="1" thickBot="1" x14ac:dyDescent="0.35">
      <c r="A82" s="80"/>
      <c r="B82" s="243" t="s">
        <v>169</v>
      </c>
      <c r="C82" s="243" t="s">
        <v>170</v>
      </c>
      <c r="D82" s="253"/>
      <c r="E82" s="186">
        <v>9</v>
      </c>
      <c r="F82" s="186">
        <v>1</v>
      </c>
      <c r="G82" s="113">
        <v>9</v>
      </c>
      <c r="H82" s="114">
        <v>1.5</v>
      </c>
      <c r="I82" s="113">
        <v>13.5</v>
      </c>
      <c r="J82" s="254">
        <f t="shared" si="27"/>
        <v>13.5</v>
      </c>
      <c r="K82" s="254">
        <v>13.5</v>
      </c>
      <c r="L82" s="115">
        <v>0</v>
      </c>
      <c r="M82" s="255"/>
      <c r="N82" s="116">
        <f t="shared" si="28"/>
        <v>0</v>
      </c>
    </row>
    <row r="83" spans="1:14" ht="76.5" customHeight="1" thickBot="1" x14ac:dyDescent="0.35">
      <c r="A83" s="80"/>
      <c r="B83" s="246" t="s">
        <v>171</v>
      </c>
      <c r="C83" s="243" t="s">
        <v>172</v>
      </c>
      <c r="D83" s="253"/>
      <c r="E83" s="186">
        <v>3257</v>
      </c>
      <c r="F83" s="186">
        <v>1</v>
      </c>
      <c r="G83" s="113">
        <v>3257</v>
      </c>
      <c r="H83" s="114">
        <v>0.5</v>
      </c>
      <c r="I83" s="113">
        <v>1628.5</v>
      </c>
      <c r="J83" s="254">
        <f t="shared" si="27"/>
        <v>1628.5</v>
      </c>
      <c r="K83" s="254">
        <v>1628.5</v>
      </c>
      <c r="L83" s="115">
        <v>0</v>
      </c>
      <c r="M83" s="255"/>
      <c r="N83" s="116">
        <f t="shared" si="28"/>
        <v>0</v>
      </c>
    </row>
    <row r="84" spans="1:14" ht="76.5" customHeight="1" thickBot="1" x14ac:dyDescent="0.35">
      <c r="A84" s="80"/>
      <c r="B84" s="243" t="s">
        <v>173</v>
      </c>
      <c r="C84" s="243" t="s">
        <v>174</v>
      </c>
      <c r="D84" s="253"/>
      <c r="E84" s="186">
        <v>3257</v>
      </c>
      <c r="F84" s="186">
        <v>12</v>
      </c>
      <c r="G84" s="113">
        <v>39084</v>
      </c>
      <c r="H84" s="114">
        <v>1.67</v>
      </c>
      <c r="I84" s="113">
        <v>65270.28</v>
      </c>
      <c r="J84" s="254">
        <f t="shared" si="27"/>
        <v>65270.28</v>
      </c>
      <c r="K84" s="254">
        <v>65270.28</v>
      </c>
      <c r="L84" s="115">
        <v>0</v>
      </c>
      <c r="M84" s="255"/>
      <c r="N84" s="116">
        <f t="shared" si="28"/>
        <v>0</v>
      </c>
    </row>
    <row r="85" spans="1:14" ht="76.5" customHeight="1" thickBot="1" x14ac:dyDescent="0.35">
      <c r="A85" s="80"/>
      <c r="B85" s="243" t="s">
        <v>175</v>
      </c>
      <c r="C85" s="243" t="s">
        <v>176</v>
      </c>
      <c r="D85" s="253"/>
      <c r="E85" s="186">
        <v>1456</v>
      </c>
      <c r="F85" s="186">
        <v>12</v>
      </c>
      <c r="G85" s="113">
        <v>17472</v>
      </c>
      <c r="H85" s="114">
        <v>0.5</v>
      </c>
      <c r="I85" s="113">
        <v>8736</v>
      </c>
      <c r="J85" s="254">
        <f t="shared" si="27"/>
        <v>8736</v>
      </c>
      <c r="K85" s="254">
        <v>8736</v>
      </c>
      <c r="L85" s="115">
        <v>0</v>
      </c>
      <c r="M85" s="255"/>
      <c r="N85" s="116">
        <f t="shared" si="28"/>
        <v>0</v>
      </c>
    </row>
    <row r="86" spans="1:14" ht="76.5" customHeight="1" thickBot="1" x14ac:dyDescent="0.35">
      <c r="A86" s="80"/>
      <c r="B86" s="245" t="s">
        <v>177</v>
      </c>
      <c r="C86" s="243" t="s">
        <v>178</v>
      </c>
      <c r="D86" s="253"/>
      <c r="E86" s="186">
        <v>83</v>
      </c>
      <c r="F86" s="186">
        <v>5</v>
      </c>
      <c r="G86" s="113">
        <v>415</v>
      </c>
      <c r="H86" s="114">
        <v>0.30059999999999998</v>
      </c>
      <c r="I86" s="113">
        <v>124.749</v>
      </c>
      <c r="J86" s="254">
        <f t="shared" si="27"/>
        <v>124.749</v>
      </c>
      <c r="K86" s="254">
        <v>124.749</v>
      </c>
      <c r="L86" s="115">
        <v>0</v>
      </c>
      <c r="M86" s="255"/>
      <c r="N86" s="116">
        <f t="shared" si="28"/>
        <v>0</v>
      </c>
    </row>
    <row r="87" spans="1:14" ht="76.5" customHeight="1" thickBot="1" x14ac:dyDescent="0.35">
      <c r="A87" s="80"/>
      <c r="B87" s="243" t="s">
        <v>179</v>
      </c>
      <c r="C87" s="243" t="s">
        <v>180</v>
      </c>
      <c r="D87" s="253"/>
      <c r="E87" s="186">
        <v>42</v>
      </c>
      <c r="F87" s="186">
        <v>1</v>
      </c>
      <c r="G87" s="113">
        <v>42</v>
      </c>
      <c r="H87" s="114">
        <v>8</v>
      </c>
      <c r="I87" s="113">
        <v>336</v>
      </c>
      <c r="J87" s="254">
        <f t="shared" si="27"/>
        <v>336</v>
      </c>
      <c r="K87" s="254">
        <v>336</v>
      </c>
      <c r="L87" s="115">
        <v>0</v>
      </c>
      <c r="M87" s="255"/>
      <c r="N87" s="116">
        <f t="shared" si="28"/>
        <v>0</v>
      </c>
    </row>
    <row r="88" spans="1:14" ht="76.5" customHeight="1" thickBot="1" x14ac:dyDescent="0.35">
      <c r="A88" s="80"/>
      <c r="B88" s="243" t="s">
        <v>179</v>
      </c>
      <c r="C88" s="243" t="s">
        <v>181</v>
      </c>
      <c r="D88" s="253"/>
      <c r="E88" s="186">
        <v>3257</v>
      </c>
      <c r="F88" s="186">
        <v>1</v>
      </c>
      <c r="G88" s="113">
        <v>3257</v>
      </c>
      <c r="H88" s="114">
        <v>0.25</v>
      </c>
      <c r="I88" s="113">
        <v>814.25</v>
      </c>
      <c r="J88" s="254">
        <f t="shared" si="27"/>
        <v>814.25</v>
      </c>
      <c r="K88" s="254">
        <v>814.25</v>
      </c>
      <c r="L88" s="115">
        <v>0</v>
      </c>
      <c r="M88" s="255"/>
      <c r="N88" s="116">
        <f t="shared" si="28"/>
        <v>0</v>
      </c>
    </row>
    <row r="89" spans="1:14" ht="76.5" customHeight="1" thickBot="1" x14ac:dyDescent="0.35">
      <c r="A89" s="80"/>
      <c r="B89" s="246" t="s">
        <v>182</v>
      </c>
      <c r="C89" s="243" t="s">
        <v>183</v>
      </c>
      <c r="D89" s="253"/>
      <c r="E89" s="186">
        <v>3257</v>
      </c>
      <c r="F89" s="186">
        <v>1</v>
      </c>
      <c r="G89" s="113">
        <v>3257</v>
      </c>
      <c r="H89" s="114">
        <v>0.25</v>
      </c>
      <c r="I89" s="113">
        <v>814.25</v>
      </c>
      <c r="J89" s="254">
        <f t="shared" si="27"/>
        <v>814.25</v>
      </c>
      <c r="K89" s="254">
        <v>814.25</v>
      </c>
      <c r="L89" s="115">
        <v>0</v>
      </c>
      <c r="M89" s="255"/>
      <c r="N89" s="116">
        <f t="shared" si="28"/>
        <v>0</v>
      </c>
    </row>
    <row r="90" spans="1:14" ht="76.5" customHeight="1" thickBot="1" x14ac:dyDescent="0.35">
      <c r="A90" s="80"/>
      <c r="B90" s="246" t="s">
        <v>184</v>
      </c>
      <c r="C90" s="243" t="s">
        <v>185</v>
      </c>
      <c r="D90" s="253"/>
      <c r="E90" s="186">
        <v>3257</v>
      </c>
      <c r="F90" s="186">
        <v>1</v>
      </c>
      <c r="G90" s="113">
        <v>3257</v>
      </c>
      <c r="H90" s="114">
        <v>36</v>
      </c>
      <c r="I90" s="113">
        <v>117252</v>
      </c>
      <c r="J90" s="254">
        <f t="shared" si="27"/>
        <v>117252</v>
      </c>
      <c r="K90" s="254">
        <v>117252</v>
      </c>
      <c r="L90" s="115">
        <v>0</v>
      </c>
      <c r="M90" s="255"/>
      <c r="N90" s="116">
        <f t="shared" si="28"/>
        <v>0</v>
      </c>
    </row>
    <row r="91" spans="1:14" ht="76.5" customHeight="1" thickBot="1" x14ac:dyDescent="0.35">
      <c r="A91" s="80"/>
      <c r="B91" s="246" t="s">
        <v>186</v>
      </c>
      <c r="C91" s="243" t="s">
        <v>187</v>
      </c>
      <c r="D91" s="253"/>
      <c r="E91" s="186">
        <v>3257</v>
      </c>
      <c r="F91" s="186">
        <v>1</v>
      </c>
      <c r="G91" s="113">
        <v>3257</v>
      </c>
      <c r="H91" s="114">
        <v>0.25</v>
      </c>
      <c r="I91" s="113">
        <v>814.25</v>
      </c>
      <c r="J91" s="254">
        <f t="shared" si="27"/>
        <v>814.25</v>
      </c>
      <c r="K91" s="254">
        <v>814.25</v>
      </c>
      <c r="L91" s="115">
        <v>0</v>
      </c>
      <c r="M91" s="255"/>
      <c r="N91" s="116">
        <f t="shared" si="28"/>
        <v>0</v>
      </c>
    </row>
    <row r="92" spans="1:14" ht="76.5" customHeight="1" thickBot="1" x14ac:dyDescent="0.35">
      <c r="A92" s="80"/>
      <c r="B92" s="243" t="s">
        <v>188</v>
      </c>
      <c r="C92" s="243" t="s">
        <v>189</v>
      </c>
      <c r="D92" s="253"/>
      <c r="E92" s="186">
        <v>3257</v>
      </c>
      <c r="F92" s="186">
        <v>0</v>
      </c>
      <c r="G92" s="113">
        <v>0</v>
      </c>
      <c r="H92" s="114">
        <v>0</v>
      </c>
      <c r="I92" s="113">
        <v>0</v>
      </c>
      <c r="J92" s="254">
        <f t="shared" si="27"/>
        <v>0</v>
      </c>
      <c r="K92" s="254">
        <v>0</v>
      </c>
      <c r="L92" s="115">
        <v>0</v>
      </c>
      <c r="M92" s="255"/>
      <c r="N92" s="116">
        <f t="shared" si="28"/>
        <v>0</v>
      </c>
    </row>
    <row r="93" spans="1:14" ht="76.5" customHeight="1" thickBot="1" x14ac:dyDescent="0.35">
      <c r="A93" s="80"/>
      <c r="B93" s="243" t="s">
        <v>190</v>
      </c>
      <c r="C93" s="243" t="s">
        <v>191</v>
      </c>
      <c r="D93" s="253"/>
      <c r="E93" s="186">
        <v>3257</v>
      </c>
      <c r="F93" s="186">
        <v>1</v>
      </c>
      <c r="G93" s="113">
        <v>3257</v>
      </c>
      <c r="H93" s="114">
        <v>0.25</v>
      </c>
      <c r="I93" s="113">
        <v>814.25</v>
      </c>
      <c r="J93" s="254">
        <f t="shared" si="27"/>
        <v>814.25</v>
      </c>
      <c r="K93" s="254">
        <v>814.25</v>
      </c>
      <c r="L93" s="115">
        <v>0</v>
      </c>
      <c r="M93" s="255"/>
      <c r="N93" s="116">
        <f t="shared" si="28"/>
        <v>0</v>
      </c>
    </row>
    <row r="94" spans="1:14" ht="76.5" customHeight="1" thickBot="1" x14ac:dyDescent="0.35">
      <c r="A94" s="80"/>
      <c r="B94" s="243" t="s">
        <v>192</v>
      </c>
      <c r="C94" s="243" t="s">
        <v>193</v>
      </c>
      <c r="D94" s="253"/>
      <c r="E94" s="186">
        <v>814</v>
      </c>
      <c r="F94" s="186">
        <v>1</v>
      </c>
      <c r="G94" s="113">
        <v>814</v>
      </c>
      <c r="H94" s="114">
        <v>0.25</v>
      </c>
      <c r="I94" s="113">
        <v>203.5</v>
      </c>
      <c r="J94" s="254">
        <f t="shared" si="27"/>
        <v>203.5</v>
      </c>
      <c r="K94" s="254">
        <v>203.5</v>
      </c>
      <c r="L94" s="115">
        <v>0</v>
      </c>
      <c r="M94" s="255"/>
      <c r="N94" s="116">
        <f t="shared" si="28"/>
        <v>0</v>
      </c>
    </row>
    <row r="95" spans="1:14" ht="76.5" customHeight="1" thickBot="1" x14ac:dyDescent="0.35">
      <c r="A95" s="80"/>
      <c r="B95" s="243" t="s">
        <v>194</v>
      </c>
      <c r="C95" s="243" t="s">
        <v>195</v>
      </c>
      <c r="D95" s="253"/>
      <c r="E95" s="186">
        <v>83</v>
      </c>
      <c r="F95" s="186">
        <v>1</v>
      </c>
      <c r="G95" s="113">
        <v>83</v>
      </c>
      <c r="H95" s="114">
        <v>0.25</v>
      </c>
      <c r="I95" s="113">
        <v>20.75</v>
      </c>
      <c r="J95" s="254">
        <f t="shared" si="27"/>
        <v>20.75</v>
      </c>
      <c r="K95" s="254">
        <v>20.75</v>
      </c>
      <c r="L95" s="115">
        <v>0</v>
      </c>
      <c r="M95" s="255"/>
      <c r="N95" s="116">
        <f t="shared" si="28"/>
        <v>0</v>
      </c>
    </row>
    <row r="96" spans="1:14" ht="76.5" customHeight="1" thickBot="1" x14ac:dyDescent="0.35">
      <c r="A96" s="80"/>
      <c r="B96" s="243" t="s">
        <v>196</v>
      </c>
      <c r="C96" s="243" t="s">
        <v>197</v>
      </c>
      <c r="D96" s="253"/>
      <c r="E96" s="186">
        <v>21</v>
      </c>
      <c r="F96" s="186">
        <v>1</v>
      </c>
      <c r="G96" s="113">
        <v>21</v>
      </c>
      <c r="H96" s="114">
        <v>0.25</v>
      </c>
      <c r="I96" s="113">
        <v>5.25</v>
      </c>
      <c r="J96" s="254">
        <f t="shared" si="27"/>
        <v>5.25</v>
      </c>
      <c r="K96" s="254">
        <v>5.25</v>
      </c>
      <c r="L96" s="115">
        <v>0</v>
      </c>
      <c r="M96" s="255"/>
      <c r="N96" s="116">
        <f t="shared" si="28"/>
        <v>0</v>
      </c>
    </row>
    <row r="97" spans="1:14" ht="76.5" customHeight="1" thickBot="1" x14ac:dyDescent="0.35">
      <c r="A97" s="80"/>
      <c r="B97" s="248" t="s">
        <v>198</v>
      </c>
      <c r="C97" s="243" t="s">
        <v>199</v>
      </c>
      <c r="D97" s="253"/>
      <c r="E97" s="186">
        <v>564</v>
      </c>
      <c r="F97" s="186">
        <v>1</v>
      </c>
      <c r="G97" s="113">
        <v>564</v>
      </c>
      <c r="H97" s="114">
        <v>1</v>
      </c>
      <c r="I97" s="113">
        <v>564</v>
      </c>
      <c r="J97" s="254">
        <f t="shared" si="27"/>
        <v>564</v>
      </c>
      <c r="K97" s="254">
        <v>564</v>
      </c>
      <c r="L97" s="115">
        <v>0</v>
      </c>
      <c r="M97" s="255"/>
      <c r="N97" s="116">
        <f t="shared" si="28"/>
        <v>0</v>
      </c>
    </row>
    <row r="98" spans="1:14" ht="116.5" thickBot="1" x14ac:dyDescent="0.35">
      <c r="A98" s="80"/>
      <c r="B98" s="248" t="s">
        <v>200</v>
      </c>
      <c r="C98" s="243" t="s">
        <v>201</v>
      </c>
      <c r="D98" s="253"/>
      <c r="E98" s="186">
        <v>564</v>
      </c>
      <c r="F98" s="186">
        <v>1</v>
      </c>
      <c r="G98" s="113">
        <v>564</v>
      </c>
      <c r="H98" s="114">
        <v>0.5</v>
      </c>
      <c r="I98" s="113">
        <v>282</v>
      </c>
      <c r="J98" s="254">
        <f t="shared" si="27"/>
        <v>282</v>
      </c>
      <c r="K98" s="254">
        <v>282</v>
      </c>
      <c r="L98" s="115">
        <v>0</v>
      </c>
      <c r="M98" s="255"/>
      <c r="N98" s="116">
        <f t="shared" si="28"/>
        <v>0</v>
      </c>
    </row>
    <row r="99" spans="1:14" ht="76.5" customHeight="1" thickBot="1" x14ac:dyDescent="0.35">
      <c r="A99" s="80"/>
      <c r="B99" s="246">
        <v>226.23</v>
      </c>
      <c r="C99" s="248" t="s">
        <v>202</v>
      </c>
      <c r="D99" s="253"/>
      <c r="E99" s="186">
        <v>3791</v>
      </c>
      <c r="F99" s="186">
        <v>1</v>
      </c>
      <c r="G99" s="113">
        <v>3791</v>
      </c>
      <c r="H99" s="114">
        <v>1.67E-2</v>
      </c>
      <c r="I99" s="113">
        <v>63.309699999999999</v>
      </c>
      <c r="J99" s="254">
        <f t="shared" si="27"/>
        <v>63.309699999999999</v>
      </c>
      <c r="K99" s="254">
        <v>63.309699999999999</v>
      </c>
      <c r="L99" s="115">
        <v>0</v>
      </c>
      <c r="M99" s="255"/>
      <c r="N99" s="116">
        <f>I99-J99</f>
        <v>0</v>
      </c>
    </row>
    <row r="100" spans="1:14" ht="76.5" customHeight="1" thickBot="1" x14ac:dyDescent="0.35">
      <c r="A100" s="77"/>
      <c r="B100" s="243" t="s">
        <v>146</v>
      </c>
      <c r="C100" s="243" t="s">
        <v>203</v>
      </c>
      <c r="D100" s="253"/>
      <c r="E100" s="186">
        <v>29</v>
      </c>
      <c r="F100" s="186">
        <v>1</v>
      </c>
      <c r="G100" s="113">
        <v>29</v>
      </c>
      <c r="H100" s="114">
        <v>8.3500000000000005E-2</v>
      </c>
      <c r="I100" s="113">
        <v>2.4215</v>
      </c>
      <c r="J100" s="254">
        <f t="shared" si="27"/>
        <v>2.4215</v>
      </c>
      <c r="K100" s="254">
        <v>2.4215</v>
      </c>
      <c r="L100" s="115">
        <v>0</v>
      </c>
      <c r="M100" s="255"/>
      <c r="N100" s="116">
        <f t="shared" si="28"/>
        <v>0</v>
      </c>
    </row>
    <row r="101" spans="1:14" ht="76.5" customHeight="1" thickBot="1" x14ac:dyDescent="0.35">
      <c r="A101" s="77"/>
      <c r="B101" s="243" t="s">
        <v>204</v>
      </c>
      <c r="C101" s="243" t="s">
        <v>205</v>
      </c>
      <c r="D101" s="253"/>
      <c r="E101" s="186">
        <v>29</v>
      </c>
      <c r="F101" s="186">
        <v>1</v>
      </c>
      <c r="G101" s="113">
        <v>29</v>
      </c>
      <c r="H101" s="114">
        <v>8.3500000000000005E-2</v>
      </c>
      <c r="I101" s="113">
        <v>2.4215</v>
      </c>
      <c r="J101" s="254">
        <f t="shared" si="27"/>
        <v>2.4215</v>
      </c>
      <c r="K101" s="254">
        <v>2.4215</v>
      </c>
      <c r="L101" s="115">
        <v>0</v>
      </c>
      <c r="M101" s="255"/>
      <c r="N101" s="116">
        <f t="shared" si="28"/>
        <v>0</v>
      </c>
    </row>
    <row r="102" spans="1:14" ht="25.5" customHeight="1" thickBot="1" x14ac:dyDescent="0.35">
      <c r="A102" s="311"/>
      <c r="B102" s="334" t="s">
        <v>206</v>
      </c>
      <c r="C102" s="334"/>
      <c r="D102" s="143"/>
      <c r="E102" s="144">
        <f>MAX(E71:E101)</f>
        <v>3791</v>
      </c>
      <c r="F102" s="145">
        <f>G102/E102</f>
        <v>34.809285149037194</v>
      </c>
      <c r="G102" s="146">
        <f>SUM(G71:G101)</f>
        <v>131962</v>
      </c>
      <c r="H102" s="145">
        <f>I102/G102</f>
        <v>1.666374526757703</v>
      </c>
      <c r="I102" s="147">
        <f>SUM(I71:I101)</f>
        <v>219898.1153</v>
      </c>
      <c r="J102" s="146">
        <f>SUM(J71:J101)</f>
        <v>219226.52729999999</v>
      </c>
      <c r="K102" s="146">
        <f>SUM(K71:K72)</f>
        <v>0</v>
      </c>
      <c r="L102" s="147">
        <f>SUM(L71:L101)</f>
        <v>671.58799999999997</v>
      </c>
      <c r="M102" s="146">
        <f>SUM(M71:M72)</f>
        <v>0</v>
      </c>
      <c r="N102" s="147">
        <f>SUM(N71:N101)</f>
        <v>671.58799999999997</v>
      </c>
    </row>
    <row r="103" spans="1:14" ht="39.75" customHeight="1" thickBot="1" x14ac:dyDescent="0.35">
      <c r="A103" s="112"/>
      <c r="B103" s="153"/>
      <c r="C103" s="154" t="s">
        <v>207</v>
      </c>
      <c r="D103" s="155"/>
      <c r="E103" s="156">
        <f>SUM(E69+E102)</f>
        <v>3847</v>
      </c>
      <c r="F103" s="157">
        <f>SUM(G103/E103)</f>
        <v>62.436974265661554</v>
      </c>
      <c r="G103" s="156">
        <f>SUM(G69+G102)</f>
        <v>240195.04</v>
      </c>
      <c r="H103" s="158">
        <f>SUM(I103/G103)</f>
        <v>1.7939831623223081</v>
      </c>
      <c r="I103" s="157">
        <f t="shared" ref="I103:N103" si="29">SUM(I69+I102)</f>
        <v>430905.85743333329</v>
      </c>
      <c r="J103" s="159">
        <f t="shared" si="29"/>
        <v>424357.7561</v>
      </c>
      <c r="K103" s="159">
        <f t="shared" si="29"/>
        <v>0</v>
      </c>
      <c r="L103" s="157">
        <f t="shared" si="29"/>
        <v>6548.1013333333331</v>
      </c>
      <c r="M103" s="159">
        <f t="shared" si="29"/>
        <v>0</v>
      </c>
      <c r="N103" s="157">
        <f t="shared" si="29"/>
        <v>6548.1013333333331</v>
      </c>
    </row>
    <row r="104" spans="1:14" ht="27" customHeight="1" thickBot="1" x14ac:dyDescent="0.35">
      <c r="A104" s="327" t="s">
        <v>208</v>
      </c>
      <c r="B104" s="327"/>
      <c r="C104" s="327"/>
      <c r="D104" s="327"/>
      <c r="E104" s="327"/>
      <c r="F104" s="327"/>
      <c r="G104" s="327"/>
      <c r="H104" s="327"/>
      <c r="I104" s="327"/>
      <c r="J104" s="327"/>
      <c r="K104" s="327"/>
      <c r="L104" s="327"/>
      <c r="M104" s="327"/>
      <c r="N104" s="327"/>
    </row>
    <row r="105" spans="1:14" ht="59" customHeight="1" thickBot="1" x14ac:dyDescent="0.35">
      <c r="A105" s="77"/>
      <c r="B105" s="83" t="s">
        <v>154</v>
      </c>
      <c r="C105" s="182" t="s">
        <v>153</v>
      </c>
      <c r="D105" s="83"/>
      <c r="E105" s="211">
        <v>18601</v>
      </c>
      <c r="F105" s="217">
        <v>1</v>
      </c>
      <c r="G105" s="212">
        <f>E105*F105</f>
        <v>18601</v>
      </c>
      <c r="H105" s="213">
        <v>0.25</v>
      </c>
      <c r="I105" s="212">
        <f>G105*H105</f>
        <v>4650.25</v>
      </c>
      <c r="J105" s="218">
        <v>0</v>
      </c>
      <c r="K105" s="219">
        <v>0</v>
      </c>
      <c r="L105" s="214">
        <f>I105-J105</f>
        <v>4650.25</v>
      </c>
      <c r="M105" s="214">
        <v>0</v>
      </c>
      <c r="N105" s="216">
        <f>I105-J105</f>
        <v>4650.25</v>
      </c>
    </row>
    <row r="106" spans="1:14" ht="71.5" customHeight="1" thickBot="1" x14ac:dyDescent="0.35">
      <c r="A106" s="93"/>
      <c r="B106" s="101" t="s">
        <v>209</v>
      </c>
      <c r="C106" s="102" t="s">
        <v>155</v>
      </c>
      <c r="D106" s="103"/>
      <c r="E106" s="118">
        <v>1030</v>
      </c>
      <c r="F106" s="117">
        <v>1</v>
      </c>
      <c r="G106" s="118">
        <f>E106*F106</f>
        <v>1030</v>
      </c>
      <c r="H106" s="118">
        <v>1</v>
      </c>
      <c r="I106" s="118">
        <f>G106*H106</f>
        <v>1030</v>
      </c>
      <c r="J106" s="119">
        <v>0</v>
      </c>
      <c r="K106" s="119">
        <v>0</v>
      </c>
      <c r="L106" s="118">
        <f>I106</f>
        <v>1030</v>
      </c>
      <c r="M106" s="118">
        <v>0</v>
      </c>
      <c r="N106" s="120">
        <f>I106-J106</f>
        <v>1030</v>
      </c>
    </row>
    <row r="107" spans="1:14" ht="62.5" customHeight="1" thickBot="1" x14ac:dyDescent="0.35">
      <c r="A107" s="80"/>
      <c r="B107" s="203" t="s">
        <v>156</v>
      </c>
      <c r="C107" s="203" t="s">
        <v>157</v>
      </c>
      <c r="D107" s="220">
        <v>18601</v>
      </c>
      <c r="E107" s="211">
        <v>18601</v>
      </c>
      <c r="F107" s="211">
        <v>1</v>
      </c>
      <c r="G107" s="212">
        <f t="shared" ref="G107:G108" si="30">E107*F107</f>
        <v>18601</v>
      </c>
      <c r="H107" s="213">
        <v>0.33400000000000002</v>
      </c>
      <c r="I107" s="212">
        <f t="shared" ref="I107:I108" si="31">G107*H107</f>
        <v>6212.7340000000004</v>
      </c>
      <c r="J107" s="119">
        <v>9300.5</v>
      </c>
      <c r="K107" s="119"/>
      <c r="L107" s="214">
        <v>-3088</v>
      </c>
      <c r="M107" s="215"/>
      <c r="N107" s="216">
        <f t="shared" ref="N107:N108" si="32">I107-J107</f>
        <v>-3087.7659999999996</v>
      </c>
    </row>
    <row r="108" spans="1:14" ht="72" customHeight="1" thickBot="1" x14ac:dyDescent="0.35">
      <c r="A108" s="80"/>
      <c r="B108" s="209" t="s">
        <v>313</v>
      </c>
      <c r="C108" s="209" t="s">
        <v>158</v>
      </c>
      <c r="D108" s="83"/>
      <c r="E108" s="211">
        <v>1030</v>
      </c>
      <c r="F108" s="211">
        <v>10</v>
      </c>
      <c r="G108" s="212">
        <f t="shared" si="30"/>
        <v>10300</v>
      </c>
      <c r="H108" s="213">
        <v>0.5</v>
      </c>
      <c r="I108" s="212">
        <f t="shared" si="31"/>
        <v>5150</v>
      </c>
      <c r="J108" s="119">
        <v>0</v>
      </c>
      <c r="K108" s="119"/>
      <c r="L108" s="214">
        <f t="shared" ref="L108" si="33">I108</f>
        <v>5150</v>
      </c>
      <c r="M108" s="215"/>
      <c r="N108" s="216">
        <f t="shared" si="32"/>
        <v>5150</v>
      </c>
    </row>
    <row r="109" spans="1:14" ht="86.5" customHeight="1" thickBot="1" x14ac:dyDescent="0.35">
      <c r="A109" s="80"/>
      <c r="B109" s="95" t="s">
        <v>314</v>
      </c>
      <c r="C109" s="82" t="s">
        <v>162</v>
      </c>
      <c r="D109" s="83"/>
      <c r="E109" s="211">
        <v>540</v>
      </c>
      <c r="F109" s="211">
        <v>1</v>
      </c>
      <c r="G109" s="212">
        <f>E109*F109</f>
        <v>540</v>
      </c>
      <c r="H109" s="213">
        <v>1</v>
      </c>
      <c r="I109" s="212">
        <f>G109*H109</f>
        <v>540</v>
      </c>
      <c r="J109" s="119">
        <v>0</v>
      </c>
      <c r="K109" s="119"/>
      <c r="L109" s="214">
        <f>I109</f>
        <v>540</v>
      </c>
      <c r="M109" s="215"/>
      <c r="N109" s="216">
        <f>I109-J109</f>
        <v>540</v>
      </c>
    </row>
    <row r="110" spans="1:14" ht="84.65" customHeight="1" thickBot="1" x14ac:dyDescent="0.35">
      <c r="A110" s="80"/>
      <c r="B110" s="209" t="s">
        <v>159</v>
      </c>
      <c r="C110" s="209" t="s">
        <v>160</v>
      </c>
      <c r="D110" s="83"/>
      <c r="E110" s="211">
        <v>540</v>
      </c>
      <c r="F110" s="211">
        <v>1</v>
      </c>
      <c r="G110" s="212">
        <f>E110*F110</f>
        <v>540</v>
      </c>
      <c r="H110" s="213">
        <v>1</v>
      </c>
      <c r="I110" s="212">
        <f>G110*H110</f>
        <v>540</v>
      </c>
      <c r="J110" s="119">
        <v>0</v>
      </c>
      <c r="K110" s="119"/>
      <c r="L110" s="214">
        <f>I110</f>
        <v>540</v>
      </c>
      <c r="M110" s="215"/>
      <c r="N110" s="216">
        <f>I110-J110</f>
        <v>540</v>
      </c>
    </row>
    <row r="111" spans="1:14" ht="44" thickBot="1" x14ac:dyDescent="0.35">
      <c r="A111" s="80"/>
      <c r="B111" s="244" t="s">
        <v>61</v>
      </c>
      <c r="C111" s="243" t="s">
        <v>210</v>
      </c>
      <c r="D111" s="253"/>
      <c r="E111" s="186">
        <v>238</v>
      </c>
      <c r="F111" s="186">
        <v>1</v>
      </c>
      <c r="G111" s="113">
        <v>238</v>
      </c>
      <c r="H111" s="114">
        <v>0.5</v>
      </c>
      <c r="I111" s="113">
        <v>119</v>
      </c>
      <c r="J111" s="254">
        <f>I111</f>
        <v>119</v>
      </c>
      <c r="K111" s="254">
        <v>119</v>
      </c>
      <c r="L111" s="115">
        <v>0</v>
      </c>
      <c r="M111" s="255"/>
      <c r="N111" s="116">
        <f t="shared" ref="N111:N134" si="34">I111-J111</f>
        <v>0</v>
      </c>
    </row>
    <row r="112" spans="1:14" ht="58.5" thickBot="1" x14ac:dyDescent="0.35">
      <c r="A112" s="80"/>
      <c r="B112" s="257" t="s">
        <v>164</v>
      </c>
      <c r="C112" s="243" t="s">
        <v>211</v>
      </c>
      <c r="D112" s="253"/>
      <c r="E112" s="186">
        <v>18601</v>
      </c>
      <c r="F112" s="186">
        <v>1</v>
      </c>
      <c r="G112" s="113">
        <v>18601</v>
      </c>
      <c r="H112" s="114">
        <v>8.3500000000000005E-2</v>
      </c>
      <c r="I112" s="113">
        <v>1553.1835000000001</v>
      </c>
      <c r="J112" s="254">
        <f t="shared" ref="J112:J134" si="35">I112</f>
        <v>1553.1835000000001</v>
      </c>
      <c r="K112" s="254">
        <v>1553.1835000000001</v>
      </c>
      <c r="L112" s="115">
        <v>0</v>
      </c>
      <c r="M112" s="255"/>
      <c r="N112" s="116">
        <f t="shared" si="34"/>
        <v>0</v>
      </c>
    </row>
    <row r="113" spans="1:14" ht="58.5" thickBot="1" x14ac:dyDescent="0.35">
      <c r="A113" s="80"/>
      <c r="B113" s="249" t="s">
        <v>166</v>
      </c>
      <c r="C113" s="243" t="s">
        <v>167</v>
      </c>
      <c r="D113" s="253"/>
      <c r="E113" s="186">
        <v>18601</v>
      </c>
      <c r="F113" s="186">
        <v>12</v>
      </c>
      <c r="G113" s="113">
        <v>223212</v>
      </c>
      <c r="H113" s="114">
        <v>0.5</v>
      </c>
      <c r="I113" s="113">
        <v>111606</v>
      </c>
      <c r="J113" s="254">
        <f t="shared" si="35"/>
        <v>111606</v>
      </c>
      <c r="K113" s="254">
        <v>111606</v>
      </c>
      <c r="L113" s="115">
        <v>0</v>
      </c>
      <c r="M113" s="255"/>
      <c r="N113" s="116">
        <f t="shared" si="34"/>
        <v>0</v>
      </c>
    </row>
    <row r="114" spans="1:14" ht="58.5" thickBot="1" x14ac:dyDescent="0.35">
      <c r="A114" s="80"/>
      <c r="B114" s="243" t="s">
        <v>95</v>
      </c>
      <c r="C114" s="243" t="s">
        <v>212</v>
      </c>
      <c r="D114" s="253"/>
      <c r="E114" s="186">
        <v>540</v>
      </c>
      <c r="F114" s="186">
        <v>1</v>
      </c>
      <c r="G114" s="113">
        <v>540</v>
      </c>
      <c r="H114" s="114">
        <v>1.67E-2</v>
      </c>
      <c r="I114" s="113">
        <v>9.0179999999999989</v>
      </c>
      <c r="J114" s="254">
        <f t="shared" si="35"/>
        <v>9.0179999999999989</v>
      </c>
      <c r="K114" s="254">
        <v>9.0179999999999989</v>
      </c>
      <c r="L114" s="115">
        <v>0</v>
      </c>
      <c r="M114" s="255"/>
      <c r="N114" s="116">
        <f t="shared" si="34"/>
        <v>0</v>
      </c>
    </row>
    <row r="115" spans="1:14" ht="44" thickBot="1" x14ac:dyDescent="0.35">
      <c r="A115" s="80"/>
      <c r="B115" s="243" t="s">
        <v>169</v>
      </c>
      <c r="C115" s="243" t="s">
        <v>170</v>
      </c>
      <c r="D115" s="253"/>
      <c r="E115" s="186">
        <v>51</v>
      </c>
      <c r="F115" s="186">
        <v>1</v>
      </c>
      <c r="G115" s="113">
        <v>51</v>
      </c>
      <c r="H115" s="114">
        <v>1.5</v>
      </c>
      <c r="I115" s="113">
        <v>76.5</v>
      </c>
      <c r="J115" s="254">
        <f t="shared" si="35"/>
        <v>76.5</v>
      </c>
      <c r="K115" s="254">
        <v>76.5</v>
      </c>
      <c r="L115" s="115">
        <v>0</v>
      </c>
      <c r="M115" s="255"/>
      <c r="N115" s="116">
        <f t="shared" si="34"/>
        <v>0</v>
      </c>
    </row>
    <row r="116" spans="1:14" ht="58.5" thickBot="1" x14ac:dyDescent="0.35">
      <c r="A116" s="80"/>
      <c r="B116" s="246" t="s">
        <v>171</v>
      </c>
      <c r="C116" s="243" t="s">
        <v>213</v>
      </c>
      <c r="D116" s="253"/>
      <c r="E116" s="186">
        <v>18601</v>
      </c>
      <c r="F116" s="186">
        <v>1</v>
      </c>
      <c r="G116" s="113">
        <v>18601</v>
      </c>
      <c r="H116" s="114">
        <v>0.5</v>
      </c>
      <c r="I116" s="113">
        <v>9300.5</v>
      </c>
      <c r="J116" s="254">
        <f t="shared" si="35"/>
        <v>9300.5</v>
      </c>
      <c r="K116" s="254">
        <v>9300.5</v>
      </c>
      <c r="L116" s="115">
        <v>0</v>
      </c>
      <c r="M116" s="255"/>
      <c r="N116" s="116">
        <f t="shared" si="34"/>
        <v>0</v>
      </c>
    </row>
    <row r="117" spans="1:14" ht="44" thickBot="1" x14ac:dyDescent="0.35">
      <c r="A117" s="80"/>
      <c r="B117" s="243" t="s">
        <v>173</v>
      </c>
      <c r="C117" s="243" t="s">
        <v>214</v>
      </c>
      <c r="D117" s="253"/>
      <c r="E117" s="186">
        <v>18601</v>
      </c>
      <c r="F117" s="186">
        <v>12</v>
      </c>
      <c r="G117" s="113">
        <v>223212</v>
      </c>
      <c r="H117" s="114">
        <v>1.67</v>
      </c>
      <c r="I117" s="113">
        <v>372764.04</v>
      </c>
      <c r="J117" s="254">
        <f t="shared" si="35"/>
        <v>372764.04</v>
      </c>
      <c r="K117" s="254">
        <v>372764.04</v>
      </c>
      <c r="L117" s="115">
        <v>0</v>
      </c>
      <c r="M117" s="255"/>
      <c r="N117" s="116">
        <f t="shared" si="34"/>
        <v>0</v>
      </c>
    </row>
    <row r="118" spans="1:14" ht="29.5" thickBot="1" x14ac:dyDescent="0.35">
      <c r="A118" s="80"/>
      <c r="B118" s="243" t="s">
        <v>175</v>
      </c>
      <c r="C118" s="243" t="s">
        <v>215</v>
      </c>
      <c r="D118" s="253"/>
      <c r="E118" s="186">
        <v>8314</v>
      </c>
      <c r="F118" s="186">
        <v>12</v>
      </c>
      <c r="G118" s="113">
        <v>99768</v>
      </c>
      <c r="H118" s="114">
        <v>0.5</v>
      </c>
      <c r="I118" s="113">
        <v>49884</v>
      </c>
      <c r="J118" s="254">
        <f t="shared" si="35"/>
        <v>49884</v>
      </c>
      <c r="K118" s="254">
        <v>49884</v>
      </c>
      <c r="L118" s="115">
        <v>0</v>
      </c>
      <c r="M118" s="255"/>
      <c r="N118" s="116">
        <f t="shared" si="34"/>
        <v>0</v>
      </c>
    </row>
    <row r="119" spans="1:14" ht="44" thickBot="1" x14ac:dyDescent="0.35">
      <c r="A119" s="80"/>
      <c r="B119" s="245" t="s">
        <v>177</v>
      </c>
      <c r="C119" s="243" t="s">
        <v>216</v>
      </c>
      <c r="D119" s="253"/>
      <c r="E119" s="186">
        <v>540</v>
      </c>
      <c r="F119" s="186">
        <v>5</v>
      </c>
      <c r="G119" s="113">
        <v>2700</v>
      </c>
      <c r="H119" s="114">
        <v>0.30059999999999998</v>
      </c>
      <c r="I119" s="113">
        <v>811.61999999999989</v>
      </c>
      <c r="J119" s="254">
        <f t="shared" si="35"/>
        <v>811.61999999999989</v>
      </c>
      <c r="K119" s="254">
        <v>811.61999999999989</v>
      </c>
      <c r="L119" s="115">
        <v>0</v>
      </c>
      <c r="M119" s="255"/>
      <c r="N119" s="116">
        <f t="shared" si="34"/>
        <v>0</v>
      </c>
    </row>
    <row r="120" spans="1:14" ht="87.5" thickBot="1" x14ac:dyDescent="0.35">
      <c r="A120" s="80"/>
      <c r="B120" s="243" t="s">
        <v>179</v>
      </c>
      <c r="C120" s="258" t="s">
        <v>180</v>
      </c>
      <c r="D120" s="253"/>
      <c r="E120" s="186">
        <v>238</v>
      </c>
      <c r="F120" s="186">
        <v>1</v>
      </c>
      <c r="G120" s="113">
        <v>238</v>
      </c>
      <c r="H120" s="114">
        <v>8</v>
      </c>
      <c r="I120" s="113">
        <v>1904</v>
      </c>
      <c r="J120" s="254">
        <f t="shared" si="35"/>
        <v>1904</v>
      </c>
      <c r="K120" s="254">
        <v>1904</v>
      </c>
      <c r="L120" s="115">
        <v>0</v>
      </c>
      <c r="M120" s="255"/>
      <c r="N120" s="116">
        <f t="shared" si="34"/>
        <v>0</v>
      </c>
    </row>
    <row r="121" spans="1:14" ht="29.5" thickBot="1" x14ac:dyDescent="0.35">
      <c r="A121" s="80"/>
      <c r="B121" s="243" t="s">
        <v>179</v>
      </c>
      <c r="C121" s="243" t="s">
        <v>217</v>
      </c>
      <c r="D121" s="253"/>
      <c r="E121" s="186">
        <v>18601</v>
      </c>
      <c r="F121" s="186">
        <v>1</v>
      </c>
      <c r="G121" s="113">
        <v>18601</v>
      </c>
      <c r="H121" s="114">
        <v>0.25</v>
      </c>
      <c r="I121" s="113">
        <v>4650.25</v>
      </c>
      <c r="J121" s="254">
        <f t="shared" si="35"/>
        <v>4650.25</v>
      </c>
      <c r="K121" s="254">
        <v>4650.25</v>
      </c>
      <c r="L121" s="115">
        <v>0</v>
      </c>
      <c r="M121" s="255"/>
      <c r="N121" s="116">
        <f t="shared" si="34"/>
        <v>0</v>
      </c>
    </row>
    <row r="122" spans="1:14" ht="58.5" thickBot="1" x14ac:dyDescent="0.35">
      <c r="A122" s="80"/>
      <c r="B122" s="246" t="s">
        <v>182</v>
      </c>
      <c r="C122" s="243" t="s">
        <v>183</v>
      </c>
      <c r="D122" s="253"/>
      <c r="E122" s="186">
        <v>18601</v>
      </c>
      <c r="F122" s="186">
        <v>1</v>
      </c>
      <c r="G122" s="113">
        <v>18601</v>
      </c>
      <c r="H122" s="114">
        <v>0.25</v>
      </c>
      <c r="I122" s="113">
        <v>4650.25</v>
      </c>
      <c r="J122" s="254">
        <f t="shared" si="35"/>
        <v>4650.25</v>
      </c>
      <c r="K122" s="254">
        <v>4650.25</v>
      </c>
      <c r="L122" s="115">
        <v>0</v>
      </c>
      <c r="M122" s="255"/>
      <c r="N122" s="116">
        <f t="shared" si="34"/>
        <v>0</v>
      </c>
    </row>
    <row r="123" spans="1:14" ht="102" thickBot="1" x14ac:dyDescent="0.35">
      <c r="A123" s="80"/>
      <c r="B123" s="246" t="s">
        <v>184</v>
      </c>
      <c r="C123" s="243" t="s">
        <v>185</v>
      </c>
      <c r="D123" s="253"/>
      <c r="E123" s="186">
        <v>18601</v>
      </c>
      <c r="F123" s="186">
        <v>1</v>
      </c>
      <c r="G123" s="113">
        <v>18601</v>
      </c>
      <c r="H123" s="114">
        <v>36</v>
      </c>
      <c r="I123" s="113">
        <v>669636</v>
      </c>
      <c r="J123" s="254">
        <f t="shared" si="35"/>
        <v>669636</v>
      </c>
      <c r="K123" s="254">
        <v>669636</v>
      </c>
      <c r="L123" s="115">
        <v>0</v>
      </c>
      <c r="M123" s="255"/>
      <c r="N123" s="116">
        <f t="shared" si="34"/>
        <v>0</v>
      </c>
    </row>
    <row r="124" spans="1:14" ht="131" thickBot="1" x14ac:dyDescent="0.35">
      <c r="A124" s="80"/>
      <c r="B124" s="246" t="s">
        <v>186</v>
      </c>
      <c r="C124" s="243" t="s">
        <v>187</v>
      </c>
      <c r="D124" s="253"/>
      <c r="E124" s="186">
        <v>18601</v>
      </c>
      <c r="F124" s="186">
        <v>1</v>
      </c>
      <c r="G124" s="113">
        <v>18601</v>
      </c>
      <c r="H124" s="114">
        <v>0.25</v>
      </c>
      <c r="I124" s="113">
        <v>4650.25</v>
      </c>
      <c r="J124" s="254">
        <f t="shared" si="35"/>
        <v>4650.25</v>
      </c>
      <c r="K124" s="254">
        <v>4650.25</v>
      </c>
      <c r="L124" s="115">
        <v>0</v>
      </c>
      <c r="M124" s="255"/>
      <c r="N124" s="116">
        <f t="shared" si="34"/>
        <v>0</v>
      </c>
    </row>
    <row r="125" spans="1:14" ht="102" thickBot="1" x14ac:dyDescent="0.35">
      <c r="A125" s="80"/>
      <c r="B125" s="243" t="s">
        <v>188</v>
      </c>
      <c r="C125" s="243" t="s">
        <v>189</v>
      </c>
      <c r="D125" s="253"/>
      <c r="E125" s="186">
        <v>18601</v>
      </c>
      <c r="F125" s="186">
        <v>0</v>
      </c>
      <c r="G125" s="113">
        <v>0</v>
      </c>
      <c r="H125" s="114">
        <v>0</v>
      </c>
      <c r="I125" s="113">
        <v>0</v>
      </c>
      <c r="J125" s="254">
        <f t="shared" si="35"/>
        <v>0</v>
      </c>
      <c r="K125" s="254">
        <v>0</v>
      </c>
      <c r="L125" s="115">
        <v>0</v>
      </c>
      <c r="M125" s="255"/>
      <c r="N125" s="116">
        <f t="shared" si="34"/>
        <v>0</v>
      </c>
    </row>
    <row r="126" spans="1:14" ht="145.5" thickBot="1" x14ac:dyDescent="0.35">
      <c r="A126" s="80"/>
      <c r="B126" s="243" t="s">
        <v>190</v>
      </c>
      <c r="C126" s="243" t="s">
        <v>218</v>
      </c>
      <c r="D126" s="253"/>
      <c r="E126" s="186">
        <v>18601</v>
      </c>
      <c r="F126" s="186">
        <v>1</v>
      </c>
      <c r="G126" s="113">
        <v>18601</v>
      </c>
      <c r="H126" s="114">
        <v>0.25</v>
      </c>
      <c r="I126" s="113">
        <v>4650.25</v>
      </c>
      <c r="J126" s="254">
        <f t="shared" si="35"/>
        <v>4650.25</v>
      </c>
      <c r="K126" s="254">
        <v>4650.25</v>
      </c>
      <c r="L126" s="115">
        <v>0</v>
      </c>
      <c r="M126" s="255"/>
      <c r="N126" s="116">
        <f t="shared" si="34"/>
        <v>0</v>
      </c>
    </row>
    <row r="127" spans="1:14" ht="116.5" thickBot="1" x14ac:dyDescent="0.35">
      <c r="A127" s="80"/>
      <c r="B127" s="243" t="s">
        <v>192</v>
      </c>
      <c r="C127" s="243" t="s">
        <v>193</v>
      </c>
      <c r="D127" s="253"/>
      <c r="E127" s="186">
        <v>4650</v>
      </c>
      <c r="F127" s="186">
        <v>1</v>
      </c>
      <c r="G127" s="113">
        <v>4650</v>
      </c>
      <c r="H127" s="114">
        <v>0.25</v>
      </c>
      <c r="I127" s="113">
        <v>1162.5</v>
      </c>
      <c r="J127" s="254">
        <f t="shared" si="35"/>
        <v>1162.5</v>
      </c>
      <c r="K127" s="254">
        <v>1162.5</v>
      </c>
      <c r="L127" s="115">
        <v>0</v>
      </c>
      <c r="M127" s="255"/>
      <c r="N127" s="116">
        <f t="shared" si="34"/>
        <v>0</v>
      </c>
    </row>
    <row r="128" spans="1:14" ht="44" thickBot="1" x14ac:dyDescent="0.35">
      <c r="A128" s="80"/>
      <c r="B128" s="243" t="s">
        <v>194</v>
      </c>
      <c r="C128" s="243" t="s">
        <v>195</v>
      </c>
      <c r="D128" s="253"/>
      <c r="E128" s="186">
        <v>540</v>
      </c>
      <c r="F128" s="186">
        <v>1</v>
      </c>
      <c r="G128" s="113">
        <v>540</v>
      </c>
      <c r="H128" s="114">
        <v>0.25</v>
      </c>
      <c r="I128" s="113">
        <v>135</v>
      </c>
      <c r="J128" s="254">
        <f t="shared" si="35"/>
        <v>135</v>
      </c>
      <c r="K128" s="254">
        <v>135</v>
      </c>
      <c r="L128" s="115">
        <v>0</v>
      </c>
      <c r="M128" s="255"/>
      <c r="N128" s="116">
        <f t="shared" si="34"/>
        <v>0</v>
      </c>
    </row>
    <row r="129" spans="1:14" ht="189" thickBot="1" x14ac:dyDescent="0.35">
      <c r="A129" s="80"/>
      <c r="B129" s="243" t="s">
        <v>196</v>
      </c>
      <c r="C129" s="243" t="s">
        <v>219</v>
      </c>
      <c r="D129" s="253"/>
      <c r="E129" s="186">
        <v>135</v>
      </c>
      <c r="F129" s="186">
        <v>1</v>
      </c>
      <c r="G129" s="113">
        <v>135</v>
      </c>
      <c r="H129" s="114">
        <v>0.25</v>
      </c>
      <c r="I129" s="113">
        <v>33.75</v>
      </c>
      <c r="J129" s="254">
        <f t="shared" si="35"/>
        <v>33.75</v>
      </c>
      <c r="K129" s="254">
        <v>33.75</v>
      </c>
      <c r="L129" s="115">
        <v>0</v>
      </c>
      <c r="M129" s="255"/>
      <c r="N129" s="116">
        <f t="shared" si="34"/>
        <v>0</v>
      </c>
    </row>
    <row r="130" spans="1:14" ht="58.5" thickBot="1" x14ac:dyDescent="0.35">
      <c r="A130" s="80"/>
      <c r="B130" s="248" t="s">
        <v>198</v>
      </c>
      <c r="C130" s="243" t="s">
        <v>220</v>
      </c>
      <c r="D130" s="253"/>
      <c r="E130" s="186">
        <v>3220</v>
      </c>
      <c r="F130" s="186">
        <v>1</v>
      </c>
      <c r="G130" s="113">
        <v>3220</v>
      </c>
      <c r="H130" s="114">
        <v>1</v>
      </c>
      <c r="I130" s="113">
        <v>3220</v>
      </c>
      <c r="J130" s="254">
        <f t="shared" si="35"/>
        <v>3220</v>
      </c>
      <c r="K130" s="254">
        <v>3220</v>
      </c>
      <c r="L130" s="115">
        <v>0</v>
      </c>
      <c r="M130" s="255"/>
      <c r="N130" s="116">
        <f t="shared" si="34"/>
        <v>0</v>
      </c>
    </row>
    <row r="131" spans="1:14" ht="131" thickBot="1" x14ac:dyDescent="0.35">
      <c r="A131" s="80"/>
      <c r="B131" s="248" t="s">
        <v>200</v>
      </c>
      <c r="C131" s="243" t="s">
        <v>221</v>
      </c>
      <c r="D131" s="253"/>
      <c r="E131" s="186">
        <v>3220</v>
      </c>
      <c r="F131" s="186">
        <v>1</v>
      </c>
      <c r="G131" s="113">
        <v>3220</v>
      </c>
      <c r="H131" s="114">
        <v>0.5</v>
      </c>
      <c r="I131" s="113">
        <v>1610</v>
      </c>
      <c r="J131" s="254">
        <f t="shared" si="35"/>
        <v>1610</v>
      </c>
      <c r="K131" s="254">
        <v>1610</v>
      </c>
      <c r="L131" s="115">
        <v>0</v>
      </c>
      <c r="M131" s="255"/>
      <c r="N131" s="116">
        <f t="shared" si="34"/>
        <v>0</v>
      </c>
    </row>
    <row r="132" spans="1:14" ht="44" thickBot="1" x14ac:dyDescent="0.35">
      <c r="A132" s="80"/>
      <c r="B132" s="246">
        <v>226.23</v>
      </c>
      <c r="C132" s="248" t="s">
        <v>202</v>
      </c>
      <c r="D132" s="253"/>
      <c r="E132" s="186">
        <v>21650</v>
      </c>
      <c r="F132" s="186">
        <v>1</v>
      </c>
      <c r="G132" s="113">
        <v>21650</v>
      </c>
      <c r="H132" s="114">
        <v>1.67E-2</v>
      </c>
      <c r="I132" s="113">
        <v>361.55500000000001</v>
      </c>
      <c r="J132" s="254">
        <f t="shared" si="35"/>
        <v>361.55500000000001</v>
      </c>
      <c r="K132" s="254">
        <v>361.55500000000001</v>
      </c>
      <c r="L132" s="115">
        <v>0</v>
      </c>
      <c r="M132" s="255"/>
      <c r="N132" s="116">
        <f t="shared" si="34"/>
        <v>0</v>
      </c>
    </row>
    <row r="133" spans="1:14" ht="87.5" thickBot="1" x14ac:dyDescent="0.35">
      <c r="A133" s="80"/>
      <c r="B133" s="243" t="s">
        <v>146</v>
      </c>
      <c r="C133" s="243" t="s">
        <v>203</v>
      </c>
      <c r="D133" s="253"/>
      <c r="E133" s="186">
        <v>167</v>
      </c>
      <c r="F133" s="186">
        <v>1</v>
      </c>
      <c r="G133" s="113">
        <v>167</v>
      </c>
      <c r="H133" s="114">
        <v>8.3500000000000005E-2</v>
      </c>
      <c r="I133" s="113">
        <v>13.944500000000001</v>
      </c>
      <c r="J133" s="254">
        <f t="shared" si="35"/>
        <v>13.944500000000001</v>
      </c>
      <c r="K133" s="254">
        <v>13.944500000000001</v>
      </c>
      <c r="L133" s="115">
        <v>0</v>
      </c>
      <c r="M133" s="255"/>
      <c r="N133" s="116">
        <f t="shared" si="34"/>
        <v>0</v>
      </c>
    </row>
    <row r="134" spans="1:14" ht="73" thickBot="1" x14ac:dyDescent="0.35">
      <c r="A134" s="80"/>
      <c r="B134" s="243" t="s">
        <v>204</v>
      </c>
      <c r="C134" s="243" t="s">
        <v>205</v>
      </c>
      <c r="D134" s="253"/>
      <c r="E134" s="186">
        <v>167</v>
      </c>
      <c r="F134" s="186">
        <v>1</v>
      </c>
      <c r="G134" s="113">
        <v>167</v>
      </c>
      <c r="H134" s="114">
        <v>8.3500000000000005E-2</v>
      </c>
      <c r="I134" s="113">
        <v>13.944500000000001</v>
      </c>
      <c r="J134" s="254">
        <f t="shared" si="35"/>
        <v>13.944500000000001</v>
      </c>
      <c r="K134" s="254">
        <v>13.944500000000001</v>
      </c>
      <c r="L134" s="115">
        <v>0</v>
      </c>
      <c r="M134" s="255"/>
      <c r="N134" s="116">
        <f t="shared" si="34"/>
        <v>0</v>
      </c>
    </row>
    <row r="135" spans="1:14" ht="29" customHeight="1" thickBot="1" x14ac:dyDescent="0.35">
      <c r="A135" s="328" t="s">
        <v>222</v>
      </c>
      <c r="B135" s="328"/>
      <c r="C135" s="328"/>
      <c r="D135" s="160"/>
      <c r="E135" s="161">
        <f>MAX(E105:E134)</f>
        <v>21650</v>
      </c>
      <c r="F135" s="162">
        <f>SUM(G135/E135)</f>
        <v>35.266836027713623</v>
      </c>
      <c r="G135" s="163">
        <f>SUM(G105:G134)</f>
        <v>763527</v>
      </c>
      <c r="H135" s="164">
        <f>SUM(I135/G135)</f>
        <v>1.6514655532810232</v>
      </c>
      <c r="I135" s="163">
        <f>SUM(I105:I134)</f>
        <v>1260938.5394999997</v>
      </c>
      <c r="J135" s="165">
        <f>SUM(J105:J134)</f>
        <v>1252116.0555</v>
      </c>
      <c r="K135" s="165">
        <f>SUM(K105:K106)</f>
        <v>0</v>
      </c>
      <c r="L135" s="322">
        <v>8822.48</v>
      </c>
      <c r="M135" s="165">
        <f>SUM(M105:M106)</f>
        <v>0</v>
      </c>
      <c r="N135" s="166">
        <f>SUM(N105:N134)</f>
        <v>8822.4840000000004</v>
      </c>
    </row>
    <row r="136" spans="1:14" ht="27" customHeight="1" thickBot="1" x14ac:dyDescent="0.35">
      <c r="A136" s="187"/>
      <c r="B136" s="330" t="s">
        <v>223</v>
      </c>
      <c r="C136" s="331"/>
      <c r="D136" s="331"/>
      <c r="E136" s="331"/>
      <c r="F136" s="331"/>
      <c r="G136" s="331"/>
      <c r="H136" s="331"/>
      <c r="I136" s="331"/>
      <c r="J136" s="331"/>
      <c r="K136" s="331"/>
      <c r="L136" s="331"/>
      <c r="M136" s="331"/>
      <c r="N136" s="332"/>
    </row>
    <row r="137" spans="1:14" ht="39.5" thickBot="1" x14ac:dyDescent="0.35">
      <c r="A137" s="187"/>
      <c r="B137" s="83" t="s">
        <v>224</v>
      </c>
      <c r="C137" s="82" t="s">
        <v>225</v>
      </c>
      <c r="D137" s="83"/>
      <c r="E137" s="211">
        <v>9321</v>
      </c>
      <c r="F137" s="213">
        <f>G137/E137</f>
        <v>5.8796266495011267</v>
      </c>
      <c r="G137" s="212">
        <v>54804</v>
      </c>
      <c r="H137" s="213">
        <v>8.3500000000000005E-2</v>
      </c>
      <c r="I137" s="212">
        <f>G137*H137</f>
        <v>4576.134</v>
      </c>
      <c r="J137" s="119">
        <v>0</v>
      </c>
      <c r="K137" s="119"/>
      <c r="L137" s="214">
        <f>I137</f>
        <v>4576.134</v>
      </c>
      <c r="M137" s="215"/>
      <c r="N137" s="216">
        <f>I137-J137</f>
        <v>4576.134</v>
      </c>
    </row>
    <row r="138" spans="1:14" ht="29.5" thickBot="1" x14ac:dyDescent="0.35">
      <c r="A138" s="187"/>
      <c r="B138" s="240" t="s">
        <v>226</v>
      </c>
      <c r="C138" s="240" t="s">
        <v>227</v>
      </c>
      <c r="D138" s="253"/>
      <c r="E138" s="186">
        <v>69647</v>
      </c>
      <c r="F138" s="114">
        <v>12</v>
      </c>
      <c r="G138" s="113">
        <v>835764</v>
      </c>
      <c r="H138" s="114">
        <v>0.25</v>
      </c>
      <c r="I138" s="113">
        <v>208941</v>
      </c>
      <c r="J138" s="254">
        <f>I138</f>
        <v>208941</v>
      </c>
      <c r="K138" s="254">
        <v>208941</v>
      </c>
      <c r="L138" s="115">
        <v>0</v>
      </c>
      <c r="M138" s="255"/>
      <c r="N138" s="116">
        <f t="shared" ref="N138:N142" si="36">I138-J138</f>
        <v>0</v>
      </c>
    </row>
    <row r="139" spans="1:14" ht="58.5" thickBot="1" x14ac:dyDescent="0.35">
      <c r="A139" s="187"/>
      <c r="B139" s="256" t="s">
        <v>228</v>
      </c>
      <c r="C139" s="240" t="s">
        <v>229</v>
      </c>
      <c r="D139" s="253"/>
      <c r="E139" s="186">
        <v>89843</v>
      </c>
      <c r="F139" s="114">
        <v>12</v>
      </c>
      <c r="G139" s="113">
        <v>1078116</v>
      </c>
      <c r="H139" s="114">
        <v>0.5</v>
      </c>
      <c r="I139" s="113">
        <v>539058</v>
      </c>
      <c r="J139" s="254">
        <f t="shared" ref="J139:J142" si="37">I139</f>
        <v>539058</v>
      </c>
      <c r="K139" s="254">
        <v>539058</v>
      </c>
      <c r="L139" s="115">
        <v>0</v>
      </c>
      <c r="M139" s="255"/>
      <c r="N139" s="116">
        <f t="shared" si="36"/>
        <v>0</v>
      </c>
    </row>
    <row r="140" spans="1:14" ht="58.5" thickBot="1" x14ac:dyDescent="0.35">
      <c r="A140" s="187"/>
      <c r="B140" s="241" t="s">
        <v>230</v>
      </c>
      <c r="C140" s="240" t="s">
        <v>231</v>
      </c>
      <c r="D140" s="253"/>
      <c r="E140" s="186">
        <v>69647</v>
      </c>
      <c r="F140" s="114">
        <v>1</v>
      </c>
      <c r="G140" s="113">
        <v>69647</v>
      </c>
      <c r="H140" s="114">
        <v>0.25</v>
      </c>
      <c r="I140" s="113">
        <v>17411.75</v>
      </c>
      <c r="J140" s="254">
        <f t="shared" si="37"/>
        <v>17411.75</v>
      </c>
      <c r="K140" s="254">
        <v>17411.75</v>
      </c>
      <c r="L140" s="115">
        <v>0</v>
      </c>
      <c r="M140" s="255"/>
      <c r="N140" s="116">
        <f t="shared" si="36"/>
        <v>0</v>
      </c>
    </row>
    <row r="141" spans="1:14" ht="58.5" thickBot="1" x14ac:dyDescent="0.35">
      <c r="A141" s="187"/>
      <c r="B141" s="256" t="s">
        <v>232</v>
      </c>
      <c r="C141" s="240" t="s">
        <v>233</v>
      </c>
      <c r="D141" s="253"/>
      <c r="E141" s="186">
        <v>89843</v>
      </c>
      <c r="F141" s="114">
        <v>5</v>
      </c>
      <c r="G141" s="113">
        <v>449215</v>
      </c>
      <c r="H141" s="114">
        <v>0.25</v>
      </c>
      <c r="I141" s="113">
        <v>112303.75</v>
      </c>
      <c r="J141" s="254">
        <f t="shared" si="37"/>
        <v>112303.75</v>
      </c>
      <c r="K141" s="254">
        <v>112303.75</v>
      </c>
      <c r="L141" s="115">
        <v>0</v>
      </c>
      <c r="M141" s="255"/>
      <c r="N141" s="116">
        <f t="shared" si="36"/>
        <v>0</v>
      </c>
    </row>
    <row r="142" spans="1:14" ht="58.5" thickBot="1" x14ac:dyDescent="0.35">
      <c r="A142" s="187"/>
      <c r="B142" s="256" t="s">
        <v>234</v>
      </c>
      <c r="C142" s="240" t="s">
        <v>235</v>
      </c>
      <c r="D142" s="253"/>
      <c r="E142" s="186">
        <v>89843</v>
      </c>
      <c r="F142" s="114">
        <v>5</v>
      </c>
      <c r="G142" s="113">
        <v>449215</v>
      </c>
      <c r="H142" s="114">
        <v>0.25</v>
      </c>
      <c r="I142" s="113">
        <v>112303.75</v>
      </c>
      <c r="J142" s="254">
        <f t="shared" si="37"/>
        <v>112303.75</v>
      </c>
      <c r="K142" s="254">
        <v>112303.75</v>
      </c>
      <c r="L142" s="115">
        <v>0</v>
      </c>
      <c r="M142" s="255"/>
      <c r="N142" s="116">
        <f t="shared" si="36"/>
        <v>0</v>
      </c>
    </row>
    <row r="143" spans="1:14" ht="25.25" customHeight="1" thickBot="1" x14ac:dyDescent="0.35">
      <c r="A143" s="187"/>
      <c r="B143" s="333" t="s">
        <v>236</v>
      </c>
      <c r="C143" s="333"/>
      <c r="D143" s="167"/>
      <c r="E143" s="318">
        <f>E140+E141</f>
        <v>159490</v>
      </c>
      <c r="F143" s="317">
        <f>SUM(G143/E143)</f>
        <v>18.413449119067025</v>
      </c>
      <c r="G143" s="163">
        <f>SUM(G137:G142)</f>
        <v>2936761</v>
      </c>
      <c r="H143" s="164">
        <f>SUM(I143/G143)</f>
        <v>0.33867052306946327</v>
      </c>
      <c r="I143" s="163">
        <f>SUM(I137:I142)</f>
        <v>994594.38399999996</v>
      </c>
      <c r="J143" s="163">
        <f t="shared" ref="J143:N143" si="38">SUM(J137:J142)</f>
        <v>990018.25</v>
      </c>
      <c r="K143" s="163">
        <f t="shared" si="38"/>
        <v>990018.25</v>
      </c>
      <c r="L143" s="163">
        <f t="shared" si="38"/>
        <v>4576.134</v>
      </c>
      <c r="M143" s="163">
        <f t="shared" si="38"/>
        <v>0</v>
      </c>
      <c r="N143" s="163">
        <f t="shared" si="38"/>
        <v>4576.134</v>
      </c>
    </row>
    <row r="144" spans="1:14" ht="25.25" customHeight="1" thickBot="1" x14ac:dyDescent="0.35">
      <c r="A144" s="187"/>
      <c r="B144" s="336" t="s">
        <v>312</v>
      </c>
      <c r="C144" s="337"/>
      <c r="D144" s="319"/>
      <c r="E144" s="320">
        <f>E135+E143</f>
        <v>181140</v>
      </c>
      <c r="F144" s="162">
        <f>G144/E144</f>
        <v>20.427779617975048</v>
      </c>
      <c r="G144" s="163">
        <f>G135+G143</f>
        <v>3700288</v>
      </c>
      <c r="H144" s="164">
        <f>I144/G144</f>
        <v>0.60955604631315174</v>
      </c>
      <c r="I144" s="163">
        <f>I135+I143</f>
        <v>2255532.9234999996</v>
      </c>
      <c r="J144" s="163">
        <f t="shared" ref="J144:N144" si="39">J135+J143</f>
        <v>2242134.3054999998</v>
      </c>
      <c r="K144" s="163">
        <f t="shared" si="39"/>
        <v>990018.25</v>
      </c>
      <c r="L144" s="163">
        <v>13398.62</v>
      </c>
      <c r="M144" s="163">
        <f t="shared" si="39"/>
        <v>0</v>
      </c>
      <c r="N144" s="163">
        <f t="shared" si="39"/>
        <v>13398.618</v>
      </c>
    </row>
    <row r="145" spans="1:14" ht="25.25" customHeight="1" thickBot="1" x14ac:dyDescent="0.35">
      <c r="A145" s="187"/>
      <c r="B145" s="330" t="s">
        <v>237</v>
      </c>
      <c r="C145" s="331"/>
      <c r="D145" s="331"/>
      <c r="E145" s="331"/>
      <c r="F145" s="331"/>
      <c r="G145" s="331"/>
      <c r="H145" s="331"/>
      <c r="I145" s="331"/>
      <c r="J145" s="331"/>
      <c r="K145" s="331"/>
      <c r="L145" s="331"/>
      <c r="M145" s="331"/>
      <c r="N145" s="332"/>
    </row>
    <row r="146" spans="1:14" ht="83.5" customHeight="1" thickBot="1" x14ac:dyDescent="0.35">
      <c r="A146" s="187"/>
      <c r="B146" s="240" t="s">
        <v>238</v>
      </c>
      <c r="C146" s="240" t="s">
        <v>239</v>
      </c>
      <c r="D146" s="303"/>
      <c r="E146" s="304">
        <v>3599004</v>
      </c>
      <c r="F146" s="305">
        <v>1.59</v>
      </c>
      <c r="G146" s="306">
        <v>5722416.3600000003</v>
      </c>
      <c r="H146" s="114">
        <v>8.3500000000000005E-2</v>
      </c>
      <c r="I146" s="306">
        <v>477821.76606000005</v>
      </c>
      <c r="J146" s="306">
        <v>477821.77</v>
      </c>
      <c r="K146" s="306"/>
      <c r="L146" s="306">
        <v>0</v>
      </c>
      <c r="M146" s="306"/>
      <c r="N146" s="306">
        <v>0</v>
      </c>
    </row>
    <row r="147" spans="1:14" ht="107" customHeight="1" thickBot="1" x14ac:dyDescent="0.35">
      <c r="A147" s="187"/>
      <c r="B147" s="307" t="s">
        <v>240</v>
      </c>
      <c r="C147" s="240" t="s">
        <v>241</v>
      </c>
      <c r="D147" s="303"/>
      <c r="E147" s="304">
        <v>3599004</v>
      </c>
      <c r="F147" s="305">
        <v>1.59</v>
      </c>
      <c r="G147" s="306">
        <v>5722416.3600000003</v>
      </c>
      <c r="H147" s="114">
        <v>8.3500000000000005E-2</v>
      </c>
      <c r="I147" s="306">
        <v>477821.76606000005</v>
      </c>
      <c r="J147" s="306">
        <v>477821.77</v>
      </c>
      <c r="K147" s="306"/>
      <c r="L147" s="306">
        <v>0</v>
      </c>
      <c r="M147" s="306"/>
      <c r="N147" s="306">
        <v>0</v>
      </c>
    </row>
    <row r="148" spans="1:14" ht="60.5" customHeight="1" thickBot="1" x14ac:dyDescent="0.35">
      <c r="A148" s="187"/>
      <c r="B148" s="240" t="s">
        <v>242</v>
      </c>
      <c r="C148" s="240" t="s">
        <v>243</v>
      </c>
      <c r="D148" s="303"/>
      <c r="E148" s="304">
        <v>267355</v>
      </c>
      <c r="F148" s="305">
        <v>1</v>
      </c>
      <c r="G148" s="306">
        <v>267355</v>
      </c>
      <c r="H148" s="114">
        <v>8.3500000000000005E-2</v>
      </c>
      <c r="I148" s="306">
        <v>22324.142500000002</v>
      </c>
      <c r="J148" s="306">
        <v>22324.14</v>
      </c>
      <c r="K148" s="306"/>
      <c r="L148" s="306">
        <v>0</v>
      </c>
      <c r="M148" s="306"/>
      <c r="N148" s="306">
        <v>0</v>
      </c>
    </row>
    <row r="149" spans="1:14" ht="25.25" customHeight="1" thickBot="1" x14ac:dyDescent="0.35">
      <c r="A149" s="187"/>
      <c r="B149" s="310"/>
      <c r="C149" s="310" t="s">
        <v>244</v>
      </c>
      <c r="D149" s="167"/>
      <c r="E149" s="318">
        <v>3599004</v>
      </c>
      <c r="F149" s="162">
        <v>3.2542858301907973</v>
      </c>
      <c r="G149" s="163">
        <v>11712187.720000001</v>
      </c>
      <c r="H149" s="164">
        <v>8.3500000000000005E-2</v>
      </c>
      <c r="I149" s="163">
        <v>977967.67462000006</v>
      </c>
      <c r="J149" s="163">
        <v>977967.67</v>
      </c>
      <c r="K149" s="163"/>
      <c r="L149" s="163">
        <v>0</v>
      </c>
      <c r="M149" s="163"/>
      <c r="N149" s="163">
        <v>0</v>
      </c>
    </row>
    <row r="150" spans="1:14" ht="32" customHeight="1" thickBot="1" x14ac:dyDescent="0.35">
      <c r="A150" s="167"/>
      <c r="B150" s="168"/>
      <c r="C150" s="169" t="s">
        <v>245</v>
      </c>
      <c r="D150" s="167"/>
      <c r="E150" s="318">
        <f>E69+E102+E135+E143+E149</f>
        <v>3783991</v>
      </c>
      <c r="F150" s="259">
        <f>+G150/E150</f>
        <v>4.13655073703928</v>
      </c>
      <c r="G150" s="260">
        <f>G69+G102+G135+G143+G149</f>
        <v>15652670.760000002</v>
      </c>
      <c r="H150" s="261">
        <f>I150/G150</f>
        <v>0.23410742561056289</v>
      </c>
      <c r="I150" s="262">
        <f>I69+I102+I135+I143+I149</f>
        <v>3664406.4555533333</v>
      </c>
      <c r="J150" s="325">
        <f>J69+J102+J135+J143+J149</f>
        <v>3644459.7316000001</v>
      </c>
      <c r="K150" s="263">
        <f>SUM(K103,K135)</f>
        <v>0</v>
      </c>
      <c r="L150" s="262">
        <f>L69+L102+L135+L143+L149</f>
        <v>19946.715333333334</v>
      </c>
      <c r="M150" s="263">
        <f>SUM(M103,M135)</f>
        <v>0</v>
      </c>
      <c r="N150" s="262">
        <f>N103+N135+N143+N149</f>
        <v>19946.719333333334</v>
      </c>
    </row>
    <row r="151" spans="1:14" ht="15.5" x14ac:dyDescent="0.35">
      <c r="A151" s="68"/>
      <c r="B151" s="68"/>
      <c r="C151" s="68"/>
      <c r="D151" s="68"/>
      <c r="E151" s="68"/>
      <c r="F151" s="68"/>
      <c r="G151" s="69"/>
      <c r="H151" s="68"/>
      <c r="I151" s="68"/>
      <c r="J151" s="68"/>
      <c r="K151" s="68"/>
      <c r="L151" s="68"/>
      <c r="M151" s="68"/>
      <c r="N151" s="68"/>
    </row>
    <row r="152" spans="1:14" ht="170.5" x14ac:dyDescent="0.35">
      <c r="A152" s="68"/>
      <c r="B152" s="68"/>
      <c r="C152" s="121"/>
      <c r="D152" s="122" t="str">
        <f>+A4</f>
        <v>Program Rule</v>
      </c>
      <c r="E152" s="170" t="str">
        <f t="shared" ref="E152:N152" si="40">+E4</f>
        <v>Estimated # Respondents</v>
      </c>
      <c r="F152" s="170" t="str">
        <f t="shared" si="40"/>
        <v>Responses per Respondents</v>
      </c>
      <c r="G152" s="170" t="str">
        <f t="shared" si="40"/>
        <v>Total Annual Records</v>
      </c>
      <c r="H152" s="170" t="str">
        <f t="shared" si="40"/>
        <v>Estimated Avg. # of Hours Per Response</v>
      </c>
      <c r="I152" s="170" t="str">
        <f t="shared" si="40"/>
        <v xml:space="preserve">Estimated Total Hours            </v>
      </c>
      <c r="J152" s="171" t="str">
        <f t="shared" si="40"/>
        <v>Current OMB Approved Burden Hrs</v>
      </c>
      <c r="K152" s="171" t="str">
        <f t="shared" si="40"/>
        <v>Due to Authorizing Statute</v>
      </c>
      <c r="L152" s="171" t="str">
        <f t="shared" si="40"/>
        <v>Due to Program Change - Rulemaking</v>
      </c>
      <c r="M152" s="171" t="str">
        <f t="shared" si="40"/>
        <v>Due to an Adjustment</v>
      </c>
      <c r="N152" s="171" t="str">
        <f t="shared" si="40"/>
        <v>Total Difference</v>
      </c>
    </row>
    <row r="153" spans="1:14" ht="78" customHeight="1" x14ac:dyDescent="0.35">
      <c r="A153" s="68"/>
      <c r="B153" s="68"/>
      <c r="C153" s="123" t="s">
        <v>246</v>
      </c>
      <c r="D153" s="70" t="s">
        <v>247</v>
      </c>
      <c r="E153" s="188">
        <f t="shared" ref="E153:N153" si="41">E103</f>
        <v>3847</v>
      </c>
      <c r="F153" s="188">
        <f t="shared" si="41"/>
        <v>62.436974265661554</v>
      </c>
      <c r="G153" s="188">
        <f t="shared" si="41"/>
        <v>240195.04</v>
      </c>
      <c r="H153" s="188">
        <f t="shared" si="41"/>
        <v>1.7939831623223081</v>
      </c>
      <c r="I153" s="188">
        <f t="shared" si="41"/>
        <v>430905.85743333329</v>
      </c>
      <c r="J153" s="189">
        <f t="shared" si="41"/>
        <v>424357.7561</v>
      </c>
      <c r="K153" s="189">
        <f t="shared" si="41"/>
        <v>0</v>
      </c>
      <c r="L153" s="188">
        <f t="shared" si="41"/>
        <v>6548.1013333333331</v>
      </c>
      <c r="M153" s="189">
        <f t="shared" si="41"/>
        <v>0</v>
      </c>
      <c r="N153" s="188">
        <f t="shared" si="41"/>
        <v>6548.1013333333331</v>
      </c>
    </row>
    <row r="154" spans="1:14" ht="75" customHeight="1" x14ac:dyDescent="0.35">
      <c r="A154" s="68"/>
      <c r="B154" s="68"/>
      <c r="C154" s="123" t="s">
        <v>248</v>
      </c>
      <c r="D154" s="70" t="s">
        <v>248</v>
      </c>
      <c r="E154" s="188">
        <f>E135+E143</f>
        <v>181140</v>
      </c>
      <c r="F154" s="188">
        <f t="shared" ref="F154:N154" si="42">F135+F143</f>
        <v>53.680285146780648</v>
      </c>
      <c r="G154" s="188">
        <f t="shared" si="42"/>
        <v>3700288</v>
      </c>
      <c r="H154" s="188">
        <f t="shared" si="42"/>
        <v>1.9901360763504865</v>
      </c>
      <c r="I154" s="188">
        <f t="shared" si="42"/>
        <v>2255532.9234999996</v>
      </c>
      <c r="J154" s="188">
        <f t="shared" si="42"/>
        <v>2242134.3054999998</v>
      </c>
      <c r="K154" s="188">
        <f t="shared" si="42"/>
        <v>990018.25</v>
      </c>
      <c r="L154" s="188">
        <f t="shared" si="42"/>
        <v>13398.614</v>
      </c>
      <c r="M154" s="188">
        <f t="shared" si="42"/>
        <v>0</v>
      </c>
      <c r="N154" s="188">
        <f t="shared" si="42"/>
        <v>13398.618</v>
      </c>
    </row>
    <row r="155" spans="1:14" ht="15.5" x14ac:dyDescent="0.35">
      <c r="A155" s="68"/>
      <c r="B155" s="68"/>
      <c r="C155" s="71" t="s">
        <v>249</v>
      </c>
      <c r="D155" s="72" t="s">
        <v>250</v>
      </c>
      <c r="E155" s="190">
        <f>SUM(E153:E154)</f>
        <v>184987</v>
      </c>
      <c r="F155" s="191">
        <f>G155/E155</f>
        <v>21.301405179823448</v>
      </c>
      <c r="G155" s="192">
        <f>SUM(G153:G154)</f>
        <v>3940483.04</v>
      </c>
      <c r="H155" s="191">
        <f>I155/G155</f>
        <v>0.6817536717359739</v>
      </c>
      <c r="I155" s="192">
        <f t="shared" ref="I155:N155" si="43">SUM(I153:I154)</f>
        <v>2686438.7809333326</v>
      </c>
      <c r="J155" s="193">
        <f t="shared" si="43"/>
        <v>2666492.0615999997</v>
      </c>
      <c r="K155" s="193">
        <f t="shared" si="43"/>
        <v>990018.25</v>
      </c>
      <c r="L155" s="192">
        <f t="shared" si="43"/>
        <v>19946.715333333334</v>
      </c>
      <c r="M155" s="193">
        <f t="shared" si="43"/>
        <v>0</v>
      </c>
      <c r="N155" s="192">
        <f t="shared" si="43"/>
        <v>19946.719333333334</v>
      </c>
    </row>
  </sheetData>
  <sheetProtection selectLockedCells="1"/>
  <autoFilter ref="A4:N135" xr:uid="{00000000-0009-0000-0000-000000000000}"/>
  <dataConsolidate/>
  <mergeCells count="12">
    <mergeCell ref="B145:N145"/>
    <mergeCell ref="B136:N136"/>
    <mergeCell ref="B143:C143"/>
    <mergeCell ref="B102:C102"/>
    <mergeCell ref="B69:C69"/>
    <mergeCell ref="B144:C144"/>
    <mergeCell ref="A2:N2"/>
    <mergeCell ref="A5:N5"/>
    <mergeCell ref="A104:N104"/>
    <mergeCell ref="A135:C135"/>
    <mergeCell ref="A70:N70"/>
    <mergeCell ref="A6:N6"/>
  </mergeCells>
  <dataValidations count="3">
    <dataValidation type="list" allowBlank="1" showInputMessage="1" showErrorMessage="1" sqref="A71 A105 A7:A9" xr:uid="{00000000-0002-0000-0000-000000000000}">
      <formula1>#REF!</formula1>
    </dataValidation>
    <dataValidation type="list" allowBlank="1" showInputMessage="1" showErrorMessage="1" sqref="A11" xr:uid="{00000000-0002-0000-0000-000001000000}">
      <formula1>$P$7:$P$8</formula1>
    </dataValidation>
    <dataValidation type="list" allowBlank="1" showInputMessage="1" showErrorMessage="1" sqref="A73:A102 A107:A134" xr:uid="{00000000-0002-0000-0000-000002000000}">
      <formula1>$P$9:$P$71</formula1>
    </dataValidation>
  </dataValidations>
  <printOptions horizontalCentered="1"/>
  <pageMargins left="0.7" right="0.7" top="0.75" bottom="0.75" header="0.3" footer="0.3"/>
  <pageSetup paperSize="5" scale="91" fitToHeight="0" orientation="landscape" r:id="rId1"/>
  <headerFooter>
    <oddHeader>&amp;C&amp;"-,Bold"&amp;12OMB Control #0584-XXXX 
&amp;16 7 CFR Part 226, Food Nutrition Service Child Nutrition Integrity Rule</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R31"/>
  <sheetViews>
    <sheetView zoomScale="80" zoomScaleNormal="80" workbookViewId="0">
      <pane xSplit="15" ySplit="4" topLeftCell="P36" activePane="bottomRight" state="frozen"/>
      <selection pane="topRight" activeCell="R1" sqref="R1"/>
      <selection pane="bottomLeft" activeCell="A5" sqref="A5"/>
      <selection pane="bottomRight" activeCell="P14" sqref="P14"/>
    </sheetView>
  </sheetViews>
  <sheetFormatPr defaultRowHeight="14.5" outlineLevelCol="1" x14ac:dyDescent="0.35"/>
  <cols>
    <col min="1" max="1" width="11.81640625" hidden="1" customWidth="1"/>
    <col min="2" max="2" width="22.54296875" customWidth="1"/>
    <col min="3" max="3" width="42.1796875" customWidth="1"/>
    <col min="4" max="4" width="18.453125" hidden="1" customWidth="1"/>
    <col min="5" max="5" width="15.81640625" bestFit="1" customWidth="1"/>
    <col min="6" max="6" width="17" bestFit="1" customWidth="1"/>
    <col min="7" max="7" width="13" bestFit="1" customWidth="1"/>
    <col min="8" max="8" width="14.54296875" bestFit="1" customWidth="1"/>
    <col min="9" max="9" width="13.1796875" customWidth="1"/>
    <col min="10" max="10" width="16.54296875" customWidth="1"/>
    <col min="11" max="11" width="12.81640625" hidden="1" customWidth="1" outlineLevel="1"/>
    <col min="12" max="12" width="13" customWidth="1" outlineLevel="1"/>
    <col min="13" max="13" width="18.1796875" hidden="1" customWidth="1" outlineLevel="1"/>
    <col min="14" max="14" width="13" customWidth="1"/>
    <col min="15" max="15" width="16.453125" hidden="1" customWidth="1" outlineLevel="1"/>
    <col min="16" max="16" width="29.81640625" customWidth="1" collapsed="1"/>
    <col min="17" max="17" width="20.453125" hidden="1" customWidth="1" outlineLevel="1"/>
    <col min="18" max="18" width="9.1796875" collapsed="1"/>
    <col min="64" max="64" width="8.81640625" customWidth="1"/>
  </cols>
  <sheetData>
    <row r="1" spans="1:18" ht="30.75" customHeight="1" thickBot="1" x14ac:dyDescent="0.45">
      <c r="A1" s="339" t="s">
        <v>251</v>
      </c>
      <c r="B1" s="339"/>
      <c r="C1" s="339"/>
      <c r="D1" s="339"/>
      <c r="E1" s="339"/>
      <c r="F1" s="339"/>
      <c r="G1" s="339"/>
      <c r="H1" s="339"/>
      <c r="I1" s="339"/>
      <c r="J1" s="339"/>
      <c r="K1" s="339"/>
      <c r="L1" s="339"/>
      <c r="M1" s="339"/>
      <c r="N1" s="339"/>
      <c r="O1" s="124"/>
    </row>
    <row r="2" spans="1:18" ht="24" hidden="1" customHeight="1" thickBot="1" x14ac:dyDescent="0.4">
      <c r="A2" s="125" t="s">
        <v>1</v>
      </c>
      <c r="B2" s="125"/>
      <c r="C2" s="125"/>
      <c r="D2" s="126"/>
      <c r="E2" s="126" t="s">
        <v>2</v>
      </c>
      <c r="F2" s="126" t="s">
        <v>3</v>
      </c>
      <c r="G2" s="126" t="s">
        <v>4</v>
      </c>
      <c r="H2" s="126" t="s">
        <v>5</v>
      </c>
      <c r="I2" s="126" t="s">
        <v>6</v>
      </c>
      <c r="J2" s="126" t="s">
        <v>7</v>
      </c>
      <c r="K2" s="126"/>
      <c r="L2" s="126"/>
      <c r="M2" s="126"/>
      <c r="N2" s="126" t="s">
        <v>8</v>
      </c>
      <c r="O2" s="127"/>
      <c r="P2" s="2"/>
    </row>
    <row r="3" spans="1:18" ht="62.5" thickBot="1" x14ac:dyDescent="0.4">
      <c r="A3" s="128" t="s">
        <v>9</v>
      </c>
      <c r="B3" s="128" t="s">
        <v>10</v>
      </c>
      <c r="C3" s="128" t="s">
        <v>11</v>
      </c>
      <c r="D3" s="128" t="s">
        <v>12</v>
      </c>
      <c r="E3" s="128" t="s">
        <v>252</v>
      </c>
      <c r="F3" s="128" t="s">
        <v>253</v>
      </c>
      <c r="G3" s="128" t="s">
        <v>15</v>
      </c>
      <c r="H3" s="128" t="s">
        <v>254</v>
      </c>
      <c r="I3" s="128" t="s">
        <v>17</v>
      </c>
      <c r="J3" s="128" t="s">
        <v>18</v>
      </c>
      <c r="K3" s="128" t="s">
        <v>19</v>
      </c>
      <c r="L3" s="128" t="s">
        <v>20</v>
      </c>
      <c r="M3" s="128" t="s">
        <v>21</v>
      </c>
      <c r="N3" s="128" t="s">
        <v>22</v>
      </c>
      <c r="O3" s="129" t="s">
        <v>23</v>
      </c>
      <c r="P3" s="152" t="s">
        <v>25</v>
      </c>
      <c r="Q3" s="6" t="s">
        <v>24</v>
      </c>
    </row>
    <row r="4" spans="1:18" ht="44" customHeight="1" thickBot="1" x14ac:dyDescent="0.4">
      <c r="A4" s="340" t="s">
        <v>26</v>
      </c>
      <c r="B4" s="340"/>
      <c r="C4" s="340"/>
      <c r="D4" s="340"/>
      <c r="E4" s="340"/>
      <c r="F4" s="340"/>
      <c r="G4" s="340"/>
      <c r="H4" s="340"/>
      <c r="I4" s="340"/>
      <c r="J4" s="340"/>
      <c r="K4" s="340"/>
      <c r="L4" s="340"/>
      <c r="M4" s="340"/>
      <c r="N4" s="340"/>
      <c r="O4" s="129"/>
      <c r="P4" s="252" t="s">
        <v>27</v>
      </c>
      <c r="Q4" s="6"/>
    </row>
    <row r="5" spans="1:18" ht="18.75" customHeight="1" thickBot="1" x14ac:dyDescent="0.4">
      <c r="A5" s="341" t="s">
        <v>28</v>
      </c>
      <c r="B5" s="341"/>
      <c r="C5" s="341"/>
      <c r="D5" s="341"/>
      <c r="E5" s="341"/>
      <c r="F5" s="341"/>
      <c r="G5" s="341"/>
      <c r="H5" s="341"/>
      <c r="I5" s="341"/>
      <c r="J5" s="341"/>
      <c r="K5" s="341"/>
      <c r="L5" s="341"/>
      <c r="M5" s="341"/>
      <c r="N5" s="341"/>
      <c r="O5" s="129"/>
      <c r="P5" s="1"/>
      <c r="Q5" s="58"/>
    </row>
    <row r="6" spans="1:18" ht="31.5" thickBot="1" x14ac:dyDescent="0.4">
      <c r="A6" s="130"/>
      <c r="B6" s="221" t="s">
        <v>29</v>
      </c>
      <c r="C6" s="221" t="s">
        <v>255</v>
      </c>
      <c r="D6" s="222"/>
      <c r="E6" s="223">
        <v>8</v>
      </c>
      <c r="F6" s="223">
        <v>1</v>
      </c>
      <c r="G6" s="223">
        <f>E6*F6</f>
        <v>8</v>
      </c>
      <c r="H6" s="224">
        <v>0.5</v>
      </c>
      <c r="I6" s="223">
        <f>G6*H6</f>
        <v>4</v>
      </c>
      <c r="J6" s="223">
        <v>0</v>
      </c>
      <c r="K6" s="223">
        <v>0</v>
      </c>
      <c r="L6" s="223">
        <f>I6</f>
        <v>4</v>
      </c>
      <c r="M6" s="223">
        <v>0</v>
      </c>
      <c r="N6" s="223">
        <f>I6-J6</f>
        <v>4</v>
      </c>
      <c r="O6" s="133"/>
      <c r="P6" s="1"/>
      <c r="Q6" s="37"/>
      <c r="R6" s="38"/>
    </row>
    <row r="7" spans="1:18" s="36" customFormat="1" ht="84.65" customHeight="1" thickBot="1" x14ac:dyDescent="0.4">
      <c r="A7" s="130"/>
      <c r="B7" s="221" t="s">
        <v>35</v>
      </c>
      <c r="C7" s="221" t="s">
        <v>256</v>
      </c>
      <c r="D7" s="222"/>
      <c r="E7" s="223">
        <v>56</v>
      </c>
      <c r="F7" s="223">
        <v>20</v>
      </c>
      <c r="G7" s="223">
        <f>E7*F7</f>
        <v>1120</v>
      </c>
      <c r="H7" s="223">
        <v>2</v>
      </c>
      <c r="I7" s="223">
        <f>G7*H7</f>
        <v>2240</v>
      </c>
      <c r="J7" s="223">
        <v>0</v>
      </c>
      <c r="K7" s="223">
        <v>0</v>
      </c>
      <c r="L7" s="223">
        <f>I7</f>
        <v>2240</v>
      </c>
      <c r="M7" s="223">
        <v>0</v>
      </c>
      <c r="N7" s="223">
        <f>I7-J7</f>
        <v>2240</v>
      </c>
      <c r="O7" s="134"/>
      <c r="P7" s="41"/>
      <c r="Q7" s="39"/>
      <c r="R7" s="40"/>
    </row>
    <row r="8" spans="1:18" ht="84.65" customHeight="1" thickBot="1" x14ac:dyDescent="0.4">
      <c r="A8" s="130"/>
      <c r="B8" s="243">
        <v>226.6</v>
      </c>
      <c r="C8" s="245" t="s">
        <v>257</v>
      </c>
      <c r="D8" s="131"/>
      <c r="E8" s="132">
        <v>56</v>
      </c>
      <c r="F8" s="132">
        <v>5</v>
      </c>
      <c r="G8" s="132">
        <v>280</v>
      </c>
      <c r="H8" s="132">
        <v>5</v>
      </c>
      <c r="I8" s="132">
        <v>1400</v>
      </c>
      <c r="J8" s="132">
        <f>I8</f>
        <v>1400</v>
      </c>
      <c r="K8" s="132">
        <v>1400</v>
      </c>
      <c r="L8" s="132">
        <v>0</v>
      </c>
      <c r="M8" s="132"/>
      <c r="N8" s="132">
        <f t="shared" ref="N8:N11" si="0">I8-J8</f>
        <v>0</v>
      </c>
      <c r="O8" s="134"/>
      <c r="P8" s="38"/>
      <c r="Q8" s="60"/>
      <c r="R8" s="38"/>
    </row>
    <row r="9" spans="1:18" ht="128.5" customHeight="1" thickBot="1" x14ac:dyDescent="0.4">
      <c r="A9" s="130"/>
      <c r="B9" s="243" t="s">
        <v>258</v>
      </c>
      <c r="C9" s="245" t="s">
        <v>259</v>
      </c>
      <c r="D9" s="131"/>
      <c r="E9" s="132">
        <v>56</v>
      </c>
      <c r="F9" s="132">
        <v>1</v>
      </c>
      <c r="G9" s="132">
        <v>56</v>
      </c>
      <c r="H9" s="132">
        <v>16</v>
      </c>
      <c r="I9" s="132">
        <v>896</v>
      </c>
      <c r="J9" s="132">
        <f t="shared" ref="J9:J11" si="1">I9</f>
        <v>896</v>
      </c>
      <c r="K9" s="132">
        <v>896</v>
      </c>
      <c r="L9" s="132">
        <v>0</v>
      </c>
      <c r="M9" s="132"/>
      <c r="N9" s="132">
        <f t="shared" si="0"/>
        <v>0</v>
      </c>
      <c r="O9" s="134"/>
      <c r="P9" s="38"/>
      <c r="Q9" s="60"/>
      <c r="R9" s="38"/>
    </row>
    <row r="10" spans="1:18" ht="84.65" customHeight="1" thickBot="1" x14ac:dyDescent="0.4">
      <c r="A10" s="130"/>
      <c r="B10" s="243" t="s">
        <v>169</v>
      </c>
      <c r="C10" s="248" t="s">
        <v>260</v>
      </c>
      <c r="D10" s="131"/>
      <c r="E10" s="132">
        <v>56</v>
      </c>
      <c r="F10" s="132">
        <v>21</v>
      </c>
      <c r="G10" s="132">
        <v>1176</v>
      </c>
      <c r="H10" s="132">
        <v>1.5</v>
      </c>
      <c r="I10" s="132">
        <v>1764</v>
      </c>
      <c r="J10" s="132">
        <f t="shared" si="1"/>
        <v>1764</v>
      </c>
      <c r="K10" s="132">
        <v>1764</v>
      </c>
      <c r="L10" s="132">
        <v>0</v>
      </c>
      <c r="M10" s="132"/>
      <c r="N10" s="132">
        <f t="shared" si="0"/>
        <v>0</v>
      </c>
      <c r="O10" s="134"/>
      <c r="P10" s="38"/>
      <c r="Q10" s="60"/>
      <c r="R10" s="38"/>
    </row>
    <row r="11" spans="1:18" ht="84.65" customHeight="1" thickBot="1" x14ac:dyDescent="0.4">
      <c r="A11" s="130"/>
      <c r="B11" s="243" t="s">
        <v>261</v>
      </c>
      <c r="C11" s="248" t="s">
        <v>262</v>
      </c>
      <c r="D11" s="131"/>
      <c r="E11" s="132">
        <v>56</v>
      </c>
      <c r="F11" s="132">
        <v>1</v>
      </c>
      <c r="G11" s="132">
        <v>56</v>
      </c>
      <c r="H11" s="132">
        <v>80</v>
      </c>
      <c r="I11" s="132">
        <v>4480</v>
      </c>
      <c r="J11" s="132">
        <f t="shared" si="1"/>
        <v>4480</v>
      </c>
      <c r="K11" s="132">
        <v>4480</v>
      </c>
      <c r="L11" s="132">
        <v>0</v>
      </c>
      <c r="M11" s="132"/>
      <c r="N11" s="132">
        <f t="shared" si="0"/>
        <v>0</v>
      </c>
      <c r="O11" s="134"/>
      <c r="P11" s="38"/>
      <c r="Q11" s="60"/>
      <c r="R11" s="38"/>
    </row>
    <row r="12" spans="1:18" ht="28.25" customHeight="1" thickBot="1" x14ac:dyDescent="0.4">
      <c r="A12" s="130"/>
      <c r="B12" s="172"/>
      <c r="C12" s="172" t="s">
        <v>263</v>
      </c>
      <c r="D12" s="173"/>
      <c r="E12" s="174">
        <v>56</v>
      </c>
      <c r="F12" s="175">
        <f>G12/E12</f>
        <v>48.142857142857146</v>
      </c>
      <c r="G12" s="174">
        <f>SUM(G6:G11)</f>
        <v>2696</v>
      </c>
      <c r="H12" s="175">
        <f>I12/G12</f>
        <v>4</v>
      </c>
      <c r="I12" s="174">
        <f>SUM(I6:I11)</f>
        <v>10784</v>
      </c>
      <c r="J12" s="174">
        <f t="shared" ref="J12:N12" si="2">SUM(J6:J11)</f>
        <v>8540</v>
      </c>
      <c r="K12" s="174">
        <f t="shared" si="2"/>
        <v>8540</v>
      </c>
      <c r="L12" s="174">
        <f t="shared" si="2"/>
        <v>2244</v>
      </c>
      <c r="M12" s="174">
        <f t="shared" si="2"/>
        <v>0</v>
      </c>
      <c r="N12" s="174">
        <f t="shared" si="2"/>
        <v>2244</v>
      </c>
      <c r="O12" s="134"/>
      <c r="P12" s="38"/>
      <c r="Q12" s="60"/>
      <c r="R12" s="38"/>
    </row>
    <row r="13" spans="1:18" ht="15.65" customHeight="1" thickBot="1" x14ac:dyDescent="0.4">
      <c r="A13" s="130"/>
      <c r="B13" s="342" t="s">
        <v>152</v>
      </c>
      <c r="C13" s="342"/>
      <c r="D13" s="342"/>
      <c r="E13" s="342"/>
      <c r="F13" s="342"/>
      <c r="G13" s="342"/>
      <c r="H13" s="342"/>
      <c r="I13" s="342"/>
      <c r="J13" s="342"/>
      <c r="K13" s="342"/>
      <c r="L13" s="342"/>
      <c r="M13" s="342"/>
      <c r="N13" s="342"/>
      <c r="O13" s="342"/>
      <c r="P13" s="38"/>
      <c r="Q13" s="60"/>
      <c r="R13" s="38"/>
    </row>
    <row r="14" spans="1:18" ht="189" thickBot="1" x14ac:dyDescent="0.4">
      <c r="A14" s="130"/>
      <c r="B14" s="243" t="s">
        <v>264</v>
      </c>
      <c r="C14" s="248" t="s">
        <v>265</v>
      </c>
      <c r="D14" s="131"/>
      <c r="E14" s="132">
        <v>3791</v>
      </c>
      <c r="F14" s="132">
        <v>3</v>
      </c>
      <c r="G14" s="132">
        <v>11373</v>
      </c>
      <c r="H14" s="132">
        <v>1</v>
      </c>
      <c r="I14" s="132">
        <v>11373</v>
      </c>
      <c r="J14" s="132">
        <f>I14</f>
        <v>11373</v>
      </c>
      <c r="K14" s="132">
        <v>11373</v>
      </c>
      <c r="L14" s="132">
        <v>0</v>
      </c>
      <c r="M14" s="132"/>
      <c r="N14" s="132">
        <v>0</v>
      </c>
      <c r="O14" s="134"/>
      <c r="P14" s="38"/>
      <c r="Q14" s="60"/>
      <c r="R14" s="38"/>
    </row>
    <row r="15" spans="1:18" ht="47.5" customHeight="1" thickBot="1" x14ac:dyDescent="0.4">
      <c r="A15" s="130"/>
      <c r="B15" s="251" t="s">
        <v>266</v>
      </c>
      <c r="C15" s="250" t="s">
        <v>267</v>
      </c>
      <c r="D15" s="131"/>
      <c r="E15" s="132">
        <v>83</v>
      </c>
      <c r="F15" s="132">
        <v>127</v>
      </c>
      <c r="G15" s="132">
        <v>10541</v>
      </c>
      <c r="H15" s="132">
        <v>2.5000000000000001E-2</v>
      </c>
      <c r="I15" s="132">
        <v>263.52500000000003</v>
      </c>
      <c r="J15" s="132">
        <f t="shared" ref="J15:J16" si="3">I15</f>
        <v>263.52500000000003</v>
      </c>
      <c r="K15" s="132">
        <v>263.52500000000003</v>
      </c>
      <c r="L15" s="132">
        <v>0</v>
      </c>
      <c r="M15" s="132"/>
      <c r="N15" s="132">
        <v>0</v>
      </c>
      <c r="O15" s="134"/>
      <c r="P15" s="38"/>
      <c r="Q15" s="60"/>
      <c r="R15" s="38"/>
    </row>
    <row r="16" spans="1:18" ht="44" thickBot="1" x14ac:dyDescent="0.4">
      <c r="A16" s="130"/>
      <c r="B16" s="257" t="s">
        <v>268</v>
      </c>
      <c r="C16" s="248" t="s">
        <v>269</v>
      </c>
      <c r="D16" s="131"/>
      <c r="E16" s="132">
        <v>83</v>
      </c>
      <c r="F16" s="132">
        <v>42</v>
      </c>
      <c r="G16" s="132">
        <v>3486</v>
      </c>
      <c r="H16" s="132">
        <v>2.5000000000000001E-2</v>
      </c>
      <c r="I16" s="132">
        <v>87.15</v>
      </c>
      <c r="J16" s="132">
        <f t="shared" si="3"/>
        <v>87.15</v>
      </c>
      <c r="K16" s="132">
        <v>87.15</v>
      </c>
      <c r="L16" s="132">
        <v>0</v>
      </c>
      <c r="M16" s="132"/>
      <c r="N16" s="132">
        <v>0</v>
      </c>
      <c r="O16" s="134"/>
      <c r="P16" s="38"/>
      <c r="Q16" s="60"/>
      <c r="R16" s="38"/>
    </row>
    <row r="17" spans="1:18" ht="16" thickBot="1" x14ac:dyDescent="0.4">
      <c r="A17" s="130"/>
      <c r="B17" s="172"/>
      <c r="C17" s="172" t="s">
        <v>270</v>
      </c>
      <c r="D17" s="173"/>
      <c r="E17" s="174">
        <v>3791</v>
      </c>
      <c r="F17" s="174">
        <f>G17/E17</f>
        <v>6.7000791347929303</v>
      </c>
      <c r="G17" s="174">
        <f>SUM(G14:G16)</f>
        <v>25400</v>
      </c>
      <c r="H17" s="174">
        <f>I17/G17</f>
        <v>0.46156200787401575</v>
      </c>
      <c r="I17" s="174">
        <f>SUM(I14:I16)</f>
        <v>11723.674999999999</v>
      </c>
      <c r="J17" s="174">
        <f t="shared" ref="J17:N17" si="4">SUM(J14:J16)</f>
        <v>11723.674999999999</v>
      </c>
      <c r="K17" s="174">
        <f t="shared" si="4"/>
        <v>11723.674999999999</v>
      </c>
      <c r="L17" s="174">
        <f t="shared" si="4"/>
        <v>0</v>
      </c>
      <c r="M17" s="174">
        <f t="shared" si="4"/>
        <v>0</v>
      </c>
      <c r="N17" s="174">
        <f t="shared" si="4"/>
        <v>0</v>
      </c>
      <c r="O17" s="134"/>
      <c r="P17" s="38"/>
      <c r="Q17" s="60"/>
      <c r="R17" s="38"/>
    </row>
    <row r="18" spans="1:18" ht="18" customHeight="1" thickBot="1" x14ac:dyDescent="0.4">
      <c r="A18" s="130"/>
      <c r="B18" s="338" t="s">
        <v>271</v>
      </c>
      <c r="C18" s="338"/>
      <c r="D18" s="338"/>
      <c r="E18" s="338"/>
      <c r="F18" s="338"/>
      <c r="G18" s="338"/>
      <c r="H18" s="338"/>
      <c r="I18" s="338"/>
      <c r="J18" s="338"/>
      <c r="K18" s="338"/>
      <c r="L18" s="338"/>
      <c r="M18" s="338"/>
      <c r="N18" s="338"/>
      <c r="O18" s="134"/>
      <c r="P18" s="38"/>
      <c r="Q18" s="60"/>
      <c r="R18" s="38"/>
    </row>
    <row r="19" spans="1:18" ht="189" thickBot="1" x14ac:dyDescent="0.4">
      <c r="A19" s="130"/>
      <c r="B19" s="243" t="s">
        <v>264</v>
      </c>
      <c r="C19" s="248" t="s">
        <v>272</v>
      </c>
      <c r="D19" s="131"/>
      <c r="E19" s="132">
        <v>21650</v>
      </c>
      <c r="F19" s="132">
        <v>3</v>
      </c>
      <c r="G19" s="132">
        <v>64950</v>
      </c>
      <c r="H19" s="132">
        <v>1</v>
      </c>
      <c r="I19" s="132">
        <v>64950</v>
      </c>
      <c r="J19" s="132">
        <f>I19</f>
        <v>64950</v>
      </c>
      <c r="K19" s="132">
        <v>64950</v>
      </c>
      <c r="L19" s="132">
        <v>0</v>
      </c>
      <c r="M19" s="132"/>
      <c r="N19" s="132">
        <v>0</v>
      </c>
      <c r="O19" s="134"/>
      <c r="P19" s="38"/>
      <c r="Q19" s="60"/>
      <c r="R19" s="38"/>
    </row>
    <row r="20" spans="1:18" ht="29.5" thickBot="1" x14ac:dyDescent="0.4">
      <c r="A20" s="130"/>
      <c r="B20" s="251" t="s">
        <v>266</v>
      </c>
      <c r="C20" s="250" t="s">
        <v>267</v>
      </c>
      <c r="D20" s="131"/>
      <c r="E20" s="132">
        <v>551</v>
      </c>
      <c r="F20" s="132">
        <v>127</v>
      </c>
      <c r="G20" s="132">
        <v>69977</v>
      </c>
      <c r="H20" s="132">
        <v>2.5000000000000001E-2</v>
      </c>
      <c r="I20" s="132">
        <v>1749.4250000000002</v>
      </c>
      <c r="J20" s="132">
        <f t="shared" ref="J20:J21" si="5">I20</f>
        <v>1749.4250000000002</v>
      </c>
      <c r="K20" s="132">
        <v>1749.4250000000002</v>
      </c>
      <c r="L20" s="132">
        <v>0</v>
      </c>
      <c r="M20" s="132"/>
      <c r="N20" s="132">
        <v>0</v>
      </c>
      <c r="O20" s="134"/>
      <c r="P20" s="38"/>
      <c r="Q20" s="60"/>
      <c r="R20" s="38"/>
    </row>
    <row r="21" spans="1:18" ht="44" thickBot="1" x14ac:dyDescent="0.4">
      <c r="A21" s="130"/>
      <c r="B21" s="257" t="s">
        <v>268</v>
      </c>
      <c r="C21" s="248" t="s">
        <v>269</v>
      </c>
      <c r="D21" s="131"/>
      <c r="E21" s="132">
        <v>551</v>
      </c>
      <c r="F21" s="132">
        <v>42</v>
      </c>
      <c r="G21" s="132">
        <v>23142</v>
      </c>
      <c r="H21" s="132">
        <v>2.5000000000000001E-2</v>
      </c>
      <c r="I21" s="132">
        <v>578.55000000000007</v>
      </c>
      <c r="J21" s="132">
        <f t="shared" si="5"/>
        <v>578.55000000000007</v>
      </c>
      <c r="K21" s="132">
        <v>578.55000000000007</v>
      </c>
      <c r="L21" s="132">
        <v>0</v>
      </c>
      <c r="M21" s="132"/>
      <c r="N21" s="132">
        <v>0</v>
      </c>
      <c r="O21" s="134"/>
      <c r="P21" s="38"/>
      <c r="Q21" s="60"/>
      <c r="R21" s="38"/>
    </row>
    <row r="22" spans="1:18" ht="31.5" thickBot="1" x14ac:dyDescent="0.4">
      <c r="A22" s="130"/>
      <c r="B22" s="172"/>
      <c r="C22" s="172" t="s">
        <v>317</v>
      </c>
      <c r="D22" s="173"/>
      <c r="E22" s="174">
        <f>E19+E21</f>
        <v>22201</v>
      </c>
      <c r="F22" s="174">
        <f>G22/E22</f>
        <v>7.1199045088059094</v>
      </c>
      <c r="G22" s="174">
        <f>SUM(G19:G21)</f>
        <v>158069</v>
      </c>
      <c r="H22" s="174">
        <f>I22/G22</f>
        <v>0.42562409454099165</v>
      </c>
      <c r="I22" s="174">
        <f t="shared" ref="I22:N22" si="6">SUM(I19:I21)</f>
        <v>67277.975000000006</v>
      </c>
      <c r="J22" s="174">
        <f t="shared" si="6"/>
        <v>67277.975000000006</v>
      </c>
      <c r="K22" s="174">
        <f t="shared" si="6"/>
        <v>67277.975000000006</v>
      </c>
      <c r="L22" s="174">
        <f t="shared" si="6"/>
        <v>0</v>
      </c>
      <c r="M22" s="174">
        <f t="shared" si="6"/>
        <v>0</v>
      </c>
      <c r="N22" s="174">
        <f t="shared" si="6"/>
        <v>0</v>
      </c>
      <c r="O22" s="134"/>
      <c r="P22" s="38"/>
      <c r="Q22" s="60"/>
      <c r="R22" s="38"/>
    </row>
    <row r="23" spans="1:18" ht="16" thickBot="1" x14ac:dyDescent="0.4">
      <c r="A23" s="130"/>
      <c r="B23" s="338" t="s">
        <v>316</v>
      </c>
      <c r="C23" s="338"/>
      <c r="D23" s="338"/>
      <c r="E23" s="338"/>
      <c r="F23" s="338"/>
      <c r="G23" s="338"/>
      <c r="H23" s="338"/>
      <c r="I23" s="338"/>
      <c r="J23" s="338"/>
      <c r="K23" s="338"/>
      <c r="L23" s="338"/>
      <c r="M23" s="338"/>
      <c r="N23" s="338"/>
      <c r="O23" s="134"/>
      <c r="P23" s="38"/>
      <c r="Q23" s="60"/>
      <c r="R23" s="38"/>
    </row>
    <row r="24" spans="1:18" ht="203.5" thickBot="1" x14ac:dyDescent="0.4">
      <c r="A24" s="130"/>
      <c r="B24" s="258" t="s">
        <v>273</v>
      </c>
      <c r="C24" s="249" t="s">
        <v>274</v>
      </c>
      <c r="D24" s="131"/>
      <c r="E24" s="132">
        <v>159490</v>
      </c>
      <c r="F24" s="132">
        <v>3</v>
      </c>
      <c r="G24" s="132">
        <v>478470</v>
      </c>
      <c r="H24" s="132">
        <v>1</v>
      </c>
      <c r="I24" s="132">
        <v>478470</v>
      </c>
      <c r="J24" s="132">
        <f t="shared" ref="J24" si="7">I24</f>
        <v>478470</v>
      </c>
      <c r="K24" s="132">
        <v>478470</v>
      </c>
      <c r="L24" s="132">
        <v>0</v>
      </c>
      <c r="M24" s="132"/>
      <c r="N24" s="132">
        <v>0</v>
      </c>
      <c r="O24" s="134"/>
      <c r="P24" s="38"/>
      <c r="Q24" s="60"/>
      <c r="R24" s="38"/>
    </row>
    <row r="25" spans="1:18" ht="16" thickBot="1" x14ac:dyDescent="0.4">
      <c r="A25" s="130"/>
      <c r="B25" s="172"/>
      <c r="C25" s="172" t="s">
        <v>318</v>
      </c>
      <c r="D25" s="173"/>
      <c r="E25" s="174">
        <f>E24</f>
        <v>159490</v>
      </c>
      <c r="F25" s="174">
        <f t="shared" ref="F25:N25" si="8">F24</f>
        <v>3</v>
      </c>
      <c r="G25" s="174">
        <f t="shared" si="8"/>
        <v>478470</v>
      </c>
      <c r="H25" s="174">
        <f t="shared" si="8"/>
        <v>1</v>
      </c>
      <c r="I25" s="174">
        <f t="shared" si="8"/>
        <v>478470</v>
      </c>
      <c r="J25" s="174">
        <f t="shared" si="8"/>
        <v>478470</v>
      </c>
      <c r="K25" s="174">
        <f t="shared" si="8"/>
        <v>478470</v>
      </c>
      <c r="L25" s="174">
        <f t="shared" si="8"/>
        <v>0</v>
      </c>
      <c r="M25" s="174">
        <f t="shared" si="8"/>
        <v>0</v>
      </c>
      <c r="N25" s="174">
        <f t="shared" si="8"/>
        <v>0</v>
      </c>
      <c r="O25" s="134"/>
      <c r="P25" s="38"/>
      <c r="Q25" s="60"/>
      <c r="R25" s="38"/>
    </row>
    <row r="26" spans="1:18" ht="16" thickBot="1" x14ac:dyDescent="0.4">
      <c r="A26" s="130"/>
      <c r="B26" s="172"/>
      <c r="C26" s="172" t="s">
        <v>319</v>
      </c>
      <c r="D26" s="173"/>
      <c r="E26" s="174">
        <f>E22+E25</f>
        <v>181691</v>
      </c>
      <c r="F26" s="174">
        <f>G26/E26</f>
        <v>3.5034151388896535</v>
      </c>
      <c r="G26" s="174">
        <f>G22+G25</f>
        <v>636539</v>
      </c>
      <c r="H26" s="174">
        <f>I26/G26</f>
        <v>0.85736769467385343</v>
      </c>
      <c r="I26" s="174">
        <f>I22+I25</f>
        <v>545747.97499999998</v>
      </c>
      <c r="J26" s="174">
        <f t="shared" ref="J26:N26" si="9">J22+J25</f>
        <v>545747.97499999998</v>
      </c>
      <c r="K26" s="174">
        <f t="shared" si="9"/>
        <v>545747.97499999998</v>
      </c>
      <c r="L26" s="174">
        <f t="shared" si="9"/>
        <v>0</v>
      </c>
      <c r="M26" s="174">
        <f t="shared" si="9"/>
        <v>0</v>
      </c>
      <c r="N26" s="174">
        <f t="shared" si="9"/>
        <v>0</v>
      </c>
      <c r="O26" s="134"/>
      <c r="P26" s="38"/>
      <c r="Q26" s="60"/>
      <c r="R26" s="38"/>
    </row>
    <row r="27" spans="1:18" ht="36" customHeight="1" thickBot="1" x14ac:dyDescent="0.4">
      <c r="A27" s="135"/>
      <c r="B27" s="176"/>
      <c r="C27" s="177" t="s">
        <v>275</v>
      </c>
      <c r="D27" s="178"/>
      <c r="E27" s="179">
        <f>E12+E17+E26</f>
        <v>185538</v>
      </c>
      <c r="F27" s="181">
        <f>+G27/E27</f>
        <v>3.5822041845875239</v>
      </c>
      <c r="G27" s="180">
        <f>G12+G17+G26</f>
        <v>664635</v>
      </c>
      <c r="H27" s="181">
        <f>I27/G27</f>
        <v>0.85498905414249926</v>
      </c>
      <c r="I27" s="181">
        <f>I12+I17+I26</f>
        <v>568255.65</v>
      </c>
      <c r="J27" s="181">
        <f t="shared" ref="J27:N27" si="10">J12+J17+J26</f>
        <v>566011.65</v>
      </c>
      <c r="K27" s="181">
        <f t="shared" si="10"/>
        <v>566011.65</v>
      </c>
      <c r="L27" s="181">
        <f t="shared" si="10"/>
        <v>2244</v>
      </c>
      <c r="M27" s="181">
        <f t="shared" si="10"/>
        <v>0</v>
      </c>
      <c r="N27" s="181">
        <f t="shared" si="10"/>
        <v>2244</v>
      </c>
      <c r="O27" s="124"/>
    </row>
    <row r="28" spans="1:18" ht="15.5" x14ac:dyDescent="0.35">
      <c r="A28" s="16"/>
      <c r="B28" s="16"/>
      <c r="C28" s="16"/>
      <c r="D28" s="16"/>
      <c r="E28" s="16"/>
      <c r="F28" s="16"/>
      <c r="G28" s="16"/>
      <c r="H28" s="16"/>
      <c r="I28" s="16"/>
      <c r="J28" s="16"/>
      <c r="K28" s="16"/>
      <c r="L28" s="16"/>
      <c r="M28" s="16"/>
      <c r="N28" s="16"/>
      <c r="P28" s="7"/>
    </row>
    <row r="29" spans="1:18" ht="62" x14ac:dyDescent="0.35">
      <c r="A29" s="16"/>
      <c r="B29" s="16"/>
      <c r="C29" s="136"/>
      <c r="D29" s="137" t="str">
        <f>+A3</f>
        <v>Program Rule</v>
      </c>
      <c r="E29" s="137" t="str">
        <f t="shared" ref="E29:N29" si="11">+E3</f>
        <v>Estimated # Record-keepers</v>
      </c>
      <c r="F29" s="137" t="str">
        <f t="shared" si="11"/>
        <v>Records Per Recordkeeper</v>
      </c>
      <c r="G29" s="137" t="str">
        <f t="shared" si="11"/>
        <v>Total Annual Records</v>
      </c>
      <c r="H29" s="137" t="str">
        <f t="shared" si="11"/>
        <v>Estimated Avg. # of Hours Per Record</v>
      </c>
      <c r="I29" s="137" t="str">
        <f t="shared" si="11"/>
        <v xml:space="preserve">Estimated Total Hours            </v>
      </c>
      <c r="J29" s="137" t="str">
        <f t="shared" si="11"/>
        <v>Current OMB Approved Burden Hrs</v>
      </c>
      <c r="K29" s="137" t="str">
        <f t="shared" si="11"/>
        <v>Due to Authorizing Statute</v>
      </c>
      <c r="L29" s="137" t="str">
        <f t="shared" si="11"/>
        <v>Due to Program Change - Rulemaking</v>
      </c>
      <c r="M29" s="137" t="str">
        <f t="shared" si="11"/>
        <v>Due to an Adjustment</v>
      </c>
      <c r="N29" s="137" t="str">
        <f t="shared" si="11"/>
        <v>Total Difference</v>
      </c>
    </row>
    <row r="30" spans="1:18" ht="31" x14ac:dyDescent="0.35">
      <c r="A30" s="16"/>
      <c r="B30" s="16"/>
      <c r="C30" s="138" t="s">
        <v>276</v>
      </c>
      <c r="D30" s="35" t="s">
        <v>26</v>
      </c>
      <c r="E30" s="194">
        <f>E27</f>
        <v>185538</v>
      </c>
      <c r="F30" s="195">
        <f>G30/E30</f>
        <v>3.5822041845875239</v>
      </c>
      <c r="G30" s="194">
        <f>G27</f>
        <v>664635</v>
      </c>
      <c r="H30" s="195">
        <f>I30/G30</f>
        <v>0.85498905414249926</v>
      </c>
      <c r="I30" s="194">
        <f>I27</f>
        <v>568255.65</v>
      </c>
      <c r="J30" s="196">
        <f>SUM(K6:K7)</f>
        <v>0</v>
      </c>
      <c r="K30" s="196">
        <f>+SUM(K6:K7)</f>
        <v>0</v>
      </c>
      <c r="L30" s="197">
        <f>+SUM(L6:L7)</f>
        <v>2244</v>
      </c>
      <c r="M30" s="196">
        <f>+SUM(M6:M7)</f>
        <v>0</v>
      </c>
      <c r="N30" s="198">
        <f>I30-J30</f>
        <v>568255.65</v>
      </c>
    </row>
    <row r="31" spans="1:18" ht="15.5" x14ac:dyDescent="0.35">
      <c r="A31" s="16"/>
      <c r="B31" s="16"/>
      <c r="C31" s="42" t="s">
        <v>249</v>
      </c>
      <c r="D31" s="17" t="s">
        <v>250</v>
      </c>
      <c r="E31" s="199">
        <f t="shared" ref="E31:J31" si="12">SUM(E30:E30)</f>
        <v>185538</v>
      </c>
      <c r="F31" s="200">
        <f t="shared" si="12"/>
        <v>3.5822041845875239</v>
      </c>
      <c r="G31" s="201">
        <f t="shared" si="12"/>
        <v>664635</v>
      </c>
      <c r="H31" s="200">
        <f t="shared" si="12"/>
        <v>0.85498905414249926</v>
      </c>
      <c r="I31" s="199">
        <f t="shared" si="12"/>
        <v>568255.65</v>
      </c>
      <c r="J31" s="201">
        <f t="shared" si="12"/>
        <v>0</v>
      </c>
      <c r="K31" s="201">
        <f>SUM(K30:K30)</f>
        <v>0</v>
      </c>
      <c r="L31" s="201">
        <f>SUM(L30:L30)</f>
        <v>2244</v>
      </c>
      <c r="M31" s="201">
        <f>SUM(M30:M30)</f>
        <v>0</v>
      </c>
      <c r="N31" s="202">
        <f>SUM(N30:N30)</f>
        <v>568255.65</v>
      </c>
    </row>
  </sheetData>
  <sheetProtection selectLockedCells="1"/>
  <autoFilter ref="A3:N27" xr:uid="{00000000-0009-0000-0000-000001000000}"/>
  <dataConsolidate/>
  <mergeCells count="6">
    <mergeCell ref="B23:N23"/>
    <mergeCell ref="A1:N1"/>
    <mergeCell ref="A4:N4"/>
    <mergeCell ref="A5:N5"/>
    <mergeCell ref="B13:O13"/>
    <mergeCell ref="B18:N18"/>
  </mergeCells>
  <printOptions horizontalCentered="1"/>
  <pageMargins left="0.7" right="0.7" top="0.75" bottom="0.75" header="0.3" footer="0.3"/>
  <pageSetup paperSize="5" scale="68" orientation="landscape" r:id="rId1"/>
  <headerFooter>
    <oddHeader>&amp;COMB Control #0584-0026 
&amp;"-,Bold"&amp;12 7 CFR Part 245 - Food and Nutrition Service Determination of Free and Reduced Price Eligibility</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BAEA-8A20-4EE6-A6A6-2763E04CA313}">
  <sheetPr>
    <tabColor rgb="FF7030A0"/>
  </sheetPr>
  <dimension ref="A1:N17"/>
  <sheetViews>
    <sheetView workbookViewId="0">
      <selection activeCell="I13" sqref="I13"/>
    </sheetView>
  </sheetViews>
  <sheetFormatPr defaultRowHeight="14.5" x14ac:dyDescent="0.35"/>
  <cols>
    <col min="3" max="3" width="46.1796875" customWidth="1"/>
  </cols>
  <sheetData>
    <row r="1" spans="1:14" ht="25.5" thickBot="1" x14ac:dyDescent="0.55000000000000004">
      <c r="A1" s="343" t="s">
        <v>277</v>
      </c>
      <c r="B1" s="344"/>
      <c r="C1" s="344"/>
      <c r="D1" s="344"/>
      <c r="E1" s="344"/>
      <c r="F1" s="344"/>
      <c r="G1" s="344"/>
      <c r="H1" s="344"/>
      <c r="I1" s="344"/>
      <c r="J1" s="344"/>
      <c r="K1" s="345"/>
      <c r="L1" s="264"/>
      <c r="M1" s="264"/>
      <c r="N1" s="264"/>
    </row>
    <row r="2" spans="1:14" ht="15" thickBot="1" x14ac:dyDescent="0.4">
      <c r="A2" s="265"/>
      <c r="B2" s="265"/>
      <c r="C2" s="265"/>
      <c r="D2" s="266" t="s">
        <v>2</v>
      </c>
      <c r="E2" s="266" t="s">
        <v>3</v>
      </c>
      <c r="F2" s="266" t="s">
        <v>4</v>
      </c>
      <c r="G2" s="266" t="s">
        <v>5</v>
      </c>
      <c r="H2" s="266" t="s">
        <v>6</v>
      </c>
      <c r="I2" s="266" t="s">
        <v>7</v>
      </c>
      <c r="J2" s="266"/>
      <c r="K2" s="266" t="s">
        <v>8</v>
      </c>
      <c r="L2" s="267"/>
      <c r="M2" s="264"/>
      <c r="N2" s="264"/>
    </row>
    <row r="3" spans="1:14" ht="92" thickBot="1" x14ac:dyDescent="0.4">
      <c r="A3" s="268" t="s">
        <v>9</v>
      </c>
      <c r="B3" s="268" t="s">
        <v>10</v>
      </c>
      <c r="C3" s="268" t="s">
        <v>11</v>
      </c>
      <c r="D3" s="268" t="s">
        <v>13</v>
      </c>
      <c r="E3" s="268" t="s">
        <v>14</v>
      </c>
      <c r="F3" s="268" t="s">
        <v>15</v>
      </c>
      <c r="G3" s="268" t="s">
        <v>16</v>
      </c>
      <c r="H3" s="268" t="s">
        <v>17</v>
      </c>
      <c r="I3" s="268" t="s">
        <v>18</v>
      </c>
      <c r="J3" s="268" t="s">
        <v>278</v>
      </c>
      <c r="K3" s="268" t="s">
        <v>22</v>
      </c>
      <c r="L3" s="252" t="s">
        <v>27</v>
      </c>
      <c r="M3" s="264"/>
      <c r="N3" s="264"/>
    </row>
    <row r="4" spans="1:14" ht="19" thickBot="1" x14ac:dyDescent="0.4">
      <c r="A4" s="346"/>
      <c r="B4" s="346"/>
      <c r="C4" s="346"/>
      <c r="D4" s="346"/>
      <c r="E4" s="346"/>
      <c r="F4" s="346"/>
      <c r="G4" s="346"/>
      <c r="H4" s="346"/>
      <c r="I4" s="346"/>
      <c r="J4" s="346"/>
      <c r="K4" s="346"/>
      <c r="L4" s="269"/>
      <c r="M4" s="264"/>
      <c r="N4" s="264"/>
    </row>
    <row r="5" spans="1:14" ht="102" thickBot="1" x14ac:dyDescent="0.4">
      <c r="A5" s="270"/>
      <c r="B5" s="243" t="s">
        <v>279</v>
      </c>
      <c r="C5" s="243" t="s">
        <v>280</v>
      </c>
      <c r="D5" s="271">
        <v>28</v>
      </c>
      <c r="E5" s="271">
        <v>1</v>
      </c>
      <c r="F5" s="272">
        <v>28</v>
      </c>
      <c r="G5" s="271">
        <v>0.25</v>
      </c>
      <c r="H5" s="271">
        <v>7</v>
      </c>
      <c r="I5" s="273">
        <f>H5</f>
        <v>7</v>
      </c>
      <c r="J5" s="271">
        <v>0</v>
      </c>
      <c r="K5" s="271">
        <v>0</v>
      </c>
      <c r="L5" s="264"/>
      <c r="M5" s="264"/>
      <c r="N5" s="264"/>
    </row>
    <row r="6" spans="1:14" ht="16" thickBot="1" x14ac:dyDescent="0.4">
      <c r="A6" s="274"/>
      <c r="B6" s="275"/>
      <c r="C6" s="276" t="s">
        <v>281</v>
      </c>
      <c r="D6" s="277">
        <f>D5</f>
        <v>28</v>
      </c>
      <c r="E6" s="277">
        <f>F6/D6</f>
        <v>1</v>
      </c>
      <c r="F6" s="278">
        <f>F5</f>
        <v>28</v>
      </c>
      <c r="G6" s="277">
        <f>H6/F6</f>
        <v>0.25</v>
      </c>
      <c r="H6" s="277">
        <f>H5</f>
        <v>7</v>
      </c>
      <c r="I6" s="289">
        <f>I5</f>
        <v>7</v>
      </c>
      <c r="J6" s="277">
        <f>J5</f>
        <v>0</v>
      </c>
      <c r="K6" s="277">
        <f>K5</f>
        <v>0</v>
      </c>
      <c r="L6" s="264"/>
      <c r="M6" s="264"/>
      <c r="N6" s="264"/>
    </row>
    <row r="7" spans="1:14" ht="19" thickBot="1" x14ac:dyDescent="0.4">
      <c r="A7" s="346"/>
      <c r="B7" s="346"/>
      <c r="C7" s="346"/>
      <c r="D7" s="346"/>
      <c r="E7" s="346"/>
      <c r="F7" s="346"/>
      <c r="G7" s="346"/>
      <c r="H7" s="346"/>
      <c r="I7" s="346"/>
      <c r="J7" s="346"/>
      <c r="K7" s="346"/>
      <c r="L7" s="269"/>
      <c r="M7" s="264"/>
      <c r="N7" s="264"/>
    </row>
    <row r="8" spans="1:14" ht="102.65" customHeight="1" thickBot="1" x14ac:dyDescent="0.4">
      <c r="A8" s="312"/>
      <c r="B8" s="243" t="s">
        <v>279</v>
      </c>
      <c r="C8" s="243" t="s">
        <v>282</v>
      </c>
      <c r="D8" s="313">
        <v>1629</v>
      </c>
      <c r="E8" s="314">
        <v>1</v>
      </c>
      <c r="F8" s="315">
        <v>1629</v>
      </c>
      <c r="G8" s="314">
        <v>0.25</v>
      </c>
      <c r="H8" s="315">
        <v>407.25</v>
      </c>
      <c r="I8" s="315">
        <f>H8</f>
        <v>407.25</v>
      </c>
      <c r="J8" s="316">
        <v>0</v>
      </c>
      <c r="K8" s="314">
        <v>0</v>
      </c>
      <c r="L8" s="269"/>
      <c r="M8" s="264"/>
      <c r="N8" s="264"/>
    </row>
    <row r="9" spans="1:14" ht="16" thickBot="1" x14ac:dyDescent="0.4">
      <c r="A9" s="274"/>
      <c r="B9" s="275"/>
      <c r="C9" s="276" t="s">
        <v>283</v>
      </c>
      <c r="D9" s="278">
        <f>D8</f>
        <v>1629</v>
      </c>
      <c r="E9" s="277">
        <f>E8</f>
        <v>1</v>
      </c>
      <c r="F9" s="277">
        <f t="shared" ref="F9:K9" si="0">F8</f>
        <v>1629</v>
      </c>
      <c r="G9" s="277">
        <f t="shared" si="0"/>
        <v>0.25</v>
      </c>
      <c r="H9" s="277">
        <f t="shared" si="0"/>
        <v>407.25</v>
      </c>
      <c r="I9" s="277">
        <f t="shared" si="0"/>
        <v>407.25</v>
      </c>
      <c r="J9" s="277">
        <f t="shared" si="0"/>
        <v>0</v>
      </c>
      <c r="K9" s="277">
        <f t="shared" si="0"/>
        <v>0</v>
      </c>
      <c r="L9" s="264"/>
      <c r="M9" s="264"/>
      <c r="N9" s="264"/>
    </row>
    <row r="10" spans="1:14" ht="19" thickBot="1" x14ac:dyDescent="0.4">
      <c r="A10" s="346"/>
      <c r="B10" s="346"/>
      <c r="C10" s="346"/>
      <c r="D10" s="346"/>
      <c r="E10" s="346"/>
      <c r="F10" s="346"/>
      <c r="G10" s="346"/>
      <c r="H10" s="346"/>
      <c r="I10" s="346"/>
      <c r="J10" s="346"/>
      <c r="K10" s="346"/>
      <c r="L10" s="269"/>
      <c r="M10" s="264"/>
      <c r="N10" s="264"/>
    </row>
    <row r="11" spans="1:14" ht="99" customHeight="1" thickBot="1" x14ac:dyDescent="0.4">
      <c r="A11" s="279"/>
      <c r="B11" s="243" t="s">
        <v>279</v>
      </c>
      <c r="C11" s="243" t="s">
        <v>282</v>
      </c>
      <c r="D11" s="280">
        <v>9301</v>
      </c>
      <c r="E11" s="280">
        <v>1</v>
      </c>
      <c r="F11" s="271">
        <v>9301</v>
      </c>
      <c r="G11" s="271">
        <v>0.25</v>
      </c>
      <c r="H11" s="271">
        <v>2325.25</v>
      </c>
      <c r="I11" s="281">
        <f>H11</f>
        <v>2325.25</v>
      </c>
      <c r="J11" s="271">
        <v>0</v>
      </c>
      <c r="K11" s="271">
        <v>0</v>
      </c>
      <c r="L11" s="264"/>
      <c r="M11" s="264"/>
      <c r="N11" s="264"/>
    </row>
    <row r="12" spans="1:14" ht="16" thickBot="1" x14ac:dyDescent="0.4">
      <c r="A12" s="274"/>
      <c r="B12" s="275"/>
      <c r="C12" s="276" t="s">
        <v>284</v>
      </c>
      <c r="D12" s="277">
        <f>D11</f>
        <v>9301</v>
      </c>
      <c r="E12" s="277">
        <f t="shared" ref="E12:K12" si="1">E11</f>
        <v>1</v>
      </c>
      <c r="F12" s="277">
        <f t="shared" si="1"/>
        <v>9301</v>
      </c>
      <c r="G12" s="277">
        <f t="shared" si="1"/>
        <v>0.25</v>
      </c>
      <c r="H12" s="277">
        <f t="shared" si="1"/>
        <v>2325.25</v>
      </c>
      <c r="I12" s="277">
        <f t="shared" si="1"/>
        <v>2325.25</v>
      </c>
      <c r="J12" s="277">
        <f t="shared" si="1"/>
        <v>0</v>
      </c>
      <c r="K12" s="277">
        <f t="shared" si="1"/>
        <v>0</v>
      </c>
      <c r="L12" s="264"/>
      <c r="M12" s="264"/>
      <c r="N12" s="264"/>
    </row>
    <row r="13" spans="1:14" ht="16" thickBot="1" x14ac:dyDescent="0.4">
      <c r="A13" s="282"/>
      <c r="B13" s="283"/>
      <c r="C13" s="284" t="s">
        <v>285</v>
      </c>
      <c r="D13" s="285">
        <f>D6+D9+D12</f>
        <v>10958</v>
      </c>
      <c r="E13" s="286">
        <f>F13/D13</f>
        <v>1</v>
      </c>
      <c r="F13" s="285">
        <f>F6+F9+F12</f>
        <v>10958</v>
      </c>
      <c r="G13" s="286">
        <f>H13/F13</f>
        <v>0.25</v>
      </c>
      <c r="H13" s="285">
        <f>H6+H9+H12</f>
        <v>2739.5</v>
      </c>
      <c r="I13" s="285">
        <f t="shared" ref="I13:K13" si="2">I6+I9+I12</f>
        <v>2739.5</v>
      </c>
      <c r="J13" s="285">
        <f t="shared" si="2"/>
        <v>0</v>
      </c>
      <c r="K13" s="285">
        <f t="shared" si="2"/>
        <v>0</v>
      </c>
      <c r="L13" s="264"/>
      <c r="M13" s="264"/>
      <c r="N13" s="264"/>
    </row>
    <row r="14" spans="1:14" x14ac:dyDescent="0.35">
      <c r="A14" s="287"/>
      <c r="B14" s="264"/>
      <c r="C14" s="264"/>
      <c r="D14" s="264"/>
      <c r="E14" s="264"/>
      <c r="F14" s="264"/>
      <c r="G14" s="264"/>
      <c r="H14" s="264"/>
      <c r="I14" s="264"/>
      <c r="J14" s="264"/>
      <c r="K14" s="264"/>
      <c r="L14" s="264"/>
      <c r="M14" s="264"/>
      <c r="N14" s="264"/>
    </row>
    <row r="15" spans="1:14" x14ac:dyDescent="0.35">
      <c r="A15" s="287"/>
      <c r="B15" s="264"/>
      <c r="C15" s="264"/>
      <c r="D15" s="264"/>
      <c r="E15" s="264"/>
      <c r="F15" s="264"/>
      <c r="G15" s="264"/>
      <c r="H15" s="264"/>
      <c r="I15" s="264"/>
      <c r="J15" s="264"/>
      <c r="K15" s="264"/>
      <c r="L15" s="264"/>
      <c r="M15" s="264"/>
      <c r="N15" s="264"/>
    </row>
    <row r="16" spans="1:14" x14ac:dyDescent="0.35">
      <c r="A16" s="288"/>
      <c r="B16" s="264"/>
      <c r="C16" s="264"/>
      <c r="D16" s="264"/>
      <c r="E16" s="264"/>
      <c r="F16" s="264"/>
      <c r="G16" s="264"/>
      <c r="H16" s="264"/>
      <c r="I16" s="264"/>
      <c r="J16" s="264"/>
      <c r="K16" s="264"/>
      <c r="L16" s="264"/>
      <c r="M16" s="264"/>
      <c r="N16" s="264"/>
    </row>
    <row r="17" spans="1:14" x14ac:dyDescent="0.35">
      <c r="A17" s="264"/>
      <c r="B17" s="264"/>
      <c r="C17" s="264"/>
      <c r="D17" s="264"/>
      <c r="E17" s="264"/>
      <c r="F17" s="264"/>
      <c r="G17" s="264"/>
      <c r="H17" s="264"/>
      <c r="I17" s="264"/>
      <c r="J17" s="264"/>
      <c r="K17" s="264"/>
      <c r="L17" s="264"/>
      <c r="M17" s="264"/>
      <c r="N17" s="264"/>
    </row>
  </sheetData>
  <mergeCells count="4">
    <mergeCell ref="A1:K1"/>
    <mergeCell ref="A4:K4"/>
    <mergeCell ref="A7:K7"/>
    <mergeCell ref="A10:K10"/>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E14"/>
  <sheetViews>
    <sheetView zoomScale="110" zoomScaleNormal="110" workbookViewId="0">
      <selection activeCell="B17" sqref="B17"/>
    </sheetView>
  </sheetViews>
  <sheetFormatPr defaultRowHeight="14.5" x14ac:dyDescent="0.35"/>
  <cols>
    <col min="1" max="1" width="1.1796875" customWidth="1"/>
    <col min="2" max="2" width="75" bestFit="1" customWidth="1"/>
    <col min="3" max="3" width="18.1796875" customWidth="1"/>
  </cols>
  <sheetData>
    <row r="1" spans="2:5" ht="16" thickBot="1" x14ac:dyDescent="0.4">
      <c r="B1" s="16"/>
      <c r="C1" s="18"/>
    </row>
    <row r="2" spans="2:5" ht="16" thickBot="1" x14ac:dyDescent="0.4">
      <c r="B2" s="347" t="s">
        <v>286</v>
      </c>
      <c r="C2" s="348"/>
    </row>
    <row r="3" spans="2:5" ht="16" thickBot="1" x14ac:dyDescent="0.4">
      <c r="B3" s="19" t="s">
        <v>287</v>
      </c>
      <c r="C3" s="20">
        <f>'Burden Summary'!B17</f>
        <v>3794949</v>
      </c>
    </row>
    <row r="4" spans="2:5" ht="16" thickBot="1" x14ac:dyDescent="0.4">
      <c r="B4" s="19" t="s">
        <v>288</v>
      </c>
      <c r="C4" s="54">
        <f>'Burden Summary'!C17</f>
        <v>4.3026306176973659</v>
      </c>
    </row>
    <row r="5" spans="2:5" ht="16" thickBot="1" x14ac:dyDescent="0.4">
      <c r="B5" s="19" t="s">
        <v>289</v>
      </c>
      <c r="C5" s="54">
        <f>'Burden Summary'!D17</f>
        <v>16328263.760000002</v>
      </c>
    </row>
    <row r="6" spans="2:5" ht="16" thickBot="1" x14ac:dyDescent="0.4">
      <c r="B6" s="19" t="s">
        <v>290</v>
      </c>
      <c r="C6" s="54">
        <f>'Burden Summary'!E17</f>
        <v>0.25939081263060954</v>
      </c>
    </row>
    <row r="7" spans="2:5" ht="16" thickBot="1" x14ac:dyDescent="0.4">
      <c r="B7" s="19" t="s">
        <v>291</v>
      </c>
      <c r="C7" s="54">
        <f>Reporting!I150+RecordKeeping!I27+'Public Disclosure'!H13</f>
        <v>4235401.6055533336</v>
      </c>
    </row>
    <row r="8" spans="2:5" ht="16" thickBot="1" x14ac:dyDescent="0.4">
      <c r="B8" s="19" t="s">
        <v>292</v>
      </c>
      <c r="C8" s="321">
        <f>3644459.736+566011.65+2739.5</f>
        <v>4213210.8859999999</v>
      </c>
      <c r="E8" s="7" t="s">
        <v>293</v>
      </c>
    </row>
    <row r="9" spans="2:5" ht="16" thickBot="1" x14ac:dyDescent="0.4">
      <c r="B9" s="19" t="s">
        <v>294</v>
      </c>
      <c r="C9" s="321">
        <f>C7-C8</f>
        <v>22190.719553333707</v>
      </c>
    </row>
    <row r="12" spans="2:5" x14ac:dyDescent="0.35">
      <c r="C12" s="324"/>
    </row>
    <row r="14" spans="2:5" x14ac:dyDescent="0.35">
      <c r="C14" s="323"/>
    </row>
  </sheetData>
  <sheetProtection selectLockedCells="1"/>
  <mergeCells count="1">
    <mergeCell ref="B2:C2"/>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F20"/>
  <sheetViews>
    <sheetView zoomScale="120" zoomScaleNormal="120" workbookViewId="0">
      <selection activeCell="B5" sqref="B5"/>
    </sheetView>
  </sheetViews>
  <sheetFormatPr defaultRowHeight="14.5" x14ac:dyDescent="0.35"/>
  <cols>
    <col min="1" max="1" width="30.81640625" customWidth="1"/>
    <col min="2" max="2" width="12.1796875" bestFit="1" customWidth="1"/>
    <col min="3" max="3" width="13.81640625" bestFit="1" customWidth="1"/>
    <col min="4" max="4" width="18.81640625" bestFit="1" customWidth="1"/>
    <col min="5" max="5" width="18.54296875" bestFit="1" customWidth="1"/>
    <col min="6" max="6" width="15.81640625" bestFit="1" customWidth="1"/>
  </cols>
  <sheetData>
    <row r="1" spans="1:6" ht="15" x14ac:dyDescent="0.35">
      <c r="A1" s="349" t="s">
        <v>295</v>
      </c>
      <c r="B1" s="350"/>
      <c r="C1" s="350"/>
      <c r="D1" s="350"/>
      <c r="E1" s="350"/>
      <c r="F1" s="351"/>
    </row>
    <row r="2" spans="1:6" ht="13.5" customHeight="1" x14ac:dyDescent="0.35">
      <c r="A2" s="21"/>
      <c r="B2" s="22"/>
      <c r="C2" s="22"/>
      <c r="D2" s="22"/>
      <c r="E2" s="22"/>
      <c r="F2" s="23"/>
    </row>
    <row r="3" spans="1:6" ht="48" customHeight="1" x14ac:dyDescent="0.35">
      <c r="A3" s="24" t="s">
        <v>296</v>
      </c>
      <c r="B3" s="24" t="s">
        <v>13</v>
      </c>
      <c r="C3" s="24" t="s">
        <v>297</v>
      </c>
      <c r="D3" s="24" t="s">
        <v>298</v>
      </c>
      <c r="E3" s="24" t="s">
        <v>16</v>
      </c>
      <c r="F3" s="24" t="s">
        <v>299</v>
      </c>
    </row>
    <row r="4" spans="1:6" ht="15.5" x14ac:dyDescent="0.35">
      <c r="A4" s="25" t="s">
        <v>251</v>
      </c>
      <c r="B4" s="26"/>
      <c r="C4" s="26"/>
      <c r="D4" s="26"/>
      <c r="E4" s="26"/>
      <c r="F4" s="26"/>
    </row>
    <row r="5" spans="1:6" ht="31" x14ac:dyDescent="0.35">
      <c r="A5" s="45" t="s">
        <v>300</v>
      </c>
      <c r="B5" s="27">
        <f>+RecordKeeping!E30</f>
        <v>185538</v>
      </c>
      <c r="C5" s="43">
        <f>Table2[[#This Row],[Total Annual Responses (Col. BxC)]]/Table2[[#This Row],[Estimated '# Respondents]]</f>
        <v>3.5822041845875239</v>
      </c>
      <c r="D5" s="43">
        <f>+RecordKeeping!G30</f>
        <v>664635</v>
      </c>
      <c r="E5" s="43">
        <f>Table2[[#This Row],[Estimated Total Hours (Col. DxE)]]/Table2[[#This Row],[Total Annual Responses (Col. BxC)]]</f>
        <v>0.85498905414249926</v>
      </c>
      <c r="F5" s="28">
        <f>+RecordKeeping!I30</f>
        <v>568255.65</v>
      </c>
    </row>
    <row r="6" spans="1:6" ht="19.5" customHeight="1" x14ac:dyDescent="0.35">
      <c r="A6" s="51" t="s">
        <v>301</v>
      </c>
      <c r="B6" s="52">
        <f>SUBTOTAL(109,B5:B5)</f>
        <v>185538</v>
      </c>
      <c r="C6" s="53">
        <f>Table2[[#This Row],[Total Annual Responses (Col. BxC)]]/Table2[[#This Row],[Estimated '# Respondents]]</f>
        <v>3.5822041845875239</v>
      </c>
      <c r="D6" s="56">
        <f>SUM(D5)</f>
        <v>664635</v>
      </c>
      <c r="E6" s="53">
        <f>+F6/D6</f>
        <v>0.85498905414249926</v>
      </c>
      <c r="F6" s="56">
        <f>SUM(F5)</f>
        <v>568255.65</v>
      </c>
    </row>
    <row r="7" spans="1:6" ht="15.5" x14ac:dyDescent="0.35">
      <c r="A7" s="29" t="s">
        <v>0</v>
      </c>
      <c r="B7" s="30"/>
      <c r="C7" s="30"/>
      <c r="D7" s="30"/>
      <c r="E7" s="30"/>
      <c r="F7" s="30"/>
    </row>
    <row r="8" spans="1:6" ht="31" x14ac:dyDescent="0.35">
      <c r="A8" s="44" t="s">
        <v>300</v>
      </c>
      <c r="B8" s="31">
        <f>+Reporting!E153</f>
        <v>3847</v>
      </c>
      <c r="C8" s="46">
        <f>+Reporting!F153</f>
        <v>62.436974265661554</v>
      </c>
      <c r="D8" s="46">
        <f>+Reporting!G153</f>
        <v>240195.04</v>
      </c>
      <c r="E8" s="46">
        <f>+Reporting!H153</f>
        <v>1.7939831623223081</v>
      </c>
      <c r="F8" s="46">
        <f>+Reporting!I153</f>
        <v>430905.85743333329</v>
      </c>
    </row>
    <row r="9" spans="1:6" ht="19.5" customHeight="1" x14ac:dyDescent="0.35">
      <c r="A9" s="59" t="s">
        <v>302</v>
      </c>
      <c r="B9" s="31">
        <f>+Reporting!E154</f>
        <v>181140</v>
      </c>
      <c r="C9" s="46">
        <f>+Reporting!F154</f>
        <v>53.680285146780648</v>
      </c>
      <c r="D9" s="46">
        <f>+Reporting!G154</f>
        <v>3700288</v>
      </c>
      <c r="E9" s="46">
        <f>+Reporting!H154</f>
        <v>1.9901360763504865</v>
      </c>
      <c r="F9" s="46">
        <f>+Reporting!I154</f>
        <v>2255532.9234999996</v>
      </c>
    </row>
    <row r="10" spans="1:6" ht="19.5" customHeight="1" x14ac:dyDescent="0.35">
      <c r="A10" s="59" t="s">
        <v>303</v>
      </c>
      <c r="B10" s="308">
        <f>Reporting!E149</f>
        <v>3599004</v>
      </c>
      <c r="C10" s="309">
        <f>Reporting!F149</f>
        <v>3.2542858301907973</v>
      </c>
      <c r="D10" s="309">
        <f>Reporting!G149</f>
        <v>11712187.720000001</v>
      </c>
      <c r="E10" s="309">
        <f>Reporting!H149</f>
        <v>8.3500000000000005E-2</v>
      </c>
      <c r="F10" s="308">
        <f>Reporting!I149</f>
        <v>977967.67462000006</v>
      </c>
    </row>
    <row r="11" spans="1:6" ht="19.5" customHeight="1" x14ac:dyDescent="0.35">
      <c r="A11" s="47" t="s">
        <v>304</v>
      </c>
      <c r="B11" s="48">
        <f>SUM(B8:B10)</f>
        <v>3783991</v>
      </c>
      <c r="C11" s="49">
        <f>D11/B11</f>
        <v>4.13655073703928</v>
      </c>
      <c r="D11" s="48">
        <f>SUM(D8:D10)</f>
        <v>15652670.760000002</v>
      </c>
      <c r="E11" s="50">
        <f>+F11/D11</f>
        <v>0.23410742561056286</v>
      </c>
      <c r="F11" s="55">
        <f>SUM(F8:F10)</f>
        <v>3664406.4555533328</v>
      </c>
    </row>
    <row r="12" spans="1:6" ht="19.5" customHeight="1" x14ac:dyDescent="0.35">
      <c r="A12" s="293" t="s">
        <v>277</v>
      </c>
      <c r="B12" s="296"/>
      <c r="C12" s="297"/>
      <c r="D12" s="296"/>
      <c r="E12" s="298"/>
      <c r="F12" s="296"/>
    </row>
    <row r="13" spans="1:6" ht="19.5" customHeight="1" x14ac:dyDescent="0.35">
      <c r="A13" s="294" t="s">
        <v>305</v>
      </c>
      <c r="B13" s="290">
        <f>'Public Disclosure'!D6</f>
        <v>28</v>
      </c>
      <c r="C13" s="291">
        <f>'Public Disclosure'!E6</f>
        <v>1</v>
      </c>
      <c r="D13" s="290">
        <f>Table2[[#This Row],[Estimated '# Respondents]]*Table2[[#This Row],[Responses Per Respondent]]</f>
        <v>28</v>
      </c>
      <c r="E13" s="292">
        <f>'Public Disclosure'!G6</f>
        <v>0.25</v>
      </c>
      <c r="F13" s="290">
        <f>Table2[[#This Row],[Total Annual Responses (Col. BxC)]]*Table2[[#This Row],[Estimated Avg. '# of Hours Per Response]]</f>
        <v>7</v>
      </c>
    </row>
    <row r="14" spans="1:6" ht="19.5" customHeight="1" x14ac:dyDescent="0.35">
      <c r="A14" s="295" t="s">
        <v>306</v>
      </c>
      <c r="B14" s="299">
        <f>'Public Disclosure'!D9</f>
        <v>1629</v>
      </c>
      <c r="C14" s="300">
        <f>'Public Disclosure'!E9</f>
        <v>1</v>
      </c>
      <c r="D14" s="299">
        <f>Table2[[#This Row],[Estimated '# Respondents]]*Table2[[#This Row],[Responses Per Respondent]]</f>
        <v>1629</v>
      </c>
      <c r="E14" s="301">
        <f>'Public Disclosure'!G9</f>
        <v>0.25</v>
      </c>
      <c r="F14" s="299">
        <f>Table2[[#This Row],[Total Annual Responses (Col. BxC)]]*Table2[[#This Row],[Estimated Avg. '# of Hours Per Response]]</f>
        <v>407.25</v>
      </c>
    </row>
    <row r="15" spans="1:6" ht="19.5" customHeight="1" x14ac:dyDescent="0.35">
      <c r="A15" s="294" t="s">
        <v>302</v>
      </c>
      <c r="B15" s="290">
        <f>'Public Disclosure'!D12</f>
        <v>9301</v>
      </c>
      <c r="C15" s="291">
        <f>'Public Disclosure'!E11</f>
        <v>1</v>
      </c>
      <c r="D15" s="290">
        <f>Table2[[#This Row],[Estimated '# Respondents]]*Table2[[#This Row],[Responses Per Respondent]]</f>
        <v>9301</v>
      </c>
      <c r="E15" s="292">
        <f>'Public Disclosure'!G12</f>
        <v>0.25</v>
      </c>
      <c r="F15" s="290">
        <f>Table2[[#This Row],[Total Annual Responses (Col. BxC)]]*Table2[[#This Row],[Estimated Avg. '# of Hours Per Response]]</f>
        <v>2325.25</v>
      </c>
    </row>
    <row r="16" spans="1:6" ht="19.5" customHeight="1" x14ac:dyDescent="0.35">
      <c r="A16" s="302" t="s">
        <v>307</v>
      </c>
      <c r="B16" s="299">
        <f>SUM(B13:B15)</f>
        <v>10958</v>
      </c>
      <c r="C16" s="299">
        <f>1</f>
        <v>1</v>
      </c>
      <c r="D16" s="299">
        <f>Table2[[#This Row],[Estimated '# Respondents]]*Table2[[#This Row],[Responses Per Respondent]]</f>
        <v>10958</v>
      </c>
      <c r="E16" s="299">
        <f>0.25</f>
        <v>0.25</v>
      </c>
      <c r="F16" s="299">
        <f>Table2[[#This Row],[Total Annual Responses (Col. BxC)]]*Table2[[#This Row],[Estimated Avg. '# of Hours Per Response]]</f>
        <v>2739.5</v>
      </c>
    </row>
    <row r="17" spans="1:6" ht="17.25" customHeight="1" x14ac:dyDescent="0.35">
      <c r="A17" s="32" t="s">
        <v>308</v>
      </c>
      <c r="B17" s="33">
        <f>B11+B16</f>
        <v>3794949</v>
      </c>
      <c r="C17" s="33">
        <f>Table2[[#This Row],[Total Annual Responses (Col. BxC)]]/Table2[[#This Row],[Estimated '# Respondents]]</f>
        <v>4.3026306176973659</v>
      </c>
      <c r="D17" s="57">
        <f>D6+D11+D16</f>
        <v>16328263.760000002</v>
      </c>
      <c r="E17" s="34">
        <f>F17/D17</f>
        <v>0.25939081263060954</v>
      </c>
      <c r="F17" s="57">
        <f>F6+F11+F16</f>
        <v>4235401.6055533327</v>
      </c>
    </row>
    <row r="18" spans="1:6" ht="15.5" x14ac:dyDescent="0.35">
      <c r="A18" s="16"/>
      <c r="B18" s="16"/>
      <c r="C18" s="16"/>
      <c r="D18" s="3"/>
      <c r="E18" s="16"/>
      <c r="F18" s="16"/>
    </row>
    <row r="19" spans="1:6" x14ac:dyDescent="0.35">
      <c r="A19" s="3"/>
      <c r="B19" s="3"/>
      <c r="C19" s="4"/>
      <c r="E19" s="3"/>
      <c r="F19" s="8"/>
    </row>
    <row r="20" spans="1:6" x14ac:dyDescent="0.35">
      <c r="D20" s="5"/>
    </row>
  </sheetData>
  <sheetProtection selectLockedCells="1"/>
  <mergeCells count="1">
    <mergeCell ref="A1:F1"/>
  </mergeCells>
  <printOptions horizontalCentered="1"/>
  <pageMargins left="0.7" right="0.7" top="0.75" bottom="0.75" header="0.3" footer="0.3"/>
  <pageSetup scale="82"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C68"/>
  <sheetViews>
    <sheetView workbookViewId="0">
      <pane xSplit="3" ySplit="1" topLeftCell="D2" activePane="bottomRight" state="frozen"/>
      <selection pane="topRight" activeCell="D1" sqref="D1"/>
      <selection pane="bottomLeft" activeCell="A2" sqref="A2"/>
      <selection pane="bottomRight" activeCell="C7" sqref="C7"/>
    </sheetView>
  </sheetViews>
  <sheetFormatPr defaultRowHeight="14.5" x14ac:dyDescent="0.35"/>
  <cols>
    <col min="1" max="1" width="10.1796875" bestFit="1" customWidth="1"/>
    <col min="2" max="2" width="18.1796875" customWidth="1"/>
    <col min="3" max="3" width="112.81640625" customWidth="1"/>
  </cols>
  <sheetData>
    <row r="1" spans="1:3" s="13" customFormat="1" x14ac:dyDescent="0.35">
      <c r="A1" s="11" t="s">
        <v>309</v>
      </c>
      <c r="B1" s="12" t="s">
        <v>310</v>
      </c>
      <c r="C1" s="12" t="s">
        <v>311</v>
      </c>
    </row>
    <row r="2" spans="1:3" x14ac:dyDescent="0.35">
      <c r="A2" s="14"/>
      <c r="B2" s="9"/>
      <c r="C2" s="9"/>
    </row>
    <row r="3" spans="1:3" x14ac:dyDescent="0.35">
      <c r="A3" s="14"/>
      <c r="B3" s="9"/>
      <c r="C3" s="9"/>
    </row>
    <row r="4" spans="1:3" x14ac:dyDescent="0.35">
      <c r="A4" s="14"/>
      <c r="B4" s="9"/>
      <c r="C4" s="9"/>
    </row>
    <row r="5" spans="1:3" x14ac:dyDescent="0.35">
      <c r="A5" s="14"/>
      <c r="B5" s="9"/>
      <c r="C5" s="9"/>
    </row>
    <row r="6" spans="1:3" x14ac:dyDescent="0.35">
      <c r="A6" s="14"/>
      <c r="B6" s="9"/>
      <c r="C6" s="9"/>
    </row>
    <row r="7" spans="1:3" x14ac:dyDescent="0.35">
      <c r="A7" s="14"/>
      <c r="B7" s="9"/>
      <c r="C7" s="9"/>
    </row>
    <row r="8" spans="1:3" x14ac:dyDescent="0.35">
      <c r="A8" s="14"/>
      <c r="B8" s="9"/>
      <c r="C8" s="9"/>
    </row>
    <row r="9" spans="1:3" x14ac:dyDescent="0.35">
      <c r="A9" s="14"/>
      <c r="B9" s="9"/>
      <c r="C9" s="9"/>
    </row>
    <row r="10" spans="1:3" x14ac:dyDescent="0.35">
      <c r="A10" s="14"/>
      <c r="B10" s="9"/>
      <c r="C10" s="9"/>
    </row>
    <row r="11" spans="1:3" x14ac:dyDescent="0.35">
      <c r="A11" s="14"/>
      <c r="B11" s="9"/>
      <c r="C11" s="9"/>
    </row>
    <row r="12" spans="1:3" x14ac:dyDescent="0.35">
      <c r="A12" s="14"/>
      <c r="B12" s="9"/>
      <c r="C12" s="9"/>
    </row>
    <row r="13" spans="1:3" x14ac:dyDescent="0.35">
      <c r="A13" s="14"/>
      <c r="B13" s="9"/>
      <c r="C13" s="9"/>
    </row>
    <row r="14" spans="1:3" x14ac:dyDescent="0.35">
      <c r="A14" s="14"/>
      <c r="B14" s="9"/>
      <c r="C14" s="9"/>
    </row>
    <row r="15" spans="1:3" x14ac:dyDescent="0.35">
      <c r="A15" s="14"/>
      <c r="B15" s="9"/>
      <c r="C15" s="9"/>
    </row>
    <row r="16" spans="1:3" x14ac:dyDescent="0.35">
      <c r="A16" s="14"/>
      <c r="B16" s="9"/>
      <c r="C16" s="9"/>
    </row>
    <row r="17" spans="1:3" x14ac:dyDescent="0.35">
      <c r="A17" s="14"/>
      <c r="B17" s="9"/>
      <c r="C17" s="9"/>
    </row>
    <row r="18" spans="1:3" x14ac:dyDescent="0.35">
      <c r="A18" s="14"/>
      <c r="B18" s="9"/>
      <c r="C18" s="9"/>
    </row>
    <row r="19" spans="1:3" x14ac:dyDescent="0.35">
      <c r="A19" s="14"/>
      <c r="B19" s="9"/>
      <c r="C19" s="9"/>
    </row>
    <row r="20" spans="1:3" x14ac:dyDescent="0.35">
      <c r="A20" s="14"/>
      <c r="B20" s="9"/>
      <c r="C20" s="9"/>
    </row>
    <row r="21" spans="1:3" x14ac:dyDescent="0.35">
      <c r="A21" s="14"/>
      <c r="B21" s="9"/>
      <c r="C21" s="9"/>
    </row>
    <row r="22" spans="1:3" x14ac:dyDescent="0.35">
      <c r="A22" s="14"/>
      <c r="B22" s="9"/>
      <c r="C22" s="9"/>
    </row>
    <row r="23" spans="1:3" x14ac:dyDescent="0.35">
      <c r="A23" s="14"/>
      <c r="B23" s="9"/>
      <c r="C23" s="9"/>
    </row>
    <row r="24" spans="1:3" x14ac:dyDescent="0.35">
      <c r="A24" s="14"/>
      <c r="B24" s="9"/>
      <c r="C24" s="9"/>
    </row>
    <row r="25" spans="1:3" x14ac:dyDescent="0.35">
      <c r="A25" s="14"/>
      <c r="B25" s="9"/>
      <c r="C25" s="9"/>
    </row>
    <row r="26" spans="1:3" x14ac:dyDescent="0.35">
      <c r="A26" s="14"/>
      <c r="B26" s="9"/>
      <c r="C26" s="9"/>
    </row>
    <row r="27" spans="1:3" x14ac:dyDescent="0.35">
      <c r="A27" s="14"/>
      <c r="B27" s="9"/>
      <c r="C27" s="9"/>
    </row>
    <row r="28" spans="1:3" x14ac:dyDescent="0.35">
      <c r="A28" s="14"/>
      <c r="B28" s="9"/>
      <c r="C28" s="9"/>
    </row>
    <row r="29" spans="1:3" x14ac:dyDescent="0.35">
      <c r="A29" s="14"/>
      <c r="B29" s="9"/>
      <c r="C29" s="9"/>
    </row>
    <row r="30" spans="1:3" x14ac:dyDescent="0.35">
      <c r="A30" s="14"/>
      <c r="B30" s="9"/>
      <c r="C30" s="9"/>
    </row>
    <row r="31" spans="1:3" x14ac:dyDescent="0.35">
      <c r="A31" s="14"/>
      <c r="B31" s="9"/>
      <c r="C31" s="9"/>
    </row>
    <row r="32" spans="1:3" x14ac:dyDescent="0.35">
      <c r="A32" s="14"/>
      <c r="B32" s="9"/>
      <c r="C32" s="9"/>
    </row>
    <row r="33" spans="1:3" x14ac:dyDescent="0.35">
      <c r="A33" s="14"/>
      <c r="B33" s="9"/>
      <c r="C33" s="9"/>
    </row>
    <row r="34" spans="1:3" x14ac:dyDescent="0.35">
      <c r="A34" s="14"/>
      <c r="B34" s="9"/>
      <c r="C34" s="9"/>
    </row>
    <row r="35" spans="1:3" x14ac:dyDescent="0.35">
      <c r="A35" s="14"/>
      <c r="B35" s="9"/>
      <c r="C35" s="9"/>
    </row>
    <row r="36" spans="1:3" x14ac:dyDescent="0.35">
      <c r="A36" s="14"/>
      <c r="B36" s="9"/>
      <c r="C36" s="9"/>
    </row>
    <row r="37" spans="1:3" x14ac:dyDescent="0.35">
      <c r="A37" s="14"/>
      <c r="B37" s="9"/>
      <c r="C37" s="9"/>
    </row>
    <row r="38" spans="1:3" x14ac:dyDescent="0.35">
      <c r="A38" s="14"/>
      <c r="B38" s="9"/>
      <c r="C38" s="9"/>
    </row>
    <row r="39" spans="1:3" x14ac:dyDescent="0.35">
      <c r="A39" s="14"/>
      <c r="B39" s="9"/>
      <c r="C39" s="9"/>
    </row>
    <row r="40" spans="1:3" x14ac:dyDescent="0.35">
      <c r="A40" s="14"/>
      <c r="B40" s="9"/>
      <c r="C40" s="9"/>
    </row>
    <row r="41" spans="1:3" x14ac:dyDescent="0.35">
      <c r="A41" s="14"/>
      <c r="B41" s="9"/>
      <c r="C41" s="9"/>
    </row>
    <row r="42" spans="1:3" x14ac:dyDescent="0.35">
      <c r="A42" s="14"/>
      <c r="B42" s="9"/>
      <c r="C42" s="9"/>
    </row>
    <row r="43" spans="1:3" x14ac:dyDescent="0.35">
      <c r="A43" s="14"/>
      <c r="B43" s="9"/>
      <c r="C43" s="9"/>
    </row>
    <row r="44" spans="1:3" x14ac:dyDescent="0.35">
      <c r="A44" s="14"/>
      <c r="B44" s="9"/>
      <c r="C44" s="9"/>
    </row>
    <row r="45" spans="1:3" x14ac:dyDescent="0.35">
      <c r="A45" s="14"/>
      <c r="B45" s="9"/>
      <c r="C45" s="9"/>
    </row>
    <row r="46" spans="1:3" x14ac:dyDescent="0.35">
      <c r="A46" s="14"/>
      <c r="B46" s="9"/>
      <c r="C46" s="9"/>
    </row>
    <row r="47" spans="1:3" x14ac:dyDescent="0.35">
      <c r="A47" s="14"/>
      <c r="B47" s="9"/>
      <c r="C47" s="9"/>
    </row>
    <row r="48" spans="1:3" x14ac:dyDescent="0.35">
      <c r="A48" s="14"/>
      <c r="B48" s="9"/>
      <c r="C48" s="9"/>
    </row>
    <row r="49" spans="1:3" x14ac:dyDescent="0.35">
      <c r="A49" s="14"/>
      <c r="B49" s="9"/>
      <c r="C49" s="9"/>
    </row>
    <row r="50" spans="1:3" x14ac:dyDescent="0.35">
      <c r="A50" s="14"/>
      <c r="B50" s="9"/>
      <c r="C50" s="9"/>
    </row>
    <row r="51" spans="1:3" x14ac:dyDescent="0.35">
      <c r="A51" s="14"/>
      <c r="B51" s="9"/>
      <c r="C51" s="9"/>
    </row>
    <row r="52" spans="1:3" x14ac:dyDescent="0.35">
      <c r="A52" s="14"/>
      <c r="B52" s="9"/>
      <c r="C52" s="9"/>
    </row>
    <row r="53" spans="1:3" x14ac:dyDescent="0.35">
      <c r="A53" s="14"/>
      <c r="B53" s="9"/>
      <c r="C53" s="9"/>
    </row>
    <row r="54" spans="1:3" x14ac:dyDescent="0.35">
      <c r="A54" s="14"/>
      <c r="B54" s="9"/>
      <c r="C54" s="9"/>
    </row>
    <row r="55" spans="1:3" x14ac:dyDescent="0.35">
      <c r="A55" s="14"/>
      <c r="B55" s="9"/>
      <c r="C55" s="9"/>
    </row>
    <row r="56" spans="1:3" x14ac:dyDescent="0.35">
      <c r="A56" s="14"/>
      <c r="B56" s="9"/>
      <c r="C56" s="9"/>
    </row>
    <row r="57" spans="1:3" x14ac:dyDescent="0.35">
      <c r="A57" s="14"/>
      <c r="B57" s="9"/>
      <c r="C57" s="9"/>
    </row>
    <row r="58" spans="1:3" x14ac:dyDescent="0.35">
      <c r="A58" s="14"/>
      <c r="B58" s="9"/>
      <c r="C58" s="9"/>
    </row>
    <row r="59" spans="1:3" x14ac:dyDescent="0.35">
      <c r="A59" s="14"/>
      <c r="B59" s="9"/>
      <c r="C59" s="9"/>
    </row>
    <row r="60" spans="1:3" x14ac:dyDescent="0.35">
      <c r="A60" s="14"/>
      <c r="B60" s="9"/>
      <c r="C60" s="9"/>
    </row>
    <row r="61" spans="1:3" x14ac:dyDescent="0.35">
      <c r="A61" s="14"/>
      <c r="B61" s="9"/>
      <c r="C61" s="9"/>
    </row>
    <row r="62" spans="1:3" x14ac:dyDescent="0.35">
      <c r="A62" s="14"/>
      <c r="B62" s="9"/>
      <c r="C62" s="9"/>
    </row>
    <row r="63" spans="1:3" x14ac:dyDescent="0.35">
      <c r="A63" s="14"/>
      <c r="B63" s="9"/>
      <c r="C63" s="9"/>
    </row>
    <row r="64" spans="1:3" x14ac:dyDescent="0.35">
      <c r="A64" s="14"/>
      <c r="B64" s="9"/>
      <c r="C64" s="9"/>
    </row>
    <row r="65" spans="1:3" x14ac:dyDescent="0.35">
      <c r="A65" s="14"/>
      <c r="B65" s="9"/>
      <c r="C65" s="9"/>
    </row>
    <row r="66" spans="1:3" x14ac:dyDescent="0.35">
      <c r="A66" s="14"/>
      <c r="B66" s="9"/>
      <c r="C66" s="9"/>
    </row>
    <row r="67" spans="1:3" x14ac:dyDescent="0.35">
      <c r="A67" s="14"/>
      <c r="B67" s="9"/>
      <c r="C67" s="9"/>
    </row>
    <row r="68" spans="1:3" ht="15" thickBot="1" x14ac:dyDescent="0.4">
      <c r="A68" s="15"/>
      <c r="B68" s="10"/>
      <c r="C68" s="10"/>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4" ma:contentTypeDescription="Create a new document." ma:contentTypeScope="" ma:versionID="44d30a6e91c5c2b48db23ed1a70fb4d0">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3e12024fe734fe6a27f36a2ad9775f43"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ec4b6df-9ff2-4e80-80e0-1f968430eb8c}"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dd9fe24-28b0-42d3-b99c-75af96becd31">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79C1AFFC-91F1-4F53-8DA2-1BED356AC31A}">
  <ds:schemaRefs>
    <ds:schemaRef ds:uri="http://schemas.microsoft.com/sharepoint/v3/contenttype/forms"/>
  </ds:schemaRefs>
</ds:datastoreItem>
</file>

<file path=customXml/itemProps2.xml><?xml version="1.0" encoding="utf-8"?>
<ds:datastoreItem xmlns:ds="http://schemas.openxmlformats.org/officeDocument/2006/customXml" ds:itemID="{47B98E10-EB06-436D-B421-CFFEE12837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6F487-B78C-46CB-828B-BB5EABBB3CF4}">
  <ds:schemaRef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dd9fe24-28b0-42d3-b99c-75af96becd31"/>
    <ds:schemaRef ds:uri="http://purl.org/dc/dcmitype/"/>
    <ds:schemaRef ds:uri="http://www.w3.org/XML/1998/namespace"/>
    <ds:schemaRef ds:uri="73fb875a-8af9-4255-b008-0995492d31cd"/>
    <ds:schemaRef ds:uri="b8334bb6-2399-45fa-878a-2a352e25d9f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vt:lpstr>
      <vt:lpstr>RecordKeeping</vt:lpstr>
      <vt:lpstr>Public Disclosure</vt:lpstr>
      <vt:lpstr>60 day Summ</vt:lpstr>
      <vt:lpstr>Burden Summary</vt:lpstr>
      <vt:lpstr>Notes</vt:lpstr>
      <vt:lpstr>'60 day Summ'!Print_Area</vt:lpstr>
      <vt:lpstr>'Burden Summary'!Print_Area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FNS</cp:lastModifiedBy>
  <cp:revision/>
  <dcterms:created xsi:type="dcterms:W3CDTF">2011-04-25T16:43:00Z</dcterms:created>
  <dcterms:modified xsi:type="dcterms:W3CDTF">2023-07-03T15:50:14Z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797fc4ffe596497c95edf62bb489d1ae</vt:lpwstr>
  </property>
  <property fmtid="{D5CDD505-2E9C-101B-9397-08002B2CF9AE}" pid="3" name="ContentTypeId">
    <vt:lpwstr>0x010100E98CD361D1524447818B4B5206584323</vt:lpwstr>
  </property>
  <property fmtid="{D5CDD505-2E9C-101B-9397-08002B2CF9AE}" pid="4" name="MediaServiceImageTags">
    <vt:lpwstr/>
  </property>
</Properties>
</file>