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omments4.xml" ContentType="application/vnd.openxmlformats-officedocument.spreadsheetml.comments+xml"/>
  <Override PartName="/xl/threadedComments/threadedComment3.xml" ContentType="application/vnd.ms-excel.threadedcomments+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showInkAnnotation="0" codeName="ThisWorkbook" defaultThemeVersion="124226"/>
  <mc:AlternateContent xmlns:mc="http://schemas.openxmlformats.org/markup-compatibility/2006">
    <mc:Choice Requires="x15">
      <x15ac:absPath xmlns:x15ac="http://schemas.microsoft.com/office/spreadsheetml/2010/11/ac" url="https://usdagcc-my.sharepoint.com/personal/christina_sandberg_usda_gov/Documents/Documents/Final Rule - CN Integrity Rule/ICR - ROCIS/"/>
    </mc:Choice>
  </mc:AlternateContent>
  <xr:revisionPtr revIDLastSave="395" documentId="8_{EDB86FEC-9144-44D2-B97F-9CE474983D2F}" xr6:coauthVersionLast="47" xr6:coauthVersionMax="47" xr10:uidLastSave="{75692807-2B0B-4034-8D70-829D738466B4}"/>
  <bookViews>
    <workbookView xWindow="-110" yWindow="-110" windowWidth="19420" windowHeight="10420" tabRatio="640" xr2:uid="{00000000-000D-0000-FFFF-FFFF00000000}"/>
  </bookViews>
  <sheets>
    <sheet name="Reporting" sheetId="27" r:id="rId1"/>
    <sheet name="RecordKeeping" sheetId="8" r:id="rId2"/>
    <sheet name="PublicNotification" sheetId="31" r:id="rId3"/>
    <sheet name="60 day Summ" sheetId="28" r:id="rId4"/>
    <sheet name="Burden Summary" sheetId="4" r:id="rId5"/>
    <sheet name="Notes" sheetId="29" r:id="rId6"/>
  </sheets>
  <definedNames>
    <definedName name="_xlnm._FilterDatabase" localSheetId="2" hidden="1">PublicNotification!$A$3:$N$13</definedName>
    <definedName name="_xlnm._FilterDatabase" localSheetId="1" hidden="1">RecordKeeping!$A$3:$K$21</definedName>
    <definedName name="_xlnm._FilterDatabase" localSheetId="0" hidden="1">Reporting!$A$3:$K$55</definedName>
    <definedName name="Local_Educational_Agency___School_Food_Authority_Level">PublicNotification!#REF!</definedName>
    <definedName name="_xlnm.Print_Area" localSheetId="3">'60 day Summ'!$B$2:$C$9</definedName>
    <definedName name="_xlnm.Print_Area" localSheetId="4">'Burden Summary'!$A$1:$F$22</definedName>
    <definedName name="_xlnm.Print_Area" localSheetId="2">PublicNotification!$A$1:$N$14</definedName>
    <definedName name="_xlnm.Print_Area" localSheetId="1">RecordKeeping!$A$1:$K$22</definedName>
    <definedName name="_xlnm.Print_Area" localSheetId="0">Reporting!$A$2:$K$56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8" l="1"/>
  <c r="J17" i="8"/>
  <c r="D14" i="8"/>
  <c r="D13" i="4"/>
  <c r="I51" i="27"/>
  <c r="J51" i="27"/>
  <c r="K51" i="27"/>
  <c r="F51" i="27"/>
  <c r="H51" i="27"/>
  <c r="F13" i="4" s="1"/>
  <c r="D51" i="27"/>
  <c r="B13" i="4" s="1"/>
  <c r="E50" i="27"/>
  <c r="I48" i="27"/>
  <c r="D48" i="27"/>
  <c r="B12" i="4" s="1"/>
  <c r="F43" i="27"/>
  <c r="H43" i="27" s="1"/>
  <c r="J43" i="27" s="1"/>
  <c r="K43" i="27" s="1"/>
  <c r="F44" i="27"/>
  <c r="F45" i="27"/>
  <c r="H45" i="27" s="1"/>
  <c r="J45" i="27" s="1"/>
  <c r="K45" i="27" s="1"/>
  <c r="F46" i="27"/>
  <c r="H46" i="27" s="1"/>
  <c r="J46" i="27" s="1"/>
  <c r="K46" i="27" s="1"/>
  <c r="F47" i="27"/>
  <c r="H47" i="27" s="1"/>
  <c r="J47" i="27" s="1"/>
  <c r="K47" i="27" s="1"/>
  <c r="F42" i="27"/>
  <c r="H42" i="27" s="1"/>
  <c r="J42" i="27" s="1"/>
  <c r="K42" i="27" s="1"/>
  <c r="I40" i="27"/>
  <c r="D40" i="27"/>
  <c r="B11" i="4" s="1"/>
  <c r="F36" i="27"/>
  <c r="H36" i="27" s="1"/>
  <c r="J36" i="27" s="1"/>
  <c r="K36" i="27" s="1"/>
  <c r="F35" i="27"/>
  <c r="H35" i="27" s="1"/>
  <c r="J35" i="27" s="1"/>
  <c r="F34" i="27"/>
  <c r="H34" i="27" s="1"/>
  <c r="F33" i="27"/>
  <c r="H33" i="27" s="1"/>
  <c r="J33" i="27" s="1"/>
  <c r="F32" i="27"/>
  <c r="H32" i="27" s="1"/>
  <c r="F31" i="27"/>
  <c r="H31" i="27" s="1"/>
  <c r="J31" i="27" s="1"/>
  <c r="F30" i="27"/>
  <c r="H30" i="27" s="1"/>
  <c r="F29" i="27"/>
  <c r="H29" i="27" s="1"/>
  <c r="J29" i="27" s="1"/>
  <c r="I26" i="27"/>
  <c r="K14" i="8"/>
  <c r="J14" i="8"/>
  <c r="I14" i="8"/>
  <c r="H14" i="8"/>
  <c r="F14" i="8"/>
  <c r="F20" i="27"/>
  <c r="H20" i="27" s="1"/>
  <c r="H19" i="27"/>
  <c r="J19" i="27" s="1"/>
  <c r="F18" i="27"/>
  <c r="H18" i="27" s="1"/>
  <c r="J18" i="27" s="1"/>
  <c r="N18" i="27" s="1"/>
  <c r="E17" i="27"/>
  <c r="F17" i="27" s="1"/>
  <c r="H17" i="27" s="1"/>
  <c r="G16" i="27"/>
  <c r="E16" i="27"/>
  <c r="F16" i="27" s="1"/>
  <c r="F15" i="27"/>
  <c r="H15" i="27" s="1"/>
  <c r="J15" i="27" s="1"/>
  <c r="G14" i="27"/>
  <c r="F14" i="27"/>
  <c r="E14" i="27"/>
  <c r="F13" i="27"/>
  <c r="H13" i="27" s="1"/>
  <c r="J13" i="27" s="1"/>
  <c r="F12" i="27"/>
  <c r="H12" i="27" s="1"/>
  <c r="F11" i="27"/>
  <c r="H11" i="27" s="1"/>
  <c r="J11" i="27" s="1"/>
  <c r="F10" i="27"/>
  <c r="H10" i="27" s="1"/>
  <c r="F9" i="27"/>
  <c r="H9" i="27" s="1"/>
  <c r="J9" i="27" s="1"/>
  <c r="H8" i="27"/>
  <c r="K8" i="27" s="1"/>
  <c r="F7" i="27"/>
  <c r="H7" i="27" s="1"/>
  <c r="J7" i="27" s="1"/>
  <c r="F6" i="27"/>
  <c r="H6" i="27" s="1"/>
  <c r="B21" i="4" l="1"/>
  <c r="E51" i="27"/>
  <c r="C13" i="4" s="1"/>
  <c r="G51" i="27"/>
  <c r="E13" i="4" s="1"/>
  <c r="K48" i="27"/>
  <c r="F48" i="27"/>
  <c r="D12" i="4" s="1"/>
  <c r="H48" i="27"/>
  <c r="F12" i="4" s="1"/>
  <c r="J48" i="27"/>
  <c r="K32" i="27"/>
  <c r="J32" i="27"/>
  <c r="K30" i="27"/>
  <c r="J30" i="27"/>
  <c r="K34" i="27"/>
  <c r="J34" i="27"/>
  <c r="K29" i="27"/>
  <c r="K31" i="27"/>
  <c r="K35" i="27"/>
  <c r="K33" i="27"/>
  <c r="K19" i="27"/>
  <c r="K20" i="27"/>
  <c r="J20" i="27"/>
  <c r="K11" i="27"/>
  <c r="K7" i="27"/>
  <c r="K15" i="27"/>
  <c r="K13" i="27"/>
  <c r="J8" i="27"/>
  <c r="N8" i="27" s="1"/>
  <c r="K12" i="27"/>
  <c r="J12" i="27"/>
  <c r="N12" i="27" s="1"/>
  <c r="J17" i="27"/>
  <c r="N17" i="27" s="1"/>
  <c r="K17" i="27"/>
  <c r="K6" i="27"/>
  <c r="J6" i="27"/>
  <c r="L6" i="27"/>
  <c r="J10" i="27"/>
  <c r="N10" i="27" s="1"/>
  <c r="K10" i="27"/>
  <c r="H14" i="27"/>
  <c r="K9" i="27"/>
  <c r="K18" i="27"/>
  <c r="H16" i="27"/>
  <c r="N13" i="27"/>
  <c r="N15" i="27"/>
  <c r="N11" i="27"/>
  <c r="N9" i="27"/>
  <c r="N7" i="27"/>
  <c r="N48" i="27" l="1"/>
  <c r="L48" i="27"/>
  <c r="N6" i="27"/>
  <c r="K16" i="27"/>
  <c r="J16" i="27"/>
  <c r="N16" i="27" s="1"/>
  <c r="K14" i="27"/>
  <c r="J14" i="27"/>
  <c r="N14" i="27" s="1"/>
  <c r="J9" i="31" l="1"/>
  <c r="K9" i="31"/>
  <c r="L9" i="31"/>
  <c r="M9" i="31"/>
  <c r="N9" i="31"/>
  <c r="I9" i="31"/>
  <c r="G9" i="31"/>
  <c r="K20" i="8"/>
  <c r="J20" i="8"/>
  <c r="I20" i="8"/>
  <c r="H20" i="8"/>
  <c r="F20" i="8"/>
  <c r="I17" i="8"/>
  <c r="I54" i="27"/>
  <c r="I55" i="27" s="1"/>
  <c r="J54" i="27"/>
  <c r="K54" i="27"/>
  <c r="H54" i="27"/>
  <c r="F54" i="27"/>
  <c r="D54" i="27"/>
  <c r="F11" i="8"/>
  <c r="E11" i="8"/>
  <c r="F10" i="8"/>
  <c r="H10" i="8" s="1"/>
  <c r="D26" i="27"/>
  <c r="D55" i="27" s="1"/>
  <c r="B15" i="4" s="1"/>
  <c r="F39" i="27"/>
  <c r="H39" i="27" s="1"/>
  <c r="J39" i="27" s="1"/>
  <c r="F38" i="27"/>
  <c r="H38" i="27" s="1"/>
  <c r="F25" i="27"/>
  <c r="H25" i="27" s="1"/>
  <c r="E25" i="27"/>
  <c r="F24" i="27"/>
  <c r="H24" i="27" s="1"/>
  <c r="J25" i="27" l="1"/>
  <c r="K25" i="27"/>
  <c r="J24" i="27"/>
  <c r="K24" i="27"/>
  <c r="J10" i="8"/>
  <c r="K10" i="8"/>
  <c r="K38" i="27"/>
  <c r="J38" i="27"/>
  <c r="K39" i="27"/>
  <c r="F23" i="27"/>
  <c r="H23" i="27" s="1"/>
  <c r="K23" i="27" l="1"/>
  <c r="J23" i="27"/>
  <c r="F9" i="8"/>
  <c r="H9" i="8" l="1"/>
  <c r="K9" i="8" s="1"/>
  <c r="F8" i="8"/>
  <c r="H8" i="8" s="1"/>
  <c r="K8" i="8" l="1"/>
  <c r="J8" i="8"/>
  <c r="F22" i="27"/>
  <c r="H22" i="27" s="1"/>
  <c r="K22" i="27" l="1"/>
  <c r="D20" i="8"/>
  <c r="N12" i="31"/>
  <c r="M12" i="31"/>
  <c r="L12" i="31"/>
  <c r="K12" i="31"/>
  <c r="J12" i="31"/>
  <c r="I12" i="31"/>
  <c r="F19" i="4" s="1"/>
  <c r="G12" i="31"/>
  <c r="D19" i="4" s="1"/>
  <c r="F12" i="31"/>
  <c r="C19" i="4" s="1"/>
  <c r="E12" i="31"/>
  <c r="B19" i="4" s="1"/>
  <c r="B18" i="4"/>
  <c r="M6" i="31"/>
  <c r="K6" i="31"/>
  <c r="J6" i="31"/>
  <c r="E6" i="31"/>
  <c r="B17" i="4" s="1"/>
  <c r="K13" i="31" l="1"/>
  <c r="M13" i="31"/>
  <c r="H12" i="31"/>
  <c r="E19" i="4" s="1"/>
  <c r="D18" i="4"/>
  <c r="G6" i="31"/>
  <c r="D17" i="4" s="1"/>
  <c r="E13" i="31"/>
  <c r="B20" i="4" s="1"/>
  <c r="L5" i="31"/>
  <c r="L6" i="31" s="1"/>
  <c r="L13" i="31" s="1"/>
  <c r="F18" i="4" l="1"/>
  <c r="J13" i="31"/>
  <c r="F6" i="31"/>
  <c r="C17" i="4" s="1"/>
  <c r="G13" i="31"/>
  <c r="I6" i="31"/>
  <c r="F17" i="4" s="1"/>
  <c r="N5" i="31"/>
  <c r="F13" i="31" l="1"/>
  <c r="C20" i="4" s="1"/>
  <c r="D20" i="4"/>
  <c r="I13" i="31"/>
  <c r="H6" i="31"/>
  <c r="E17" i="4" s="1"/>
  <c r="N6" i="31"/>
  <c r="N13" i="31" s="1"/>
  <c r="H13" i="31" l="1"/>
  <c r="E20" i="4" s="1"/>
  <c r="F20" i="4"/>
  <c r="F5" i="8"/>
  <c r="H5" i="8" l="1"/>
  <c r="K5" i="8" l="1"/>
  <c r="J5" i="8"/>
  <c r="F16" i="8"/>
  <c r="F17" i="8" s="1"/>
  <c r="H16" i="8" l="1"/>
  <c r="H17" i="8" s="1"/>
  <c r="H11" i="8"/>
  <c r="F37" i="27"/>
  <c r="F40" i="27" s="1"/>
  <c r="D11" i="4" s="1"/>
  <c r="H37" i="27" l="1"/>
  <c r="H40" i="27" s="1"/>
  <c r="F11" i="4" s="1"/>
  <c r="K11" i="8"/>
  <c r="J11" i="8"/>
  <c r="K16" i="8"/>
  <c r="K17" i="8" s="1"/>
  <c r="G17" i="8"/>
  <c r="J16" i="8"/>
  <c r="F7" i="8"/>
  <c r="H7" i="8" s="1"/>
  <c r="F6" i="8"/>
  <c r="F21" i="27"/>
  <c r="F26" i="27" s="1"/>
  <c r="F55" i="27" s="1"/>
  <c r="K37" i="27" l="1"/>
  <c r="K40" i="27" s="1"/>
  <c r="J37" i="27"/>
  <c r="J40" i="27" s="1"/>
  <c r="K7" i="8"/>
  <c r="J7" i="8"/>
  <c r="H21" i="27"/>
  <c r="H26" i="27" s="1"/>
  <c r="H55" i="27" s="1"/>
  <c r="H6" i="8"/>
  <c r="J26" i="27" l="1"/>
  <c r="J55" i="27" s="1"/>
  <c r="K21" i="27"/>
  <c r="K26" i="27" s="1"/>
  <c r="K55" i="27" s="1"/>
  <c r="J6" i="8"/>
  <c r="K6" i="8"/>
  <c r="G14" i="8" l="1"/>
  <c r="D17" i="8"/>
  <c r="F14" i="4" l="1"/>
  <c r="E14" i="8" l="1"/>
  <c r="D21" i="8"/>
  <c r="B14" i="4"/>
  <c r="C3" i="28" l="1"/>
  <c r="G40" i="27"/>
  <c r="E11" i="4" s="1"/>
  <c r="E17" i="8"/>
  <c r="E40" i="27"/>
  <c r="C11" i="4" s="1"/>
  <c r="B6" i="4"/>
  <c r="B5" i="4"/>
  <c r="E20" i="8"/>
  <c r="F15" i="4" l="1"/>
  <c r="E26" i="27"/>
  <c r="G26" i="27"/>
  <c r="B7" i="4"/>
  <c r="C6" i="4"/>
  <c r="E6" i="4"/>
  <c r="J21" i="8"/>
  <c r="I21" i="8"/>
  <c r="B10" i="4"/>
  <c r="F6" i="4"/>
  <c r="D6" i="4"/>
  <c r="C7" i="4"/>
  <c r="F7" i="4" l="1"/>
  <c r="D7" i="4"/>
  <c r="B8" i="4"/>
  <c r="D5" i="4"/>
  <c r="F5" i="4"/>
  <c r="C10" i="4"/>
  <c r="D10" i="4"/>
  <c r="F21" i="8"/>
  <c r="E21" i="8" l="1"/>
  <c r="C8" i="4" s="1"/>
  <c r="K21" i="8"/>
  <c r="H21" i="8"/>
  <c r="C7" i="28" s="1"/>
  <c r="G20" i="8"/>
  <c r="E7" i="4" s="1"/>
  <c r="D8" i="4"/>
  <c r="C5" i="4"/>
  <c r="E5" i="4"/>
  <c r="E10" i="4"/>
  <c r="F10" i="4"/>
  <c r="F8" i="4" l="1"/>
  <c r="F21" i="4" s="1"/>
  <c r="G21" i="8"/>
  <c r="E8" i="4" s="1"/>
  <c r="D14" i="4" l="1"/>
  <c r="C5" i="28"/>
  <c r="G55" i="27" l="1"/>
  <c r="E15" i="4" s="1"/>
  <c r="C4" i="28"/>
  <c r="D15" i="4"/>
  <c r="E55" i="27"/>
  <c r="C15" i="4" s="1"/>
  <c r="D21" i="4" l="1"/>
  <c r="E21" i="4" s="1"/>
  <c r="C6" i="28"/>
  <c r="C21" i="4" l="1"/>
  <c r="G48" i="27"/>
  <c r="E12" i="4" s="1"/>
  <c r="E48" i="27"/>
  <c r="C1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Thoa K. - FNS</author>
    <author>Roth, Laura - FNS</author>
    <author>tc={4D8F0008-4385-4302-BB10-353E38D54863}</author>
    <author>Otey, Jennifer - FNS</author>
    <author>tc={403E03B5-C5E0-4EA9-95E6-13AE4C2CBE6A}</author>
    <author>Gaddie, Wesley - FNS</author>
    <author>tc={C34726AE-71E3-4803-A364-94E135F4FE15}</author>
    <author>tc={BA8E0240-7F51-49A1-8EEA-9AFDE6D87431}</author>
    <author>Mack, Meghan - FNS</author>
    <author>tc={A35EF57A-8D69-4EAC-B809-B22DD5226ADD}</author>
    <author>tc={BC7C2DEF-3F15-4BFE-99DC-9B996FEFFB20}</author>
  </authors>
  <commentList>
    <comment ref="D6" authorId="0" shapeId="0" xr:uid="{F6E2AC16-D8BB-49A4-8735-AF2EC9DA4251}">
      <text>
        <r>
          <rPr>
            <b/>
            <sz val="9"/>
            <color indexed="81"/>
            <rFont val="Tahoma"/>
            <family val="2"/>
          </rPr>
          <t>Hoang, Thoa K. - FNS:</t>
        </r>
        <r>
          <rPr>
            <sz val="9"/>
            <color indexed="81"/>
            <rFont val="Tahoma"/>
            <family val="2"/>
          </rPr>
          <t xml:space="preserve">
FNS took the last 5 year data of state agencies that requested additional audit funds and averaged them to estimate that there are 8 state agencies that will each file </t>
        </r>
      </text>
    </comment>
    <comment ref="C9" authorId="0" shapeId="0" xr:uid="{8C45DC0D-73B9-4F8B-9975-4EEC34F964BD}">
      <text>
        <r>
          <rPr>
            <b/>
            <sz val="9"/>
            <color indexed="81"/>
            <rFont val="Tahoma"/>
            <family val="2"/>
          </rPr>
          <t>Hoang, Thoa K. - FNS:</t>
        </r>
        <r>
          <rPr>
            <sz val="9"/>
            <color indexed="81"/>
            <rFont val="Tahoma"/>
            <family val="2"/>
          </rPr>
          <t xml:space="preserve">
based on certain criteria, some institutions will be reviewed more frequently.</t>
        </r>
      </text>
    </comment>
    <comment ref="G9" authorId="1" shapeId="0" xr:uid="{3CFDD6EC-FD8E-4B5F-A3E4-66B77899BD9F}">
      <text>
        <r>
          <rPr>
            <b/>
            <sz val="9"/>
            <color indexed="81"/>
            <rFont val="Tahoma"/>
            <family val="2"/>
          </rPr>
          <t>Roth, Laura - FNS:</t>
        </r>
        <r>
          <rPr>
            <sz val="9"/>
            <color indexed="81"/>
            <rFont val="Tahoma"/>
            <family val="2"/>
          </rPr>
          <t xml:space="preserve">
Adjsuted from the proposed rule ICR to account for the time it takes to select a sample to review
</t>
        </r>
      </text>
    </comment>
    <comment ref="D11" authorId="1" shapeId="0" xr:uid="{63BFA737-8BBB-4313-870C-9AEBA8B7AD5D}">
      <text>
        <r>
          <rPr>
            <b/>
            <sz val="9"/>
            <color indexed="81"/>
            <rFont val="Tahoma"/>
            <family val="2"/>
          </rPr>
          <t>Roth, Laura - FNS:</t>
        </r>
        <r>
          <rPr>
            <sz val="9"/>
            <color indexed="81"/>
            <rFont val="Tahoma"/>
            <family val="2"/>
          </rPr>
          <t xml:space="preserve">
FNS assumes that each SA has at least 1 unaffilated center under a SO in the State</t>
        </r>
      </text>
    </comment>
    <comment ref="G11" authorId="1" shapeId="0" xr:uid="{10E1467F-80ED-4BB6-BD9F-ACBF5FAD0997}">
      <text>
        <r>
          <rPr>
            <b/>
            <sz val="9"/>
            <color indexed="81"/>
            <rFont val="Tahoma"/>
            <family val="2"/>
          </rPr>
          <t>Roth, Laura - FNS:</t>
        </r>
        <r>
          <rPr>
            <sz val="9"/>
            <color indexed="81"/>
            <rFont val="Tahoma"/>
            <family val="2"/>
          </rPr>
          <t xml:space="preserve">
Adjusted from the proposed rule ICR to account for the time it takes to determine the sample to review.</t>
        </r>
      </text>
    </comment>
    <comment ref="E13" authorId="2" shapeId="0" xr:uid="{4D8F0008-4385-4302-BB10-353E38D54863}">
      <text>
        <t>[Threaded comment]
Your version of Excel allows you to read this threaded comment; however, any edits to it will get removed if the file is opened in a newer version of Excel. Learn more: https://go.microsoft.com/fwlink/?linkid=870924
Comment:
    Number based on currently approved ICR of number renewing.</t>
      </text>
    </comment>
    <comment ref="E14" authorId="3" shapeId="0" xr:uid="{70DA628B-3578-487E-BF49-4DFEB5BA2FB2}">
      <text>
        <r>
          <rPr>
            <b/>
            <sz val="9"/>
            <color indexed="81"/>
            <rFont val="Tahoma"/>
            <family val="2"/>
          </rPr>
          <t>Otey, Jennifer - FNS:</t>
        </r>
        <r>
          <rPr>
            <sz val="9"/>
            <color indexed="81"/>
            <rFont val="Tahoma"/>
            <family val="2"/>
          </rPr>
          <t xml:space="preserve">
Based on the number of sponsors in the curretly approved ICR - 3257 government and 18601 businesses.</t>
        </r>
      </text>
    </comment>
    <comment ref="F16" authorId="4" shapeId="0" xr:uid="{403E03B5-C5E0-4EA9-95E6-13AE4C2CBE6A}">
      <text>
        <t>[Threaded comment]
Your version of Excel allows you to read this threaded comment; however, any edits to it will get removed if the file is opened in a newer version of Excel. Learn more: https://go.microsoft.com/fwlink/?linkid=870924
Comment:
    540+83 = 623 (number of sponsors of daycare homes, in current ICR).</t>
      </text>
    </comment>
    <comment ref="E21" authorId="5" shapeId="0" xr:uid="{00000000-0006-0000-0100-000001000000}">
      <text>
        <r>
          <rPr>
            <b/>
            <sz val="9"/>
            <color indexed="81"/>
            <rFont val="Tahoma"/>
            <family val="2"/>
          </rPr>
          <t>Gaddie, Wesley - FNS:</t>
        </r>
        <r>
          <rPr>
            <sz val="9"/>
            <color indexed="81"/>
            <rFont val="Tahoma"/>
            <family val="2"/>
          </rPr>
          <t xml:space="preserve">
# of SFAs for every 5 years divided by the # of SAs</t>
        </r>
      </text>
    </comment>
    <comment ref="E25" authorId="6" shapeId="0" xr:uid="{C34726AE-71E3-4803-A364-94E135F4FE15}">
      <text>
        <t>[Threaded comment]
Your version of Excel allows you to read this threaded comment; however, any edits to it will get removed if the file is opened in a newer version of Excel. Learn more: https://go.microsoft.com/fwlink/?linkid=870924
Comment:
    We estimate that 5 of 56 SAs may have fines of SFAs.</t>
      </text>
    </comment>
    <comment ref="D30" authorId="1" shapeId="0" xr:uid="{F59CE082-9247-44C1-A084-261B81C04565}">
      <text>
        <r>
          <rPr>
            <b/>
            <sz val="9"/>
            <color indexed="81"/>
            <rFont val="Tahoma"/>
            <family val="2"/>
          </rPr>
          <t>Roth, Laura - FNS:</t>
        </r>
        <r>
          <rPr>
            <sz val="9"/>
            <color indexed="81"/>
            <rFont val="Tahoma"/>
            <family val="2"/>
          </rPr>
          <t xml:space="preserve">
This number is based on the number of large, local govt SO of sponsored centers that have unaffliated centers.
</t>
        </r>
      </text>
    </comment>
    <comment ref="E30" authorId="1" shapeId="0" xr:uid="{EBCA4AC8-6FC3-499C-B4BC-0C82A57C8F35}">
      <text>
        <r>
          <rPr>
            <b/>
            <sz val="9"/>
            <color indexed="81"/>
            <rFont val="Tahoma"/>
            <family val="2"/>
          </rPr>
          <t>Roth, Laura - FNS:</t>
        </r>
        <r>
          <rPr>
            <sz val="9"/>
            <color indexed="81"/>
            <rFont val="Tahoma"/>
            <family val="2"/>
          </rPr>
          <t xml:space="preserve">
The SO will provide the SA 1 record for all of it's unaffiliated centers.</t>
        </r>
      </text>
    </comment>
    <comment ref="D31" authorId="7" shapeId="0" xr:uid="{BA8E0240-7F51-49A1-8EEA-9AFDE6D87431}">
      <text>
        <t>[Threaded comment]
Your version of Excel allows you to read this threaded comment; however, any edits to it will get removed if the file is opened in a newer version of Excel. Learn more: https://go.microsoft.com/fwlink/?linkid=870924
Comment:
    This is the number of government institutions from the most recently approved  CACFP ICR.</t>
      </text>
    </comment>
    <comment ref="D37" authorId="8" shapeId="0" xr:uid="{00000000-0006-0000-0100-000002000000}">
      <text>
        <r>
          <rPr>
            <b/>
            <sz val="9"/>
            <color indexed="81"/>
            <rFont val="Tahoma"/>
            <family val="2"/>
          </rPr>
          <t>Mack, Meghan - FNS:</t>
        </r>
        <r>
          <rPr>
            <sz val="9"/>
            <color indexed="81"/>
            <rFont val="Tahoma"/>
            <family val="2"/>
          </rPr>
          <t xml:space="preserve">
Number of SFAs/ 5years</t>
        </r>
      </text>
    </comment>
    <comment ref="D50" authorId="9" shapeId="0" xr:uid="{A35EF57A-8D69-4EAC-B809-B22DD5226ADD}">
      <text>
        <t>[Threaded comment]
Your version of Excel allows you to read this threaded comment; however, any edits to it will get removed if the file is opened in a newer version of Excel. Learn more: https://go.microsoft.com/fwlink/?linkid=870924
Comment:
    Based on current approved ICR.</t>
      </text>
    </comment>
    <comment ref="E50" authorId="10" shapeId="0" xr:uid="{BC7C2DEF-3F15-4BFE-99DC-9B996FEFFB20}">
      <text>
        <t>[Threaded comment]
Your version of Excel allows you to read this threaded comment; however, any edits to it will get removed if the file is opened in a newer version of Excel. Learn more: https://go.microsoft.com/fwlink/?linkid=870924
Comment:
    Per currently approved ICR, 10.37% of homes are tier II; using logic of 10.37% of households being in tier II, 10.37% x 528,479 total daycare home ADA (per NDB, KD11 - Child and Adult Care Food Program -- Child Care Homes and Centers) =  54,804 potentially completing meal benefit forms in tier II homes.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sweeks</author>
    <author>Mack, Meghan - FNS</author>
    <author>tc={DC019043-E4AF-4039-A632-767F936BE8EB}</author>
  </authors>
  <commentList>
    <comment ref="E6" authorId="0" shapeId="0" xr:uid="{00000000-0006-0000-0000-000001000000}">
      <text>
        <r>
          <rPr>
            <b/>
            <sz val="9"/>
            <color indexed="81"/>
            <rFont val="Tahoma"/>
            <family val="2"/>
          </rPr>
          <t xml:space="preserve"> Total SFAs / SAs divided by 5 for every five years.</t>
        </r>
      </text>
    </comment>
    <comment ref="E7" authorId="0" shapeId="0" xr:uid="{00000000-0006-0000-0000-000002000000}">
      <text>
        <r>
          <rPr>
            <b/>
            <sz val="9"/>
            <color indexed="81"/>
            <rFont val="Tahoma"/>
            <family val="2"/>
          </rPr>
          <t>Total SFAs / SAs divided by 5 for every three years.</t>
        </r>
      </text>
    </comment>
    <comment ref="E8" authorId="1" shapeId="0" xr:uid="{00000000-0006-0000-0000-000003000000}">
      <text>
        <r>
          <rPr>
            <b/>
            <sz val="9"/>
            <color indexed="81"/>
            <rFont val="Tahoma"/>
            <family val="2"/>
          </rPr>
          <t>Mack, Meghan - FNS:</t>
        </r>
        <r>
          <rPr>
            <sz val="9"/>
            <color indexed="81"/>
            <rFont val="Tahoma"/>
            <family val="2"/>
          </rPr>
          <t xml:space="preserve">
Total SFAs / SAs divided by 5 for every 5 years</t>
        </r>
      </text>
    </comment>
    <comment ref="E9" authorId="1" shapeId="0" xr:uid="{00000000-0006-0000-0000-000004000000}">
      <text>
        <r>
          <rPr>
            <b/>
            <sz val="9"/>
            <color indexed="81"/>
            <rFont val="Tahoma"/>
            <family val="2"/>
          </rPr>
          <t>Mack, Meghan - FNS:</t>
        </r>
        <r>
          <rPr>
            <sz val="9"/>
            <color indexed="81"/>
            <rFont val="Tahoma"/>
            <family val="2"/>
          </rPr>
          <t xml:space="preserve">
1/3 of SFAs reviewed each year/ state </t>
        </r>
      </text>
    </comment>
    <comment ref="G9" authorId="1" shapeId="0" xr:uid="{00000000-0006-0000-0000-000005000000}">
      <text>
        <r>
          <rPr>
            <b/>
            <sz val="9"/>
            <color indexed="81"/>
            <rFont val="Tahoma"/>
            <family val="2"/>
          </rPr>
          <t>Mack, Meghan - FNS:</t>
        </r>
        <r>
          <rPr>
            <sz val="9"/>
            <color indexed="81"/>
            <rFont val="Tahoma"/>
            <family val="2"/>
          </rPr>
          <t xml:space="preserve">
1/3 of the time it takes to do a regular AR. </t>
        </r>
      </text>
    </comment>
    <comment ref="E11" authorId="2" shapeId="0" xr:uid="{DC019043-E4AF-4039-A632-767F936BE8EB}">
      <text>
        <t>[Threaded comment]
Your version of Excel allows you to read this threaded comment; however, any edits to it will get removed if the file is opened in a newer version of Excel. Learn more: https://go.microsoft.com/fwlink/?linkid=870924
Comment:
    FNS estimates that 5 SA will need to maintain records related to fines.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Gaddie, Wesley - FNS</author>
    <author>sweeks</author>
    <author>Mack, Meghan - FNS</author>
  </authors>
  <commentList>
    <comment ref="A5" authorId="0" shapeId="0" xr:uid="{00000000-0006-0000-0200-000001000000}">
      <text>
        <r>
          <rPr>
            <b/>
            <sz val="9"/>
            <color indexed="81"/>
            <rFont val="Tahoma"/>
            <family val="2"/>
          </rPr>
          <t>Gaddie, Wesley - FNS:</t>
        </r>
        <r>
          <rPr>
            <sz val="9"/>
            <color indexed="81"/>
            <rFont val="Tahoma"/>
            <family val="2"/>
          </rPr>
          <t xml:space="preserve">
Exisitng Burden modified by rulemaking </t>
        </r>
      </text>
    </comment>
    <comment ref="E5" authorId="1" shapeId="0" xr:uid="{00000000-0006-0000-0200-000002000000}">
      <text>
        <r>
          <rPr>
            <b/>
            <sz val="9"/>
            <color indexed="81"/>
            <rFont val="Tahoma"/>
            <family val="2"/>
          </rPr>
          <t>50 states + DC + Guam + Puerto Rico + Virgin Islands + add'l SAs in AR &amp; OK = 56</t>
        </r>
      </text>
    </comment>
    <comment ref="F5" authorId="2" shapeId="0" xr:uid="{00000000-0006-0000-0200-000003000000}">
      <text>
        <r>
          <rPr>
            <b/>
            <sz val="9"/>
            <color indexed="81"/>
            <rFont val="Tahoma"/>
            <family val="2"/>
          </rPr>
          <t>Mack, Meghan - FNS:</t>
        </r>
        <r>
          <rPr>
            <sz val="9"/>
            <color indexed="81"/>
            <rFont val="Tahoma"/>
            <family val="2"/>
          </rPr>
          <t xml:space="preserve">
Number of SFAs/sate/ divied by 5.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tc={3537169F-A2E9-46D9-9B55-094E312D48A7}</author>
  </authors>
  <commentList>
    <comment ref="B21" authorId="0" shapeId="0" xr:uid="{3537169F-A2E9-46D9-9B55-094E312D48A7}">
      <text>
        <t>[Threaded comment]
Your version of Excel allows you to read this threaded comment; however, any edits to it will get removed if the file is opened in a newer version of Excel. Learn more: https://go.microsoft.com/fwlink/?linkid=870924
Comment:
    Manually entered based on charts in PRA section. Otherwise, here, this chart double counts some entities.</t>
      </text>
    </comment>
  </commentList>
</comments>
</file>

<file path=xl/sharedStrings.xml><?xml version="1.0" encoding="utf-8"?>
<sst xmlns="http://schemas.openxmlformats.org/spreadsheetml/2006/main" count="231" uniqueCount="170">
  <si>
    <t xml:space="preserve">Reporting </t>
  </si>
  <si>
    <t>Program Rule</t>
  </si>
  <si>
    <t>CFR Citation</t>
  </si>
  <si>
    <t>Title</t>
  </si>
  <si>
    <t>Estimated # Respondents</t>
  </si>
  <si>
    <t>Responses per Respondents</t>
  </si>
  <si>
    <t>Total Annual Records</t>
  </si>
  <si>
    <t>Estimated Avg. # of Hours Per Response</t>
  </si>
  <si>
    <t xml:space="preserve">Estimated Total Hours            </t>
  </si>
  <si>
    <t>Current OMB Approved Burden Hrs</t>
  </si>
  <si>
    <t>Due to Program Change</t>
  </si>
  <si>
    <t>Total Difference</t>
  </si>
  <si>
    <t>Justification</t>
  </si>
  <si>
    <t>Notes:</t>
  </si>
  <si>
    <t xml:space="preserve">Data Validation - List </t>
  </si>
  <si>
    <t>State and Local Government Level</t>
  </si>
  <si>
    <t>State Agency</t>
  </si>
  <si>
    <t>226.4(j)</t>
  </si>
  <si>
    <t>SAs may submit plan to FNS for additional audit funding.</t>
  </si>
  <si>
    <t xml:space="preserve">226.6(k)(11)(iii) </t>
  </si>
  <si>
    <t>SA to submit, for FNS review, information supporting a request for a reduction in the State’s liability, a reconsideration of the State’s liability, or an exception to the 60-day deadline, for exceptional circumstances.</t>
  </si>
  <si>
    <t>226.6 (b)(4)(ii)</t>
  </si>
  <si>
    <t xml:space="preserve">State agency must consult with FNS prior to any taking action to terminate for convenience. </t>
  </si>
  <si>
    <t>226.6(m)(6)</t>
  </si>
  <si>
    <t>SAs to conduct reviews every two years for sponsoring organizations with less than 100 facilities and conduct activities other than the CACFP or are at risk of having serious management problems.</t>
  </si>
  <si>
    <t>226.7(b)(1)</t>
  </si>
  <si>
    <t>Have procedures in place for annually reviewing at least one month of the sponsoring organization’s bank account activity against other associated records to verify that the transactions meet program requirements.</t>
  </si>
  <si>
    <t>226.7(b)(1)(ii)</t>
  </si>
  <si>
    <t>State agency must have procedures for annually reviewing a sponsoring organization’s actual expenditures of CACFP funds and the amount of meal reimbursement funds retained from unaffiliated centers.</t>
  </si>
  <si>
    <t xml:space="preserve">226.25(j) </t>
  </si>
  <si>
    <t>State agencies must notify SFAs of fines and submit a copy of the notice to FNS.</t>
  </si>
  <si>
    <t>226.6(b)(2)</t>
  </si>
  <si>
    <t>SAs must review annual certification of an institution’s eligibility to continue participating in CACFP (replaces the renewal application process).</t>
  </si>
  <si>
    <t>226.6(m)(3)(ix)</t>
  </si>
  <si>
    <t xml:space="preserve">The State agency is required to assess the timing of each sponsoring organization’s reviews of day care homes and sponsored centers. </t>
  </si>
  <si>
    <t>226.6(p)</t>
  </si>
  <si>
    <t>The SA must develop/revise and provide a sponsoring organization agreement between sponsor and facilities, which must have standard provisions.</t>
  </si>
  <si>
    <t xml:space="preserve">226.12(a) </t>
  </si>
  <si>
    <t xml:space="preserve">SAs must multiply the appropriate administrative reimbursement rate by the number of day care homes submitting claims for reimbursement during the month, to determine the amount of payment that sponsoring organizations will receive. </t>
  </si>
  <si>
    <t xml:space="preserve">226.7(g)(2) </t>
  </si>
  <si>
    <t>State agency must review the budget and supporting documentation prior to approval, for sponsoring organizations of day care homes seeking to carry over administrative funds.</t>
  </si>
  <si>
    <t>226.7(j)</t>
  </si>
  <si>
    <t xml:space="preserve">State agency must establish procedures to recover administrative funds from sponsoring organizations of day care homes that are not properly payable under FNS Instruction 796-2, administrative funds that are in excess of the 10 percent maximum carryover amount, and carryover amounts that are not expended or obligated by the end of the fiscal year following the fiscal year in which they were received. </t>
  </si>
  <si>
    <t>225.6 (i)</t>
  </si>
  <si>
    <t xml:space="preserve">225.18(k) </t>
  </si>
  <si>
    <t>210.18(i)(3)</t>
  </si>
  <si>
    <t>SA notifies SFAs in writing of review findings, corrective actions, deadlines, and potential fiscal action with grounds and right to appeal.</t>
  </si>
  <si>
    <t>210.5(d)(3)</t>
  </si>
  <si>
    <t>SAs submit an annual report to FNS detailing the disbursement of performance-based reimbursement to SFAs (in FPRS).</t>
  </si>
  <si>
    <t>210.18(c)(2)</t>
  </si>
  <si>
    <t>SAs with a review cycle longer than 3-years submit a plan to FNS describing the criteria that it will use to identify high-risk SFAs for targeted follow-up reviews.</t>
  </si>
  <si>
    <t>210.21(h)</t>
  </si>
  <si>
    <t>State agencies must complete procurement training requirements annually.</t>
  </si>
  <si>
    <t>210.26(b)(4)</t>
  </si>
  <si>
    <t>SAs must notify SFAs of fine and specific violations or actions that constituted the fine, and of appeal rights and procedures; submit a copy of the notice to FNS.</t>
  </si>
  <si>
    <t>State Agency Level Total</t>
  </si>
  <si>
    <t>Local Governments</t>
  </si>
  <si>
    <t>Sponsoring Organizations/School Food Authority/Local Education Agency Level</t>
  </si>
  <si>
    <t>Sponsoring organizations have to annually provide State agencies with bank account activity against other associated records to verify that the transactions meet program requirements.</t>
  </si>
  <si>
    <t>226.7(b)(1)(i)</t>
  </si>
  <si>
    <t>Sponsoring organizations must provide State agency with actual expenditures of CACFP funds and the amount of meal reimbursement funds retained from unaffiliated centers to support the sponsoring organization’s administrative costs.</t>
  </si>
  <si>
    <t>226.6(b)</t>
  </si>
  <si>
    <t>Each participating institution must submit annual updates to continue its participation (annual certification of information, updated licensing information, and a budget).</t>
  </si>
  <si>
    <t>Sponsoring organizations must enter into permanent agreements with their unaffiliated centers.</t>
  </si>
  <si>
    <t xml:space="preserve">226.6(f)(1)(iv) </t>
  </si>
  <si>
    <t>Sponsoring organizations of day care homes seeking to carry over administrative funds must submit an amended budget, to include an estimate of requested administrative fund carryover amounts and a description of proposed purpose for which those funds would be obligated or expended.</t>
  </si>
  <si>
    <t xml:space="preserve">SFAs may appeal the State agency's determination of fines. SFAs must submit to the State agency any pertinent information, explanation, or evidence addressing the Program violations identified by the State agency. </t>
  </si>
  <si>
    <t>If a tier II day care home elects to assist in collecting and transmitting the applications to the sponsoring organization, sponsoring organizations must establish procedures to ensure the provider does not review or alter the application</t>
  </si>
  <si>
    <t>SFAs may appeal State agency's determination of fines. SFAs must submit to the State agency any pertinent information, explanation, or evidence addressing the Program violations identified by the State agency. Any SFA seeking to appeal the State agency determination must follow State agency appeal procedures. </t>
  </si>
  <si>
    <t>210.15(a)(3) &amp; 210.18(j)(2)</t>
  </si>
  <si>
    <t>SFA submits to the SA a written response to reviews documenting corrective action for Program deficiencies.</t>
  </si>
  <si>
    <t>SFAs must complete procurement training requirements annually.</t>
  </si>
  <si>
    <t>210.26(b)(5)</t>
  </si>
  <si>
    <t>SFAs may appeal SA's determination of violations and fines. SFAs must submit to the State agency any pertinent information, explanation, or evidence addressing the Program violations identified by the SA. Any SFA seeking to appeal the SA determination must follow SA appeal procedures.</t>
  </si>
  <si>
    <t>Local Level Total</t>
  </si>
  <si>
    <t>Business Level (Institutions)</t>
  </si>
  <si>
    <t>226.7(b)</t>
  </si>
  <si>
    <t>Total Burden for Businesses (Institutions)</t>
  </si>
  <si>
    <t xml:space="preserve">Business Level (Facilities) </t>
  </si>
  <si>
    <t xml:space="preserve">226.18(b)(12) </t>
  </si>
  <si>
    <t>Tier II day care homes may assist in collecting meal benefit forms from households and transmitting the forms to the sponsoring organization on the household’s behalf.</t>
  </si>
  <si>
    <t>Total Burden for Businesses (Facilities)</t>
  </si>
  <si>
    <t>School Level</t>
  </si>
  <si>
    <t xml:space="preserve">School Level Total </t>
  </si>
  <si>
    <t xml:space="preserve"> Total Reporting Burden</t>
  </si>
  <si>
    <t>Recordkeeping</t>
  </si>
  <si>
    <t>A</t>
  </si>
  <si>
    <t>B</t>
  </si>
  <si>
    <t>C = (A*B)</t>
  </si>
  <si>
    <t>D</t>
  </si>
  <si>
    <t>E= (C*D)</t>
  </si>
  <si>
    <t>F</t>
  </si>
  <si>
    <t>G =E-F</t>
  </si>
  <si>
    <t>Estimated # Record-keepers</t>
  </si>
  <si>
    <t>Records Per Recordkeeper</t>
  </si>
  <si>
    <t>Estimated Avg. # of Hours Per Record</t>
  </si>
  <si>
    <t>Due to Program Change - Rule</t>
  </si>
  <si>
    <t>State Agency Level</t>
  </si>
  <si>
    <t>210.18(h)(2)(iv)</t>
  </si>
  <si>
    <t>SA maintains documentation of LEA/SFA compliance with nutrition standards for competitive foods.</t>
  </si>
  <si>
    <t>Paid Lunch Revenue</t>
  </si>
  <si>
    <t xml:space="preserve">210.20(b)(6) &amp; 210.18(o)(f)(k,l,m) &amp; 210.23(c) </t>
  </si>
  <si>
    <t>SA maintains records of all reviews and audits (including Program violations, corrective action, fiscal action and withholding of payments).</t>
  </si>
  <si>
    <t>210.20(b)(7) &amp; 210.19(c) &amp; 210.18(o)</t>
  </si>
  <si>
    <t>SA maintains documentation of fiscal action taken to disallow improper claims submitted by SFAs, as determined through claims processing, reviews, and USDA audits.</t>
  </si>
  <si>
    <t>Competitive Foods</t>
  </si>
  <si>
    <t>210.18 (c-h)</t>
  </si>
  <si>
    <t xml:space="preserve">SA completes and maintains documentation used to conduct Administrative Review. </t>
  </si>
  <si>
    <t>210.18 (c)</t>
  </si>
  <si>
    <t>SA completes and maintains documentation used to conduct targeted Follow Up Administrative Review.</t>
  </si>
  <si>
    <t>210.15(b)(8)</t>
  </si>
  <si>
    <t>State agencies must maintain records to document compliance with the procurement training requirements.</t>
  </si>
  <si>
    <t>210.26(b)</t>
  </si>
  <si>
    <t>State agencies must maintain records to related fines and specific violations</t>
  </si>
  <si>
    <t>SAs to maintain a plan for additional audit funds.</t>
  </si>
  <si>
    <t>Maintain records for reviewing Sponsoring organizations with less than 100 facilities and conduct activities other than the CACFP, or are at risk of having serious management problems every two years</t>
  </si>
  <si>
    <t>FNS-10</t>
  </si>
  <si>
    <t>School Food Authority/Local Education Agency Level</t>
  </si>
  <si>
    <t>FNS-13</t>
  </si>
  <si>
    <t>School food authorities must maintain document compliance with the procurement training requirements.</t>
  </si>
  <si>
    <t>School Food Authority Level Total</t>
  </si>
  <si>
    <t xml:space="preserve">School Level </t>
  </si>
  <si>
    <t xml:space="preserve"> -   </t>
  </si>
  <si>
    <t>School Level Total</t>
  </si>
  <si>
    <t xml:space="preserve"> Total Recordkeeping Burden</t>
  </si>
  <si>
    <t>Public Notification</t>
  </si>
  <si>
    <t>Form Number</t>
  </si>
  <si>
    <t>Due to Authorizing Statute</t>
  </si>
  <si>
    <t>Due to Program Change - Final Rule</t>
  </si>
  <si>
    <t>Due to an Adjustment</t>
  </si>
  <si>
    <t>Highlighted cells indicate a change due to the Final Rule</t>
  </si>
  <si>
    <t>210.18(m)(1)</t>
  </si>
  <si>
    <t>SA must post a summary of the most recent administrative review results of SFAs on the SA website and make a copy available upon request.</t>
  </si>
  <si>
    <t>Local Educational Agency / School Food Authority Level Total</t>
  </si>
  <si>
    <t xml:space="preserve"> Total Public Notification Burden</t>
  </si>
  <si>
    <t xml:space="preserve">SUMMARY OF BURDEN RECORDKEEPING &amp; REPORTING </t>
  </si>
  <si>
    <t>TOTAL NO. RESPONDENTS</t>
  </si>
  <si>
    <t>AVERAGE NO. RESPONSES PER RESPONDENT</t>
  </si>
  <si>
    <t>TOTAL ANNUAL RESPONSES</t>
  </si>
  <si>
    <t>AVERAGE HOURS PER RESPONSE</t>
  </si>
  <si>
    <t>TOTAL BURDEN HOURS</t>
  </si>
  <si>
    <t xml:space="preserve">CURRENT OMB INVENTORY </t>
  </si>
  <si>
    <t>This is the Current OMB Approved Burden Hrs column 'J'</t>
  </si>
  <si>
    <t>DIFFERENCE (NEW BURDEN REQUESTED)</t>
  </si>
  <si>
    <t xml:space="preserve"> </t>
  </si>
  <si>
    <t>CHANGE DUE TO ADJUSTMENT</t>
  </si>
  <si>
    <t>There are no adjustments.</t>
  </si>
  <si>
    <t xml:space="preserve">CHANGE DUE TO PROGRAM CHANGE </t>
  </si>
  <si>
    <t>ICR #0584-0655, Child Nutrition Integrity Final Rule</t>
  </si>
  <si>
    <t>Responses Per Respondent</t>
  </si>
  <si>
    <t>Total Annual Responses (Col. BxC)</t>
  </si>
  <si>
    <t>Estimated Total Hours (Col. DxE)</t>
  </si>
  <si>
    <t xml:space="preserve">Recordkeeping </t>
  </si>
  <si>
    <t xml:space="preserve">State Agency Level </t>
  </si>
  <si>
    <t>School Food Authority Level</t>
  </si>
  <si>
    <t xml:space="preserve">Recordkeeping Total </t>
  </si>
  <si>
    <t>Sponsors</t>
  </si>
  <si>
    <t>Institutions</t>
  </si>
  <si>
    <t>Facilities</t>
  </si>
  <si>
    <t xml:space="preserve">Reporting Total </t>
  </si>
  <si>
    <t>Local Educational Agency Level</t>
  </si>
  <si>
    <t>Public Notification Total</t>
  </si>
  <si>
    <t xml:space="preserve">TOTAL BURDEN                        </t>
  </si>
  <si>
    <t xml:space="preserve">Date </t>
  </si>
  <si>
    <t xml:space="preserve">User Initials </t>
  </si>
  <si>
    <t xml:space="preserve">Comments </t>
  </si>
  <si>
    <t xml:space="preserve">State agency must consult with FNS prior to taking any action to terminate for convenience. </t>
  </si>
  <si>
    <t xml:space="preserve">226.23(e)(1)(vii) </t>
  </si>
  <si>
    <t xml:space="preserve">226.6(p), 226.17(e),(f), 226.17a(f), 226.19(d), and 226.19a(d) </t>
  </si>
  <si>
    <t>Attachment CC Burden Chart - All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</si>
</sst>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_(* \(#,##0\);_(* &quot;-&quot;_);_(@_)"/>
    <numFmt numFmtId="44" formatCode="_(&quot;$&quot;* #,##0.00_);_(&quot;$&quot;* \(#,##0.00\);_(&quot;$&quot;* &quot;-&quot;??_);_(@_)"/>
    <numFmt numFmtId="43" formatCode="_(* #,##0.00_);_(* \(#,##0.00\);_(* &quot;-&quot;??_);_(@_)"/>
    <numFmt numFmtId="164" formatCode="#,##0.000"/>
    <numFmt numFmtId="165" formatCode="_(* #,##0.000_);_(* \(#,##0.000\);_(* &quot;-&quot;??_);_(@_)"/>
    <numFmt numFmtId="166" formatCode="_(* #,##0_);_(* \(#,##0\);_(* &quot;-&quot;??_);_(@_)"/>
    <numFmt numFmtId="167" formatCode="0.000"/>
    <numFmt numFmtId="168" formatCode="m/d/yy;@"/>
    <numFmt numFmtId="169" formatCode="_(* #,##0.0000_);_(* \(#,##0.0000\);_(* &quot;-&quot;??_);_(@_)"/>
    <numFmt numFmtId="170" formatCode="_(* #,##0.00000_);_(* \(#,##0.00000\);_(* &quot;-&quot;??_);_(@_)"/>
    <numFmt numFmtId="171" formatCode="_(* #,##0.0000000_);_(* \(#,##0.0000000\);_(* &quot;-&quot;??_);_(@_)"/>
    <numFmt numFmtId="172" formatCode="#,##0.0"/>
    <numFmt numFmtId="173" formatCode="#,##0.000_);\(#,##0.000\)"/>
    <numFmt numFmtId="174" formatCode="#,##0.00000000000"/>
    <numFmt numFmtId="175" formatCode="0_);\(0\)"/>
    <numFmt numFmtId="176" formatCode="#,##0;[Red]#,##0"/>
    <numFmt numFmtId="177" formatCode="#,##0.00\ [$€-1];[Red]\-#,##0.00\ [$€-1]"/>
  </numFmts>
  <fonts count="46" x14ac:knownFonts="1">
    <font>
      <sz val="11"/>
      <color theme="1"/>
      <name val="Calibri"/>
      <family val="2"/>
      <scheme val="minor"/>
    </font>
    <font>
      <b/>
      <sz val="11"/>
      <color theme="1"/>
      <name val="Calibri"/>
      <family val="2"/>
      <scheme val="minor"/>
    </font>
    <font>
      <sz val="10"/>
      <name val="Arial"/>
      <family val="2"/>
    </font>
    <font>
      <sz val="10"/>
      <name val="Arial"/>
      <family val="2"/>
    </font>
    <font>
      <b/>
      <sz val="10"/>
      <name val="Arial"/>
      <family val="2"/>
    </font>
    <font>
      <sz val="10"/>
      <name val="Calibri"/>
      <family val="2"/>
      <scheme val="minor"/>
    </font>
    <font>
      <b/>
      <sz val="10"/>
      <name val="Calibri"/>
      <family val="2"/>
      <scheme val="minor"/>
    </font>
    <font>
      <sz val="10"/>
      <name val="Cambria"/>
      <family val="1"/>
      <scheme val="major"/>
    </font>
    <font>
      <sz val="8"/>
      <color indexed="8"/>
      <name val="Cambria"/>
      <family val="1"/>
      <scheme val="major"/>
    </font>
    <font>
      <sz val="10"/>
      <color theme="0"/>
      <name val="Cambria"/>
      <family val="1"/>
      <scheme val="major"/>
    </font>
    <font>
      <sz val="10"/>
      <color indexed="9"/>
      <name val="Cambria"/>
      <family val="1"/>
      <scheme val="major"/>
    </font>
    <font>
      <sz val="10"/>
      <color indexed="8"/>
      <name val="Cambria"/>
      <family val="1"/>
      <scheme val="major"/>
    </font>
    <font>
      <sz val="12"/>
      <color indexed="8"/>
      <name val="Cambria"/>
      <family val="1"/>
      <scheme val="major"/>
    </font>
    <font>
      <sz val="10"/>
      <color indexed="8"/>
      <name val="Calibri"/>
      <family val="2"/>
      <scheme val="minor"/>
    </font>
    <font>
      <b/>
      <sz val="20"/>
      <color theme="1"/>
      <name val="Cambria"/>
      <family val="1"/>
      <scheme val="major"/>
    </font>
    <font>
      <b/>
      <sz val="9"/>
      <name val="Arial"/>
      <family val="2"/>
    </font>
    <font>
      <sz val="9"/>
      <name val="Arial"/>
      <family val="2"/>
    </font>
    <font>
      <sz val="9"/>
      <name val="Calibri"/>
      <family val="2"/>
      <scheme val="minor"/>
    </font>
    <font>
      <b/>
      <sz val="12"/>
      <color indexed="8"/>
      <name val="Cambria"/>
      <family val="1"/>
      <scheme val="major"/>
    </font>
    <font>
      <sz val="11"/>
      <color indexed="8"/>
      <name val="Cambria"/>
      <family val="1"/>
      <scheme val="major"/>
    </font>
    <font>
      <sz val="8"/>
      <name val="Cambria"/>
      <family val="1"/>
      <scheme val="major"/>
    </font>
    <font>
      <b/>
      <sz val="12"/>
      <name val="Cambria"/>
      <family val="1"/>
      <scheme val="major"/>
    </font>
    <font>
      <b/>
      <sz val="12"/>
      <name val="Calibri"/>
      <family val="2"/>
      <scheme val="minor"/>
    </font>
    <font>
      <b/>
      <sz val="14"/>
      <color indexed="8"/>
      <name val="Calibri"/>
      <family val="2"/>
      <scheme val="minor"/>
    </font>
    <font>
      <sz val="11"/>
      <name val="Calibri"/>
      <family val="2"/>
      <scheme val="minor"/>
    </font>
    <font>
      <sz val="12"/>
      <color theme="1"/>
      <name val="Times New Roman"/>
      <family val="1"/>
    </font>
    <font>
      <b/>
      <sz val="11"/>
      <color theme="3" tint="-0.249977111117893"/>
      <name val="Calibri"/>
      <family val="2"/>
      <scheme val="minor"/>
    </font>
    <font>
      <sz val="11"/>
      <name val="Calibri"/>
      <family val="2"/>
    </font>
    <font>
      <sz val="10"/>
      <color indexed="54"/>
      <name val="Arial"/>
      <family val="2"/>
    </font>
    <font>
      <sz val="9"/>
      <color indexed="81"/>
      <name val="Tahoma"/>
      <family val="2"/>
    </font>
    <font>
      <b/>
      <sz val="9"/>
      <color indexed="81"/>
      <name val="Tahoma"/>
      <family val="2"/>
    </font>
    <font>
      <sz val="11"/>
      <color theme="1"/>
      <name val="Calibri"/>
      <family val="2"/>
      <scheme val="minor"/>
    </font>
    <font>
      <b/>
      <sz val="20"/>
      <name val="Cambria"/>
      <family val="1"/>
      <scheme val="major"/>
    </font>
    <font>
      <sz val="11"/>
      <color rgb="FF000000"/>
      <name val="Arial"/>
      <family val="2"/>
    </font>
    <font>
      <sz val="10"/>
      <name val="Calibri"/>
      <family val="2"/>
    </font>
    <font>
      <sz val="10"/>
      <color theme="1"/>
      <name val="Calibri"/>
      <family val="2"/>
      <scheme val="minor"/>
    </font>
    <font>
      <sz val="10"/>
      <color rgb="FF000000"/>
      <name val="Calibri"/>
      <family val="2"/>
      <scheme val="minor"/>
    </font>
    <font>
      <sz val="10"/>
      <color theme="1"/>
      <name val="Calibri"/>
      <family val="2"/>
    </font>
    <font>
      <sz val="10"/>
      <color rgb="FF000000"/>
      <name val="Calibri"/>
      <family val="2"/>
    </font>
    <font>
      <sz val="11"/>
      <name val="Calibri"/>
      <scheme val="minor"/>
    </font>
    <font>
      <sz val="11"/>
      <color rgb="FF000000"/>
      <name val="Calibri"/>
      <scheme val="minor"/>
    </font>
    <font>
      <b/>
      <sz val="10"/>
      <name val="Times New Roman"/>
      <family val="1"/>
    </font>
    <font>
      <sz val="10"/>
      <name val="Times New Roman"/>
      <family val="1"/>
    </font>
    <font>
      <sz val="10"/>
      <color rgb="FF000000"/>
      <name val="Times New Roman"/>
      <family val="1"/>
    </font>
    <font>
      <b/>
      <sz val="10"/>
      <color indexed="8"/>
      <name val="Calibri"/>
      <family val="2"/>
      <scheme val="minor"/>
    </font>
    <font>
      <sz val="8"/>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6"/>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rgb="FF000000"/>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auto="1"/>
      </top>
      <bottom/>
      <diagonal/>
    </border>
    <border>
      <left/>
      <right/>
      <top style="double">
        <color auto="1"/>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s>
  <cellStyleXfs count="27">
    <xf numFmtId="0" fontId="0" fillId="0" borderId="0"/>
    <xf numFmtId="0" fontId="2"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31" fillId="0" borderId="0"/>
    <xf numFmtId="0" fontId="2" fillId="0" borderId="0"/>
    <xf numFmtId="43" fontId="31" fillId="0" borderId="0" applyFont="0" applyFill="0" applyBorder="0" applyAlignment="0" applyProtection="0"/>
  </cellStyleXfs>
  <cellXfs count="346">
    <xf numFmtId="0" fontId="0" fillId="0" borderId="0" xfId="0"/>
    <xf numFmtId="0" fontId="5" fillId="0" borderId="0" xfId="1" applyFont="1"/>
    <xf numFmtId="0" fontId="4" fillId="0" borderId="0" xfId="4" applyFont="1" applyAlignment="1">
      <alignment horizontal="center"/>
    </xf>
    <xf numFmtId="0" fontId="4" fillId="0" borderId="0" xfId="4" applyFont="1" applyAlignment="1">
      <alignment horizontal="center" vertical="center" wrapText="1"/>
    </xf>
    <xf numFmtId="0" fontId="3" fillId="0" borderId="0" xfId="4"/>
    <xf numFmtId="166" fontId="11" fillId="0" borderId="3" xfId="3" applyNumberFormat="1" applyFont="1" applyFill="1" applyBorder="1" applyAlignment="1">
      <alignment vertical="center"/>
    </xf>
    <xf numFmtId="166" fontId="11" fillId="0" borderId="3" xfId="3" applyNumberFormat="1" applyFont="1" applyBorder="1" applyAlignment="1">
      <alignment vertical="center"/>
    </xf>
    <xf numFmtId="43" fontId="3" fillId="0" borderId="0" xfId="4" applyNumberFormat="1"/>
    <xf numFmtId="43" fontId="0" fillId="0" borderId="0" xfId="0" applyNumberFormat="1"/>
    <xf numFmtId="0" fontId="13" fillId="2" borderId="1" xfId="1" applyFont="1" applyFill="1" applyBorder="1" applyAlignment="1">
      <alignment horizontal="center" vertical="center" wrapText="1"/>
    </xf>
    <xf numFmtId="0" fontId="12" fillId="0" borderId="2" xfId="0" applyFont="1" applyBorder="1" applyAlignment="1">
      <alignment vertical="center"/>
    </xf>
    <xf numFmtId="0" fontId="10" fillId="0" borderId="0" xfId="0" applyFont="1"/>
    <xf numFmtId="0" fontId="7" fillId="0" borderId="6" xfId="0" applyFont="1" applyBorder="1"/>
    <xf numFmtId="0" fontId="11" fillId="0" borderId="0" xfId="0" applyFont="1" applyAlignment="1">
      <alignment vertical="center"/>
    </xf>
    <xf numFmtId="166" fontId="11" fillId="0" borderId="0" xfId="3" applyNumberFormat="1" applyFont="1" applyBorder="1" applyAlignment="1">
      <alignment vertical="center"/>
    </xf>
    <xf numFmtId="166" fontId="11" fillId="0" borderId="0" xfId="3" applyNumberFormat="1" applyFont="1" applyFill="1" applyBorder="1" applyAlignment="1">
      <alignment vertical="center"/>
    </xf>
    <xf numFmtId="165" fontId="0" fillId="0" borderId="0" xfId="0" applyNumberFormat="1"/>
    <xf numFmtId="0" fontId="11" fillId="0" borderId="0" xfId="0" applyFont="1" applyAlignment="1">
      <alignment horizontal="left" vertical="center"/>
    </xf>
    <xf numFmtId="166" fontId="11" fillId="0" borderId="3" xfId="3" applyNumberFormat="1" applyFont="1" applyFill="1" applyBorder="1" applyAlignment="1">
      <alignment horizontal="right" vertical="center"/>
    </xf>
    <xf numFmtId="166" fontId="11" fillId="0" borderId="0" xfId="3" applyNumberFormat="1" applyFont="1" applyFill="1" applyBorder="1" applyAlignment="1">
      <alignment horizontal="right" vertical="center"/>
    </xf>
    <xf numFmtId="0" fontId="8" fillId="6" borderId="0" xfId="0" applyFont="1" applyFill="1" applyAlignment="1">
      <alignment horizontal="center" vertical="center" wrapText="1"/>
    </xf>
    <xf numFmtId="0" fontId="18" fillId="6" borderId="0" xfId="0" applyFont="1" applyFill="1" applyAlignment="1">
      <alignment horizontal="center" vertical="center" wrapText="1"/>
    </xf>
    <xf numFmtId="0" fontId="11" fillId="2" borderId="3" xfId="0" applyFont="1" applyFill="1" applyBorder="1" applyAlignment="1">
      <alignment horizontal="center" vertical="center" wrapText="1"/>
    </xf>
    <xf numFmtId="0" fontId="20" fillId="7" borderId="0" xfId="0" applyFont="1" applyFill="1" applyAlignment="1">
      <alignment horizontal="center" vertical="center" wrapText="1"/>
    </xf>
    <xf numFmtId="0" fontId="21" fillId="7" borderId="0" xfId="0" applyFont="1" applyFill="1" applyAlignment="1">
      <alignment horizontal="center" vertical="center" wrapText="1"/>
    </xf>
    <xf numFmtId="0" fontId="19" fillId="0" borderId="0" xfId="0" applyFont="1" applyAlignment="1">
      <alignment horizontal="right" vertical="center"/>
    </xf>
    <xf numFmtId="0" fontId="1" fillId="8" borderId="10" xfId="0" applyFont="1" applyFill="1" applyBorder="1" applyAlignment="1">
      <alignment horizontal="center"/>
    </xf>
    <xf numFmtId="0" fontId="0" fillId="8" borderId="11" xfId="0" applyFill="1" applyBorder="1"/>
    <xf numFmtId="0" fontId="0" fillId="8" borderId="12" xfId="0" applyFill="1" applyBorder="1"/>
    <xf numFmtId="0" fontId="0" fillId="8" borderId="11" xfId="0" applyFill="1" applyBorder="1" applyAlignment="1">
      <alignment horizontal="center"/>
    </xf>
    <xf numFmtId="0" fontId="11" fillId="9" borderId="0" xfId="0" applyFont="1" applyFill="1" applyAlignment="1">
      <alignment horizontal="left" vertical="center"/>
    </xf>
    <xf numFmtId="166" fontId="11" fillId="9" borderId="0" xfId="3" applyNumberFormat="1" applyFont="1" applyFill="1" applyBorder="1" applyAlignment="1">
      <alignment vertical="center"/>
    </xf>
    <xf numFmtId="0" fontId="13" fillId="2" borderId="0" xfId="1" applyFont="1" applyFill="1" applyAlignment="1">
      <alignment horizontal="center" vertical="center" wrapText="1"/>
    </xf>
    <xf numFmtId="0" fontId="1" fillId="0" borderId="0" xfId="0" applyFont="1"/>
    <xf numFmtId="0" fontId="0" fillId="0" borderId="15" xfId="0" applyBorder="1"/>
    <xf numFmtId="3" fontId="25" fillId="0" borderId="16" xfId="0" applyNumberFormat="1" applyFont="1" applyBorder="1" applyAlignment="1">
      <alignment horizontal="right"/>
    </xf>
    <xf numFmtId="0" fontId="25" fillId="0" borderId="16" xfId="0" applyFont="1" applyBorder="1" applyAlignment="1">
      <alignment horizontal="right"/>
    </xf>
    <xf numFmtId="0" fontId="25" fillId="0" borderId="8" xfId="0" applyFont="1" applyBorder="1"/>
    <xf numFmtId="167" fontId="25" fillId="0" borderId="16" xfId="0" applyNumberFormat="1" applyFont="1" applyBorder="1" applyAlignment="1">
      <alignment horizontal="right"/>
    </xf>
    <xf numFmtId="0" fontId="2" fillId="0" borderId="0" xfId="4" applyFont="1"/>
    <xf numFmtId="0" fontId="0" fillId="0" borderId="11" xfId="0" applyBorder="1"/>
    <xf numFmtId="0" fontId="0" fillId="0" borderId="12" xfId="0" applyBorder="1"/>
    <xf numFmtId="0" fontId="26" fillId="0" borderId="7" xfId="0" applyFont="1" applyBorder="1" applyAlignment="1">
      <alignment horizontal="center"/>
    </xf>
    <xf numFmtId="0" fontId="26" fillId="0" borderId="10" xfId="0" applyFont="1" applyBorder="1" applyAlignment="1">
      <alignment horizontal="center"/>
    </xf>
    <xf numFmtId="0" fontId="26" fillId="0" borderId="0" xfId="0" applyFont="1"/>
    <xf numFmtId="168" fontId="0" fillId="0" borderId="13" xfId="0" applyNumberFormat="1" applyBorder="1"/>
    <xf numFmtId="168" fontId="0" fillId="0" borderId="17" xfId="0" applyNumberFormat="1" applyBorder="1"/>
    <xf numFmtId="0" fontId="9" fillId="3" borderId="0" xfId="0" applyFont="1" applyFill="1" applyAlignment="1">
      <alignment horizontal="left" vertical="center" wrapText="1"/>
    </xf>
    <xf numFmtId="169" fontId="11" fillId="0" borderId="0" xfId="3" applyNumberFormat="1" applyFont="1" applyBorder="1" applyAlignment="1">
      <alignment vertical="center"/>
    </xf>
    <xf numFmtId="170" fontId="11" fillId="0" borderId="3" xfId="3" applyNumberFormat="1" applyFont="1" applyBorder="1" applyAlignment="1">
      <alignment vertical="center"/>
    </xf>
    <xf numFmtId="0" fontId="4" fillId="0" borderId="0" xfId="5" applyFont="1" applyAlignment="1">
      <alignment horizontal="center" vertical="center" wrapText="1"/>
    </xf>
    <xf numFmtId="0" fontId="4" fillId="0" borderId="0" xfId="5" applyFont="1" applyAlignment="1">
      <alignment horizontal="center"/>
    </xf>
    <xf numFmtId="166" fontId="11" fillId="5" borderId="0" xfId="3" applyNumberFormat="1" applyFont="1" applyFill="1" applyBorder="1" applyAlignment="1">
      <alignment vertical="center"/>
    </xf>
    <xf numFmtId="164" fontId="0" fillId="0" borderId="0" xfId="0" applyNumberFormat="1"/>
    <xf numFmtId="166" fontId="11" fillId="13" borderId="0" xfId="6" applyNumberFormat="1" applyFont="1" applyFill="1" applyBorder="1" applyAlignment="1">
      <alignment vertical="center"/>
    </xf>
    <xf numFmtId="166" fontId="11" fillId="15" borderId="0" xfId="6" applyNumberFormat="1" applyFont="1" applyFill="1" applyBorder="1" applyAlignment="1">
      <alignment vertical="center"/>
    </xf>
    <xf numFmtId="173" fontId="11" fillId="15" borderId="0" xfId="6" applyNumberFormat="1" applyFont="1" applyFill="1" applyBorder="1" applyAlignment="1">
      <alignment vertical="center"/>
    </xf>
    <xf numFmtId="0" fontId="21" fillId="15" borderId="0" xfId="0" applyFont="1" applyFill="1" applyAlignment="1">
      <alignment horizontal="center" vertical="center" wrapText="1"/>
    </xf>
    <xf numFmtId="0" fontId="11" fillId="5" borderId="0" xfId="0" applyFont="1" applyFill="1" applyAlignment="1">
      <alignment horizontal="left" vertical="center"/>
    </xf>
    <xf numFmtId="0" fontId="11" fillId="9" borderId="0" xfId="0" applyFont="1" applyFill="1" applyAlignment="1">
      <alignment vertical="center"/>
    </xf>
    <xf numFmtId="166" fontId="11" fillId="14" borderId="0" xfId="6" applyNumberFormat="1" applyFont="1" applyFill="1" applyBorder="1" applyAlignment="1">
      <alignment vertical="center"/>
    </xf>
    <xf numFmtId="0" fontId="19" fillId="13" borderId="0" xfId="0" applyFont="1" applyFill="1" applyAlignment="1">
      <alignment horizontal="right" vertical="center"/>
    </xf>
    <xf numFmtId="0" fontId="11" fillId="14" borderId="0" xfId="0" applyFont="1" applyFill="1" applyAlignment="1">
      <alignment horizontal="left" vertical="center"/>
    </xf>
    <xf numFmtId="0" fontId="11" fillId="13" borderId="0" xfId="0" applyFont="1" applyFill="1" applyAlignment="1">
      <alignment horizontal="left" vertical="center"/>
    </xf>
    <xf numFmtId="0" fontId="19" fillId="5" borderId="0" xfId="0" applyFont="1" applyFill="1" applyAlignment="1">
      <alignment horizontal="right" vertical="center"/>
    </xf>
    <xf numFmtId="166" fontId="0" fillId="0" borderId="0" xfId="0" applyNumberFormat="1"/>
    <xf numFmtId="166" fontId="11" fillId="9" borderId="3" xfId="3" applyNumberFormat="1" applyFont="1" applyFill="1" applyBorder="1" applyAlignment="1">
      <alignment vertical="center"/>
    </xf>
    <xf numFmtId="169" fontId="11" fillId="9" borderId="3" xfId="3" applyNumberFormat="1" applyFont="1" applyFill="1" applyBorder="1" applyAlignment="1">
      <alignment vertical="center"/>
    </xf>
    <xf numFmtId="166" fontId="11" fillId="13" borderId="18" xfId="6" applyNumberFormat="1" applyFont="1" applyFill="1" applyBorder="1" applyAlignment="1">
      <alignment vertical="center"/>
    </xf>
    <xf numFmtId="166" fontId="9" fillId="3" borderId="19" xfId="3" applyNumberFormat="1" applyFont="1" applyFill="1" applyBorder="1" applyAlignment="1">
      <alignment vertical="center"/>
    </xf>
    <xf numFmtId="39" fontId="9" fillId="3" borderId="19" xfId="3" applyNumberFormat="1" applyFont="1" applyFill="1" applyBorder="1" applyAlignment="1">
      <alignment vertical="center"/>
    </xf>
    <xf numFmtId="3" fontId="33" fillId="0" borderId="0" xfId="0" applyNumberFormat="1" applyFont="1"/>
    <xf numFmtId="174" fontId="0" fillId="0" borderId="0" xfId="0" applyNumberFormat="1"/>
    <xf numFmtId="0" fontId="6" fillId="0" borderId="0" xfId="3" applyNumberFormat="1" applyFont="1" applyFill="1" applyBorder="1" applyAlignment="1" applyProtection="1">
      <alignment horizontal="center" vertical="center" wrapText="1"/>
      <protection locked="0"/>
    </xf>
    <xf numFmtId="0" fontId="6" fillId="0" borderId="0" xfId="3" applyNumberFormat="1" applyFont="1" applyFill="1" applyBorder="1" applyAlignment="1" applyProtection="1">
      <alignment horizontal="center" vertical="center"/>
    </xf>
    <xf numFmtId="43" fontId="6" fillId="0" borderId="0" xfId="3" applyFont="1" applyFill="1" applyBorder="1" applyAlignment="1" applyProtection="1">
      <alignment horizontal="center" vertical="center" wrapText="1"/>
      <protection locked="0"/>
    </xf>
    <xf numFmtId="39" fontId="11" fillId="14" borderId="0" xfId="6" applyNumberFormat="1" applyFont="1" applyFill="1" applyBorder="1" applyAlignment="1">
      <alignment vertical="center"/>
    </xf>
    <xf numFmtId="171" fontId="11" fillId="13" borderId="18" xfId="6" applyNumberFormat="1" applyFont="1" applyFill="1" applyBorder="1" applyAlignment="1">
      <alignment vertical="center"/>
    </xf>
    <xf numFmtId="4" fontId="0" fillId="0" borderId="0" xfId="0" applyNumberFormat="1"/>
    <xf numFmtId="4" fontId="0" fillId="8" borderId="11" xfId="0" applyNumberFormat="1" applyFill="1" applyBorder="1"/>
    <xf numFmtId="3" fontId="0" fillId="0" borderId="0" xfId="0" applyNumberFormat="1"/>
    <xf numFmtId="0" fontId="5" fillId="0" borderId="0" xfId="0" applyFont="1"/>
    <xf numFmtId="0" fontId="5" fillId="18" borderId="0" xfId="0" applyFont="1" applyFill="1" applyAlignment="1">
      <alignment wrapText="1"/>
    </xf>
    <xf numFmtId="176" fontId="24" fillId="0" borderId="9" xfId="0" applyNumberFormat="1" applyFont="1" applyBorder="1"/>
    <xf numFmtId="3" fontId="25" fillId="0" borderId="9" xfId="0" applyNumberFormat="1" applyFont="1" applyBorder="1" applyAlignment="1">
      <alignment horizontal="right"/>
    </xf>
    <xf numFmtId="43" fontId="11" fillId="0" borderId="0" xfId="3" applyFont="1" applyBorder="1" applyAlignment="1">
      <alignment vertical="center"/>
    </xf>
    <xf numFmtId="43" fontId="11" fillId="0" borderId="0" xfId="3" applyFont="1" applyFill="1" applyBorder="1" applyAlignment="1">
      <alignment horizontal="right" vertical="center"/>
    </xf>
    <xf numFmtId="43" fontId="11" fillId="9" borderId="0" xfId="3" applyFont="1" applyFill="1" applyBorder="1" applyAlignment="1">
      <alignment vertical="center"/>
    </xf>
    <xf numFmtId="43" fontId="11" fillId="5" borderId="0" xfId="3" applyFont="1" applyFill="1" applyBorder="1" applyAlignment="1">
      <alignment vertical="center"/>
    </xf>
    <xf numFmtId="0" fontId="15" fillId="0" borderId="20" xfId="4" applyFont="1" applyBorder="1" applyAlignment="1">
      <alignment horizontal="center"/>
    </xf>
    <xf numFmtId="0" fontId="17" fillId="0" borderId="20" xfId="4" applyFont="1" applyBorder="1" applyAlignment="1">
      <alignment horizontal="center"/>
    </xf>
    <xf numFmtId="3" fontId="17" fillId="0" borderId="20" xfId="4" applyNumberFormat="1" applyFont="1" applyBorder="1" applyAlignment="1">
      <alignment horizontal="center"/>
    </xf>
    <xf numFmtId="0" fontId="13" fillId="4" borderId="20" xfId="1" applyFont="1" applyFill="1" applyBorder="1" applyAlignment="1">
      <alignment horizontal="center" vertical="center" wrapText="1"/>
    </xf>
    <xf numFmtId="3" fontId="13" fillId="4" borderId="20" xfId="1" applyNumberFormat="1" applyFont="1" applyFill="1" applyBorder="1" applyAlignment="1">
      <alignment horizontal="center" vertical="center" wrapText="1"/>
    </xf>
    <xf numFmtId="0" fontId="13" fillId="11" borderId="20" xfId="1" applyFont="1" applyFill="1" applyBorder="1" applyAlignment="1">
      <alignment horizontal="center" vertical="center" wrapText="1"/>
    </xf>
    <xf numFmtId="43" fontId="5" fillId="10" borderId="20" xfId="3" applyFont="1" applyFill="1" applyBorder="1" applyAlignment="1" applyProtection="1">
      <alignment vertical="center" wrapText="1"/>
      <protection locked="0"/>
    </xf>
    <xf numFmtId="43" fontId="6" fillId="10" borderId="20" xfId="3" applyFont="1" applyFill="1" applyBorder="1" applyAlignment="1" applyProtection="1">
      <alignment horizontal="right" vertical="center" wrapText="1"/>
      <protection locked="0"/>
    </xf>
    <xf numFmtId="166" fontId="5" fillId="10" borderId="20" xfId="3" applyNumberFormat="1" applyFont="1" applyFill="1" applyBorder="1" applyAlignment="1" applyProtection="1">
      <alignment vertical="center"/>
    </xf>
    <xf numFmtId="43" fontId="5" fillId="10" borderId="20" xfId="3" applyFont="1" applyFill="1" applyBorder="1" applyAlignment="1" applyProtection="1">
      <alignment vertical="center"/>
    </xf>
    <xf numFmtId="3" fontId="5" fillId="10" borderId="20" xfId="3" applyNumberFormat="1" applyFont="1" applyFill="1" applyBorder="1" applyAlignment="1" applyProtection="1">
      <alignment vertical="center"/>
    </xf>
    <xf numFmtId="0" fontId="5" fillId="10" borderId="20" xfId="3" applyNumberFormat="1" applyFont="1" applyFill="1" applyBorder="1" applyAlignment="1" applyProtection="1">
      <alignment vertical="center" wrapText="1"/>
      <protection locked="0"/>
    </xf>
    <xf numFmtId="0" fontId="6" fillId="10" borderId="20" xfId="3" applyNumberFormat="1" applyFont="1" applyFill="1" applyBorder="1" applyAlignment="1" applyProtection="1">
      <alignment horizontal="right" vertical="center" wrapText="1"/>
      <protection locked="0"/>
    </xf>
    <xf numFmtId="43" fontId="6" fillId="0" borderId="20" xfId="3" applyFont="1" applyFill="1" applyBorder="1" applyAlignment="1" applyProtection="1">
      <alignment horizontal="center" vertical="center" wrapText="1"/>
      <protection locked="0"/>
    </xf>
    <xf numFmtId="43" fontId="6" fillId="8" borderId="20" xfId="3" applyFont="1" applyFill="1" applyBorder="1" applyAlignment="1" applyProtection="1">
      <alignment horizontal="center" vertical="center"/>
    </xf>
    <xf numFmtId="43" fontId="6" fillId="8" borderId="20" xfId="3" applyFont="1" applyFill="1" applyBorder="1" applyAlignment="1" applyProtection="1">
      <alignment vertical="center" wrapText="1"/>
    </xf>
    <xf numFmtId="43" fontId="6" fillId="8" borderId="20" xfId="3" applyFont="1" applyFill="1" applyBorder="1" applyAlignment="1" applyProtection="1">
      <alignment horizontal="right" vertical="center"/>
    </xf>
    <xf numFmtId="37" fontId="6" fillId="8" borderId="20" xfId="3" applyNumberFormat="1" applyFont="1" applyFill="1" applyBorder="1" applyProtection="1"/>
    <xf numFmtId="39" fontId="6" fillId="8" borderId="20" xfId="3" applyNumberFormat="1" applyFont="1" applyFill="1" applyBorder="1" applyProtection="1"/>
    <xf numFmtId="3" fontId="6" fillId="8" borderId="20" xfId="3" applyNumberFormat="1" applyFont="1" applyFill="1" applyBorder="1" applyProtection="1"/>
    <xf numFmtId="0" fontId="13" fillId="17" borderId="20" xfId="1" applyFont="1" applyFill="1" applyBorder="1" applyAlignment="1">
      <alignment horizontal="center" vertical="center" wrapText="1"/>
    </xf>
    <xf numFmtId="0" fontId="5" fillId="0" borderId="20" xfId="3" applyNumberFormat="1" applyFont="1" applyFill="1" applyBorder="1" applyAlignment="1" applyProtection="1">
      <alignment horizontal="center" vertical="center" wrapText="1"/>
      <protection locked="0"/>
    </xf>
    <xf numFmtId="3" fontId="5" fillId="0" borderId="20" xfId="0" applyNumberFormat="1" applyFont="1" applyBorder="1" applyAlignment="1">
      <alignment horizontal="center" vertical="center"/>
    </xf>
    <xf numFmtId="4" fontId="6" fillId="16" borderId="20" xfId="3" applyNumberFormat="1" applyFont="1" applyFill="1" applyBorder="1" applyAlignment="1" applyProtection="1">
      <alignment horizontal="center" vertical="center" wrapText="1"/>
      <protection locked="0"/>
    </xf>
    <xf numFmtId="4" fontId="5" fillId="16" borderId="20" xfId="3" applyNumberFormat="1" applyFont="1" applyFill="1" applyBorder="1" applyAlignment="1" applyProtection="1">
      <alignment horizontal="center" vertical="center" wrapText="1"/>
      <protection locked="0"/>
    </xf>
    <xf numFmtId="4" fontId="5" fillId="16" borderId="20" xfId="3" applyNumberFormat="1" applyFont="1" applyFill="1" applyBorder="1" applyAlignment="1" applyProtection="1">
      <alignment horizontal="center" vertical="center"/>
    </xf>
    <xf numFmtId="3" fontId="5" fillId="16" borderId="20" xfId="3" applyNumberFormat="1" applyFont="1" applyFill="1" applyBorder="1" applyAlignment="1" applyProtection="1">
      <alignment horizontal="center" vertical="center"/>
    </xf>
    <xf numFmtId="0" fontId="6" fillId="16" borderId="20" xfId="3" applyNumberFormat="1" applyFont="1" applyFill="1" applyBorder="1" applyAlignment="1" applyProtection="1">
      <alignment horizontal="center" vertical="center" wrapText="1"/>
      <protection locked="0"/>
    </xf>
    <xf numFmtId="0" fontId="5" fillId="16" borderId="20" xfId="3" applyNumberFormat="1" applyFont="1" applyFill="1" applyBorder="1" applyAlignment="1" applyProtection="1">
      <alignment vertical="center" wrapText="1"/>
      <protection locked="0"/>
    </xf>
    <xf numFmtId="0" fontId="6" fillId="16" borderId="20" xfId="3" applyNumberFormat="1" applyFont="1" applyFill="1" applyBorder="1" applyAlignment="1" applyProtection="1">
      <alignment horizontal="right" vertical="center" wrapText="1"/>
      <protection locked="0"/>
    </xf>
    <xf numFmtId="167" fontId="5" fillId="16" borderId="20" xfId="3" applyNumberFormat="1" applyFont="1" applyFill="1" applyBorder="1" applyAlignment="1" applyProtection="1">
      <alignment horizontal="center" vertical="center"/>
    </xf>
    <xf numFmtId="2" fontId="5" fillId="16" borderId="20" xfId="3" applyNumberFormat="1" applyFont="1" applyFill="1" applyBorder="1" applyAlignment="1" applyProtection="1">
      <alignment horizontal="center" vertical="center"/>
    </xf>
    <xf numFmtId="166" fontId="5" fillId="16" borderId="20" xfId="3" applyNumberFormat="1" applyFont="1" applyFill="1" applyBorder="1" applyAlignment="1" applyProtection="1">
      <alignment vertical="center"/>
    </xf>
    <xf numFmtId="167" fontId="5" fillId="16" borderId="20" xfId="3" applyNumberFormat="1" applyFont="1" applyFill="1" applyBorder="1" applyAlignment="1" applyProtection="1">
      <alignment vertical="center"/>
    </xf>
    <xf numFmtId="2" fontId="5" fillId="16" borderId="20" xfId="3" applyNumberFormat="1" applyFont="1" applyFill="1" applyBorder="1" applyAlignment="1" applyProtection="1">
      <alignment vertical="center"/>
    </xf>
    <xf numFmtId="0" fontId="6" fillId="8" borderId="20" xfId="3" applyNumberFormat="1" applyFont="1" applyFill="1" applyBorder="1" applyAlignment="1" applyProtection="1">
      <alignment horizontal="center" vertical="center"/>
    </xf>
    <xf numFmtId="0" fontId="6" fillId="8" borderId="20" xfId="3" applyNumberFormat="1" applyFont="1" applyFill="1" applyBorder="1" applyAlignment="1" applyProtection="1">
      <alignment vertical="center" wrapText="1"/>
    </xf>
    <xf numFmtId="0" fontId="6" fillId="8" borderId="20" xfId="3" applyNumberFormat="1" applyFont="1" applyFill="1" applyBorder="1" applyAlignment="1" applyProtection="1">
      <alignment horizontal="right" vertical="center"/>
    </xf>
    <xf numFmtId="2" fontId="6" fillId="8" borderId="20" xfId="3" applyNumberFormat="1" applyFont="1" applyFill="1" applyBorder="1" applyProtection="1"/>
    <xf numFmtId="41" fontId="6" fillId="8" borderId="20" xfId="3" applyNumberFormat="1" applyFont="1" applyFill="1" applyBorder="1" applyProtection="1"/>
    <xf numFmtId="0" fontId="15" fillId="0" borderId="20" xfId="5" applyFont="1" applyBorder="1" applyAlignment="1">
      <alignment horizontal="center"/>
    </xf>
    <xf numFmtId="0" fontId="16" fillId="0" borderId="20" xfId="5" applyFont="1" applyBorder="1" applyAlignment="1">
      <alignment horizontal="center"/>
    </xf>
    <xf numFmtId="0" fontId="17" fillId="0" borderId="20" xfId="5" applyFont="1" applyBorder="1" applyAlignment="1">
      <alignment horizontal="center"/>
    </xf>
    <xf numFmtId="3" fontId="17" fillId="0" borderId="20" xfId="5" applyNumberFormat="1" applyFont="1" applyBorder="1" applyAlignment="1">
      <alignment horizontal="center"/>
    </xf>
    <xf numFmtId="0" fontId="13" fillId="12" borderId="20" xfId="1" applyFont="1" applyFill="1" applyBorder="1" applyAlignment="1">
      <alignment horizontal="center" vertical="center" wrapText="1"/>
    </xf>
    <xf numFmtId="3" fontId="13" fillId="12" borderId="20" xfId="1" applyNumberFormat="1" applyFont="1" applyFill="1" applyBorder="1" applyAlignment="1">
      <alignment horizontal="center" vertical="center" wrapText="1"/>
    </xf>
    <xf numFmtId="0" fontId="34" fillId="0" borderId="20" xfId="1" applyFont="1" applyBorder="1" applyAlignment="1">
      <alignment vertical="center" wrapText="1"/>
    </xf>
    <xf numFmtId="0" fontId="34" fillId="0" borderId="20" xfId="1" applyFont="1" applyBorder="1" applyAlignment="1">
      <alignment vertical="center"/>
    </xf>
    <xf numFmtId="37" fontId="5" fillId="0" borderId="20" xfId="6" applyNumberFormat="1" applyFont="1" applyFill="1" applyBorder="1" applyAlignment="1" applyProtection="1">
      <alignment vertical="center"/>
      <protection locked="0"/>
    </xf>
    <xf numFmtId="1" fontId="5" fillId="0" borderId="20" xfId="6" applyNumberFormat="1" applyFont="1" applyFill="1" applyBorder="1" applyAlignment="1" applyProtection="1">
      <alignment vertical="center"/>
      <protection locked="0"/>
    </xf>
    <xf numFmtId="37" fontId="34" fillId="0" borderId="20" xfId="6" applyNumberFormat="1" applyFont="1" applyFill="1" applyBorder="1" applyAlignment="1" applyProtection="1">
      <alignment vertical="center"/>
    </xf>
    <xf numFmtId="39" fontId="5" fillId="0" borderId="20" xfId="6" applyNumberFormat="1" applyFont="1" applyFill="1" applyBorder="1" applyAlignment="1" applyProtection="1">
      <alignment vertical="center"/>
      <protection locked="0"/>
    </xf>
    <xf numFmtId="172" fontId="34" fillId="0" borderId="20" xfId="6" applyNumberFormat="1" applyFont="1" applyFill="1" applyBorder="1" applyAlignment="1" applyProtection="1">
      <alignment vertical="center"/>
    </xf>
    <xf numFmtId="172" fontId="34" fillId="0" borderId="20" xfId="1" applyNumberFormat="1" applyFont="1" applyBorder="1" applyAlignment="1">
      <alignment vertical="center"/>
    </xf>
    <xf numFmtId="1" fontId="34" fillId="0" borderId="20" xfId="6" applyNumberFormat="1" applyFont="1" applyFill="1" applyBorder="1" applyAlignment="1" applyProtection="1">
      <alignment vertical="center"/>
      <protection locked="0"/>
    </xf>
    <xf numFmtId="3" fontId="5" fillId="0" borderId="20" xfId="0" applyNumberFormat="1" applyFont="1" applyBorder="1" applyAlignment="1">
      <alignment vertical="center"/>
    </xf>
    <xf numFmtId="175" fontId="28" fillId="0" borderId="20" xfId="0" applyNumberFormat="1" applyFont="1" applyBorder="1" applyAlignment="1">
      <alignment vertical="center"/>
    </xf>
    <xf numFmtId="3" fontId="5" fillId="0" borderId="20" xfId="6" applyNumberFormat="1" applyFont="1" applyFill="1" applyBorder="1" applyAlignment="1" applyProtection="1">
      <alignment vertical="center"/>
    </xf>
    <xf numFmtId="0" fontId="6" fillId="13" borderId="20" xfId="3" applyNumberFormat="1" applyFont="1" applyFill="1" applyBorder="1" applyAlignment="1" applyProtection="1">
      <alignment horizontal="center" vertical="center" wrapText="1"/>
      <protection locked="0"/>
    </xf>
    <xf numFmtId="0" fontId="5" fillId="13" borderId="20" xfId="6" applyNumberFormat="1" applyFont="1" applyFill="1" applyBorder="1" applyAlignment="1" applyProtection="1">
      <alignment vertical="center" wrapText="1"/>
      <protection locked="0"/>
    </xf>
    <xf numFmtId="0" fontId="22" fillId="13" borderId="20" xfId="6" applyNumberFormat="1" applyFont="1" applyFill="1" applyBorder="1" applyAlignment="1" applyProtection="1">
      <alignment horizontal="right" vertical="center" wrapText="1"/>
      <protection locked="0"/>
    </xf>
    <xf numFmtId="1" fontId="6" fillId="13" borderId="20" xfId="6" applyNumberFormat="1" applyFont="1" applyFill="1" applyBorder="1" applyAlignment="1" applyProtection="1">
      <alignment horizontal="center" vertical="center"/>
      <protection locked="0"/>
    </xf>
    <xf numFmtId="1" fontId="5" fillId="13" borderId="20" xfId="6" applyNumberFormat="1" applyFont="1" applyFill="1" applyBorder="1" applyAlignment="1" applyProtection="1">
      <alignment vertical="center"/>
    </xf>
    <xf numFmtId="2" fontId="5" fillId="13" borderId="20" xfId="6" applyNumberFormat="1" applyFont="1" applyFill="1" applyBorder="1" applyAlignment="1" applyProtection="1">
      <alignment vertical="center"/>
    </xf>
    <xf numFmtId="37" fontId="5" fillId="13" borderId="20" xfId="6" applyNumberFormat="1" applyFont="1" applyFill="1" applyBorder="1" applyAlignment="1" applyProtection="1">
      <alignment vertical="center"/>
    </xf>
    <xf numFmtId="3" fontId="5" fillId="13" borderId="20" xfId="6" applyNumberFormat="1" applyFont="1" applyFill="1" applyBorder="1" applyAlignment="1" applyProtection="1">
      <alignment vertical="center"/>
    </xf>
    <xf numFmtId="43" fontId="6" fillId="13" borderId="20" xfId="3" applyFont="1" applyFill="1" applyBorder="1" applyAlignment="1" applyProtection="1">
      <alignment horizontal="center" vertical="center" wrapText="1"/>
      <protection locked="0"/>
    </xf>
    <xf numFmtId="0" fontId="6" fillId="13" borderId="20" xfId="6" applyNumberFormat="1" applyFont="1" applyFill="1" applyBorder="1" applyAlignment="1" applyProtection="1">
      <alignment horizontal="center" vertical="center" wrapText="1"/>
      <protection locked="0"/>
    </xf>
    <xf numFmtId="0" fontId="27" fillId="0" borderId="20" xfId="1" applyFont="1" applyBorder="1" applyAlignment="1">
      <alignment vertical="center"/>
    </xf>
    <xf numFmtId="0" fontId="27" fillId="0" borderId="20" xfId="1" applyFont="1" applyBorder="1" applyAlignment="1">
      <alignment vertical="center" wrapText="1"/>
    </xf>
    <xf numFmtId="3" fontId="27" fillId="0" borderId="20" xfId="1" applyNumberFormat="1" applyFont="1" applyBorder="1" applyAlignment="1">
      <alignment vertical="center"/>
    </xf>
    <xf numFmtId="2" fontId="27" fillId="0" borderId="20" xfId="1" applyNumberFormat="1" applyFont="1" applyBorder="1" applyAlignment="1">
      <alignment vertical="center"/>
    </xf>
    <xf numFmtId="37" fontId="5" fillId="0" borderId="20" xfId="6" applyNumberFormat="1" applyFont="1" applyFill="1" applyBorder="1" applyAlignment="1" applyProtection="1">
      <alignment vertical="center"/>
    </xf>
    <xf numFmtId="2" fontId="5" fillId="0" borderId="20" xfId="6" applyNumberFormat="1" applyFont="1" applyFill="1" applyBorder="1" applyAlignment="1" applyProtection="1">
      <alignment vertical="center"/>
      <protection locked="0"/>
    </xf>
    <xf numFmtId="3" fontId="2" fillId="0" borderId="20" xfId="1" applyNumberFormat="1" applyBorder="1" applyAlignment="1">
      <alignment vertical="center"/>
    </xf>
    <xf numFmtId="3" fontId="5" fillId="0" borderId="20" xfId="6" applyNumberFormat="1" applyFont="1" applyFill="1" applyBorder="1" applyAlignment="1" applyProtection="1">
      <alignment vertical="center"/>
      <protection locked="0"/>
    </xf>
    <xf numFmtId="166" fontId="5" fillId="13" borderId="20" xfId="6" applyNumberFormat="1" applyFont="1" applyFill="1" applyBorder="1" applyAlignment="1" applyProtection="1">
      <alignment vertical="center"/>
    </xf>
    <xf numFmtId="43" fontId="6" fillId="8" borderId="20" xfId="3" applyFont="1" applyFill="1" applyBorder="1" applyAlignment="1" applyProtection="1">
      <alignment horizontal="center" vertical="center" wrapText="1"/>
      <protection locked="0"/>
    </xf>
    <xf numFmtId="0" fontId="6" fillId="8" borderId="20" xfId="6" applyNumberFormat="1" applyFont="1" applyFill="1" applyBorder="1" applyAlignment="1" applyProtection="1">
      <alignment vertical="center" wrapText="1"/>
    </xf>
    <xf numFmtId="0" fontId="22" fillId="8" borderId="20" xfId="6" applyNumberFormat="1" applyFont="1" applyFill="1" applyBorder="1" applyAlignment="1" applyProtection="1">
      <alignment horizontal="right" vertical="center"/>
    </xf>
    <xf numFmtId="0" fontId="6" fillId="8" borderId="20" xfId="6" applyNumberFormat="1" applyFont="1" applyFill="1" applyBorder="1" applyAlignment="1" applyProtection="1">
      <alignment horizontal="center" vertical="center"/>
    </xf>
    <xf numFmtId="37" fontId="6" fillId="8" borderId="20" xfId="6" applyNumberFormat="1" applyFont="1" applyFill="1" applyBorder="1" applyProtection="1"/>
    <xf numFmtId="2" fontId="6" fillId="8" borderId="20" xfId="6" applyNumberFormat="1" applyFont="1" applyFill="1" applyBorder="1" applyProtection="1"/>
    <xf numFmtId="166" fontId="6" fillId="8" borderId="20" xfId="6" applyNumberFormat="1" applyFont="1" applyFill="1" applyBorder="1" applyProtection="1"/>
    <xf numFmtId="3" fontId="6" fillId="8" borderId="20" xfId="6" applyNumberFormat="1" applyFont="1" applyFill="1" applyBorder="1" applyProtection="1"/>
    <xf numFmtId="0" fontId="39" fillId="0" borderId="21" xfId="0" applyFont="1" applyBorder="1" applyAlignment="1">
      <alignment horizontal="center" vertical="center"/>
    </xf>
    <xf numFmtId="0" fontId="39" fillId="0" borderId="22" xfId="0" applyFont="1" applyBorder="1" applyAlignment="1">
      <alignment horizontal="center" vertical="center"/>
    </xf>
    <xf numFmtId="0" fontId="23" fillId="0" borderId="20" xfId="1" applyFont="1" applyBorder="1" applyAlignment="1">
      <alignment horizontal="center" vertical="center" wrapText="1"/>
    </xf>
    <xf numFmtId="0" fontId="39" fillId="0" borderId="23"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21" xfId="0" applyFont="1" applyBorder="1" applyAlignment="1">
      <alignment horizontal="center"/>
    </xf>
    <xf numFmtId="3" fontId="40" fillId="0" borderId="21" xfId="0" applyNumberFormat="1" applyFont="1" applyBorder="1" applyAlignment="1">
      <alignment horizontal="center" vertical="center" wrapText="1"/>
    </xf>
    <xf numFmtId="3" fontId="39" fillId="0" borderId="21" xfId="0" applyNumberFormat="1" applyFont="1" applyBorder="1" applyAlignment="1">
      <alignment horizontal="center" vertical="center"/>
    </xf>
    <xf numFmtId="0" fontId="40" fillId="0" borderId="0" xfId="0" applyFont="1" applyAlignment="1">
      <alignment horizontal="center" vertical="center"/>
    </xf>
    <xf numFmtId="0" fontId="5" fillId="0" borderId="20" xfId="0" applyFont="1" applyBorder="1" applyAlignment="1">
      <alignment horizontal="center" vertical="center" wrapText="1"/>
    </xf>
    <xf numFmtId="0" fontId="5" fillId="0" borderId="20" xfId="0" applyFont="1" applyBorder="1" applyAlignment="1">
      <alignment horizontal="center" vertical="center"/>
    </xf>
    <xf numFmtId="0" fontId="5" fillId="0" borderId="20" xfId="0" applyFont="1" applyBorder="1" applyAlignment="1">
      <alignment horizontal="left" vertical="center" wrapText="1"/>
    </xf>
    <xf numFmtId="3" fontId="5" fillId="10" borderId="20" xfId="3" applyNumberFormat="1" applyFont="1" applyFill="1" applyBorder="1" applyAlignment="1" applyProtection="1">
      <alignment horizontal="center" vertical="center"/>
    </xf>
    <xf numFmtId="41" fontId="5" fillId="10" borderId="20" xfId="3" applyNumberFormat="1" applyFont="1" applyFill="1" applyBorder="1" applyAlignment="1" applyProtection="1">
      <alignment horizontal="center" vertical="center"/>
    </xf>
    <xf numFmtId="43" fontId="5" fillId="10" borderId="20" xfId="3" applyFont="1" applyFill="1" applyBorder="1" applyAlignment="1" applyProtection="1">
      <alignment horizontal="center" vertical="center"/>
    </xf>
    <xf numFmtId="0" fontId="36" fillId="0" borderId="20" xfId="1" applyFont="1" applyBorder="1" applyAlignment="1">
      <alignment horizontal="left" vertical="center" wrapText="1"/>
    </xf>
    <xf numFmtId="166" fontId="5" fillId="0" borderId="20" xfId="3" applyNumberFormat="1" applyFont="1" applyFill="1" applyBorder="1" applyAlignment="1" applyProtection="1">
      <alignment horizontal="center" vertical="center"/>
    </xf>
    <xf numFmtId="1" fontId="5" fillId="0" borderId="20" xfId="3" applyNumberFormat="1" applyFont="1" applyFill="1" applyBorder="1" applyAlignment="1" applyProtection="1">
      <alignment horizontal="center" vertical="center"/>
      <protection locked="0"/>
    </xf>
    <xf numFmtId="3" fontId="5" fillId="0" borderId="20" xfId="3" applyNumberFormat="1" applyFont="1" applyFill="1" applyBorder="1" applyAlignment="1" applyProtection="1">
      <alignment horizontal="center" vertical="center"/>
    </xf>
    <xf numFmtId="0" fontId="0" fillId="0" borderId="11" xfId="0" applyBorder="1" applyAlignment="1">
      <alignment horizontal="center"/>
    </xf>
    <xf numFmtId="0" fontId="35" fillId="0" borderId="20" xfId="0" applyFont="1" applyBorder="1" applyAlignment="1">
      <alignment horizontal="center" vertical="center"/>
    </xf>
    <xf numFmtId="0" fontId="36" fillId="0" borderId="20" xfId="0" applyFont="1" applyBorder="1" applyAlignment="1">
      <alignment horizontal="left" vertical="center" wrapText="1"/>
    </xf>
    <xf numFmtId="0" fontId="36" fillId="0" borderId="20" xfId="0" applyFont="1" applyBorder="1" applyAlignment="1">
      <alignment horizontal="center" vertical="center" wrapText="1"/>
    </xf>
    <xf numFmtId="0" fontId="36" fillId="0" borderId="20" xfId="0" applyFont="1" applyBorder="1" applyAlignment="1">
      <alignment vertical="center" wrapText="1"/>
    </xf>
    <xf numFmtId="0" fontId="5" fillId="0" borderId="0" xfId="0" applyFont="1" applyAlignment="1">
      <alignment wrapText="1"/>
    </xf>
    <xf numFmtId="43" fontId="5" fillId="0" borderId="20" xfId="3" applyFont="1" applyFill="1" applyBorder="1" applyAlignment="1" applyProtection="1">
      <alignment horizontal="left" vertical="top" wrapText="1"/>
      <protection locked="0"/>
    </xf>
    <xf numFmtId="0" fontId="38" fillId="0" borderId="20" xfId="1" applyFont="1" applyBorder="1" applyAlignment="1">
      <alignment horizontal="left" vertical="top" wrapText="1"/>
    </xf>
    <xf numFmtId="3" fontId="34" fillId="0" borderId="20" xfId="1" applyNumberFormat="1" applyFont="1" applyBorder="1" applyAlignment="1">
      <alignment horizontal="center" vertical="center"/>
    </xf>
    <xf numFmtId="4" fontId="35" fillId="0" borderId="20" xfId="0" applyNumberFormat="1" applyFont="1" applyBorder="1" applyAlignment="1">
      <alignment horizontal="center" vertical="center" wrapText="1"/>
    </xf>
    <xf numFmtId="0" fontId="36" fillId="0" borderId="20" xfId="0" applyFont="1" applyBorder="1" applyAlignment="1">
      <alignment horizontal="left" vertical="top" wrapText="1"/>
    </xf>
    <xf numFmtId="1" fontId="34" fillId="0" borderId="20" xfId="1" applyNumberFormat="1" applyFont="1" applyBorder="1" applyAlignment="1">
      <alignment horizontal="center" vertical="center"/>
    </xf>
    <xf numFmtId="2" fontId="5" fillId="0" borderId="20" xfId="3" applyNumberFormat="1" applyFont="1" applyFill="1" applyBorder="1" applyAlignment="1" applyProtection="1">
      <alignment horizontal="center" vertical="center"/>
      <protection locked="0"/>
    </xf>
    <xf numFmtId="43" fontId="5" fillId="0" borderId="20" xfId="3" applyFont="1" applyFill="1" applyBorder="1" applyAlignment="1" applyProtection="1">
      <alignment horizontal="center" vertical="center" wrapText="1"/>
      <protection locked="0"/>
    </xf>
    <xf numFmtId="0" fontId="38" fillId="0" borderId="20" xfId="0" applyFont="1" applyBorder="1" applyAlignment="1">
      <alignment vertical="center" wrapText="1"/>
    </xf>
    <xf numFmtId="3" fontId="37" fillId="0" borderId="20" xfId="0" applyNumberFormat="1" applyFont="1" applyBorder="1" applyAlignment="1">
      <alignment horizontal="center" vertical="center"/>
    </xf>
    <xf numFmtId="4" fontId="37" fillId="0" borderId="20" xfId="0" applyNumberFormat="1" applyFont="1" applyBorder="1" applyAlignment="1">
      <alignment horizontal="center" vertical="center"/>
    </xf>
    <xf numFmtId="3" fontId="34" fillId="0" borderId="20" xfId="3" applyNumberFormat="1" applyFont="1" applyFill="1" applyBorder="1" applyAlignment="1" applyProtection="1">
      <alignment horizontal="center" vertical="center"/>
      <protection locked="0"/>
    </xf>
    <xf numFmtId="3" fontId="34" fillId="0" borderId="20" xfId="3" applyNumberFormat="1" applyFont="1" applyFill="1" applyBorder="1" applyAlignment="1" applyProtection="1">
      <alignment horizontal="center" vertical="center"/>
    </xf>
    <xf numFmtId="43" fontId="5" fillId="0" borderId="20" xfId="3" applyFont="1" applyFill="1" applyBorder="1" applyAlignment="1" applyProtection="1">
      <alignment horizontal="center" vertical="center"/>
    </xf>
    <xf numFmtId="4" fontId="34" fillId="0" borderId="20" xfId="3" applyNumberFormat="1" applyFont="1" applyFill="1" applyBorder="1" applyAlignment="1" applyProtection="1">
      <alignment horizontal="center" vertical="center"/>
      <protection locked="0"/>
    </xf>
    <xf numFmtId="4" fontId="5" fillId="0" borderId="20" xfId="3" applyNumberFormat="1" applyFont="1" applyFill="1" applyBorder="1" applyAlignment="1" applyProtection="1">
      <alignment horizontal="center" vertical="center"/>
    </xf>
    <xf numFmtId="3" fontId="0" fillId="0" borderId="20" xfId="0" applyNumberFormat="1" applyBorder="1" applyAlignment="1">
      <alignment horizontal="center" vertical="center" wrapText="1"/>
    </xf>
    <xf numFmtId="3" fontId="35" fillId="0" borderId="20" xfId="0" applyNumberFormat="1" applyFont="1" applyBorder="1" applyAlignment="1">
      <alignment horizontal="center" vertical="center" wrapText="1"/>
    </xf>
    <xf numFmtId="0" fontId="41" fillId="0" borderId="20" xfId="1" applyFont="1" applyBorder="1" applyAlignment="1">
      <alignment horizontal="center" vertical="center" wrapText="1"/>
    </xf>
    <xf numFmtId="0" fontId="42" fillId="0" borderId="20" xfId="1" applyFont="1" applyBorder="1" applyAlignment="1">
      <alignment horizontal="left" vertical="center" wrapText="1"/>
    </xf>
    <xf numFmtId="0" fontId="42" fillId="0" borderId="20" xfId="1" applyFont="1" applyBorder="1" applyAlignment="1">
      <alignment horizontal="left" vertical="top" wrapText="1"/>
    </xf>
    <xf numFmtId="0" fontId="42" fillId="0" borderId="20" xfId="1" applyFont="1" applyBorder="1" applyAlignment="1">
      <alignment horizontal="left" vertical="center"/>
    </xf>
    <xf numFmtId="0" fontId="42" fillId="0" borderId="20" xfId="0" applyFont="1" applyBorder="1" applyAlignment="1">
      <alignment horizontal="left" vertical="top"/>
    </xf>
    <xf numFmtId="0" fontId="42" fillId="0" borderId="20" xfId="0" applyFont="1" applyBorder="1" applyAlignment="1">
      <alignment horizontal="center" vertical="center"/>
    </xf>
    <xf numFmtId="0" fontId="42" fillId="0" borderId="20" xfId="0" applyFont="1" applyBorder="1" applyAlignment="1">
      <alignment horizontal="left" vertical="center"/>
    </xf>
    <xf numFmtId="0" fontId="43" fillId="0" borderId="20" xfId="0" applyFont="1" applyBorder="1" applyAlignment="1">
      <alignment horizontal="left" vertical="top" wrapText="1"/>
    </xf>
    <xf numFmtId="0" fontId="43" fillId="0" borderId="20" xfId="0" applyFont="1" applyBorder="1" applyAlignment="1">
      <alignment horizontal="center" vertical="center"/>
    </xf>
    <xf numFmtId="0" fontId="5" fillId="0" borderId="20" xfId="0" applyFont="1" applyBorder="1" applyAlignment="1">
      <alignment vertical="center" wrapText="1"/>
    </xf>
    <xf numFmtId="0" fontId="5" fillId="0" borderId="20" xfId="1" applyFont="1" applyBorder="1" applyAlignment="1">
      <alignment vertical="center" wrapText="1"/>
    </xf>
    <xf numFmtId="0" fontId="5" fillId="0" borderId="20" xfId="1" applyFont="1" applyBorder="1" applyAlignment="1">
      <alignment horizontal="left" vertical="top" wrapText="1"/>
    </xf>
    <xf numFmtId="0" fontId="5" fillId="0" borderId="20" xfId="0" applyFont="1" applyBorder="1" applyAlignment="1">
      <alignment vertical="top" wrapText="1"/>
    </xf>
    <xf numFmtId="0" fontId="5" fillId="0" borderId="20" xfId="0" applyFont="1" applyBorder="1" applyAlignment="1">
      <alignment horizontal="left" vertical="top" wrapText="1"/>
    </xf>
    <xf numFmtId="0" fontId="5" fillId="0" borderId="20" xfId="1" applyFont="1" applyBorder="1" applyAlignment="1">
      <alignment vertical="center"/>
    </xf>
    <xf numFmtId="177" fontId="5" fillId="0" borderId="20" xfId="1" applyNumberFormat="1" applyFont="1" applyBorder="1" applyAlignment="1">
      <alignment horizontal="left" vertical="center"/>
    </xf>
    <xf numFmtId="0" fontId="5" fillId="0" borderId="20" xfId="1" applyFont="1" applyBorder="1" applyAlignment="1">
      <alignment horizontal="left" vertical="center" wrapText="1"/>
    </xf>
    <xf numFmtId="0" fontId="5" fillId="0" borderId="20" xfId="1" applyFont="1" applyBorder="1" applyAlignment="1">
      <alignment horizontal="left" vertical="center"/>
    </xf>
    <xf numFmtId="0" fontId="5" fillId="0" borderId="20" xfId="0" applyFont="1" applyBorder="1" applyAlignment="1">
      <alignment horizontal="left" vertical="top"/>
    </xf>
    <xf numFmtId="0" fontId="5" fillId="0" borderId="20" xfId="0" applyFont="1" applyBorder="1" applyAlignment="1">
      <alignment horizontal="left" vertical="center"/>
    </xf>
    <xf numFmtId="37" fontId="42" fillId="0" borderId="20" xfId="6" applyNumberFormat="1" applyFont="1" applyFill="1" applyBorder="1" applyAlignment="1" applyProtection="1">
      <alignment horizontal="center" vertical="center"/>
      <protection locked="0"/>
    </xf>
    <xf numFmtId="1" fontId="42" fillId="0" borderId="20" xfId="1" applyNumberFormat="1" applyFont="1" applyBorder="1" applyAlignment="1">
      <alignment horizontal="center" vertical="center"/>
    </xf>
    <xf numFmtId="3" fontId="42" fillId="0" borderId="20" xfId="6" applyNumberFormat="1" applyFont="1" applyFill="1" applyBorder="1" applyAlignment="1" applyProtection="1">
      <alignment horizontal="center" vertical="center"/>
    </xf>
    <xf numFmtId="3" fontId="42" fillId="0" borderId="20" xfId="1" applyNumberFormat="1" applyFont="1" applyBorder="1" applyAlignment="1">
      <alignment horizontal="center" vertical="center"/>
    </xf>
    <xf numFmtId="1" fontId="42" fillId="0" borderId="20" xfId="6" applyNumberFormat="1" applyFont="1" applyFill="1" applyBorder="1" applyAlignment="1" applyProtection="1">
      <alignment horizontal="center" vertical="center"/>
      <protection locked="0"/>
    </xf>
    <xf numFmtId="39" fontId="42" fillId="0" borderId="20" xfId="6" applyNumberFormat="1" applyFont="1" applyFill="1" applyBorder="1" applyAlignment="1" applyProtection="1">
      <alignment horizontal="center" vertical="center"/>
      <protection locked="0"/>
    </xf>
    <xf numFmtId="3" fontId="42" fillId="0" borderId="20" xfId="0" applyNumberFormat="1" applyFont="1" applyBorder="1" applyAlignment="1">
      <alignment horizontal="center" vertical="center"/>
    </xf>
    <xf numFmtId="166" fontId="42" fillId="0" borderId="20" xfId="26" applyNumberFormat="1" applyFont="1" applyFill="1" applyBorder="1" applyAlignment="1">
      <alignment horizontal="center" vertical="center"/>
    </xf>
    <xf numFmtId="1" fontId="42" fillId="0" borderId="20" xfId="0" applyNumberFormat="1" applyFont="1" applyBorder="1" applyAlignment="1">
      <alignment horizontal="center" vertical="center"/>
    </xf>
    <xf numFmtId="37" fontId="5" fillId="0" borderId="20" xfId="6" applyNumberFormat="1" applyFont="1" applyFill="1" applyBorder="1" applyAlignment="1" applyProtection="1">
      <alignment horizontal="center" vertical="center"/>
      <protection locked="0"/>
    </xf>
    <xf numFmtId="3" fontId="5" fillId="0" borderId="20" xfId="6" applyNumberFormat="1" applyFont="1" applyFill="1" applyBorder="1" applyAlignment="1" applyProtection="1">
      <alignment horizontal="center" vertical="center"/>
    </xf>
    <xf numFmtId="39" fontId="5" fillId="0" borderId="20" xfId="6" applyNumberFormat="1" applyFont="1" applyFill="1" applyBorder="1" applyAlignment="1" applyProtection="1">
      <alignment horizontal="center" vertical="center"/>
      <protection locked="0"/>
    </xf>
    <xf numFmtId="1" fontId="42" fillId="0" borderId="0" xfId="0" applyNumberFormat="1" applyFont="1" applyAlignment="1">
      <alignment horizontal="right" vertical="center"/>
    </xf>
    <xf numFmtId="1" fontId="42" fillId="0" borderId="0" xfId="6" applyNumberFormat="1" applyFont="1" applyFill="1" applyBorder="1" applyAlignment="1" applyProtection="1">
      <alignment horizontal="right" vertical="center"/>
    </xf>
    <xf numFmtId="1" fontId="42" fillId="0" borderId="11" xfId="6" applyNumberFormat="1" applyFont="1" applyFill="1" applyBorder="1" applyAlignment="1" applyProtection="1">
      <alignment horizontal="right" vertical="center"/>
    </xf>
    <xf numFmtId="0" fontId="44" fillId="0" borderId="24" xfId="1" applyFont="1" applyBorder="1" applyAlignment="1">
      <alignment horizontal="center" vertical="center" wrapText="1"/>
    </xf>
    <xf numFmtId="0" fontId="5" fillId="0" borderId="21" xfId="6" applyNumberFormat="1" applyFont="1" applyFill="1" applyBorder="1" applyAlignment="1" applyProtection="1">
      <alignment horizontal="left" vertical="top" wrapText="1"/>
    </xf>
    <xf numFmtId="0" fontId="0" fillId="8" borderId="0" xfId="0" applyFill="1"/>
    <xf numFmtId="0" fontId="34" fillId="0" borderId="20" xfId="0" applyFont="1" applyBorder="1" applyAlignment="1">
      <alignment horizontal="left" vertical="center" wrapText="1"/>
    </xf>
    <xf numFmtId="0" fontId="5" fillId="0" borderId="20" xfId="0" applyFont="1" applyBorder="1" applyAlignment="1">
      <alignment horizontal="center" vertical="top" wrapText="1"/>
    </xf>
    <xf numFmtId="0" fontId="42" fillId="0" borderId="20" xfId="1" applyFont="1" applyBorder="1" applyAlignment="1">
      <alignment vertical="top"/>
    </xf>
    <xf numFmtId="0" fontId="42" fillId="0" borderId="20" xfId="1" applyFont="1" applyBorder="1" applyAlignment="1">
      <alignment vertical="top" wrapText="1"/>
    </xf>
    <xf numFmtId="0" fontId="5" fillId="0" borderId="20" xfId="0" applyFont="1" applyBorder="1" applyAlignment="1">
      <alignment vertical="center"/>
    </xf>
    <xf numFmtId="37" fontId="5" fillId="0" borderId="20" xfId="6" applyNumberFormat="1" applyFont="1" applyFill="1" applyBorder="1" applyAlignment="1" applyProtection="1">
      <alignment horizontal="center"/>
      <protection locked="0"/>
    </xf>
    <xf numFmtId="1" fontId="5" fillId="0" borderId="20" xfId="1" applyNumberFormat="1" applyFont="1" applyBorder="1" applyAlignment="1">
      <alignment horizontal="center"/>
    </xf>
    <xf numFmtId="3" fontId="5" fillId="0" borderId="20" xfId="6" applyNumberFormat="1" applyFont="1" applyFill="1" applyBorder="1" applyAlignment="1" applyProtection="1">
      <alignment horizontal="center"/>
    </xf>
    <xf numFmtId="3" fontId="5" fillId="0" borderId="20" xfId="1" applyNumberFormat="1" applyFont="1" applyBorder="1" applyAlignment="1">
      <alignment horizontal="center"/>
    </xf>
    <xf numFmtId="2" fontId="5" fillId="0" borderId="20" xfId="0" applyNumberFormat="1" applyFont="1" applyBorder="1" applyAlignment="1">
      <alignment horizontal="center"/>
    </xf>
    <xf numFmtId="1" fontId="5" fillId="0" borderId="20" xfId="6" applyNumberFormat="1" applyFont="1" applyFill="1" applyBorder="1" applyAlignment="1" applyProtection="1">
      <alignment horizontal="center"/>
    </xf>
    <xf numFmtId="0" fontId="5" fillId="0" borderId="20" xfId="0" applyFont="1" applyBorder="1" applyAlignment="1">
      <alignment horizontal="center"/>
    </xf>
    <xf numFmtId="39" fontId="5" fillId="0" borderId="20" xfId="6" applyNumberFormat="1" applyFont="1" applyFill="1" applyBorder="1" applyAlignment="1" applyProtection="1">
      <alignment horizontal="center"/>
      <protection locked="0"/>
    </xf>
    <xf numFmtId="0" fontId="5" fillId="0" borderId="20" xfId="1" applyFont="1" applyBorder="1" applyAlignment="1">
      <alignment horizontal="center" wrapText="1"/>
    </xf>
    <xf numFmtId="39" fontId="5" fillId="0" borderId="20" xfId="1" applyNumberFormat="1" applyFont="1" applyBorder="1" applyAlignment="1">
      <alignment horizontal="center" wrapText="1"/>
    </xf>
    <xf numFmtId="3" fontId="5" fillId="0" borderId="20" xfId="0" applyNumberFormat="1" applyFont="1" applyBorder="1" applyAlignment="1">
      <alignment horizontal="center"/>
    </xf>
    <xf numFmtId="39" fontId="5" fillId="0" borderId="20" xfId="0" applyNumberFormat="1" applyFont="1" applyBorder="1" applyAlignment="1">
      <alignment horizontal="center"/>
    </xf>
    <xf numFmtId="4" fontId="5" fillId="0" borderId="20" xfId="0" applyNumberFormat="1" applyFont="1" applyBorder="1" applyAlignment="1">
      <alignment horizontal="center"/>
    </xf>
    <xf numFmtId="173" fontId="5" fillId="0" borderId="20" xfId="0" applyNumberFormat="1" applyFont="1" applyBorder="1" applyAlignment="1">
      <alignment horizontal="center"/>
    </xf>
    <xf numFmtId="166" fontId="5" fillId="0" borderId="20" xfId="26" applyNumberFormat="1" applyFont="1" applyFill="1" applyBorder="1" applyAlignment="1">
      <alignment horizontal="center"/>
    </xf>
    <xf numFmtId="167" fontId="5" fillId="0" borderId="20" xfId="0" applyNumberFormat="1" applyFont="1" applyBorder="1" applyAlignment="1">
      <alignment horizontal="center"/>
    </xf>
    <xf numFmtId="1" fontId="5" fillId="0" borderId="20" xfId="0" applyNumberFormat="1" applyFont="1" applyBorder="1" applyAlignment="1">
      <alignment horizontal="center"/>
    </xf>
    <xf numFmtId="37" fontId="5" fillId="0" borderId="20" xfId="3" applyNumberFormat="1" applyFont="1" applyFill="1" applyBorder="1" applyAlignment="1" applyProtection="1">
      <alignment horizontal="center"/>
      <protection locked="0"/>
    </xf>
    <xf numFmtId="166" fontId="5" fillId="0" borderId="20" xfId="3" applyNumberFormat="1" applyFont="1" applyFill="1" applyBorder="1" applyAlignment="1" applyProtection="1">
      <alignment horizontal="center"/>
    </xf>
    <xf numFmtId="39" fontId="5" fillId="0" borderId="20" xfId="3" applyNumberFormat="1" applyFont="1" applyFill="1" applyBorder="1" applyAlignment="1" applyProtection="1">
      <alignment horizontal="center"/>
      <protection locked="0"/>
    </xf>
    <xf numFmtId="0" fontId="35" fillId="0" borderId="20" xfId="0" applyFont="1" applyBorder="1" applyAlignment="1">
      <alignment horizontal="center"/>
    </xf>
    <xf numFmtId="2" fontId="35" fillId="0" borderId="20" xfId="0" applyNumberFormat="1" applyFont="1" applyBorder="1" applyAlignment="1">
      <alignment horizontal="center"/>
    </xf>
    <xf numFmtId="1" fontId="42" fillId="0" borderId="9" xfId="6" applyNumberFormat="1" applyFont="1" applyFill="1" applyBorder="1" applyAlignment="1" applyProtection="1">
      <alignment horizontal="right" vertical="center"/>
    </xf>
    <xf numFmtId="2" fontId="42" fillId="0" borderId="9" xfId="6" applyNumberFormat="1" applyFont="1" applyFill="1" applyBorder="1" applyAlignment="1" applyProtection="1">
      <alignment horizontal="right" vertical="center"/>
    </xf>
    <xf numFmtId="1" fontId="42" fillId="0" borderId="8" xfId="6" applyNumberFormat="1" applyFont="1" applyFill="1" applyBorder="1" applyAlignment="1" applyProtection="1">
      <alignment horizontal="right" vertical="center"/>
    </xf>
    <xf numFmtId="1" fontId="42" fillId="0" borderId="8" xfId="0" applyNumberFormat="1" applyFont="1" applyBorder="1" applyAlignment="1">
      <alignment horizontal="right" vertical="center"/>
    </xf>
    <xf numFmtId="1" fontId="42" fillId="0" borderId="13" xfId="6" applyNumberFormat="1" applyFont="1" applyFill="1" applyBorder="1" applyAlignment="1" applyProtection="1">
      <alignment horizontal="right" vertical="center"/>
    </xf>
    <xf numFmtId="2" fontId="42" fillId="0" borderId="13" xfId="6" applyNumberFormat="1" applyFont="1" applyFill="1" applyBorder="1" applyAlignment="1" applyProtection="1">
      <alignment horizontal="right" vertical="center"/>
    </xf>
    <xf numFmtId="0" fontId="41" fillId="0" borderId="10" xfId="1" applyFont="1" applyBorder="1" applyAlignment="1">
      <alignment horizontal="center" vertical="center" wrapText="1"/>
    </xf>
    <xf numFmtId="0" fontId="5" fillId="0" borderId="10" xfId="0" applyFont="1" applyBorder="1" applyAlignment="1">
      <alignment horizontal="left" vertical="top" wrapText="1"/>
    </xf>
    <xf numFmtId="0" fontId="5" fillId="0" borderId="10" xfId="0" applyFont="1" applyBorder="1" applyAlignment="1">
      <alignment horizontal="center"/>
    </xf>
    <xf numFmtId="3" fontId="5" fillId="0" borderId="10" xfId="0" applyNumberFormat="1" applyFont="1" applyBorder="1" applyAlignment="1">
      <alignment horizontal="center"/>
    </xf>
    <xf numFmtId="39" fontId="5" fillId="0" borderId="10" xfId="0" applyNumberFormat="1" applyFont="1" applyBorder="1" applyAlignment="1">
      <alignment horizontal="center"/>
    </xf>
    <xf numFmtId="3" fontId="5" fillId="0" borderId="10" xfId="1" applyNumberFormat="1" applyFont="1" applyBorder="1" applyAlignment="1">
      <alignment horizontal="center"/>
    </xf>
    <xf numFmtId="2" fontId="5" fillId="0" borderId="10" xfId="0" applyNumberFormat="1" applyFont="1" applyBorder="1" applyAlignment="1">
      <alignment horizontal="center"/>
    </xf>
    <xf numFmtId="1" fontId="5" fillId="0" borderId="10" xfId="6" applyNumberFormat="1" applyFont="1" applyFill="1" applyBorder="1" applyAlignment="1" applyProtection="1">
      <alignment horizontal="center"/>
    </xf>
    <xf numFmtId="0" fontId="5" fillId="0" borderId="12" xfId="3" applyNumberFormat="1" applyFont="1" applyFill="1" applyBorder="1" applyAlignment="1" applyProtection="1">
      <alignment horizontal="center" vertical="center" wrapText="1"/>
      <protection locked="0"/>
    </xf>
    <xf numFmtId="0" fontId="36" fillId="0" borderId="12" xfId="1" applyFont="1" applyBorder="1" applyAlignment="1">
      <alignment horizontal="left" vertical="center" wrapText="1"/>
    </xf>
    <xf numFmtId="37" fontId="5" fillId="0" borderId="12" xfId="3" applyNumberFormat="1" applyFont="1" applyFill="1" applyBorder="1" applyAlignment="1" applyProtection="1">
      <alignment horizontal="center"/>
      <protection locked="0"/>
    </xf>
    <xf numFmtId="166" fontId="5" fillId="0" borderId="12" xfId="3" applyNumberFormat="1" applyFont="1" applyFill="1" applyBorder="1" applyAlignment="1" applyProtection="1">
      <alignment horizontal="center"/>
    </xf>
    <xf numFmtId="39" fontId="5" fillId="0" borderId="12" xfId="3" applyNumberFormat="1" applyFont="1" applyFill="1" applyBorder="1" applyAlignment="1" applyProtection="1">
      <alignment horizontal="center"/>
      <protection locked="0"/>
    </xf>
    <xf numFmtId="1" fontId="5" fillId="0" borderId="12" xfId="26" applyNumberFormat="1" applyFont="1" applyFill="1" applyBorder="1" applyAlignment="1" applyProtection="1">
      <alignment horizontal="center"/>
    </xf>
    <xf numFmtId="2" fontId="5" fillId="0" borderId="12" xfId="0" applyNumberFormat="1" applyFont="1" applyBorder="1" applyAlignment="1">
      <alignment horizontal="center"/>
    </xf>
    <xf numFmtId="1" fontId="5" fillId="0" borderId="12" xfId="6" applyNumberFormat="1" applyFont="1" applyFill="1" applyBorder="1" applyAlignment="1" applyProtection="1">
      <alignment horizontal="center"/>
    </xf>
    <xf numFmtId="0" fontId="44" fillId="0" borderId="20" xfId="1" applyFont="1" applyBorder="1" applyAlignment="1">
      <alignment horizontal="center" vertical="center" wrapText="1"/>
    </xf>
    <xf numFmtId="2" fontId="5" fillId="0" borderId="20" xfId="6" applyNumberFormat="1" applyFont="1" applyBorder="1" applyAlignment="1" applyProtection="1">
      <alignment horizontal="center"/>
      <protection locked="0"/>
    </xf>
    <xf numFmtId="2" fontId="5" fillId="0" borderId="20" xfId="6" applyNumberFormat="1" applyFont="1" applyBorder="1" applyAlignment="1">
      <alignment horizontal="center"/>
    </xf>
    <xf numFmtId="2" fontId="5" fillId="0" borderId="20" xfId="1" applyNumberFormat="1" applyFont="1" applyBorder="1" applyAlignment="1">
      <alignment horizontal="center"/>
    </xf>
    <xf numFmtId="0" fontId="42" fillId="0" borderId="20" xfId="0" applyFont="1" applyBorder="1" applyAlignment="1">
      <alignment horizontal="left" vertical="center" wrapText="1"/>
    </xf>
    <xf numFmtId="0" fontId="43" fillId="0" borderId="20" xfId="0" applyFont="1" applyBorder="1" applyAlignment="1">
      <alignment horizontal="left" vertical="center" wrapText="1"/>
    </xf>
    <xf numFmtId="0" fontId="5" fillId="0" borderId="10" xfId="0" applyFont="1" applyBorder="1" applyAlignment="1">
      <alignment horizontal="left" vertical="center"/>
    </xf>
    <xf numFmtId="0" fontId="5" fillId="0" borderId="12" xfId="1" applyFont="1" applyBorder="1" applyAlignment="1">
      <alignment horizontal="left" vertical="center"/>
    </xf>
    <xf numFmtId="0" fontId="35" fillId="0" borderId="20" xfId="0" applyFont="1" applyBorder="1" applyAlignment="1">
      <alignment horizontal="left" vertical="center"/>
    </xf>
    <xf numFmtId="3" fontId="42" fillId="5" borderId="20" xfId="1" applyNumberFormat="1" applyFont="1" applyFill="1" applyBorder="1" applyAlignment="1">
      <alignment vertical="center"/>
    </xf>
    <xf numFmtId="4" fontId="42" fillId="5" borderId="20" xfId="1" applyNumberFormat="1" applyFont="1" applyFill="1" applyBorder="1" applyAlignment="1">
      <alignment vertical="center"/>
    </xf>
    <xf numFmtId="0" fontId="5" fillId="0" borderId="21" xfId="6" applyNumberFormat="1" applyFont="1" applyFill="1" applyBorder="1" applyAlignment="1" applyProtection="1">
      <alignment horizontal="left" vertical="center" wrapText="1"/>
    </xf>
    <xf numFmtId="0" fontId="34" fillId="0" borderId="20" xfId="1" applyFont="1" applyBorder="1" applyAlignment="1">
      <alignment horizontal="left" vertical="top" wrapText="1"/>
    </xf>
    <xf numFmtId="43" fontId="5" fillId="0" borderId="21" xfId="6" applyFont="1" applyFill="1" applyBorder="1" applyAlignment="1" applyProtection="1">
      <alignment horizontal="center" vertical="center"/>
    </xf>
    <xf numFmtId="43" fontId="5" fillId="0" borderId="22" xfId="6" applyFont="1" applyFill="1" applyBorder="1" applyAlignment="1" applyProtection="1">
      <alignment horizontal="center" vertical="center"/>
    </xf>
    <xf numFmtId="3" fontId="5" fillId="16" borderId="20" xfId="3" applyNumberFormat="1" applyFont="1" applyFill="1" applyBorder="1" applyAlignment="1">
      <alignment horizontal="center" vertical="center"/>
    </xf>
    <xf numFmtId="167" fontId="5" fillId="16" borderId="20" xfId="3" applyNumberFormat="1" applyFont="1" applyFill="1" applyBorder="1" applyAlignment="1">
      <alignment horizontal="center" vertical="center"/>
    </xf>
    <xf numFmtId="2" fontId="5" fillId="16" borderId="20" xfId="3" applyNumberFormat="1" applyFont="1" applyFill="1" applyBorder="1" applyAlignment="1">
      <alignment horizontal="center" vertical="center"/>
    </xf>
    <xf numFmtId="37" fontId="42" fillId="16" borderId="20" xfId="6" applyNumberFormat="1" applyFont="1" applyFill="1" applyBorder="1" applyAlignment="1" applyProtection="1">
      <alignment vertical="center"/>
      <protection locked="0"/>
    </xf>
    <xf numFmtId="37" fontId="6" fillId="8" borderId="20" xfId="3" applyNumberFormat="1" applyFont="1" applyFill="1" applyBorder="1"/>
    <xf numFmtId="0" fontId="0" fillId="0" borderId="25" xfId="0" applyBorder="1"/>
    <xf numFmtId="0" fontId="0" fillId="8" borderId="25" xfId="0" applyFill="1" applyBorder="1"/>
    <xf numFmtId="0" fontId="0" fillId="8" borderId="16" xfId="0" applyFill="1" applyBorder="1"/>
    <xf numFmtId="1" fontId="42" fillId="0" borderId="8" xfId="0" applyNumberFormat="1" applyFont="1" applyBorder="1" applyAlignment="1">
      <alignment horizontal="right" vertical="top"/>
    </xf>
    <xf numFmtId="3" fontId="42" fillId="0" borderId="8" xfId="0" applyNumberFormat="1" applyFont="1" applyBorder="1" applyAlignment="1">
      <alignment horizontal="right" vertical="top"/>
    </xf>
    <xf numFmtId="1" fontId="42" fillId="0" borderId="8" xfId="26" applyNumberFormat="1" applyFont="1" applyFill="1" applyBorder="1" applyAlignment="1">
      <alignment vertical="center"/>
    </xf>
    <xf numFmtId="1" fontId="42" fillId="0" borderId="13" xfId="6" applyNumberFormat="1" applyFont="1" applyFill="1" applyBorder="1" applyAlignment="1" applyProtection="1">
      <alignment horizontal="right" vertical="top"/>
    </xf>
    <xf numFmtId="4" fontId="42" fillId="0" borderId="13" xfId="0" applyNumberFormat="1" applyFont="1" applyBorder="1" applyAlignment="1">
      <alignment horizontal="right" vertical="top"/>
    </xf>
    <xf numFmtId="166" fontId="42" fillId="0" borderId="13" xfId="26" applyNumberFormat="1" applyFont="1" applyFill="1" applyBorder="1" applyAlignment="1" applyProtection="1">
      <alignment vertical="center"/>
    </xf>
    <xf numFmtId="0" fontId="13" fillId="0" borderId="20" xfId="1" applyFont="1" applyBorder="1" applyAlignment="1">
      <alignment horizontal="center" vertical="center" wrapText="1"/>
    </xf>
    <xf numFmtId="1" fontId="13" fillId="0" borderId="20" xfId="1" applyNumberFormat="1" applyFont="1" applyBorder="1" applyAlignment="1">
      <alignment horizontal="center" vertical="center" wrapText="1"/>
    </xf>
    <xf numFmtId="0" fontId="23" fillId="8" borderId="20" xfId="1" applyFont="1" applyFill="1" applyBorder="1" applyAlignment="1">
      <alignment horizontal="center" vertical="center" wrapText="1"/>
    </xf>
    <xf numFmtId="0" fontId="41" fillId="16" borderId="20" xfId="0" applyFont="1" applyFill="1" applyBorder="1" applyAlignment="1">
      <alignment horizontal="center" vertical="center" wrapText="1"/>
    </xf>
    <xf numFmtId="0" fontId="14" fillId="0" borderId="20" xfId="0" applyFont="1" applyBorder="1" applyAlignment="1">
      <alignment horizontal="center"/>
    </xf>
    <xf numFmtId="0" fontId="41" fillId="8" borderId="20" xfId="1" applyFont="1" applyFill="1" applyBorder="1" applyAlignment="1">
      <alignment horizontal="center" vertical="center" wrapText="1"/>
    </xf>
    <xf numFmtId="0" fontId="41" fillId="8" borderId="10" xfId="1" applyFont="1" applyFill="1" applyBorder="1" applyAlignment="1">
      <alignment horizontal="center" vertical="center" wrapText="1"/>
    </xf>
    <xf numFmtId="0" fontId="32" fillId="0" borderId="20" xfId="0" applyFont="1" applyBorder="1" applyAlignment="1">
      <alignment horizontal="center"/>
    </xf>
    <xf numFmtId="0" fontId="25" fillId="11" borderId="8" xfId="0" applyFont="1" applyFill="1" applyBorder="1" applyAlignment="1">
      <alignment horizontal="center"/>
    </xf>
    <xf numFmtId="0" fontId="25" fillId="11" borderId="14" xfId="0" applyFont="1" applyFill="1" applyBorder="1" applyAlignment="1">
      <alignment horizontal="center"/>
    </xf>
    <xf numFmtId="0" fontId="12" fillId="18" borderId="4" xfId="0" applyFont="1" applyFill="1" applyBorder="1" applyAlignment="1">
      <alignment horizontal="center" vertical="center"/>
    </xf>
    <xf numFmtId="0" fontId="12" fillId="18" borderId="5" xfId="0" applyFont="1" applyFill="1" applyBorder="1" applyAlignment="1">
      <alignment horizontal="center" vertical="center"/>
    </xf>
    <xf numFmtId="0" fontId="12" fillId="18" borderId="1" xfId="0" applyFont="1" applyFill="1" applyBorder="1" applyAlignment="1">
      <alignment horizontal="center" vertical="center"/>
    </xf>
  </cellXfs>
  <cellStyles count="27">
    <cellStyle name="Comma" xfId="26" builtinId="3"/>
    <cellStyle name="Comma 2" xfId="3" xr:uid="{00000000-0005-0000-0000-000000000000}"/>
    <cellStyle name="Comma 2 2" xfId="6" xr:uid="{00000000-0005-0000-0000-000001000000}"/>
    <cellStyle name="Comma 2 3" xfId="7" xr:uid="{00000000-0005-0000-0000-000002000000}"/>
    <cellStyle name="Comma 2 4" xfId="8" xr:uid="{00000000-0005-0000-0000-000003000000}"/>
    <cellStyle name="Comma 2 5" xfId="9" xr:uid="{00000000-0005-0000-0000-000004000000}"/>
    <cellStyle name="Comma 3" xfId="2" xr:uid="{00000000-0005-0000-0000-000005000000}"/>
    <cellStyle name="Comma 3 2" xfId="10" xr:uid="{00000000-0005-0000-0000-000006000000}"/>
    <cellStyle name="Comma 3 3" xfId="11" xr:uid="{00000000-0005-0000-0000-000007000000}"/>
    <cellStyle name="Comma 3 4" xfId="12" xr:uid="{00000000-0005-0000-0000-000008000000}"/>
    <cellStyle name="Comma 3 5" xfId="13" xr:uid="{00000000-0005-0000-0000-000009000000}"/>
    <cellStyle name="Currency 2" xfId="14" xr:uid="{00000000-0005-0000-0000-00000A000000}"/>
    <cellStyle name="Normal" xfId="0" builtinId="0"/>
    <cellStyle name="Normal 2" xfId="1" xr:uid="{00000000-0005-0000-0000-00000C000000}"/>
    <cellStyle name="Normal 2 2" xfId="15" xr:uid="{00000000-0005-0000-0000-00000D000000}"/>
    <cellStyle name="Normal 3" xfId="4" xr:uid="{00000000-0005-0000-0000-00000E000000}"/>
    <cellStyle name="Normal 3 2" xfId="5" xr:uid="{00000000-0005-0000-0000-00000F000000}"/>
    <cellStyle name="Normal 3 3" xfId="16" xr:uid="{00000000-0005-0000-0000-000010000000}"/>
    <cellStyle name="Normal 3 4" xfId="17" xr:uid="{00000000-0005-0000-0000-000011000000}"/>
    <cellStyle name="Normal 3 5" xfId="18" xr:uid="{00000000-0005-0000-0000-000012000000}"/>
    <cellStyle name="Normal 3 6" xfId="19" xr:uid="{00000000-0005-0000-0000-000013000000}"/>
    <cellStyle name="Normal 4" xfId="20" xr:uid="{00000000-0005-0000-0000-000014000000}"/>
    <cellStyle name="Normal 5" xfId="21" xr:uid="{00000000-0005-0000-0000-000015000000}"/>
    <cellStyle name="Normal 6" xfId="22" xr:uid="{00000000-0005-0000-0000-000016000000}"/>
    <cellStyle name="Normal 7" xfId="23" xr:uid="{00000000-0005-0000-0000-000017000000}"/>
    <cellStyle name="Normal 8" xfId="24" xr:uid="{00000000-0005-0000-0000-000018000000}"/>
    <cellStyle name="Normal 9" xfId="25" xr:uid="{00000000-0005-0000-0000-000019000000}"/>
  </cellStyles>
  <dxfs count="8">
    <dxf>
      <border diagonalUp="0" diagonalDown="0">
        <left style="medium">
          <color indexed="64"/>
        </left>
        <right style="medium">
          <color indexed="64"/>
        </right>
        <top/>
        <bottom/>
        <vertical/>
        <horizontal/>
      </border>
    </dxf>
    <dxf>
      <border diagonalUp="0" diagonalDown="0">
        <left style="medium">
          <color indexed="64"/>
        </left>
        <right style="medium">
          <color indexed="64"/>
        </right>
        <top/>
        <bottom/>
        <vertical/>
        <horizontal/>
      </border>
    </dxf>
    <dxf>
      <numFmt numFmtId="168" formatCode="m/d/yy;@"/>
    </dxf>
    <dxf>
      <font>
        <b/>
        <strike val="0"/>
        <outline val="0"/>
        <shadow val="0"/>
        <u val="none"/>
        <vertAlign val="baseline"/>
        <sz val="11"/>
        <color theme="3" tint="-0.249977111117893"/>
        <name val="Calibri"/>
        <scheme val="minor"/>
      </font>
      <alignment horizontal="center" vertical="bottom" textRotation="0" wrapText="0" relativeIndent="0" justifyLastLine="0" shrinkToFit="0" readingOrder="0"/>
    </dxf>
    <dxf>
      <numFmt numFmtId="166" formatCode="_(* #,##0_);_(* \(#,##0\);_(* &quot;-&quot;??_);_(@_)"/>
    </dxf>
    <dxf>
      <border outline="0">
        <left style="thin">
          <color indexed="64"/>
        </left>
        <right style="thin">
          <color indexed="64"/>
        </right>
        <bottom style="thin">
          <color indexed="64"/>
        </bottom>
      </border>
    </dxf>
    <dxf>
      <border outline="0">
        <bottom style="thin">
          <color indexed="64"/>
        </bottom>
      </border>
    </dxf>
    <dxf>
      <font>
        <b val="0"/>
        <i val="0"/>
        <strike val="0"/>
        <condense val="0"/>
        <extend val="0"/>
        <outline val="0"/>
        <shadow val="0"/>
        <u val="none"/>
        <vertAlign val="baseline"/>
        <sz val="10"/>
        <color indexed="8"/>
        <name val="Cambria"/>
        <scheme val="major"/>
      </font>
      <fill>
        <patternFill patternType="solid">
          <fgColor indexed="64"/>
          <bgColor theme="0" tint="-0.14999847407452621"/>
        </patternFill>
      </fill>
      <alignment horizontal="center" vertical="center" textRotation="0" wrapText="1" relativeIndent="0" justifyLastLine="0" shrinkToFit="0" readingOrder="0"/>
    </dxf>
  </dxfs>
  <tableStyles count="0" defaultTableStyle="TableStyleMedium9" defaultPivotStyle="PivotStyleLight16"/>
  <colors>
    <mruColors>
      <color rgb="FFF8AE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95250</xdr:colOff>
      <xdr:row>7</xdr:row>
      <xdr:rowOff>129887</xdr:rowOff>
    </xdr:from>
    <xdr:to>
      <xdr:col>3</xdr:col>
      <xdr:colOff>554182</xdr:colOff>
      <xdr:row>7</xdr:row>
      <xdr:rowOff>129887</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6173932" y="1575955"/>
          <a:ext cx="458932"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Geiger, Megan - FNS" id="{4B457891-3978-4573-9D75-BC7D352F5FC7}" userId="S::Megan.Geiger@usda.gov::dac2dddf-0668-4882-b960-11d8ee2c8486" providerId="AD"/>
  <person displayName="Otey, Jennifer - FNS" id="{AE6F0BFC-69CB-439B-AB69-11CCC446418B}" userId="S::jennifer.otey@usda.gov::17155479-f366-45a9-bb3b-ebce83ad61d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3:F22" totalsRowShown="0" headerRowDxfId="7" headerRowBorderDxfId="6" tableBorderDxfId="5">
  <tableColumns count="6">
    <tableColumn id="1" xr3:uid="{00000000-0010-0000-0000-000001000000}" name=" "/>
    <tableColumn id="2" xr3:uid="{00000000-0010-0000-0000-000002000000}" name="Estimated # Respondents"/>
    <tableColumn id="3" xr3:uid="{00000000-0010-0000-0000-000003000000}" name="Responses Per Respondent"/>
    <tableColumn id="4" xr3:uid="{00000000-0010-0000-0000-000004000000}" name="Total Annual Responses (Col. BxC)"/>
    <tableColumn id="5" xr3:uid="{00000000-0010-0000-0000-000005000000}" name="Estimated Avg. # of Hours Per Response"/>
    <tableColumn id="6" xr3:uid="{00000000-0010-0000-0000-000006000000}" name="Estimated Total Hours (Col. DxE)" dataDxfId="4"/>
  </tableColumns>
  <tableStyleInfo name="TableStyleMedium2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6" displayName="Table6" ref="A1:C63" totalsRowShown="0" headerRowDxfId="3">
  <autoFilter ref="A1:C63" xr:uid="{00000000-0009-0000-0100-000006000000}"/>
  <tableColumns count="3">
    <tableColumn id="1" xr3:uid="{00000000-0010-0000-0100-000001000000}" name="Date " dataDxfId="2"/>
    <tableColumn id="2" xr3:uid="{00000000-0010-0000-0100-000002000000}" name="User Initials " dataDxfId="1"/>
    <tableColumn id="3" xr3:uid="{00000000-0010-0000-0100-000003000000}" name="Comments " dataDxfId="0"/>
  </tableColumns>
  <tableStyleInfo name="TableStyleDark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3" dT="2023-02-17T17:36:31.57" personId="{AE6F0BFC-69CB-439B-AB69-11CCC446418B}" id="{4D8F0008-4385-4302-BB10-353E38D54863}">
    <text>Number based on currently approved ICR of number renewing.</text>
  </threadedComment>
  <threadedComment ref="F16" dT="2023-02-17T18:11:09.24" personId="{AE6F0BFC-69CB-439B-AB69-11CCC446418B}" id="{403E03B5-C5E0-4EA9-95E6-13AE4C2CBE6A}">
    <text>540+83 = 623 (number of sponsors of daycare homes, in current ICR).</text>
  </threadedComment>
  <threadedComment ref="E25" dT="2023-01-13T17:58:20.98" personId="{AE6F0BFC-69CB-439B-AB69-11CCC446418B}" id="{C34726AE-71E3-4803-A364-94E135F4FE15}">
    <text>We estimate that 5 of 56 SAs may have fines of SFAs.</text>
  </threadedComment>
  <threadedComment ref="D31" dT="2023-02-22T17:29:57.38" personId="{4B457891-3978-4573-9D75-BC7D352F5FC7}" id="{BA8E0240-7F51-49A1-8EEA-9AFDE6D87431}">
    <text>This is the number of government institutions from the most recently approved  CACFP ICR.</text>
  </threadedComment>
  <threadedComment ref="D50" dT="2023-02-17T20:21:47.97" personId="{AE6F0BFC-69CB-439B-AB69-11CCC446418B}" id="{A35EF57A-8D69-4EAC-B809-B22DD5226ADD}">
    <text>Based on current approved ICR.</text>
  </threadedComment>
  <threadedComment ref="E50" dT="2023-02-17T20:29:02.44" personId="{AE6F0BFC-69CB-439B-AB69-11CCC446418B}" id="{BC7C2DEF-3F15-4BFE-99DC-9B996FEFFB20}">
    <text>Per currently approved ICR, 10.37% of homes are tier II; using logic of 10.37% of households being in tier II, 10.37% x 528,479 total daycare home ADA (per NDB, KD11 - Child and Adult Care Food Program -- Child Care Homes and Centers) =  54,804 potentially completing meal benefit forms in tier II homes.</text>
  </threadedComment>
</ThreadedComments>
</file>

<file path=xl/threadedComments/threadedComment2.xml><?xml version="1.0" encoding="utf-8"?>
<ThreadedComments xmlns="http://schemas.microsoft.com/office/spreadsheetml/2018/threadedcomments" xmlns:x="http://schemas.openxmlformats.org/spreadsheetml/2006/main">
  <threadedComment ref="E11" dT="2023-01-13T22:05:55.34" personId="{AE6F0BFC-69CB-439B-AB69-11CCC446418B}" id="{DC019043-E4AF-4039-A632-767F936BE8EB}">
    <text>FNS estimates that 5 SA will need to maintain records related to fines.</text>
  </threadedComment>
</ThreadedComments>
</file>

<file path=xl/threadedComments/threadedComment3.xml><?xml version="1.0" encoding="utf-8"?>
<ThreadedComments xmlns="http://schemas.microsoft.com/office/spreadsheetml/2018/threadedcomments" xmlns:x="http://schemas.openxmlformats.org/spreadsheetml/2006/main">
  <threadedComment ref="B21" dT="2023-04-12T21:10:52.04" personId="{AE6F0BFC-69CB-439B-AB69-11CCC446418B}" id="{3537169F-A2E9-46D9-9B55-094E312D48A7}">
    <text>Manually entered based on charts in PRA section. Otherwise, here, this chart double counts some entities.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5" Type="http://schemas.microsoft.com/office/2017/10/relationships/threadedComment" Target="../threadedComments/threadedComment3.xm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W55"/>
  <sheetViews>
    <sheetView tabSelected="1" zoomScale="90" zoomScaleNormal="90" workbookViewId="0">
      <pane ySplit="3" topLeftCell="A4" activePane="bottomLeft" state="frozen"/>
      <selection pane="bottomLeft"/>
    </sheetView>
  </sheetViews>
  <sheetFormatPr defaultRowHeight="14.5" outlineLevelCol="1" x14ac:dyDescent="0.35"/>
  <cols>
    <col min="1" max="1" width="11.453125" customWidth="1"/>
    <col min="2" max="2" width="13.54296875" customWidth="1"/>
    <col min="3" max="3" width="42.453125" customWidth="1"/>
    <col min="4" max="4" width="15.54296875" bestFit="1" customWidth="1"/>
    <col min="5" max="5" width="17" bestFit="1" customWidth="1"/>
    <col min="6" max="6" width="13" customWidth="1"/>
    <col min="7" max="7" width="14.54296875" bestFit="1" customWidth="1"/>
    <col min="8" max="8" width="13.453125" customWidth="1"/>
    <col min="9" max="9" width="16.54296875" customWidth="1"/>
    <col min="10" max="10" width="13" customWidth="1" outlineLevel="1"/>
    <col min="11" max="11" width="13" customWidth="1"/>
    <col min="12" max="12" width="16.453125" hidden="1" customWidth="1" outlineLevel="1"/>
    <col min="13" max="13" width="20" customWidth="1" collapsed="1"/>
    <col min="14" max="14" width="9.54296875" hidden="1" customWidth="1" outlineLevel="1"/>
    <col min="15" max="15" width="9.453125" collapsed="1"/>
    <col min="61" max="61" width="8.54296875" customWidth="1"/>
  </cols>
  <sheetData>
    <row r="1" spans="1:49" ht="15" thickBot="1" x14ac:dyDescent="0.4">
      <c r="A1" s="33" t="s">
        <v>169</v>
      </c>
    </row>
    <row r="2" spans="1:49" ht="30.75" customHeight="1" thickBot="1" x14ac:dyDescent="0.55000000000000004">
      <c r="A2" s="337" t="s">
        <v>0</v>
      </c>
      <c r="B2" s="337"/>
      <c r="C2" s="337"/>
      <c r="D2" s="337"/>
      <c r="E2" s="337"/>
      <c r="F2" s="337"/>
      <c r="G2" s="337"/>
      <c r="H2" s="337"/>
      <c r="I2" s="337"/>
      <c r="J2" s="337"/>
      <c r="K2" s="337"/>
    </row>
    <row r="3" spans="1:49" ht="50.25" customHeight="1" thickBot="1" x14ac:dyDescent="0.4">
      <c r="A3" s="109" t="s">
        <v>1</v>
      </c>
      <c r="B3" s="109" t="s">
        <v>2</v>
      </c>
      <c r="C3" s="109" t="s">
        <v>3</v>
      </c>
      <c r="D3" s="109" t="s">
        <v>4</v>
      </c>
      <c r="E3" s="109" t="s">
        <v>5</v>
      </c>
      <c r="F3" s="109" t="s">
        <v>6</v>
      </c>
      <c r="G3" s="109" t="s">
        <v>7</v>
      </c>
      <c r="H3" s="109" t="s">
        <v>8</v>
      </c>
      <c r="I3" s="109" t="s">
        <v>9</v>
      </c>
      <c r="J3" s="109" t="s">
        <v>10</v>
      </c>
      <c r="K3" s="109" t="s">
        <v>11</v>
      </c>
      <c r="L3" s="9" t="s">
        <v>12</v>
      </c>
      <c r="M3" s="81" t="s">
        <v>13</v>
      </c>
      <c r="N3" s="26" t="s">
        <v>14</v>
      </c>
    </row>
    <row r="4" spans="1:49" ht="50.25" customHeight="1" thickBot="1" x14ac:dyDescent="0.4">
      <c r="A4" s="338" t="s">
        <v>15</v>
      </c>
      <c r="B4" s="338"/>
      <c r="C4" s="338"/>
      <c r="D4" s="338"/>
      <c r="E4" s="338"/>
      <c r="F4" s="338"/>
      <c r="G4" s="338"/>
      <c r="H4" s="338"/>
      <c r="I4" s="338"/>
      <c r="J4" s="338"/>
      <c r="K4" s="338"/>
      <c r="L4" s="338"/>
      <c r="M4" s="338"/>
      <c r="N4" s="338"/>
    </row>
    <row r="5" spans="1:49" s="254" customFormat="1" ht="19" customHeight="1" thickBot="1" x14ac:dyDescent="0.4">
      <c r="A5" s="338" t="s">
        <v>16</v>
      </c>
      <c r="B5" s="338"/>
      <c r="C5" s="338"/>
      <c r="D5" s="338"/>
      <c r="E5" s="338"/>
      <c r="F5" s="338"/>
      <c r="G5" s="338"/>
      <c r="H5" s="338"/>
      <c r="I5" s="338"/>
      <c r="J5" s="338"/>
      <c r="K5" s="338"/>
      <c r="L5" s="338"/>
      <c r="M5" s="339"/>
      <c r="N5" s="338"/>
      <c r="O5"/>
      <c r="P5"/>
      <c r="Q5"/>
      <c r="R5"/>
      <c r="S5"/>
      <c r="T5"/>
      <c r="U5"/>
      <c r="V5"/>
      <c r="W5"/>
      <c r="X5"/>
      <c r="Y5"/>
      <c r="Z5"/>
      <c r="AA5"/>
      <c r="AB5"/>
      <c r="AC5"/>
      <c r="AD5"/>
      <c r="AE5"/>
      <c r="AF5"/>
      <c r="AG5"/>
      <c r="AH5"/>
      <c r="AI5"/>
      <c r="AJ5"/>
      <c r="AK5"/>
      <c r="AL5"/>
      <c r="AM5"/>
      <c r="AN5"/>
      <c r="AO5"/>
      <c r="AP5"/>
      <c r="AQ5"/>
      <c r="AR5"/>
      <c r="AS5"/>
      <c r="AT5"/>
      <c r="AU5"/>
      <c r="AV5"/>
      <c r="AW5"/>
    </row>
    <row r="6" spans="1:49" ht="37" customHeight="1" thickBot="1" x14ac:dyDescent="0.4">
      <c r="A6" s="217"/>
      <c r="B6" s="234" t="s">
        <v>17</v>
      </c>
      <c r="C6" s="226" t="s">
        <v>18</v>
      </c>
      <c r="D6" s="260">
        <v>8</v>
      </c>
      <c r="E6" s="261">
        <v>1</v>
      </c>
      <c r="F6" s="262">
        <f>D6*E6</f>
        <v>8</v>
      </c>
      <c r="G6" s="260">
        <v>4</v>
      </c>
      <c r="H6" s="262">
        <f>F6*G6</f>
        <v>32</v>
      </c>
      <c r="I6" s="263">
        <v>0</v>
      </c>
      <c r="J6" s="264">
        <f>H6-I6</f>
        <v>32</v>
      </c>
      <c r="K6" s="265">
        <f>H6-I6</f>
        <v>32</v>
      </c>
      <c r="L6" s="284">
        <f t="shared" ref="L6" si="0">G6-H6</f>
        <v>-28</v>
      </c>
      <c r="M6" s="286"/>
      <c r="N6" s="282">
        <f>I6-J6</f>
        <v>-32</v>
      </c>
    </row>
    <row r="7" spans="1:49" ht="65.5" thickBot="1" x14ac:dyDescent="0.4">
      <c r="A7" s="217"/>
      <c r="B7" s="234" t="s">
        <v>19</v>
      </c>
      <c r="C7" s="226" t="s">
        <v>20</v>
      </c>
      <c r="D7" s="260">
        <v>5</v>
      </c>
      <c r="E7" s="261">
        <v>1</v>
      </c>
      <c r="F7" s="262">
        <f>D7*E7</f>
        <v>5</v>
      </c>
      <c r="G7" s="260">
        <v>4</v>
      </c>
      <c r="H7" s="262">
        <f>F7*G7</f>
        <v>20</v>
      </c>
      <c r="I7" s="263">
        <v>0</v>
      </c>
      <c r="J7" s="264">
        <f t="shared" ref="J7:J18" si="1">H7-I7</f>
        <v>20</v>
      </c>
      <c r="K7" s="265">
        <f t="shared" ref="K7:K25" si="2">H7-I7</f>
        <v>20</v>
      </c>
      <c r="L7" s="285"/>
      <c r="M7" s="286"/>
      <c r="N7" s="282">
        <f>I7-J7</f>
        <v>-20</v>
      </c>
    </row>
    <row r="8" spans="1:49" ht="26.5" thickBot="1" x14ac:dyDescent="0.4">
      <c r="A8" s="217"/>
      <c r="B8" s="232" t="s">
        <v>21</v>
      </c>
      <c r="C8" s="227" t="s">
        <v>22</v>
      </c>
      <c r="D8" s="266">
        <v>56</v>
      </c>
      <c r="E8" s="260">
        <v>1</v>
      </c>
      <c r="F8" s="262">
        <v>56</v>
      </c>
      <c r="G8" s="267">
        <v>0.5</v>
      </c>
      <c r="H8" s="262">
        <f t="shared" ref="H8:H20" si="3">F8*G8</f>
        <v>28</v>
      </c>
      <c r="I8" s="263">
        <v>0</v>
      </c>
      <c r="J8" s="264">
        <f t="shared" si="1"/>
        <v>28</v>
      </c>
      <c r="K8" s="265">
        <f t="shared" si="2"/>
        <v>28</v>
      </c>
      <c r="L8" s="285">
        <v>0</v>
      </c>
      <c r="M8" s="286"/>
      <c r="N8" s="282">
        <f t="shared" ref="N8:N18" si="4">I8-J8</f>
        <v>-28</v>
      </c>
    </row>
    <row r="9" spans="1:49" ht="52.5" thickBot="1" x14ac:dyDescent="0.4">
      <c r="A9" s="217"/>
      <c r="B9" s="233" t="s">
        <v>23</v>
      </c>
      <c r="C9" s="228" t="s">
        <v>24</v>
      </c>
      <c r="D9" s="268">
        <v>56</v>
      </c>
      <c r="E9" s="268">
        <v>20</v>
      </c>
      <c r="F9" s="268">
        <f t="shared" ref="F9:F18" si="5">D9*E9</f>
        <v>1120</v>
      </c>
      <c r="G9" s="269">
        <v>4</v>
      </c>
      <c r="H9" s="268">
        <f t="shared" si="3"/>
        <v>4480</v>
      </c>
      <c r="I9" s="263">
        <v>0</v>
      </c>
      <c r="J9" s="264">
        <f t="shared" si="1"/>
        <v>4480</v>
      </c>
      <c r="K9" s="265">
        <f t="shared" si="2"/>
        <v>4480</v>
      </c>
      <c r="L9" s="285">
        <v>0</v>
      </c>
      <c r="M9" s="286"/>
      <c r="N9" s="282">
        <f t="shared" si="4"/>
        <v>-4480</v>
      </c>
    </row>
    <row r="10" spans="1:49" ht="65.5" thickBot="1" x14ac:dyDescent="0.4">
      <c r="A10" s="217"/>
      <c r="B10" s="234" t="s">
        <v>25</v>
      </c>
      <c r="C10" s="229" t="s">
        <v>26</v>
      </c>
      <c r="D10" s="260">
        <v>56</v>
      </c>
      <c r="E10" s="261">
        <v>1</v>
      </c>
      <c r="F10" s="262">
        <f t="shared" si="5"/>
        <v>56</v>
      </c>
      <c r="G10" s="267">
        <v>1</v>
      </c>
      <c r="H10" s="262">
        <f t="shared" si="3"/>
        <v>56</v>
      </c>
      <c r="I10" s="263">
        <v>0</v>
      </c>
      <c r="J10" s="264">
        <f t="shared" si="1"/>
        <v>56</v>
      </c>
      <c r="K10" s="265">
        <f t="shared" si="2"/>
        <v>56</v>
      </c>
      <c r="L10" s="285">
        <v>0</v>
      </c>
      <c r="M10" s="286"/>
      <c r="N10" s="282">
        <f t="shared" si="4"/>
        <v>-56</v>
      </c>
    </row>
    <row r="11" spans="1:49" ht="65.5" thickBot="1" x14ac:dyDescent="0.4">
      <c r="A11" s="217"/>
      <c r="B11" s="235" t="s">
        <v>27</v>
      </c>
      <c r="C11" s="230" t="s">
        <v>28</v>
      </c>
      <c r="D11" s="266">
        <v>56</v>
      </c>
      <c r="E11" s="266">
        <v>1</v>
      </c>
      <c r="F11" s="270">
        <f t="shared" si="5"/>
        <v>56</v>
      </c>
      <c r="G11" s="271">
        <v>1</v>
      </c>
      <c r="H11" s="270">
        <f t="shared" si="3"/>
        <v>56</v>
      </c>
      <c r="I11" s="263">
        <v>0</v>
      </c>
      <c r="J11" s="264">
        <f t="shared" si="1"/>
        <v>56</v>
      </c>
      <c r="K11" s="265">
        <f t="shared" si="2"/>
        <v>56</v>
      </c>
      <c r="L11" s="285">
        <v>0</v>
      </c>
      <c r="M11" s="286"/>
      <c r="N11" s="282">
        <f t="shared" si="4"/>
        <v>-56</v>
      </c>
    </row>
    <row r="12" spans="1:49" ht="26.5" thickBot="1" x14ac:dyDescent="0.4">
      <c r="A12" s="217"/>
      <c r="B12" s="236" t="s">
        <v>29</v>
      </c>
      <c r="C12" s="230" t="s">
        <v>30</v>
      </c>
      <c r="D12" s="266">
        <v>56</v>
      </c>
      <c r="E12" s="266">
        <v>0.09</v>
      </c>
      <c r="F12" s="272">
        <f t="shared" si="5"/>
        <v>5.04</v>
      </c>
      <c r="G12" s="271">
        <v>3</v>
      </c>
      <c r="H12" s="272">
        <f t="shared" si="3"/>
        <v>15.120000000000001</v>
      </c>
      <c r="I12" s="263">
        <v>0</v>
      </c>
      <c r="J12" s="264">
        <f t="shared" si="1"/>
        <v>15.120000000000001</v>
      </c>
      <c r="K12" s="265">
        <f t="shared" si="2"/>
        <v>15.120000000000001</v>
      </c>
      <c r="L12" s="285"/>
      <c r="M12" s="287"/>
      <c r="N12" s="283">
        <f t="shared" si="4"/>
        <v>-15.120000000000001</v>
      </c>
    </row>
    <row r="13" spans="1:49" ht="39.5" thickBot="1" x14ac:dyDescent="0.4">
      <c r="A13" s="217"/>
      <c r="B13" s="203" t="s">
        <v>31</v>
      </c>
      <c r="C13" s="203" t="s">
        <v>32</v>
      </c>
      <c r="D13" s="266">
        <v>56</v>
      </c>
      <c r="E13" s="266">
        <v>390</v>
      </c>
      <c r="F13" s="270">
        <f t="shared" si="5"/>
        <v>21840</v>
      </c>
      <c r="G13" s="273">
        <v>0.33400000000000002</v>
      </c>
      <c r="H13" s="270">
        <f t="shared" si="3"/>
        <v>7294.56</v>
      </c>
      <c r="I13" s="263">
        <v>10920</v>
      </c>
      <c r="J13" s="264">
        <f t="shared" si="1"/>
        <v>-3625.4399999999996</v>
      </c>
      <c r="K13" s="265">
        <f t="shared" si="2"/>
        <v>-3625.4399999999996</v>
      </c>
      <c r="L13" s="285"/>
      <c r="M13" s="286"/>
      <c r="N13" s="282">
        <f t="shared" si="4"/>
        <v>14545.439999999999</v>
      </c>
    </row>
    <row r="14" spans="1:49" ht="39.5" thickBot="1" x14ac:dyDescent="0.4">
      <c r="A14" s="217"/>
      <c r="B14" s="234" t="s">
        <v>33</v>
      </c>
      <c r="C14" s="227" t="s">
        <v>34</v>
      </c>
      <c r="D14" s="266">
        <v>56</v>
      </c>
      <c r="E14" s="274">
        <f>(3257+18601)/56</f>
        <v>390.32142857142856</v>
      </c>
      <c r="F14" s="270">
        <f>56*390</f>
        <v>21840</v>
      </c>
      <c r="G14" s="275">
        <f>10/60</f>
        <v>0.16666666666666666</v>
      </c>
      <c r="H14" s="270">
        <f>F14*G14</f>
        <v>3640</v>
      </c>
      <c r="I14" s="263">
        <v>0</v>
      </c>
      <c r="J14" s="264">
        <f t="shared" si="1"/>
        <v>3640</v>
      </c>
      <c r="K14" s="265">
        <f t="shared" si="2"/>
        <v>3640</v>
      </c>
      <c r="L14" s="285"/>
      <c r="M14" s="286"/>
      <c r="N14" s="282">
        <f t="shared" si="4"/>
        <v>-3640</v>
      </c>
    </row>
    <row r="15" spans="1:49" ht="39.5" thickBot="1" x14ac:dyDescent="0.4">
      <c r="A15" s="217"/>
      <c r="B15" s="234" t="s">
        <v>35</v>
      </c>
      <c r="C15" s="227" t="s">
        <v>36</v>
      </c>
      <c r="D15" s="266">
        <v>56</v>
      </c>
      <c r="E15" s="274">
        <v>1</v>
      </c>
      <c r="F15" s="270">
        <f t="shared" si="5"/>
        <v>56</v>
      </c>
      <c r="G15" s="271">
        <v>6</v>
      </c>
      <c r="H15" s="270">
        <f t="shared" si="3"/>
        <v>336</v>
      </c>
      <c r="I15" s="263">
        <v>0</v>
      </c>
      <c r="J15" s="264">
        <f t="shared" si="1"/>
        <v>336</v>
      </c>
      <c r="K15" s="265">
        <f t="shared" si="2"/>
        <v>336</v>
      </c>
      <c r="L15" s="285"/>
      <c r="M15" s="286"/>
      <c r="N15" s="282">
        <f t="shared" si="4"/>
        <v>-336</v>
      </c>
    </row>
    <row r="16" spans="1:49" ht="75.650000000000006" customHeight="1" thickBot="1" x14ac:dyDescent="0.4">
      <c r="A16" s="217"/>
      <c r="B16" s="234" t="s">
        <v>37</v>
      </c>
      <c r="C16" s="227" t="s">
        <v>38</v>
      </c>
      <c r="D16" s="266">
        <v>56</v>
      </c>
      <c r="E16" s="274">
        <f>(540+83)/56</f>
        <v>11.125</v>
      </c>
      <c r="F16" s="270">
        <f t="shared" si="5"/>
        <v>623</v>
      </c>
      <c r="G16" s="273">
        <f>10/60</f>
        <v>0.16666666666666666</v>
      </c>
      <c r="H16" s="270">
        <f t="shared" si="3"/>
        <v>103.83333333333333</v>
      </c>
      <c r="I16" s="263">
        <v>0</v>
      </c>
      <c r="J16" s="264">
        <f t="shared" si="1"/>
        <v>103.83333333333333</v>
      </c>
      <c r="K16" s="265">
        <f t="shared" si="2"/>
        <v>103.83333333333333</v>
      </c>
      <c r="L16" s="285"/>
      <c r="M16" s="286"/>
      <c r="N16" s="282">
        <f t="shared" si="4"/>
        <v>-103.83333333333333</v>
      </c>
    </row>
    <row r="17" spans="1:14" ht="52.5" thickBot="1" x14ac:dyDescent="0.4">
      <c r="A17" s="217"/>
      <c r="B17" s="234" t="s">
        <v>39</v>
      </c>
      <c r="C17" s="227" t="s">
        <v>40</v>
      </c>
      <c r="D17" s="266">
        <v>56</v>
      </c>
      <c r="E17" s="276">
        <f>(540+83)/56</f>
        <v>11.125</v>
      </c>
      <c r="F17" s="270">
        <f t="shared" si="5"/>
        <v>623</v>
      </c>
      <c r="G17" s="271">
        <v>1</v>
      </c>
      <c r="H17" s="270">
        <f t="shared" si="3"/>
        <v>623</v>
      </c>
      <c r="I17" s="263">
        <v>0</v>
      </c>
      <c r="J17" s="264">
        <f t="shared" si="1"/>
        <v>623</v>
      </c>
      <c r="K17" s="265">
        <f t="shared" si="2"/>
        <v>623</v>
      </c>
      <c r="L17" s="285"/>
      <c r="M17" s="286"/>
      <c r="N17" s="282">
        <f t="shared" si="4"/>
        <v>-623</v>
      </c>
    </row>
    <row r="18" spans="1:14" ht="117.5" thickBot="1" x14ac:dyDescent="0.4">
      <c r="A18" s="288"/>
      <c r="B18" s="310" t="s">
        <v>41</v>
      </c>
      <c r="C18" s="289" t="s">
        <v>42</v>
      </c>
      <c r="D18" s="290">
        <v>56</v>
      </c>
      <c r="E18" s="290">
        <v>1</v>
      </c>
      <c r="F18" s="291">
        <f t="shared" si="5"/>
        <v>56</v>
      </c>
      <c r="G18" s="292">
        <v>2</v>
      </c>
      <c r="H18" s="291">
        <f t="shared" si="3"/>
        <v>112</v>
      </c>
      <c r="I18" s="293">
        <v>0</v>
      </c>
      <c r="J18" s="294">
        <f t="shared" si="1"/>
        <v>112</v>
      </c>
      <c r="K18" s="295">
        <f t="shared" si="2"/>
        <v>112</v>
      </c>
      <c r="L18" s="285"/>
      <c r="M18" s="286"/>
      <c r="N18" s="282">
        <f t="shared" si="4"/>
        <v>-112</v>
      </c>
    </row>
    <row r="19" spans="1:14" ht="26.5" thickBot="1" x14ac:dyDescent="0.4">
      <c r="A19" s="304"/>
      <c r="B19" s="232" t="s">
        <v>43</v>
      </c>
      <c r="C19" s="227" t="s">
        <v>166</v>
      </c>
      <c r="D19" s="281">
        <v>53</v>
      </c>
      <c r="E19" s="305">
        <v>1</v>
      </c>
      <c r="F19" s="306">
        <v>53</v>
      </c>
      <c r="G19" s="305">
        <v>0.5</v>
      </c>
      <c r="H19" s="306">
        <f t="shared" si="3"/>
        <v>26.5</v>
      </c>
      <c r="I19" s="307">
        <v>0</v>
      </c>
      <c r="J19" s="264">
        <f>H19</f>
        <v>26.5</v>
      </c>
      <c r="K19" s="306">
        <f>H19-I19</f>
        <v>26.5</v>
      </c>
      <c r="L19" s="249"/>
      <c r="M19" s="250"/>
      <c r="N19" s="251"/>
    </row>
    <row r="20" spans="1:14" ht="26.5" thickBot="1" x14ac:dyDescent="0.4">
      <c r="A20" s="304"/>
      <c r="B20" s="232" t="s">
        <v>44</v>
      </c>
      <c r="C20" s="227" t="s">
        <v>30</v>
      </c>
      <c r="D20" s="281">
        <v>53</v>
      </c>
      <c r="E20" s="305">
        <v>0.09</v>
      </c>
      <c r="F20" s="306">
        <f>D20*E20</f>
        <v>4.7699999999999996</v>
      </c>
      <c r="G20" s="305">
        <v>3</v>
      </c>
      <c r="H20" s="306">
        <f t="shared" si="3"/>
        <v>14.309999999999999</v>
      </c>
      <c r="I20" s="307">
        <v>0</v>
      </c>
      <c r="J20" s="264">
        <f>H20</f>
        <v>14.309999999999999</v>
      </c>
      <c r="K20" s="306">
        <f>H20-I20</f>
        <v>14.309999999999999</v>
      </c>
      <c r="L20" s="249"/>
      <c r="M20" s="250"/>
      <c r="N20" s="251"/>
    </row>
    <row r="21" spans="1:14" ht="39.5" thickBot="1" x14ac:dyDescent="0.4">
      <c r="A21" s="296"/>
      <c r="B21" s="311" t="s">
        <v>45</v>
      </c>
      <c r="C21" s="297" t="s">
        <v>46</v>
      </c>
      <c r="D21" s="298">
        <v>56</v>
      </c>
      <c r="E21" s="298">
        <v>68</v>
      </c>
      <c r="F21" s="299">
        <f t="shared" ref="F21" si="6">+D21*E21</f>
        <v>3808</v>
      </c>
      <c r="G21" s="300">
        <v>8</v>
      </c>
      <c r="H21" s="299">
        <f t="shared" ref="H21" si="7">+F21*G21</f>
        <v>30464</v>
      </c>
      <c r="I21" s="301">
        <v>50624</v>
      </c>
      <c r="J21" s="302">
        <v>-20160</v>
      </c>
      <c r="K21" s="303">
        <f t="shared" si="2"/>
        <v>-20160</v>
      </c>
      <c r="N21" s="193"/>
    </row>
    <row r="22" spans="1:14" ht="39.5" thickBot="1" x14ac:dyDescent="0.4">
      <c r="A22" s="110"/>
      <c r="B22" s="234" t="s">
        <v>47</v>
      </c>
      <c r="C22" s="189" t="s">
        <v>48</v>
      </c>
      <c r="D22" s="277">
        <v>56</v>
      </c>
      <c r="E22" s="277">
        <v>1</v>
      </c>
      <c r="F22" s="278">
        <f>+D22*E22</f>
        <v>56</v>
      </c>
      <c r="G22" s="279">
        <v>0.25</v>
      </c>
      <c r="H22" s="278">
        <f>+F22*G22</f>
        <v>14</v>
      </c>
      <c r="I22" s="263">
        <v>56</v>
      </c>
      <c r="J22" s="264">
        <v>-42</v>
      </c>
      <c r="K22" s="265">
        <f t="shared" si="2"/>
        <v>-42</v>
      </c>
      <c r="N22" s="193"/>
    </row>
    <row r="23" spans="1:14" ht="39.5" thickBot="1" x14ac:dyDescent="0.4">
      <c r="A23" s="194"/>
      <c r="B23" s="312" t="s">
        <v>49</v>
      </c>
      <c r="C23" s="195" t="s">
        <v>50</v>
      </c>
      <c r="D23" s="280">
        <v>56</v>
      </c>
      <c r="E23" s="280">
        <v>1</v>
      </c>
      <c r="F23" s="280">
        <f>D23*E23</f>
        <v>56</v>
      </c>
      <c r="G23" s="281">
        <v>8</v>
      </c>
      <c r="H23" s="280">
        <f>F23*G23</f>
        <v>448</v>
      </c>
      <c r="I23" s="280">
        <v>0</v>
      </c>
      <c r="J23" s="264">
        <f t="shared" ref="J23:J25" si="8">H23</f>
        <v>448</v>
      </c>
      <c r="K23" s="265">
        <f t="shared" si="2"/>
        <v>448</v>
      </c>
      <c r="N23" s="193"/>
    </row>
    <row r="24" spans="1:14" ht="26.5" thickBot="1" x14ac:dyDescent="0.4">
      <c r="A24" s="196"/>
      <c r="B24" s="195" t="s">
        <v>51</v>
      </c>
      <c r="C24" s="197" t="s">
        <v>52</v>
      </c>
      <c r="D24" s="280">
        <v>56</v>
      </c>
      <c r="E24" s="280">
        <v>1</v>
      </c>
      <c r="F24" s="280">
        <f>D24*E24</f>
        <v>56</v>
      </c>
      <c r="G24" s="281">
        <v>1</v>
      </c>
      <c r="H24" s="280">
        <f>F24*G24</f>
        <v>56</v>
      </c>
      <c r="I24" s="280">
        <v>0</v>
      </c>
      <c r="J24" s="264">
        <f t="shared" si="8"/>
        <v>56</v>
      </c>
      <c r="K24" s="265">
        <f t="shared" si="2"/>
        <v>56</v>
      </c>
      <c r="N24" s="193"/>
    </row>
    <row r="25" spans="1:14" ht="48.75" customHeight="1" thickBot="1" x14ac:dyDescent="0.4">
      <c r="A25" s="196"/>
      <c r="B25" s="195" t="s">
        <v>53</v>
      </c>
      <c r="C25" s="197" t="s">
        <v>54</v>
      </c>
      <c r="D25" s="280">
        <v>56</v>
      </c>
      <c r="E25" s="281">
        <f>5/56</f>
        <v>8.9285714285714288E-2</v>
      </c>
      <c r="F25" s="281">
        <f>56*0.09</f>
        <v>5.04</v>
      </c>
      <c r="G25" s="281">
        <v>3</v>
      </c>
      <c r="H25" s="280">
        <f>F25*G25</f>
        <v>15.120000000000001</v>
      </c>
      <c r="I25" s="280">
        <v>0</v>
      </c>
      <c r="J25" s="264">
        <f t="shared" si="8"/>
        <v>15.120000000000001</v>
      </c>
      <c r="K25" s="265">
        <f t="shared" si="2"/>
        <v>15.120000000000001</v>
      </c>
      <c r="N25" s="193"/>
    </row>
    <row r="26" spans="1:14" s="78" customFormat="1" ht="15" thickBot="1" x14ac:dyDescent="0.4">
      <c r="A26" s="112"/>
      <c r="B26" s="113"/>
      <c r="C26" s="112" t="s">
        <v>55</v>
      </c>
      <c r="D26" s="114">
        <f>+MAX(D21:D25)</f>
        <v>56</v>
      </c>
      <c r="E26" s="114">
        <f>IF(D26=0,"",F26/D26)</f>
        <v>899.69375000000002</v>
      </c>
      <c r="F26" s="114">
        <f>SUM(F6:F25)</f>
        <v>50382.85</v>
      </c>
      <c r="G26" s="114">
        <f>IF(F26=0,"",H26/F26)</f>
        <v>0.94941916412694671</v>
      </c>
      <c r="H26" s="114">
        <f>SUM(H6:H25)</f>
        <v>47834.443333333336</v>
      </c>
      <c r="I26" s="114">
        <f>SUM(I6:I25)</f>
        <v>61600</v>
      </c>
      <c r="J26" s="115">
        <f>SUM(J6:J25)</f>
        <v>-13765.556666666665</v>
      </c>
      <c r="K26" s="115">
        <f>SUM(K6:K25)</f>
        <v>-13765.556666666665</v>
      </c>
      <c r="N26" s="79"/>
    </row>
    <row r="27" spans="1:14" ht="18.75" customHeight="1" thickBot="1" x14ac:dyDescent="0.4">
      <c r="A27" s="335" t="s">
        <v>56</v>
      </c>
      <c r="B27" s="335"/>
      <c r="C27" s="335"/>
      <c r="D27" s="335"/>
      <c r="E27" s="335"/>
      <c r="F27" s="335"/>
      <c r="G27" s="335"/>
      <c r="H27" s="335"/>
      <c r="I27" s="335"/>
      <c r="J27" s="335"/>
      <c r="K27" s="335"/>
      <c r="L27" s="32"/>
      <c r="M27" s="1"/>
      <c r="N27" s="27"/>
    </row>
    <row r="28" spans="1:14" ht="18.75" customHeight="1" thickBot="1" x14ac:dyDescent="0.4">
      <c r="A28" s="335" t="s">
        <v>57</v>
      </c>
      <c r="B28" s="335"/>
      <c r="C28" s="335"/>
      <c r="D28" s="335"/>
      <c r="E28" s="335"/>
      <c r="F28" s="335"/>
      <c r="G28" s="335"/>
      <c r="H28" s="335"/>
      <c r="I28" s="335"/>
      <c r="J28" s="335"/>
      <c r="K28" s="335"/>
      <c r="L28" s="32"/>
      <c r="M28" s="1"/>
      <c r="N28" s="27"/>
    </row>
    <row r="29" spans="1:14" ht="52.5" thickBot="1" x14ac:dyDescent="0.4">
      <c r="A29" s="257"/>
      <c r="B29" s="220" t="s">
        <v>25</v>
      </c>
      <c r="C29" s="308" t="s">
        <v>58</v>
      </c>
      <c r="D29" s="237">
        <v>3257</v>
      </c>
      <c r="E29" s="238">
        <v>1</v>
      </c>
      <c r="F29" s="243">
        <f>D29*E29</f>
        <v>3257</v>
      </c>
      <c r="G29" s="242">
        <v>0.25</v>
      </c>
      <c r="H29" s="239">
        <f>F29*G29</f>
        <v>814.25</v>
      </c>
      <c r="I29" s="240">
        <v>0</v>
      </c>
      <c r="J29" s="241">
        <f>H29-I29</f>
        <v>814.25</v>
      </c>
      <c r="K29" s="245">
        <f>H29-I29</f>
        <v>814.25</v>
      </c>
      <c r="L29" s="327">
        <v>0</v>
      </c>
      <c r="M29" s="330"/>
      <c r="N29" s="324"/>
    </row>
    <row r="30" spans="1:14" ht="65.5" thickBot="1" x14ac:dyDescent="0.4">
      <c r="A30" s="221"/>
      <c r="B30" s="223" t="s">
        <v>59</v>
      </c>
      <c r="C30" s="308" t="s">
        <v>60</v>
      </c>
      <c r="D30" s="222">
        <v>32</v>
      </c>
      <c r="E30" s="222">
        <v>1</v>
      </c>
      <c r="F30" s="243">
        <f>D30*E30</f>
        <v>32</v>
      </c>
      <c r="G30" s="243">
        <v>1</v>
      </c>
      <c r="H30" s="243">
        <f>F30*G30</f>
        <v>32</v>
      </c>
      <c r="I30" s="245">
        <v>0</v>
      </c>
      <c r="J30" s="241">
        <f t="shared" ref="J30:J34" si="9">H30-I30</f>
        <v>32</v>
      </c>
      <c r="K30" s="243">
        <f>H30-I30</f>
        <v>32</v>
      </c>
      <c r="L30" s="328">
        <v>0</v>
      </c>
      <c r="M30" s="331"/>
      <c r="N30" s="324"/>
    </row>
    <row r="31" spans="1:14" ht="97.25" customHeight="1" thickBot="1" x14ac:dyDescent="0.4">
      <c r="A31" s="224"/>
      <c r="B31" s="309" t="s">
        <v>61</v>
      </c>
      <c r="C31" s="309" t="s">
        <v>62</v>
      </c>
      <c r="D31" s="225">
        <v>3257</v>
      </c>
      <c r="E31" s="237">
        <v>1</v>
      </c>
      <c r="F31" s="239">
        <f t="shared" ref="F31:F33" si="10">D31*E31</f>
        <v>3257</v>
      </c>
      <c r="G31" s="242">
        <v>0.33400000000000002</v>
      </c>
      <c r="H31" s="239">
        <f t="shared" ref="H31:H34" si="11">F31*G31</f>
        <v>1087.838</v>
      </c>
      <c r="I31" s="245">
        <v>1628.5</v>
      </c>
      <c r="J31" s="241">
        <f t="shared" si="9"/>
        <v>-540.66200000000003</v>
      </c>
      <c r="K31" s="243">
        <f t="shared" ref="K31:K34" si="12">H31-I31</f>
        <v>-540.66200000000003</v>
      </c>
      <c r="L31" s="328"/>
      <c r="M31" s="331"/>
      <c r="N31" s="324"/>
    </row>
    <row r="32" spans="1:14" ht="65.5" thickBot="1" x14ac:dyDescent="0.4">
      <c r="A32" s="258"/>
      <c r="B32" s="218" t="s">
        <v>168</v>
      </c>
      <c r="C32" s="218" t="s">
        <v>63</v>
      </c>
      <c r="D32" s="237">
        <v>32</v>
      </c>
      <c r="E32" s="237">
        <v>10</v>
      </c>
      <c r="F32" s="239">
        <f t="shared" si="10"/>
        <v>320</v>
      </c>
      <c r="G32" s="242">
        <v>0.5</v>
      </c>
      <c r="H32" s="239">
        <f t="shared" si="11"/>
        <v>160</v>
      </c>
      <c r="I32" s="245">
        <v>0</v>
      </c>
      <c r="J32" s="241">
        <f t="shared" si="9"/>
        <v>160</v>
      </c>
      <c r="K32" s="243">
        <f t="shared" si="12"/>
        <v>160</v>
      </c>
      <c r="L32" s="328"/>
      <c r="M32" s="331"/>
      <c r="N32" s="325"/>
    </row>
    <row r="33" spans="1:14" ht="78.5" thickBot="1" x14ac:dyDescent="0.4">
      <c r="A33" s="258"/>
      <c r="B33" s="218" t="s">
        <v>64</v>
      </c>
      <c r="C33" s="218" t="s">
        <v>65</v>
      </c>
      <c r="D33" s="237">
        <v>83</v>
      </c>
      <c r="E33" s="237">
        <v>1</v>
      </c>
      <c r="F33" s="239">
        <f t="shared" si="10"/>
        <v>83</v>
      </c>
      <c r="G33" s="242">
        <v>1</v>
      </c>
      <c r="H33" s="239">
        <f t="shared" si="11"/>
        <v>83</v>
      </c>
      <c r="I33" s="245">
        <v>0</v>
      </c>
      <c r="J33" s="241">
        <f t="shared" si="9"/>
        <v>83</v>
      </c>
      <c r="K33" s="243">
        <f t="shared" si="12"/>
        <v>83</v>
      </c>
      <c r="L33" s="328"/>
      <c r="M33" s="331"/>
      <c r="N33" s="325"/>
    </row>
    <row r="34" spans="1:14" ht="65.5" customHeight="1" thickBot="1" x14ac:dyDescent="0.4">
      <c r="A34" s="219"/>
      <c r="B34" s="218">
        <v>226.25</v>
      </c>
      <c r="C34" s="218" t="s">
        <v>66</v>
      </c>
      <c r="D34" s="237">
        <v>5</v>
      </c>
      <c r="E34" s="237">
        <v>1</v>
      </c>
      <c r="F34" s="239">
        <f>D34*E34</f>
        <v>5</v>
      </c>
      <c r="G34" s="242">
        <v>8</v>
      </c>
      <c r="H34" s="239">
        <f t="shared" si="11"/>
        <v>40</v>
      </c>
      <c r="I34" s="245">
        <v>0</v>
      </c>
      <c r="J34" s="241">
        <f t="shared" si="9"/>
        <v>40</v>
      </c>
      <c r="K34" s="243">
        <f t="shared" si="12"/>
        <v>40</v>
      </c>
      <c r="L34" s="328"/>
      <c r="M34" s="331"/>
      <c r="N34" s="325"/>
    </row>
    <row r="35" spans="1:14" ht="65.5" thickBot="1" x14ac:dyDescent="0.4">
      <c r="A35" s="219"/>
      <c r="B35" s="218" t="s">
        <v>167</v>
      </c>
      <c r="C35" s="218" t="s">
        <v>67</v>
      </c>
      <c r="D35" s="237">
        <v>83</v>
      </c>
      <c r="E35" s="237">
        <v>1</v>
      </c>
      <c r="F35" s="239">
        <f>D35*E35</f>
        <v>83</v>
      </c>
      <c r="G35" s="242">
        <v>1</v>
      </c>
      <c r="H35" s="239">
        <f>F35*G35</f>
        <v>83</v>
      </c>
      <c r="I35" s="245">
        <v>0</v>
      </c>
      <c r="J35" s="241">
        <f>H35-I35</f>
        <v>83</v>
      </c>
      <c r="K35" s="244">
        <f>H35</f>
        <v>83</v>
      </c>
      <c r="L35" s="329"/>
      <c r="M35" s="332"/>
      <c r="N35" s="326"/>
    </row>
    <row r="36" spans="1:14" ht="83.5" customHeight="1" thickBot="1" x14ac:dyDescent="0.4">
      <c r="A36" s="252"/>
      <c r="B36" s="315" t="s">
        <v>44</v>
      </c>
      <c r="C36" s="253" t="s">
        <v>68</v>
      </c>
      <c r="D36" s="317">
        <v>5</v>
      </c>
      <c r="E36" s="317">
        <v>1</v>
      </c>
      <c r="F36" s="317">
        <f>D36*E36</f>
        <v>5</v>
      </c>
      <c r="G36" s="317">
        <v>8</v>
      </c>
      <c r="H36" s="317">
        <f>F36*G36</f>
        <v>40</v>
      </c>
      <c r="I36" s="317">
        <v>0</v>
      </c>
      <c r="J36" s="317">
        <f>H36</f>
        <v>40</v>
      </c>
      <c r="K36" s="318">
        <f>J36</f>
        <v>40</v>
      </c>
      <c r="M36" s="1"/>
    </row>
    <row r="37" spans="1:14" ht="39.5" thickBot="1" x14ac:dyDescent="0.4">
      <c r="A37" s="199"/>
      <c r="B37" s="316" t="s">
        <v>69</v>
      </c>
      <c r="C37" s="200" t="s">
        <v>70</v>
      </c>
      <c r="D37" s="201">
        <v>3803.8</v>
      </c>
      <c r="E37" s="191">
        <v>1</v>
      </c>
      <c r="F37" s="192">
        <f t="shared" ref="F37:F39" si="13">+D37*E37</f>
        <v>3803.8</v>
      </c>
      <c r="G37" s="202">
        <v>8</v>
      </c>
      <c r="H37" s="192">
        <f t="shared" ref="H37:H39" si="14">+F37*G37</f>
        <v>30430.400000000001</v>
      </c>
      <c r="I37" s="201">
        <v>50720</v>
      </c>
      <c r="J37" s="192">
        <f>H37-I37</f>
        <v>-20289.599999999999</v>
      </c>
      <c r="K37" s="192">
        <f>+H37-I37</f>
        <v>-20289.599999999999</v>
      </c>
      <c r="M37" s="1"/>
    </row>
    <row r="38" spans="1:14" ht="26.5" thickBot="1" x14ac:dyDescent="0.4">
      <c r="A38" s="203"/>
      <c r="B38" s="203" t="s">
        <v>51</v>
      </c>
      <c r="C38" s="203" t="s">
        <v>71</v>
      </c>
      <c r="D38" s="201">
        <v>19019</v>
      </c>
      <c r="E38" s="204">
        <v>1</v>
      </c>
      <c r="F38" s="192">
        <f t="shared" si="13"/>
        <v>19019</v>
      </c>
      <c r="G38" s="205">
        <v>1.25</v>
      </c>
      <c r="H38" s="192">
        <f t="shared" si="14"/>
        <v>23773.75</v>
      </c>
      <c r="I38" s="201">
        <v>0</v>
      </c>
      <c r="J38" s="192">
        <f t="shared" ref="J38:J39" si="15">H38-I38</f>
        <v>23773.75</v>
      </c>
      <c r="K38" s="192">
        <f t="shared" ref="K38:K39" si="16">+H38-I38</f>
        <v>23773.75</v>
      </c>
      <c r="M38" s="1"/>
    </row>
    <row r="39" spans="1:14" ht="78.5" thickBot="1" x14ac:dyDescent="0.4">
      <c r="A39" s="203"/>
      <c r="B39" s="203" t="s">
        <v>72</v>
      </c>
      <c r="C39" s="203" t="s">
        <v>73</v>
      </c>
      <c r="D39" s="201">
        <v>5</v>
      </c>
      <c r="E39" s="204">
        <v>1</v>
      </c>
      <c r="F39" s="192">
        <f t="shared" si="13"/>
        <v>5</v>
      </c>
      <c r="G39" s="205">
        <v>8</v>
      </c>
      <c r="H39" s="192">
        <f t="shared" si="14"/>
        <v>40</v>
      </c>
      <c r="I39" s="201">
        <v>0</v>
      </c>
      <c r="J39" s="192">
        <f t="shared" si="15"/>
        <v>40</v>
      </c>
      <c r="K39" s="192">
        <f t="shared" si="16"/>
        <v>40</v>
      </c>
    </row>
    <row r="40" spans="1:14" ht="15" thickBot="1" x14ac:dyDescent="0.4">
      <c r="A40" s="116"/>
      <c r="B40" s="117"/>
      <c r="C40" s="118" t="s">
        <v>74</v>
      </c>
      <c r="D40" s="115">
        <f>+MAX(D29:D39)</f>
        <v>19019</v>
      </c>
      <c r="E40" s="119">
        <f>IF(D40=0,"",F40/D40)</f>
        <v>1.5705242126294758</v>
      </c>
      <c r="F40" s="115">
        <f>SUM(F29:F39)</f>
        <v>29869.8</v>
      </c>
      <c r="G40" s="120">
        <f>IF(F40=0,"",H40/F40)</f>
        <v>1.8943628012239786</v>
      </c>
      <c r="H40" s="115">
        <f>SUM(H29:H39)</f>
        <v>56584.237999999998</v>
      </c>
      <c r="I40" s="115">
        <f>SUM(I29:I39)</f>
        <v>52348.5</v>
      </c>
      <c r="J40" s="115">
        <f>SUM(J29:J39)</f>
        <v>4235.7380000000012</v>
      </c>
      <c r="K40" s="115">
        <f>SUM(K29:K39)</f>
        <v>4235.7380000000012</v>
      </c>
      <c r="L40" s="32"/>
      <c r="M40" s="1"/>
    </row>
    <row r="41" spans="1:14" ht="19" thickBot="1" x14ac:dyDescent="0.4">
      <c r="A41" s="335" t="s">
        <v>75</v>
      </c>
      <c r="B41" s="335"/>
      <c r="C41" s="335"/>
      <c r="D41" s="335"/>
      <c r="E41" s="335"/>
      <c r="F41" s="335"/>
      <c r="G41" s="335"/>
      <c r="H41" s="335"/>
      <c r="I41" s="335"/>
      <c r="J41" s="335"/>
      <c r="K41" s="335"/>
      <c r="L41" s="32"/>
      <c r="M41" s="1"/>
    </row>
    <row r="42" spans="1:14" ht="52.5" thickBot="1" x14ac:dyDescent="0.4">
      <c r="A42" s="333"/>
      <c r="B42" s="259" t="s">
        <v>59</v>
      </c>
      <c r="C42" s="226" t="s">
        <v>58</v>
      </c>
      <c r="D42" s="111">
        <v>18601</v>
      </c>
      <c r="E42" s="184">
        <v>1</v>
      </c>
      <c r="F42" s="333">
        <f t="shared" ref="F42:F47" si="17">D42*E42</f>
        <v>18601</v>
      </c>
      <c r="G42" s="184">
        <v>0.25</v>
      </c>
      <c r="H42" s="334">
        <f>F42*G42</f>
        <v>4650.25</v>
      </c>
      <c r="I42" s="184">
        <v>0</v>
      </c>
      <c r="J42" s="334">
        <f>H42-I42</f>
        <v>4650.25</v>
      </c>
      <c r="K42" s="334">
        <f>J42</f>
        <v>4650.25</v>
      </c>
      <c r="L42" s="32"/>
      <c r="M42" s="1"/>
    </row>
    <row r="43" spans="1:14" ht="65.5" thickBot="1" x14ac:dyDescent="0.4">
      <c r="A43" s="333"/>
      <c r="B43" s="235" t="s">
        <v>76</v>
      </c>
      <c r="C43" s="230" t="s">
        <v>60</v>
      </c>
      <c r="D43" s="111">
        <v>1030</v>
      </c>
      <c r="E43" s="184">
        <v>1</v>
      </c>
      <c r="F43" s="333">
        <f t="shared" si="17"/>
        <v>1030</v>
      </c>
      <c r="G43" s="184">
        <v>1</v>
      </c>
      <c r="H43" s="333">
        <f>F43*G43</f>
        <v>1030</v>
      </c>
      <c r="I43" s="184">
        <v>0</v>
      </c>
      <c r="J43" s="333">
        <f>H43-I43</f>
        <v>1030</v>
      </c>
      <c r="K43" s="333">
        <f>J43</f>
        <v>1030</v>
      </c>
      <c r="L43" s="32"/>
      <c r="M43" s="1"/>
    </row>
    <row r="44" spans="1:14" ht="52.5" thickBot="1" x14ac:dyDescent="0.4">
      <c r="A44" s="333"/>
      <c r="B44" s="203" t="s">
        <v>61</v>
      </c>
      <c r="C44" s="203" t="s">
        <v>62</v>
      </c>
      <c r="D44" s="111">
        <v>18601</v>
      </c>
      <c r="E44" s="184">
        <v>1</v>
      </c>
      <c r="F44" s="333">
        <f t="shared" si="17"/>
        <v>18601</v>
      </c>
      <c r="G44" s="184">
        <v>0.33</v>
      </c>
      <c r="H44" s="333">
        <v>6213</v>
      </c>
      <c r="I44" s="184">
        <v>9301</v>
      </c>
      <c r="J44" s="333">
        <v>-3088</v>
      </c>
      <c r="K44" s="333">
        <v>-3088</v>
      </c>
      <c r="L44" s="32"/>
      <c r="M44" s="1"/>
    </row>
    <row r="45" spans="1:14" ht="65.5" thickBot="1" x14ac:dyDescent="0.4">
      <c r="A45" s="333"/>
      <c r="B45" s="229" t="s">
        <v>168</v>
      </c>
      <c r="C45" s="229" t="s">
        <v>63</v>
      </c>
      <c r="D45" s="111">
        <v>1030</v>
      </c>
      <c r="E45" s="184">
        <v>10</v>
      </c>
      <c r="F45" s="333">
        <f t="shared" si="17"/>
        <v>10300</v>
      </c>
      <c r="G45" s="184">
        <v>0.5</v>
      </c>
      <c r="H45" s="333">
        <f>F45*G45</f>
        <v>5150</v>
      </c>
      <c r="I45" s="184">
        <v>0</v>
      </c>
      <c r="J45" s="333">
        <f>H45-I45</f>
        <v>5150</v>
      </c>
      <c r="K45" s="333">
        <f>J45</f>
        <v>5150</v>
      </c>
      <c r="L45" s="32"/>
      <c r="M45" s="1"/>
    </row>
    <row r="46" spans="1:14" ht="65.5" thickBot="1" x14ac:dyDescent="0.4">
      <c r="A46" s="333"/>
      <c r="B46" s="230" t="s">
        <v>167</v>
      </c>
      <c r="C46" s="226" t="s">
        <v>67</v>
      </c>
      <c r="D46" s="184">
        <v>540</v>
      </c>
      <c r="E46" s="184">
        <v>1</v>
      </c>
      <c r="F46" s="333">
        <f t="shared" si="17"/>
        <v>540</v>
      </c>
      <c r="G46" s="184">
        <v>1</v>
      </c>
      <c r="H46" s="333">
        <f>F46*G46</f>
        <v>540</v>
      </c>
      <c r="I46" s="184">
        <v>0</v>
      </c>
      <c r="J46" s="333">
        <f>H46-I46</f>
        <v>540</v>
      </c>
      <c r="K46" s="333">
        <f>J46</f>
        <v>540</v>
      </c>
      <c r="L46" s="32"/>
      <c r="M46" s="1"/>
    </row>
    <row r="47" spans="1:14" ht="78.5" thickBot="1" x14ac:dyDescent="0.4">
      <c r="A47" s="333"/>
      <c r="B47" s="229" t="s">
        <v>64</v>
      </c>
      <c r="C47" s="229" t="s">
        <v>65</v>
      </c>
      <c r="D47" s="184">
        <v>540</v>
      </c>
      <c r="E47" s="184">
        <v>1</v>
      </c>
      <c r="F47" s="333">
        <f t="shared" si="17"/>
        <v>540</v>
      </c>
      <c r="G47" s="184">
        <v>1</v>
      </c>
      <c r="H47" s="333">
        <f>F47*G47</f>
        <v>540</v>
      </c>
      <c r="I47" s="184">
        <v>0</v>
      </c>
      <c r="J47" s="333">
        <f>H47-I47</f>
        <v>540</v>
      </c>
      <c r="K47" s="333">
        <f>J47</f>
        <v>540</v>
      </c>
      <c r="L47" s="32"/>
      <c r="M47" s="1"/>
    </row>
    <row r="48" spans="1:14" ht="15" thickBot="1" x14ac:dyDescent="0.4">
      <c r="A48" s="336" t="s">
        <v>77</v>
      </c>
      <c r="B48" s="336"/>
      <c r="C48" s="336"/>
      <c r="D48" s="319">
        <f>+MAX(D42:D47)</f>
        <v>18601</v>
      </c>
      <c r="E48" s="320">
        <f>IF(D48=0,"",F48/D48)</f>
        <v>2.6671684318047415</v>
      </c>
      <c r="F48" s="319">
        <f>SUM(F42:F47)</f>
        <v>49612</v>
      </c>
      <c r="G48" s="321">
        <f>IF(F48=0,"",H48/F48)</f>
        <v>0.36529972587277271</v>
      </c>
      <c r="H48" s="319">
        <f>SUM(H42:H47)</f>
        <v>18123.25</v>
      </c>
      <c r="I48" s="319">
        <f>SUM(I42:I47)</f>
        <v>9301</v>
      </c>
      <c r="J48" s="319">
        <f>SUM(J42:J47)</f>
        <v>8822.25</v>
      </c>
      <c r="K48" s="319">
        <f>SUM(K42:K47)</f>
        <v>8822.25</v>
      </c>
      <c r="L48" s="313" t="e">
        <f>SUM(#REF!)</f>
        <v>#REF!</v>
      </c>
      <c r="N48" s="314" t="e">
        <f>SUM(#REF!)</f>
        <v>#REF!</v>
      </c>
    </row>
    <row r="49" spans="1:12" ht="18.5" x14ac:dyDescent="0.35">
      <c r="A49" s="335" t="s">
        <v>78</v>
      </c>
      <c r="B49" s="335"/>
      <c r="C49" s="335"/>
      <c r="D49" s="335"/>
      <c r="E49" s="335"/>
      <c r="F49" s="335"/>
      <c r="G49" s="335"/>
      <c r="H49" s="335"/>
      <c r="I49" s="335"/>
      <c r="J49" s="335"/>
      <c r="K49" s="335"/>
      <c r="L49" s="32"/>
    </row>
    <row r="50" spans="1:12" ht="52.5" thickBot="1" x14ac:dyDescent="0.4">
      <c r="A50" s="176"/>
      <c r="B50" s="231" t="s">
        <v>79</v>
      </c>
      <c r="C50" s="227" t="s">
        <v>80</v>
      </c>
      <c r="D50" s="246">
        <v>9321</v>
      </c>
      <c r="E50" s="248">
        <f>F50/D50</f>
        <v>5.8796266495011267</v>
      </c>
      <c r="F50" s="333">
        <v>54804</v>
      </c>
      <c r="G50" s="333">
        <v>0.08</v>
      </c>
      <c r="H50" s="247">
        <v>4576</v>
      </c>
      <c r="I50" s="333"/>
      <c r="J50" s="333">
        <v>4576</v>
      </c>
      <c r="K50" s="333">
        <v>4576</v>
      </c>
      <c r="L50" s="32"/>
    </row>
    <row r="51" spans="1:12" ht="15" thickBot="1" x14ac:dyDescent="0.4">
      <c r="A51" s="336" t="s">
        <v>81</v>
      </c>
      <c r="B51" s="336"/>
      <c r="C51" s="336"/>
      <c r="D51" s="322">
        <f>D50</f>
        <v>9321</v>
      </c>
      <c r="E51" s="320">
        <f>IF(D51=0,"",F51/D51)</f>
        <v>5.8796266495011267</v>
      </c>
      <c r="F51" s="319">
        <f>SUM(F50:F50)</f>
        <v>54804</v>
      </c>
      <c r="G51" s="321">
        <f>IF(F51=0,"",H51/F51)</f>
        <v>8.3497554922998318E-2</v>
      </c>
      <c r="H51" s="319">
        <f>SUM(H50:H50)</f>
        <v>4576</v>
      </c>
      <c r="I51" s="319">
        <f>SUM(I50:I50)</f>
        <v>0</v>
      </c>
      <c r="J51" s="319">
        <f>SUM(J50:J50)</f>
        <v>4576</v>
      </c>
      <c r="K51" s="319">
        <f>SUM(K50:K50)</f>
        <v>4576</v>
      </c>
      <c r="L51" s="32"/>
    </row>
    <row r="52" spans="1:12" ht="19" thickBot="1" x14ac:dyDescent="0.4">
      <c r="A52" s="335" t="s">
        <v>82</v>
      </c>
      <c r="B52" s="335"/>
      <c r="C52" s="335"/>
      <c r="D52" s="335"/>
      <c r="E52" s="335"/>
      <c r="F52" s="335"/>
      <c r="G52" s="335"/>
      <c r="H52" s="335"/>
      <c r="I52" s="335"/>
      <c r="J52" s="335"/>
      <c r="K52" s="335"/>
      <c r="L52" s="32"/>
    </row>
    <row r="53" spans="1:12" ht="19" thickBot="1" x14ac:dyDescent="0.4">
      <c r="A53" s="176"/>
      <c r="B53" s="176"/>
      <c r="C53" s="176"/>
      <c r="D53" s="176"/>
      <c r="E53" s="176"/>
      <c r="F53" s="176"/>
      <c r="G53" s="176"/>
      <c r="H53" s="176"/>
      <c r="I53" s="176"/>
      <c r="J53" s="176"/>
      <c r="K53" s="176"/>
    </row>
    <row r="54" spans="1:12" ht="15" thickBot="1" x14ac:dyDescent="0.4">
      <c r="A54" s="116"/>
      <c r="B54" s="117"/>
      <c r="C54" s="118" t="s">
        <v>83</v>
      </c>
      <c r="D54" s="121">
        <f>SUM(D53:D53)</f>
        <v>0</v>
      </c>
      <c r="E54" s="122">
        <v>0</v>
      </c>
      <c r="F54" s="121">
        <f>SUM(F53:F53)</f>
        <v>0</v>
      </c>
      <c r="G54" s="123">
        <v>0</v>
      </c>
      <c r="H54" s="121">
        <f>SUM(H53:H53)</f>
        <v>0</v>
      </c>
      <c r="I54" s="121">
        <f>SUM(I53:I53)</f>
        <v>0</v>
      </c>
      <c r="J54" s="121">
        <f>SUM(J53:J53)</f>
        <v>0</v>
      </c>
      <c r="K54" s="121">
        <f>SUM(K53:K53)</f>
        <v>0</v>
      </c>
    </row>
    <row r="55" spans="1:12" ht="15" thickBot="1" x14ac:dyDescent="0.4">
      <c r="A55" s="124"/>
      <c r="B55" s="125"/>
      <c r="C55" s="126" t="s">
        <v>84</v>
      </c>
      <c r="D55" s="106">
        <f>+D26+D40+D48+D51+D54</f>
        <v>46997</v>
      </c>
      <c r="E55" s="127">
        <f>IF(D55=0,"",F55/D55)</f>
        <v>3.9293710236823625</v>
      </c>
      <c r="F55" s="128">
        <f>+F26+F40+F48+F51+F54</f>
        <v>184668.65</v>
      </c>
      <c r="G55" s="127">
        <f>H55/F55</f>
        <v>0.68835685609513764</v>
      </c>
      <c r="H55" s="106">
        <f>+H26+H40+H48+H51+H54</f>
        <v>127117.93133333334</v>
      </c>
      <c r="I55" s="106">
        <f>+I26+I40+I48+I51+I54</f>
        <v>123249.5</v>
      </c>
      <c r="J55" s="323">
        <f>+J26+J40+J48+J51+J54</f>
        <v>3868.4313333333357</v>
      </c>
      <c r="K55" s="106">
        <f>+K26+K40+K48+K51+K54</f>
        <v>3868.4313333333357</v>
      </c>
    </row>
  </sheetData>
  <sheetProtection selectLockedCells="1"/>
  <autoFilter ref="A3:K55" xr:uid="{00000000-0009-0000-0000-000001000000}"/>
  <dataConsolidate/>
  <mergeCells count="10">
    <mergeCell ref="A52:K52"/>
    <mergeCell ref="A51:C51"/>
    <mergeCell ref="A2:K2"/>
    <mergeCell ref="A27:K27"/>
    <mergeCell ref="A49:K49"/>
    <mergeCell ref="A4:N4"/>
    <mergeCell ref="A5:N5"/>
    <mergeCell ref="A28:K28"/>
    <mergeCell ref="A41:K41"/>
    <mergeCell ref="A48:C48"/>
  </mergeCells>
  <phoneticPr fontId="45" type="noConversion"/>
  <dataValidations count="1">
    <dataValidation type="list" allowBlank="1" showInputMessage="1" showErrorMessage="1" sqref="A54 A40 A37 A26 A21:A22" xr:uid="{00000000-0002-0000-0100-000000000000}">
      <formula1>$N$21:$N$33</formula1>
    </dataValidation>
  </dataValidations>
  <printOptions horizontalCentered="1"/>
  <pageMargins left="0.7" right="0.7" top="0.75" bottom="0.75" header="0.3" footer="0.3"/>
  <pageSetup scale="55" fitToHeight="0" orientation="landscape" r:id="rId1"/>
  <headerFooter>
    <oddHeader>&amp;C&amp;"-,Bold"&amp;12OMB Control #0584-0006 
&amp;16 7 CFR Part 210 - National School Lunch Program</oddHeader>
  </headerFooter>
  <ignoredErrors>
    <ignoredError sqref="G40 G55 E55" 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3" tint="0.39997558519241921"/>
    <pageSetUpPr fitToPage="1"/>
  </sheetPr>
  <dimension ref="A1:O21"/>
  <sheetViews>
    <sheetView zoomScale="90" zoomScaleNormal="90" zoomScalePageLayoutView="80" workbookViewId="0">
      <pane xSplit="3" ySplit="4" topLeftCell="D5" activePane="bottomRight" state="frozen"/>
      <selection pane="topRight" activeCell="D1" sqref="D1"/>
      <selection pane="bottomLeft" activeCell="A5" sqref="A5"/>
      <selection pane="bottomRight" activeCell="A4" sqref="A4:K4"/>
    </sheetView>
  </sheetViews>
  <sheetFormatPr defaultRowHeight="14.5" outlineLevelCol="1" x14ac:dyDescent="0.35"/>
  <cols>
    <col min="1" max="1" width="11.54296875" customWidth="1"/>
    <col min="2" max="2" width="14.453125" customWidth="1"/>
    <col min="3" max="3" width="42.453125" customWidth="1"/>
    <col min="4" max="4" width="15.54296875" bestFit="1" customWidth="1"/>
    <col min="5" max="5" width="17" bestFit="1" customWidth="1"/>
    <col min="6" max="6" width="14.453125" customWidth="1"/>
    <col min="7" max="7" width="14.54296875" bestFit="1" customWidth="1"/>
    <col min="8" max="8" width="13.453125" customWidth="1"/>
    <col min="9" max="9" width="16.54296875" customWidth="1"/>
    <col min="10" max="10" width="13" style="80" customWidth="1" outlineLevel="1"/>
    <col min="11" max="11" width="13" style="80" customWidth="1"/>
    <col min="12" max="12" width="16.453125" hidden="1" customWidth="1" outlineLevel="1"/>
    <col min="13" max="13" width="14.453125" customWidth="1" collapsed="1"/>
    <col min="14" max="14" width="20.453125" hidden="1" customWidth="1" outlineLevel="1"/>
    <col min="15" max="15" width="9.453125" collapsed="1"/>
    <col min="61" max="61" width="8.54296875" customWidth="1"/>
  </cols>
  <sheetData>
    <row r="1" spans="1:14" ht="30.75" customHeight="1" thickBot="1" x14ac:dyDescent="0.55000000000000004">
      <c r="A1" s="337" t="s">
        <v>85</v>
      </c>
      <c r="B1" s="337"/>
      <c r="C1" s="337"/>
      <c r="D1" s="337"/>
      <c r="E1" s="337"/>
      <c r="F1" s="337"/>
      <c r="G1" s="337"/>
      <c r="H1" s="337"/>
      <c r="I1" s="337"/>
      <c r="J1" s="337"/>
      <c r="K1" s="337"/>
    </row>
    <row r="2" spans="1:14" ht="24" customHeight="1" thickBot="1" x14ac:dyDescent="0.4">
      <c r="A2" s="89"/>
      <c r="B2" s="89"/>
      <c r="C2" s="89"/>
      <c r="D2" s="90" t="s">
        <v>86</v>
      </c>
      <c r="E2" s="90" t="s">
        <v>87</v>
      </c>
      <c r="F2" s="90" t="s">
        <v>88</v>
      </c>
      <c r="G2" s="90" t="s">
        <v>89</v>
      </c>
      <c r="H2" s="90" t="s">
        <v>90</v>
      </c>
      <c r="I2" s="90" t="s">
        <v>91</v>
      </c>
      <c r="J2" s="91"/>
      <c r="K2" s="91" t="s">
        <v>92</v>
      </c>
      <c r="L2" s="3"/>
      <c r="M2" s="2"/>
    </row>
    <row r="3" spans="1:14" ht="59.25" customHeight="1" thickBot="1" x14ac:dyDescent="0.4">
      <c r="A3" s="92" t="s">
        <v>1</v>
      </c>
      <c r="B3" s="92" t="s">
        <v>2</v>
      </c>
      <c r="C3" s="92" t="s">
        <v>3</v>
      </c>
      <c r="D3" s="92" t="s">
        <v>93</v>
      </c>
      <c r="E3" s="92" t="s">
        <v>94</v>
      </c>
      <c r="F3" s="92" t="s">
        <v>6</v>
      </c>
      <c r="G3" s="92" t="s">
        <v>95</v>
      </c>
      <c r="H3" s="92" t="s">
        <v>8</v>
      </c>
      <c r="I3" s="92" t="s">
        <v>9</v>
      </c>
      <c r="J3" s="93" t="s">
        <v>96</v>
      </c>
      <c r="K3" s="93" t="s">
        <v>11</v>
      </c>
      <c r="L3" s="9" t="s">
        <v>12</v>
      </c>
      <c r="M3" s="81" t="s">
        <v>13</v>
      </c>
      <c r="N3" s="26" t="s">
        <v>14</v>
      </c>
    </row>
    <row r="4" spans="1:14" ht="52.4" customHeight="1" thickBot="1" x14ac:dyDescent="0.4">
      <c r="A4" s="335" t="s">
        <v>97</v>
      </c>
      <c r="B4" s="335"/>
      <c r="C4" s="335"/>
      <c r="D4" s="335"/>
      <c r="E4" s="335"/>
      <c r="F4" s="335"/>
      <c r="G4" s="335"/>
      <c r="H4" s="335"/>
      <c r="I4" s="335"/>
      <c r="J4" s="335"/>
      <c r="K4" s="335"/>
      <c r="L4" s="32"/>
      <c r="M4" s="198"/>
      <c r="N4" s="26"/>
    </row>
    <row r="5" spans="1:14" ht="36" customHeight="1" thickBot="1" x14ac:dyDescent="0.4">
      <c r="A5" s="206"/>
      <c r="B5" s="255" t="s">
        <v>98</v>
      </c>
      <c r="C5" s="207" t="s">
        <v>99</v>
      </c>
      <c r="D5" s="208">
        <v>56</v>
      </c>
      <c r="E5" s="208">
        <v>68</v>
      </c>
      <c r="F5" s="190">
        <f t="shared" ref="F5" si="0">+D5*E5</f>
        <v>3808</v>
      </c>
      <c r="G5" s="209">
        <v>0.25</v>
      </c>
      <c r="H5" s="190">
        <f>+F5*G5</f>
        <v>952</v>
      </c>
      <c r="I5" s="208">
        <v>1582</v>
      </c>
      <c r="J5" s="210">
        <f>H5-I5</f>
        <v>-630</v>
      </c>
      <c r="K5" s="192">
        <f t="shared" ref="K5" si="1">+H5-I5</f>
        <v>-630</v>
      </c>
      <c r="N5" s="193" t="s">
        <v>100</v>
      </c>
    </row>
    <row r="6" spans="1:14" ht="39.5" thickBot="1" x14ac:dyDescent="0.4">
      <c r="A6" s="206"/>
      <c r="B6" s="255" t="s">
        <v>101</v>
      </c>
      <c r="C6" s="207" t="s">
        <v>102</v>
      </c>
      <c r="D6" s="208">
        <v>56</v>
      </c>
      <c r="E6" s="208">
        <v>68</v>
      </c>
      <c r="F6" s="190">
        <f t="shared" ref="F6:F8" si="2">+D6*E6</f>
        <v>3808</v>
      </c>
      <c r="G6" s="209">
        <v>8.0021400000000007</v>
      </c>
      <c r="H6" s="190">
        <f t="shared" ref="H6:H10" si="3">+F6*G6</f>
        <v>30472.149120000002</v>
      </c>
      <c r="I6" s="208">
        <v>50638</v>
      </c>
      <c r="J6" s="210">
        <f>H6-I6</f>
        <v>-20165.850879999998</v>
      </c>
      <c r="K6" s="192">
        <f t="shared" ref="K6:K10" si="4">+H6-I6</f>
        <v>-20165.850879999998</v>
      </c>
      <c r="N6" s="193"/>
    </row>
    <row r="7" spans="1:14" ht="52.5" thickBot="1" x14ac:dyDescent="0.4">
      <c r="A7" s="206"/>
      <c r="B7" s="255" t="s">
        <v>103</v>
      </c>
      <c r="C7" s="207" t="s">
        <v>104</v>
      </c>
      <c r="D7" s="208">
        <v>56</v>
      </c>
      <c r="E7" s="208">
        <v>68</v>
      </c>
      <c r="F7" s="190">
        <f t="shared" si="2"/>
        <v>3808</v>
      </c>
      <c r="G7" s="209">
        <v>0.5</v>
      </c>
      <c r="H7" s="190">
        <f t="shared" si="3"/>
        <v>1904</v>
      </c>
      <c r="I7" s="208">
        <v>3164</v>
      </c>
      <c r="J7" s="211">
        <f>H7-I7</f>
        <v>-1260</v>
      </c>
      <c r="K7" s="192">
        <f t="shared" si="4"/>
        <v>-1260</v>
      </c>
      <c r="N7" s="193" t="s">
        <v>105</v>
      </c>
    </row>
    <row r="8" spans="1:14" ht="26.5" thickBot="1" x14ac:dyDescent="0.4">
      <c r="A8" s="206"/>
      <c r="B8" s="255" t="s">
        <v>106</v>
      </c>
      <c r="C8" s="207" t="s">
        <v>107</v>
      </c>
      <c r="D8" s="208">
        <v>56</v>
      </c>
      <c r="E8" s="208">
        <v>68</v>
      </c>
      <c r="F8" s="190">
        <f t="shared" si="2"/>
        <v>3808</v>
      </c>
      <c r="G8" s="209">
        <v>0.5</v>
      </c>
      <c r="H8" s="190">
        <f t="shared" si="3"/>
        <v>1904</v>
      </c>
      <c r="I8" s="208">
        <v>3173</v>
      </c>
      <c r="J8" s="211">
        <f>H8-I8</f>
        <v>-1269</v>
      </c>
      <c r="K8" s="192">
        <f t="shared" si="4"/>
        <v>-1269</v>
      </c>
      <c r="N8" s="193"/>
    </row>
    <row r="9" spans="1:14" ht="26.5" thickBot="1" x14ac:dyDescent="0.4">
      <c r="A9" s="206"/>
      <c r="B9" s="255" t="s">
        <v>108</v>
      </c>
      <c r="C9" s="207" t="s">
        <v>109</v>
      </c>
      <c r="D9" s="208">
        <v>56</v>
      </c>
      <c r="E9" s="208">
        <v>23</v>
      </c>
      <c r="F9" s="190">
        <f>+D9*E9</f>
        <v>1288</v>
      </c>
      <c r="G9" s="209">
        <v>16</v>
      </c>
      <c r="H9" s="190">
        <f t="shared" si="3"/>
        <v>20608</v>
      </c>
      <c r="I9" s="208">
        <v>0</v>
      </c>
      <c r="J9" s="210">
        <v>20608</v>
      </c>
      <c r="K9" s="192">
        <f t="shared" si="4"/>
        <v>20608</v>
      </c>
      <c r="N9" s="193"/>
    </row>
    <row r="10" spans="1:14" ht="39.5" thickBot="1" x14ac:dyDescent="0.4">
      <c r="A10" s="196"/>
      <c r="B10" s="195" t="s">
        <v>110</v>
      </c>
      <c r="C10" s="197" t="s">
        <v>111</v>
      </c>
      <c r="D10" s="208">
        <v>56</v>
      </c>
      <c r="E10" s="208">
        <v>1</v>
      </c>
      <c r="F10" s="190">
        <f>+D10*E10</f>
        <v>56</v>
      </c>
      <c r="G10" s="209">
        <v>0.25</v>
      </c>
      <c r="H10" s="190">
        <f t="shared" si="3"/>
        <v>14</v>
      </c>
      <c r="I10" s="208">
        <v>0</v>
      </c>
      <c r="J10" s="210">
        <f>H10-I10</f>
        <v>14</v>
      </c>
      <c r="K10" s="192">
        <f t="shared" si="4"/>
        <v>14</v>
      </c>
      <c r="N10" s="193"/>
    </row>
    <row r="11" spans="1:14" ht="26.5" thickBot="1" x14ac:dyDescent="0.4">
      <c r="A11" s="196"/>
      <c r="B11" s="195" t="s">
        <v>112</v>
      </c>
      <c r="C11" s="197" t="s">
        <v>113</v>
      </c>
      <c r="D11" s="208">
        <v>56</v>
      </c>
      <c r="E11" s="209">
        <f>5/56</f>
        <v>8.9285714285714288E-2</v>
      </c>
      <c r="F11" s="212">
        <f>56*0.09</f>
        <v>5.04</v>
      </c>
      <c r="G11" s="209">
        <v>0.25</v>
      </c>
      <c r="H11" s="212">
        <f t="shared" ref="H11" si="5">+F11*G11</f>
        <v>1.26</v>
      </c>
      <c r="I11" s="208">
        <v>0</v>
      </c>
      <c r="J11" s="213">
        <f>H11-I11</f>
        <v>1.26</v>
      </c>
      <c r="K11" s="214">
        <f t="shared" ref="K11" si="6">+H11-I11</f>
        <v>1.26</v>
      </c>
      <c r="N11" s="193"/>
    </row>
    <row r="12" spans="1:14" ht="15" thickBot="1" x14ac:dyDescent="0.4">
      <c r="A12" s="196"/>
      <c r="B12" s="230" t="s">
        <v>17</v>
      </c>
      <c r="C12" s="229" t="s">
        <v>114</v>
      </c>
      <c r="D12" s="256">
        <v>8</v>
      </c>
      <c r="E12" s="256">
        <v>1</v>
      </c>
      <c r="F12" s="256">
        <v>8</v>
      </c>
      <c r="G12" s="256">
        <v>0.5</v>
      </c>
      <c r="H12" s="256">
        <v>4</v>
      </c>
      <c r="I12" s="256">
        <v>0</v>
      </c>
      <c r="J12" s="256">
        <v>4</v>
      </c>
      <c r="K12" s="256">
        <v>4</v>
      </c>
      <c r="N12" s="193"/>
    </row>
    <row r="13" spans="1:14" ht="65.5" thickBot="1" x14ac:dyDescent="0.4">
      <c r="A13" s="196"/>
      <c r="B13" s="230" t="s">
        <v>23</v>
      </c>
      <c r="C13" s="229" t="s">
        <v>115</v>
      </c>
      <c r="D13" s="256">
        <v>56</v>
      </c>
      <c r="E13" s="256">
        <v>20</v>
      </c>
      <c r="F13" s="256">
        <v>1120</v>
      </c>
      <c r="G13" s="256">
        <v>2</v>
      </c>
      <c r="H13" s="256">
        <v>2240</v>
      </c>
      <c r="I13" s="256">
        <v>0</v>
      </c>
      <c r="J13" s="256">
        <v>2240</v>
      </c>
      <c r="K13" s="256">
        <v>2240</v>
      </c>
      <c r="N13" s="193"/>
    </row>
    <row r="14" spans="1:14" ht="15" thickBot="1" x14ac:dyDescent="0.4">
      <c r="A14" s="94"/>
      <c r="B14" s="95"/>
      <c r="C14" s="96" t="s">
        <v>55</v>
      </c>
      <c r="D14" s="97">
        <f>+MAX(D5:D13)</f>
        <v>56</v>
      </c>
      <c r="E14" s="97">
        <f>IF(D14=0,"",F14/D14)</f>
        <v>316.23285714285714</v>
      </c>
      <c r="F14" s="97">
        <f>SUM(F5:F13)</f>
        <v>17709.04</v>
      </c>
      <c r="G14" s="98">
        <f>IF(F14=0,"",H14/F14)</f>
        <v>3.2807768868329394</v>
      </c>
      <c r="H14" s="97">
        <f>SUM(H5:H13)</f>
        <v>58099.409120000004</v>
      </c>
      <c r="I14" s="97">
        <f>SUM(I5:I13)</f>
        <v>58557</v>
      </c>
      <c r="J14" s="99">
        <f>SUM(J5:J13)</f>
        <v>-457.59087999999792</v>
      </c>
      <c r="K14" s="99">
        <f>SUM(K5:K13)</f>
        <v>-457.59087999999792</v>
      </c>
      <c r="N14" s="27" t="s">
        <v>116</v>
      </c>
    </row>
    <row r="15" spans="1:14" ht="18.75" customHeight="1" thickBot="1" x14ac:dyDescent="0.4">
      <c r="A15" s="335" t="s">
        <v>117</v>
      </c>
      <c r="B15" s="335"/>
      <c r="C15" s="335"/>
      <c r="D15" s="335"/>
      <c r="E15" s="335"/>
      <c r="F15" s="335"/>
      <c r="G15" s="335"/>
      <c r="H15" s="335"/>
      <c r="I15" s="335"/>
      <c r="J15" s="335"/>
      <c r="K15" s="335"/>
      <c r="L15" s="32"/>
      <c r="M15" s="1"/>
      <c r="N15" s="27" t="s">
        <v>118</v>
      </c>
    </row>
    <row r="16" spans="1:14" ht="39.5" thickBot="1" x14ac:dyDescent="0.4">
      <c r="A16" s="196"/>
      <c r="B16" s="196" t="s">
        <v>51</v>
      </c>
      <c r="C16" s="197" t="s">
        <v>119</v>
      </c>
      <c r="D16" s="215">
        <v>19019</v>
      </c>
      <c r="E16" s="216">
        <v>1</v>
      </c>
      <c r="F16" s="190">
        <f>+D16*E16</f>
        <v>19019</v>
      </c>
      <c r="G16" s="202">
        <v>0.25</v>
      </c>
      <c r="H16" s="190">
        <f>+F16*G16</f>
        <v>4754.75</v>
      </c>
      <c r="I16" s="216">
        <v>0</v>
      </c>
      <c r="J16" s="210">
        <f>H16-I16</f>
        <v>4754.75</v>
      </c>
      <c r="K16" s="211">
        <f t="shared" ref="K16" si="7">+H16-I16</f>
        <v>4754.75</v>
      </c>
      <c r="N16" s="40"/>
    </row>
    <row r="17" spans="1:14" ht="15" thickBot="1" x14ac:dyDescent="0.4">
      <c r="A17" s="94"/>
      <c r="B17" s="100"/>
      <c r="C17" s="101" t="s">
        <v>120</v>
      </c>
      <c r="D17" s="186">
        <f>+MAX(D16:D16)</f>
        <v>19019</v>
      </c>
      <c r="E17" s="187">
        <f>IF(D17=0,"",F17/D17)</f>
        <v>1</v>
      </c>
      <c r="F17" s="186">
        <f>SUM(F16:F16)</f>
        <v>19019</v>
      </c>
      <c r="G17" s="188">
        <f>IF(F17=0,"",H17/F17)</f>
        <v>0.25</v>
      </c>
      <c r="H17" s="186">
        <f>SUM(H16:H16)</f>
        <v>4754.75</v>
      </c>
      <c r="I17" s="186">
        <f>SUM(I16:I16)</f>
        <v>0</v>
      </c>
      <c r="J17" s="186">
        <f>SUM(J16:J16)</f>
        <v>4754.75</v>
      </c>
      <c r="K17" s="186">
        <f>SUM(K16:K16)</f>
        <v>4754.75</v>
      </c>
      <c r="N17" s="27"/>
    </row>
    <row r="18" spans="1:14" ht="19" thickBot="1" x14ac:dyDescent="0.4">
      <c r="A18" s="335" t="s">
        <v>121</v>
      </c>
      <c r="B18" s="335"/>
      <c r="C18" s="335"/>
      <c r="D18" s="335"/>
      <c r="E18" s="335"/>
      <c r="F18" s="335"/>
      <c r="G18" s="335"/>
      <c r="H18" s="335"/>
      <c r="I18" s="335"/>
      <c r="J18" s="335"/>
      <c r="K18" s="335"/>
      <c r="L18" s="32"/>
      <c r="M18" s="1"/>
      <c r="N18" s="27"/>
    </row>
    <row r="19" spans="1:14" ht="15" thickBot="1" x14ac:dyDescent="0.4">
      <c r="A19" s="183"/>
      <c r="B19" s="183"/>
      <c r="C19" s="185"/>
      <c r="D19" s="111">
        <v>0</v>
      </c>
      <c r="E19" s="184">
        <v>0</v>
      </c>
      <c r="F19" s="111">
        <v>0</v>
      </c>
      <c r="G19" s="184">
        <v>0</v>
      </c>
      <c r="H19" s="111">
        <v>0</v>
      </c>
      <c r="I19" s="111">
        <v>0</v>
      </c>
      <c r="J19" s="184" t="s">
        <v>122</v>
      </c>
      <c r="K19" s="184" t="s">
        <v>122</v>
      </c>
      <c r="N19" s="27"/>
    </row>
    <row r="20" spans="1:14" ht="15" thickBot="1" x14ac:dyDescent="0.4">
      <c r="A20" s="94"/>
      <c r="B20" s="95"/>
      <c r="C20" s="96" t="s">
        <v>123</v>
      </c>
      <c r="D20" s="99">
        <f>+MAX(D19:D19)</f>
        <v>0</v>
      </c>
      <c r="E20" s="98" t="str">
        <f>IF(D20=0,"",F20/D20)</f>
        <v/>
      </c>
      <c r="F20" s="97">
        <f>SUM(F19:F19)</f>
        <v>0</v>
      </c>
      <c r="G20" s="98" t="str">
        <f>IF(F20=0,"",H20/F20)</f>
        <v/>
      </c>
      <c r="H20" s="97">
        <f>SUM(H19:H19)</f>
        <v>0</v>
      </c>
      <c r="I20" s="97">
        <f>SUM(I19:I19)</f>
        <v>0</v>
      </c>
      <c r="J20" s="99">
        <f>SUM(J19:J19)</f>
        <v>0</v>
      </c>
      <c r="K20" s="99">
        <f>SUM(K19:K19)</f>
        <v>0</v>
      </c>
      <c r="N20" s="28"/>
    </row>
    <row r="21" spans="1:14" ht="25.5" customHeight="1" thickBot="1" x14ac:dyDescent="0.4">
      <c r="A21" s="103"/>
      <c r="B21" s="104"/>
      <c r="C21" s="105" t="s">
        <v>124</v>
      </c>
      <c r="D21" s="106">
        <f>+SUM($D$14+$D$17+$D$20)</f>
        <v>19075</v>
      </c>
      <c r="E21" s="107">
        <f>IF(D21=0,"",F21/D21)</f>
        <v>1.9254542595019659</v>
      </c>
      <c r="F21" s="106">
        <f>+F14+F17+F20</f>
        <v>36728.04</v>
      </c>
      <c r="G21" s="107">
        <f>IF(F21=0,"",H21/F21)</f>
        <v>1.7113398678502856</v>
      </c>
      <c r="H21" s="106">
        <f>+H14+H17+H20</f>
        <v>62854.159120000004</v>
      </c>
      <c r="I21" s="106">
        <f>+I14+I17+I20</f>
        <v>58557</v>
      </c>
      <c r="J21" s="108">
        <f>+J14+J17+J20</f>
        <v>4297.1591200000021</v>
      </c>
      <c r="K21" s="108">
        <f>+K14+K17+K20</f>
        <v>4297.1591200000021</v>
      </c>
    </row>
  </sheetData>
  <sheetProtection selectLockedCells="1"/>
  <autoFilter ref="A3:K21" xr:uid="{00000000-0009-0000-0000-000000000000}"/>
  <dataConsolidate/>
  <mergeCells count="4">
    <mergeCell ref="A1:K1"/>
    <mergeCell ref="A4:K4"/>
    <mergeCell ref="A15:K15"/>
    <mergeCell ref="A18:K18"/>
  </mergeCells>
  <dataValidations count="1">
    <dataValidation type="list" allowBlank="1" showInputMessage="1" showErrorMessage="1" sqref="A5:A9" xr:uid="{00000000-0002-0000-0000-000000000000}">
      <formula1>$N$5:$N$9</formula1>
    </dataValidation>
  </dataValidations>
  <printOptions horizontalCentered="1"/>
  <pageMargins left="0.7" right="0.7" top="0.75" bottom="0.75" header="0.3" footer="0.3"/>
  <pageSetup scale="55" fitToHeight="0" orientation="landscape" r:id="rId1"/>
  <headerFooter>
    <oddHeader>&amp;COMB Control #0584-0655
&amp;"-,Bold"&amp;12 Attachment A Burden Chart for 0584-0655 Meal Service and Monitoring Requirements in the National School Lunch and School Breakfast Programs</oddHeader>
  </headerFooter>
  <ignoredErrors>
    <ignoredError sqref="F21:G21 E21 G14 G20"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R16"/>
  <sheetViews>
    <sheetView topLeftCell="C1" zoomScale="90" zoomScaleNormal="90" workbookViewId="0">
      <pane ySplit="3" topLeftCell="A4" activePane="bottomLeft" state="frozen"/>
      <selection pane="bottomLeft" activeCell="I9" sqref="I9"/>
    </sheetView>
  </sheetViews>
  <sheetFormatPr defaultColWidth="8.54296875" defaultRowHeight="14.5" outlineLevelCol="1" x14ac:dyDescent="0.35"/>
  <cols>
    <col min="1" max="1" width="11.453125" customWidth="1"/>
    <col min="2" max="2" width="16.453125" customWidth="1"/>
    <col min="3" max="3" width="42.453125" customWidth="1"/>
    <col min="4" max="4" width="12.54296875" bestFit="1" customWidth="1"/>
    <col min="5" max="5" width="15.54296875" bestFit="1" customWidth="1"/>
    <col min="6" max="6" width="15" customWidth="1"/>
    <col min="7" max="7" width="13.54296875" customWidth="1"/>
    <col min="8" max="8" width="14.54296875" bestFit="1" customWidth="1"/>
    <col min="9" max="9" width="13.453125" customWidth="1"/>
    <col min="10" max="10" width="16.54296875" customWidth="1"/>
    <col min="11" max="11" width="12.54296875" customWidth="1" outlineLevel="1"/>
    <col min="12" max="12" width="13" style="80" customWidth="1" outlineLevel="1"/>
    <col min="13" max="13" width="11" customWidth="1" outlineLevel="1"/>
    <col min="14" max="14" width="13" style="80" customWidth="1"/>
    <col min="15" max="15" width="16.453125" hidden="1" customWidth="1" outlineLevel="1"/>
    <col min="16" max="16" width="8.54296875" collapsed="1"/>
    <col min="17" max="17" width="2.81640625" hidden="1" customWidth="1" outlineLevel="1"/>
    <col min="18" max="18" width="8.54296875" collapsed="1"/>
    <col min="64" max="64" width="8.54296875" customWidth="1"/>
  </cols>
  <sheetData>
    <row r="1" spans="1:17" ht="30.75" customHeight="1" thickBot="1" x14ac:dyDescent="0.55000000000000004">
      <c r="A1" s="340" t="s">
        <v>125</v>
      </c>
      <c r="B1" s="340"/>
      <c r="C1" s="340"/>
      <c r="D1" s="340"/>
      <c r="E1" s="340"/>
      <c r="F1" s="340"/>
      <c r="G1" s="340"/>
      <c r="H1" s="340"/>
      <c r="I1" s="340"/>
      <c r="J1" s="340"/>
      <c r="K1" s="340"/>
      <c r="L1" s="340"/>
      <c r="M1" s="340"/>
      <c r="N1" s="340"/>
    </row>
    <row r="2" spans="1:17" ht="24" customHeight="1" thickBot="1" x14ac:dyDescent="0.4">
      <c r="A2" s="89"/>
      <c r="B2" s="129"/>
      <c r="C2" s="129"/>
      <c r="D2" s="130"/>
      <c r="E2" s="131" t="s">
        <v>86</v>
      </c>
      <c r="F2" s="131" t="s">
        <v>87</v>
      </c>
      <c r="G2" s="131" t="s">
        <v>88</v>
      </c>
      <c r="H2" s="131" t="s">
        <v>89</v>
      </c>
      <c r="I2" s="131" t="s">
        <v>90</v>
      </c>
      <c r="J2" s="131" t="s">
        <v>91</v>
      </c>
      <c r="K2" s="131"/>
      <c r="L2" s="132"/>
      <c r="M2" s="131"/>
      <c r="N2" s="132" t="s">
        <v>92</v>
      </c>
      <c r="O2" s="50"/>
      <c r="P2" s="51"/>
    </row>
    <row r="3" spans="1:17" ht="92" thickBot="1" x14ac:dyDescent="0.4">
      <c r="A3" s="133" t="s">
        <v>1</v>
      </c>
      <c r="B3" s="133" t="s">
        <v>2</v>
      </c>
      <c r="C3" s="133" t="s">
        <v>3</v>
      </c>
      <c r="D3" s="133" t="s">
        <v>126</v>
      </c>
      <c r="E3" s="133" t="s">
        <v>4</v>
      </c>
      <c r="F3" s="133" t="s">
        <v>5</v>
      </c>
      <c r="G3" s="133" t="s">
        <v>6</v>
      </c>
      <c r="H3" s="133" t="s">
        <v>7</v>
      </c>
      <c r="I3" s="133" t="s">
        <v>8</v>
      </c>
      <c r="J3" s="133" t="s">
        <v>9</v>
      </c>
      <c r="K3" s="133" t="s">
        <v>127</v>
      </c>
      <c r="L3" s="134" t="s">
        <v>128</v>
      </c>
      <c r="M3" s="133" t="s">
        <v>129</v>
      </c>
      <c r="N3" s="134" t="s">
        <v>11</v>
      </c>
      <c r="O3" s="9" t="s">
        <v>12</v>
      </c>
      <c r="P3" s="82" t="s">
        <v>130</v>
      </c>
      <c r="Q3" s="26" t="s">
        <v>14</v>
      </c>
    </row>
    <row r="4" spans="1:17" ht="19" thickBot="1" x14ac:dyDescent="0.4">
      <c r="A4" s="335"/>
      <c r="B4" s="335"/>
      <c r="C4" s="335"/>
      <c r="D4" s="335"/>
      <c r="E4" s="335"/>
      <c r="F4" s="335"/>
      <c r="G4" s="335"/>
      <c r="H4" s="335"/>
      <c r="I4" s="335"/>
      <c r="J4" s="335"/>
      <c r="K4" s="335"/>
      <c r="L4" s="335"/>
      <c r="M4" s="335"/>
      <c r="N4" s="335"/>
      <c r="O4" s="32"/>
      <c r="P4" s="1"/>
      <c r="Q4" s="26"/>
    </row>
    <row r="5" spans="1:17" ht="57" customHeight="1" x14ac:dyDescent="0.35">
      <c r="A5" s="110"/>
      <c r="B5" s="135" t="s">
        <v>131</v>
      </c>
      <c r="C5" s="135" t="s">
        <v>132</v>
      </c>
      <c r="D5" s="136"/>
      <c r="E5" s="137">
        <v>56</v>
      </c>
      <c r="F5" s="138">
        <v>68</v>
      </c>
      <c r="G5" s="139">
        <v>3808</v>
      </c>
      <c r="H5" s="140">
        <v>0.25</v>
      </c>
      <c r="I5" s="141">
        <v>952</v>
      </c>
      <c r="J5" s="142">
        <v>1582</v>
      </c>
      <c r="K5" s="143"/>
      <c r="L5" s="144">
        <f>I5-J5</f>
        <v>-630</v>
      </c>
      <c r="M5" s="145"/>
      <c r="N5" s="146">
        <f t="shared" ref="N5" si="0">+I5-J5</f>
        <v>-630</v>
      </c>
      <c r="Q5" s="29"/>
    </row>
    <row r="6" spans="1:17" ht="16" thickBot="1" x14ac:dyDescent="0.4">
      <c r="A6" s="147"/>
      <c r="B6" s="148"/>
      <c r="C6" s="149" t="s">
        <v>55</v>
      </c>
      <c r="D6" s="150"/>
      <c r="E6" s="151">
        <f>+MAX(E5:E5)</f>
        <v>56</v>
      </c>
      <c r="F6" s="152">
        <f>IF(E6=0,"",G6/E6)</f>
        <v>68</v>
      </c>
      <c r="G6" s="151">
        <f>SUM(G5:G5)</f>
        <v>3808</v>
      </c>
      <c r="H6" s="152">
        <f>IF(G6=0,"",I6/G6)</f>
        <v>0.25</v>
      </c>
      <c r="I6" s="151">
        <f t="shared" ref="I6:N6" si="1">SUM(I5:I5)</f>
        <v>952</v>
      </c>
      <c r="J6" s="151">
        <f t="shared" si="1"/>
        <v>1582</v>
      </c>
      <c r="K6" s="153">
        <f t="shared" si="1"/>
        <v>0</v>
      </c>
      <c r="L6" s="154">
        <f t="shared" si="1"/>
        <v>-630</v>
      </c>
      <c r="M6" s="153">
        <f t="shared" si="1"/>
        <v>0</v>
      </c>
      <c r="N6" s="154">
        <f t="shared" si="1"/>
        <v>-630</v>
      </c>
      <c r="Q6" s="29"/>
    </row>
    <row r="7" spans="1:17" ht="18.75" customHeight="1" thickBot="1" x14ac:dyDescent="0.4">
      <c r="A7" s="335"/>
      <c r="B7" s="335"/>
      <c r="C7" s="335"/>
      <c r="D7" s="335"/>
      <c r="E7" s="335"/>
      <c r="F7" s="335"/>
      <c r="G7" s="335"/>
      <c r="H7" s="335"/>
      <c r="I7" s="335"/>
      <c r="J7" s="335"/>
      <c r="K7" s="335"/>
      <c r="L7" s="335"/>
      <c r="M7" s="335"/>
      <c r="N7" s="335"/>
      <c r="O7" s="32"/>
      <c r="P7" s="1"/>
      <c r="Q7" s="29"/>
    </row>
    <row r="8" spans="1:17" ht="15" thickBot="1" x14ac:dyDescent="0.4">
      <c r="A8" s="177"/>
      <c r="B8" s="178"/>
      <c r="C8" s="178"/>
      <c r="D8" s="179"/>
      <c r="E8" s="180">
        <v>0</v>
      </c>
      <c r="F8" s="174">
        <v>0</v>
      </c>
      <c r="G8" s="181">
        <v>0</v>
      </c>
      <c r="H8" s="174">
        <v>0</v>
      </c>
      <c r="I8" s="181">
        <v>0</v>
      </c>
      <c r="J8" s="181">
        <v>0</v>
      </c>
      <c r="K8" s="174">
        <v>0</v>
      </c>
      <c r="L8" s="182">
        <v>0</v>
      </c>
      <c r="M8" s="174">
        <v>0</v>
      </c>
      <c r="N8" s="175">
        <v>0</v>
      </c>
      <c r="O8" s="32"/>
      <c r="P8" s="1"/>
      <c r="Q8" s="29"/>
    </row>
    <row r="9" spans="1:17" ht="31.5" thickBot="1" x14ac:dyDescent="0.4">
      <c r="A9" s="155"/>
      <c r="B9" s="148"/>
      <c r="C9" s="149" t="s">
        <v>133</v>
      </c>
      <c r="D9" s="156"/>
      <c r="E9" s="154">
        <v>0</v>
      </c>
      <c r="F9" s="152">
        <v>0</v>
      </c>
      <c r="G9" s="154">
        <f>SUM(G8:G8)</f>
        <v>0</v>
      </c>
      <c r="H9" s="152">
        <v>0</v>
      </c>
      <c r="I9" s="154">
        <f t="shared" ref="I9:N9" si="2">SUM(I8:I8)</f>
        <v>0</v>
      </c>
      <c r="J9" s="154">
        <f t="shared" si="2"/>
        <v>0</v>
      </c>
      <c r="K9" s="154">
        <f t="shared" si="2"/>
        <v>0</v>
      </c>
      <c r="L9" s="154">
        <f t="shared" si="2"/>
        <v>0</v>
      </c>
      <c r="M9" s="154">
        <f t="shared" si="2"/>
        <v>0</v>
      </c>
      <c r="N9" s="154">
        <f t="shared" si="2"/>
        <v>0</v>
      </c>
      <c r="Q9" s="27"/>
    </row>
    <row r="10" spans="1:17" ht="19" thickBot="1" x14ac:dyDescent="0.4">
      <c r="A10" s="335"/>
      <c r="B10" s="335"/>
      <c r="C10" s="335"/>
      <c r="D10" s="335"/>
      <c r="E10" s="335"/>
      <c r="F10" s="335"/>
      <c r="G10" s="335"/>
      <c r="H10" s="335"/>
      <c r="I10" s="335"/>
      <c r="J10" s="335"/>
      <c r="K10" s="335"/>
      <c r="L10" s="335"/>
      <c r="M10" s="335"/>
      <c r="N10" s="335"/>
      <c r="O10" s="32"/>
      <c r="P10" s="1"/>
      <c r="Q10" s="27"/>
    </row>
    <row r="11" spans="1:17" ht="15" customHeight="1" thickBot="1" x14ac:dyDescent="0.4">
      <c r="A11" s="102"/>
      <c r="B11" s="157"/>
      <c r="C11" s="158"/>
      <c r="D11" s="157"/>
      <c r="E11" s="159"/>
      <c r="F11" s="160"/>
      <c r="G11" s="161"/>
      <c r="H11" s="162"/>
      <c r="I11" s="146"/>
      <c r="J11" s="163"/>
      <c r="K11" s="164"/>
      <c r="L11" s="164"/>
      <c r="M11" s="164"/>
      <c r="N11" s="146"/>
      <c r="Q11" s="27"/>
    </row>
    <row r="12" spans="1:17" ht="16" thickBot="1" x14ac:dyDescent="0.4">
      <c r="A12" s="155"/>
      <c r="B12" s="148"/>
      <c r="C12" s="149" t="s">
        <v>83</v>
      </c>
      <c r="D12" s="156"/>
      <c r="E12" s="165">
        <f>+MAX(E11:E11)</f>
        <v>0</v>
      </c>
      <c r="F12" s="165">
        <f t="shared" ref="F12:N12" si="3">SUM(F11:F11)</f>
        <v>0</v>
      </c>
      <c r="G12" s="165">
        <f t="shared" si="3"/>
        <v>0</v>
      </c>
      <c r="H12" s="152" t="str">
        <f>IF(G12=0,"",I12/G12)</f>
        <v/>
      </c>
      <c r="I12" s="165">
        <f t="shared" si="3"/>
        <v>0</v>
      </c>
      <c r="J12" s="165">
        <f t="shared" si="3"/>
        <v>0</v>
      </c>
      <c r="K12" s="165">
        <f t="shared" si="3"/>
        <v>0</v>
      </c>
      <c r="L12" s="154">
        <f t="shared" si="3"/>
        <v>0</v>
      </c>
      <c r="M12" s="165">
        <f t="shared" si="3"/>
        <v>0</v>
      </c>
      <c r="N12" s="154">
        <f t="shared" si="3"/>
        <v>0</v>
      </c>
      <c r="Q12" s="28"/>
    </row>
    <row r="13" spans="1:17" ht="25.5" customHeight="1" thickBot="1" x14ac:dyDescent="0.4">
      <c r="A13" s="166"/>
      <c r="B13" s="167"/>
      <c r="C13" s="168" t="s">
        <v>134</v>
      </c>
      <c r="D13" s="169"/>
      <c r="E13" s="170">
        <f>+E6+E9+E12</f>
        <v>56</v>
      </c>
      <c r="F13" s="171">
        <f>IF(E13=0,"",G13/E13)</f>
        <v>68</v>
      </c>
      <c r="G13" s="172">
        <f>+G6+G9+G12</f>
        <v>3808</v>
      </c>
      <c r="H13" s="171">
        <f>IF(G13=0,"",I13/G13)</f>
        <v>0.25</v>
      </c>
      <c r="I13" s="170">
        <f t="shared" ref="I13:N13" si="4">+I6+I9+I12</f>
        <v>952</v>
      </c>
      <c r="J13" s="170">
        <f t="shared" si="4"/>
        <v>1582</v>
      </c>
      <c r="K13" s="170">
        <f t="shared" si="4"/>
        <v>0</v>
      </c>
      <c r="L13" s="173">
        <f t="shared" si="4"/>
        <v>-630</v>
      </c>
      <c r="M13" s="170">
        <f t="shared" si="4"/>
        <v>0</v>
      </c>
      <c r="N13" s="173">
        <f t="shared" si="4"/>
        <v>-630</v>
      </c>
    </row>
    <row r="14" spans="1:17" x14ac:dyDescent="0.35">
      <c r="A14" s="75"/>
    </row>
    <row r="15" spans="1:17" x14ac:dyDescent="0.35">
      <c r="A15" s="73"/>
    </row>
    <row r="16" spans="1:17" x14ac:dyDescent="0.35">
      <c r="A16" s="74"/>
    </row>
  </sheetData>
  <sheetProtection selectLockedCells="1"/>
  <autoFilter ref="A3:N13" xr:uid="{00000000-0009-0000-0000-000002000000}"/>
  <dataConsolidate/>
  <mergeCells count="4">
    <mergeCell ref="A1:N1"/>
    <mergeCell ref="A4:N4"/>
    <mergeCell ref="A7:N7"/>
    <mergeCell ref="A10:N10"/>
  </mergeCells>
  <dataValidations count="1">
    <dataValidation type="list" allowBlank="1" showInputMessage="1" showErrorMessage="1" sqref="A9:A15 A5:A7" xr:uid="{00000000-0002-0000-0200-000000000000}">
      <formula1>$O$5:$O$14</formula1>
    </dataValidation>
  </dataValidations>
  <printOptions horizontalCentered="1"/>
  <pageMargins left="0.7" right="0.7" top="0.75" bottom="0.75" header="0.3" footer="0.3"/>
  <pageSetup scale="55" fitToHeight="0" orientation="landscape" r:id="rId1"/>
  <headerFooter>
    <oddHeader>&amp;C&amp;"-,Bold"&amp;12OMB Control #0584-0006 
&amp;16 7 CFR Part 210 - National School Lunch Program</oddHeader>
  </headerFooter>
  <ignoredErrors>
    <ignoredError sqref="G6 H12:H13"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1:E11"/>
  <sheetViews>
    <sheetView zoomScale="110" zoomScaleNormal="110" workbookViewId="0">
      <selection activeCell="B19" sqref="B19"/>
    </sheetView>
  </sheetViews>
  <sheetFormatPr defaultRowHeight="14.5" x14ac:dyDescent="0.35"/>
  <cols>
    <col min="1" max="1" width="1.453125" customWidth="1"/>
    <col min="2" max="2" width="80.54296875" customWidth="1"/>
    <col min="3" max="3" width="11.54296875" customWidth="1"/>
  </cols>
  <sheetData>
    <row r="1" spans="2:5" ht="15" thickBot="1" x14ac:dyDescent="0.4">
      <c r="C1" s="34"/>
    </row>
    <row r="2" spans="2:5" ht="16" thickBot="1" x14ac:dyDescent="0.4">
      <c r="B2" s="341" t="s">
        <v>135</v>
      </c>
      <c r="C2" s="342"/>
    </row>
    <row r="3" spans="2:5" ht="16" thickBot="1" x14ac:dyDescent="0.4">
      <c r="B3" s="37" t="s">
        <v>136</v>
      </c>
      <c r="C3" s="35">
        <f>+MAX(RecordKeeping!D21,Reporting!D55,PublicNotification!E13)</f>
        <v>46997</v>
      </c>
    </row>
    <row r="4" spans="2:5" ht="16" thickBot="1" x14ac:dyDescent="0.4">
      <c r="B4" s="37" t="s">
        <v>137</v>
      </c>
      <c r="C4" s="38">
        <f>+C5/C3</f>
        <v>4.7918950145753989</v>
      </c>
    </row>
    <row r="5" spans="2:5" ht="16" thickBot="1" x14ac:dyDescent="0.4">
      <c r="B5" s="37" t="s">
        <v>138</v>
      </c>
      <c r="C5" s="35">
        <f>+RecordKeeping!F21+Reporting!F55+PublicNotification!G13</f>
        <v>225204.69</v>
      </c>
    </row>
    <row r="6" spans="2:5" ht="16" thickBot="1" x14ac:dyDescent="0.4">
      <c r="B6" s="37" t="s">
        <v>139</v>
      </c>
      <c r="C6" s="36">
        <f>+C7/C5</f>
        <v>0.84778025916482169</v>
      </c>
    </row>
    <row r="7" spans="2:5" ht="16" thickBot="1" x14ac:dyDescent="0.4">
      <c r="B7" s="37" t="s">
        <v>140</v>
      </c>
      <c r="C7" s="35">
        <f>+RecordKeeping!H21+Reporting!H55+PublicNotification!I13</f>
        <v>190924.09045333334</v>
      </c>
    </row>
    <row r="8" spans="2:5" ht="16.399999999999999" customHeight="1" thickBot="1" x14ac:dyDescent="0.4">
      <c r="B8" s="37" t="s">
        <v>141</v>
      </c>
      <c r="C8" s="35">
        <v>0</v>
      </c>
      <c r="E8" s="33" t="s">
        <v>142</v>
      </c>
    </row>
    <row r="9" spans="2:5" ht="16" thickBot="1" x14ac:dyDescent="0.4">
      <c r="B9" s="37" t="s">
        <v>143</v>
      </c>
      <c r="C9" s="35">
        <f>C7-C8</f>
        <v>190924.09045333334</v>
      </c>
      <c r="E9" t="s">
        <v>144</v>
      </c>
    </row>
    <row r="10" spans="2:5" ht="16" thickBot="1" x14ac:dyDescent="0.4">
      <c r="B10" s="37" t="s">
        <v>145</v>
      </c>
      <c r="C10" s="83">
        <v>0</v>
      </c>
      <c r="D10" t="s">
        <v>146</v>
      </c>
    </row>
    <row r="11" spans="2:5" ht="16" thickBot="1" x14ac:dyDescent="0.4">
      <c r="B11" s="37" t="s">
        <v>147</v>
      </c>
      <c r="C11" s="84">
        <v>190924</v>
      </c>
    </row>
  </sheetData>
  <mergeCells count="1">
    <mergeCell ref="B2:C2"/>
  </mergeCells>
  <pageMargins left="0.7" right="0.7" top="0.75" bottom="0.75" header="0.3" footer="0.3"/>
  <pageSetup orientation="landscape" r:id="rId1"/>
  <ignoredErrors>
    <ignoredError sqref="C5" 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FF00"/>
    <pageSetUpPr fitToPage="1"/>
  </sheetPr>
  <dimension ref="A1:G25"/>
  <sheetViews>
    <sheetView workbookViewId="0">
      <selection activeCell="E13" sqref="E13"/>
    </sheetView>
  </sheetViews>
  <sheetFormatPr defaultRowHeight="14.5" x14ac:dyDescent="0.35"/>
  <cols>
    <col min="1" max="1" width="28.54296875" bestFit="1" customWidth="1"/>
    <col min="2" max="2" width="12.453125" bestFit="1" customWidth="1"/>
    <col min="3" max="3" width="13.54296875" bestFit="1" customWidth="1"/>
    <col min="4" max="4" width="18.54296875" bestFit="1" customWidth="1"/>
    <col min="5" max="5" width="20.54296875" customWidth="1"/>
    <col min="6" max="6" width="29.54296875" customWidth="1"/>
  </cols>
  <sheetData>
    <row r="1" spans="1:7" ht="15" x14ac:dyDescent="0.35">
      <c r="A1" s="343" t="s">
        <v>148</v>
      </c>
      <c r="B1" s="344"/>
      <c r="C1" s="344"/>
      <c r="D1" s="344"/>
      <c r="E1" s="344"/>
      <c r="F1" s="345"/>
    </row>
    <row r="2" spans="1:7" ht="13.5" customHeight="1" x14ac:dyDescent="0.35">
      <c r="A2" s="10"/>
      <c r="B2" s="11"/>
      <c r="C2" s="11"/>
      <c r="D2" s="11"/>
      <c r="E2" s="11"/>
      <c r="F2" s="12"/>
    </row>
    <row r="3" spans="1:7" ht="48" customHeight="1" x14ac:dyDescent="0.35">
      <c r="A3" s="22" t="s">
        <v>144</v>
      </c>
      <c r="B3" s="22" t="s">
        <v>4</v>
      </c>
      <c r="C3" s="22" t="s">
        <v>149</v>
      </c>
      <c r="D3" s="22" t="s">
        <v>150</v>
      </c>
      <c r="E3" s="22" t="s">
        <v>7</v>
      </c>
      <c r="F3" s="22" t="s">
        <v>151</v>
      </c>
    </row>
    <row r="4" spans="1:7" ht="15" x14ac:dyDescent="0.35">
      <c r="A4" s="21" t="s">
        <v>152</v>
      </c>
      <c r="B4" s="20"/>
      <c r="C4" s="20"/>
      <c r="D4" s="20"/>
      <c r="E4" s="20"/>
      <c r="F4" s="20"/>
    </row>
    <row r="5" spans="1:7" ht="15.75" customHeight="1" x14ac:dyDescent="0.35">
      <c r="A5" s="13" t="s">
        <v>153</v>
      </c>
      <c r="B5" s="14">
        <f>+RecordKeeping!D14</f>
        <v>56</v>
      </c>
      <c r="C5" s="15">
        <f>+RecordKeeping!E14</f>
        <v>316.23285714285714</v>
      </c>
      <c r="D5" s="14">
        <f>+RecordKeeping!F14</f>
        <v>17709.04</v>
      </c>
      <c r="E5" s="85">
        <f>+RecordKeeping!G14</f>
        <v>3.2807768868329394</v>
      </c>
      <c r="F5" s="14">
        <f>+RecordKeeping!H14</f>
        <v>58099.409120000004</v>
      </c>
      <c r="G5" s="16"/>
    </row>
    <row r="6" spans="1:7" ht="19.5" customHeight="1" x14ac:dyDescent="0.35">
      <c r="A6" s="17" t="s">
        <v>154</v>
      </c>
      <c r="B6" s="15">
        <f>+RecordKeeping!D17</f>
        <v>19019</v>
      </c>
      <c r="C6" s="19">
        <f>+RecordKeeping!E17</f>
        <v>1</v>
      </c>
      <c r="D6" s="14">
        <f>+RecordKeeping!F17</f>
        <v>19019</v>
      </c>
      <c r="E6" s="48">
        <f>+RecordKeeping!G17</f>
        <v>0.25</v>
      </c>
      <c r="F6" s="14">
        <f>+RecordKeeping!H17</f>
        <v>4754.75</v>
      </c>
      <c r="G6" s="53"/>
    </row>
    <row r="7" spans="1:7" ht="19.5" customHeight="1" x14ac:dyDescent="0.35">
      <c r="A7" s="17" t="s">
        <v>121</v>
      </c>
      <c r="B7" s="5">
        <f>+RecordKeeping!D20</f>
        <v>0</v>
      </c>
      <c r="C7" s="18" t="str">
        <f>+RecordKeeping!E20</f>
        <v/>
      </c>
      <c r="D7" s="6">
        <f>+RecordKeeping!F20</f>
        <v>0</v>
      </c>
      <c r="E7" s="49" t="str">
        <f>+RecordKeeping!G20</f>
        <v/>
      </c>
      <c r="F7" s="6">
        <f>+RecordKeeping!H20</f>
        <v>0</v>
      </c>
      <c r="G7" s="53"/>
    </row>
    <row r="8" spans="1:7" ht="19.5" customHeight="1" x14ac:dyDescent="0.35">
      <c r="A8" s="25" t="s">
        <v>155</v>
      </c>
      <c r="B8" s="19">
        <f>+RecordKeeping!D21</f>
        <v>19075</v>
      </c>
      <c r="C8" s="86">
        <f>+RecordKeeping!E21</f>
        <v>1.9254542595019659</v>
      </c>
      <c r="D8" s="19">
        <f>+RecordKeeping!F21</f>
        <v>36728.04</v>
      </c>
      <c r="E8" s="86">
        <f>+RecordKeeping!G21</f>
        <v>1.7113398678502856</v>
      </c>
      <c r="F8" s="19">
        <f>+RecordKeeping!H21</f>
        <v>62854.159120000004</v>
      </c>
      <c r="G8" s="53"/>
    </row>
    <row r="9" spans="1:7" ht="15" x14ac:dyDescent="0.35">
      <c r="A9" s="24" t="s">
        <v>0</v>
      </c>
      <c r="B9" s="23"/>
      <c r="C9" s="23"/>
      <c r="D9" s="23"/>
      <c r="E9" s="23"/>
      <c r="F9" s="23"/>
    </row>
    <row r="10" spans="1:7" ht="19.5" customHeight="1" x14ac:dyDescent="0.35">
      <c r="A10" s="30" t="s">
        <v>153</v>
      </c>
      <c r="B10" s="31">
        <f>+Reporting!D26</f>
        <v>56</v>
      </c>
      <c r="C10" s="87">
        <f>+Reporting!E26</f>
        <v>899.69375000000002</v>
      </c>
      <c r="D10" s="87">
        <f>+Reporting!F26</f>
        <v>50382.85</v>
      </c>
      <c r="E10" s="87">
        <f>+Reporting!G26</f>
        <v>0.94941916412694671</v>
      </c>
      <c r="F10" s="87">
        <f>+Reporting!H26</f>
        <v>47834.443333333336</v>
      </c>
      <c r="G10" s="53"/>
    </row>
    <row r="11" spans="1:7" ht="19.5" customHeight="1" x14ac:dyDescent="0.35">
      <c r="A11" s="30" t="s">
        <v>156</v>
      </c>
      <c r="B11" s="31">
        <f>Reporting!D40</f>
        <v>19019</v>
      </c>
      <c r="C11" s="87">
        <f>Reporting!E40</f>
        <v>1.5705242126294758</v>
      </c>
      <c r="D11" s="87">
        <f>Reporting!F40</f>
        <v>29869.8</v>
      </c>
      <c r="E11" s="87">
        <f>Reporting!G40</f>
        <v>1.8943628012239786</v>
      </c>
      <c r="F11" s="31">
        <f>Reporting!H40</f>
        <v>56584.237999999998</v>
      </c>
      <c r="G11" s="53"/>
    </row>
    <row r="12" spans="1:7" ht="19.5" customHeight="1" x14ac:dyDescent="0.35">
      <c r="A12" s="30" t="s">
        <v>157</v>
      </c>
      <c r="B12" s="31">
        <f>Reporting!D48</f>
        <v>18601</v>
      </c>
      <c r="C12" s="87">
        <f>Reporting!E48</f>
        <v>2.6671684318047415</v>
      </c>
      <c r="D12" s="87">
        <f>Reporting!F48</f>
        <v>49612</v>
      </c>
      <c r="E12" s="87">
        <f>Reporting!G48</f>
        <v>0.36529972587277271</v>
      </c>
      <c r="F12" s="31">
        <f>Reporting!H48</f>
        <v>18123.25</v>
      </c>
      <c r="G12" s="53"/>
    </row>
    <row r="13" spans="1:7" ht="19.5" customHeight="1" x14ac:dyDescent="0.35">
      <c r="A13" s="58" t="s">
        <v>158</v>
      </c>
      <c r="B13" s="52">
        <f>Reporting!D51</f>
        <v>9321</v>
      </c>
      <c r="C13" s="88">
        <f>Reporting!E51</f>
        <v>5.8796266495011267</v>
      </c>
      <c r="D13" s="52">
        <f>Reporting!F51</f>
        <v>54804</v>
      </c>
      <c r="E13" s="88">
        <f>Reporting!G51</f>
        <v>8.3497554922998318E-2</v>
      </c>
      <c r="F13" s="52">
        <f>Reporting!H51</f>
        <v>4576</v>
      </c>
      <c r="G13" s="53"/>
    </row>
    <row r="14" spans="1:7" ht="15.75" customHeight="1" x14ac:dyDescent="0.35">
      <c r="A14" s="59" t="s">
        <v>121</v>
      </c>
      <c r="B14" s="66">
        <f>+Reporting!D54</f>
        <v>0</v>
      </c>
      <c r="C14" s="66">
        <v>0</v>
      </c>
      <c r="D14" s="66">
        <f>+Reporting!F54</f>
        <v>0</v>
      </c>
      <c r="E14" s="67">
        <v>0</v>
      </c>
      <c r="F14" s="66">
        <f>+Reporting!H54</f>
        <v>0</v>
      </c>
      <c r="G14" s="16"/>
    </row>
    <row r="15" spans="1:7" ht="19.5" customHeight="1" x14ac:dyDescent="0.35">
      <c r="A15" s="64" t="s">
        <v>159</v>
      </c>
      <c r="B15" s="52">
        <f>+Reporting!D55</f>
        <v>46997</v>
      </c>
      <c r="C15" s="88">
        <f>+Reporting!E55</f>
        <v>3.9293710236823625</v>
      </c>
      <c r="D15" s="52">
        <f>+Reporting!F55</f>
        <v>184668.65</v>
      </c>
      <c r="E15" s="88">
        <f>+Reporting!G55</f>
        <v>0.68835685609513764</v>
      </c>
      <c r="F15" s="52">
        <f>+Reporting!H55</f>
        <v>127117.93133333334</v>
      </c>
      <c r="G15" s="53"/>
    </row>
    <row r="16" spans="1:7" ht="19.5" customHeight="1" x14ac:dyDescent="0.35">
      <c r="A16" s="57" t="s">
        <v>125</v>
      </c>
      <c r="B16" s="55"/>
      <c r="C16" s="56"/>
      <c r="D16" s="55"/>
      <c r="E16" s="56"/>
      <c r="F16" s="55"/>
      <c r="G16" s="53"/>
    </row>
    <row r="17" spans="1:7" ht="19.5" customHeight="1" x14ac:dyDescent="0.35">
      <c r="A17" s="62" t="s">
        <v>153</v>
      </c>
      <c r="B17" s="60">
        <f>PublicNotification!E6</f>
        <v>56</v>
      </c>
      <c r="C17" s="60">
        <f>PublicNotification!F6</f>
        <v>68</v>
      </c>
      <c r="D17" s="60">
        <f>PublicNotification!G6</f>
        <v>3808</v>
      </c>
      <c r="E17" s="76">
        <f>PublicNotification!H6</f>
        <v>0.25</v>
      </c>
      <c r="F17" s="60">
        <f>PublicNotification!I6</f>
        <v>952</v>
      </c>
      <c r="G17" s="53"/>
    </row>
    <row r="18" spans="1:7" ht="19.5" customHeight="1" x14ac:dyDescent="0.35">
      <c r="A18" s="63" t="s">
        <v>160</v>
      </c>
      <c r="B18" s="54">
        <f>PublicNotification!E9</f>
        <v>0</v>
      </c>
      <c r="C18" s="54">
        <v>0</v>
      </c>
      <c r="D18" s="54">
        <f>PublicNotification!G9</f>
        <v>0</v>
      </c>
      <c r="E18" s="54">
        <v>0</v>
      </c>
      <c r="F18" s="54">
        <f>PublicNotification!I9</f>
        <v>0</v>
      </c>
      <c r="G18" s="53"/>
    </row>
    <row r="19" spans="1:7" ht="19.5" customHeight="1" x14ac:dyDescent="0.35">
      <c r="A19" s="62" t="s">
        <v>121</v>
      </c>
      <c r="B19" s="60">
        <f>PublicNotification!E12</f>
        <v>0</v>
      </c>
      <c r="C19" s="60">
        <f>PublicNotification!F12</f>
        <v>0</v>
      </c>
      <c r="D19" s="60">
        <f>PublicNotification!G12</f>
        <v>0</v>
      </c>
      <c r="E19" s="60" t="str">
        <f>PublicNotification!H12</f>
        <v/>
      </c>
      <c r="F19" s="60">
        <f>PublicNotification!I12</f>
        <v>0</v>
      </c>
      <c r="G19" s="53"/>
    </row>
    <row r="20" spans="1:7" ht="19.5" customHeight="1" thickBot="1" x14ac:dyDescent="0.4">
      <c r="A20" s="61" t="s">
        <v>161</v>
      </c>
      <c r="B20" s="68">
        <f>PublicNotification!E13</f>
        <v>56</v>
      </c>
      <c r="C20" s="68">
        <f>PublicNotification!F13</f>
        <v>68</v>
      </c>
      <c r="D20" s="68">
        <f>PublicNotification!G13</f>
        <v>3808</v>
      </c>
      <c r="E20" s="77">
        <f>PublicNotification!H13</f>
        <v>0.25</v>
      </c>
      <c r="F20" s="68">
        <f>PublicNotification!I13</f>
        <v>952</v>
      </c>
      <c r="G20" s="53"/>
    </row>
    <row r="21" spans="1:7" ht="39.65" customHeight="1" thickTop="1" x14ac:dyDescent="0.35">
      <c r="A21" s="47" t="s">
        <v>162</v>
      </c>
      <c r="B21" s="69">
        <f>B5+B6+B12+B13</f>
        <v>46997</v>
      </c>
      <c r="C21" s="70">
        <f>IF(B21=0,"",D21/B21)</f>
        <v>4.7918950145753989</v>
      </c>
      <c r="D21" s="69">
        <f>+D8+D15+D20</f>
        <v>225204.69</v>
      </c>
      <c r="E21" s="70">
        <f>IF(D21=0,"",F21/D21)</f>
        <v>0.84778025916482169</v>
      </c>
      <c r="F21" s="69">
        <f>+F8+F15+F20</f>
        <v>190924.09045333334</v>
      </c>
      <c r="G21" s="16"/>
    </row>
    <row r="22" spans="1:7" x14ac:dyDescent="0.35">
      <c r="F22" s="65"/>
    </row>
    <row r="23" spans="1:7" x14ac:dyDescent="0.35">
      <c r="A23" s="4"/>
      <c r="B23" s="4"/>
      <c r="C23" s="7"/>
      <c r="D23" s="4"/>
      <c r="E23" s="4"/>
      <c r="F23" s="39"/>
      <c r="G23" s="4"/>
    </row>
    <row r="24" spans="1:7" x14ac:dyDescent="0.35">
      <c r="D24" s="8"/>
      <c r="F24" s="71"/>
    </row>
    <row r="25" spans="1:7" x14ac:dyDescent="0.35">
      <c r="F25" s="72"/>
    </row>
  </sheetData>
  <mergeCells count="1">
    <mergeCell ref="A1:F1"/>
  </mergeCells>
  <printOptions horizontalCentered="1"/>
  <pageMargins left="0.7" right="0.7" top="0.75" bottom="0.75" header="0.3" footer="0.3"/>
  <pageSetup scale="80" orientation="portrait" r:id="rId1"/>
  <ignoredErrors>
    <ignoredError sqref="C8" formula="1"/>
  </ignoredErrors>
  <legacy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C65"/>
  <sheetViews>
    <sheetView workbookViewId="0">
      <pane xSplit="3" ySplit="1" topLeftCell="D2" activePane="bottomRight" state="frozen"/>
      <selection pane="topRight" activeCell="D1" sqref="D1"/>
      <selection pane="bottomLeft" activeCell="A2" sqref="A2"/>
      <selection pane="bottomRight" activeCell="C9" sqref="C9"/>
    </sheetView>
  </sheetViews>
  <sheetFormatPr defaultRowHeight="14.5" x14ac:dyDescent="0.35"/>
  <cols>
    <col min="1" max="1" width="10.453125" bestFit="1" customWidth="1"/>
    <col min="2" max="2" width="18.453125" customWidth="1"/>
    <col min="3" max="3" width="112.54296875" customWidth="1"/>
  </cols>
  <sheetData>
    <row r="1" spans="1:3" s="44" customFormat="1" x14ac:dyDescent="0.35">
      <c r="A1" s="42" t="s">
        <v>163</v>
      </c>
      <c r="B1" s="43" t="s">
        <v>164</v>
      </c>
      <c r="C1" s="43" t="s">
        <v>165</v>
      </c>
    </row>
    <row r="2" spans="1:3" x14ac:dyDescent="0.35">
      <c r="A2" s="45"/>
      <c r="B2" s="40"/>
      <c r="C2" s="40"/>
    </row>
    <row r="3" spans="1:3" x14ac:dyDescent="0.35">
      <c r="A3" s="45"/>
      <c r="B3" s="40"/>
      <c r="C3" s="40"/>
    </row>
    <row r="4" spans="1:3" x14ac:dyDescent="0.35">
      <c r="A4" s="45"/>
      <c r="B4" s="40"/>
      <c r="C4" s="40"/>
    </row>
    <row r="5" spans="1:3" x14ac:dyDescent="0.35">
      <c r="A5" s="45"/>
      <c r="B5" s="40"/>
      <c r="C5" s="40"/>
    </row>
    <row r="6" spans="1:3" x14ac:dyDescent="0.35">
      <c r="A6" s="45"/>
      <c r="B6" s="40"/>
      <c r="C6" s="40"/>
    </row>
    <row r="7" spans="1:3" x14ac:dyDescent="0.35">
      <c r="A7" s="45"/>
      <c r="B7" s="40"/>
      <c r="C7" s="40"/>
    </row>
    <row r="8" spans="1:3" x14ac:dyDescent="0.35">
      <c r="A8" s="45"/>
      <c r="B8" s="40"/>
      <c r="C8" s="40"/>
    </row>
    <row r="9" spans="1:3" x14ac:dyDescent="0.35">
      <c r="A9" s="45"/>
      <c r="B9" s="40"/>
      <c r="C9" s="40"/>
    </row>
    <row r="10" spans="1:3" x14ac:dyDescent="0.35">
      <c r="A10" s="45"/>
      <c r="B10" s="40"/>
      <c r="C10" s="40"/>
    </row>
    <row r="11" spans="1:3" x14ac:dyDescent="0.35">
      <c r="A11" s="45"/>
      <c r="B11" s="40"/>
      <c r="C11" s="40"/>
    </row>
    <row r="12" spans="1:3" x14ac:dyDescent="0.35">
      <c r="A12" s="45"/>
      <c r="B12" s="40"/>
      <c r="C12" s="40"/>
    </row>
    <row r="13" spans="1:3" x14ac:dyDescent="0.35">
      <c r="A13" s="45"/>
      <c r="B13" s="40"/>
      <c r="C13" s="40"/>
    </row>
    <row r="14" spans="1:3" x14ac:dyDescent="0.35">
      <c r="A14" s="45"/>
      <c r="B14" s="40"/>
      <c r="C14" s="40"/>
    </row>
    <row r="15" spans="1:3" x14ac:dyDescent="0.35">
      <c r="A15" s="45"/>
      <c r="B15" s="40"/>
      <c r="C15" s="40"/>
    </row>
    <row r="16" spans="1:3" x14ac:dyDescent="0.35">
      <c r="A16" s="45"/>
      <c r="B16" s="40"/>
      <c r="C16" s="40"/>
    </row>
    <row r="17" spans="1:3" x14ac:dyDescent="0.35">
      <c r="A17" s="45"/>
      <c r="B17" s="40"/>
      <c r="C17" s="40"/>
    </row>
    <row r="18" spans="1:3" x14ac:dyDescent="0.35">
      <c r="A18" s="45"/>
      <c r="B18" s="40"/>
      <c r="C18" s="40"/>
    </row>
    <row r="19" spans="1:3" x14ac:dyDescent="0.35">
      <c r="A19" s="45"/>
      <c r="B19" s="40"/>
      <c r="C19" s="40"/>
    </row>
    <row r="20" spans="1:3" x14ac:dyDescent="0.35">
      <c r="A20" s="45"/>
      <c r="B20" s="40"/>
      <c r="C20" s="40"/>
    </row>
    <row r="21" spans="1:3" x14ac:dyDescent="0.35">
      <c r="A21" s="45"/>
      <c r="B21" s="40"/>
      <c r="C21" s="40"/>
    </row>
    <row r="22" spans="1:3" x14ac:dyDescent="0.35">
      <c r="A22" s="45"/>
      <c r="B22" s="40"/>
      <c r="C22" s="40"/>
    </row>
    <row r="23" spans="1:3" x14ac:dyDescent="0.35">
      <c r="A23" s="45"/>
      <c r="B23" s="40"/>
      <c r="C23" s="40"/>
    </row>
    <row r="24" spans="1:3" x14ac:dyDescent="0.35">
      <c r="A24" s="45"/>
      <c r="B24" s="40"/>
      <c r="C24" s="40"/>
    </row>
    <row r="25" spans="1:3" x14ac:dyDescent="0.35">
      <c r="A25" s="45"/>
      <c r="B25" s="40"/>
      <c r="C25" s="40"/>
    </row>
    <row r="26" spans="1:3" x14ac:dyDescent="0.35">
      <c r="A26" s="45"/>
      <c r="B26" s="40"/>
      <c r="C26" s="40"/>
    </row>
    <row r="27" spans="1:3" x14ac:dyDescent="0.35">
      <c r="A27" s="45"/>
      <c r="B27" s="40"/>
      <c r="C27" s="40"/>
    </row>
    <row r="28" spans="1:3" x14ac:dyDescent="0.35">
      <c r="A28" s="45"/>
      <c r="B28" s="40"/>
      <c r="C28" s="40"/>
    </row>
    <row r="29" spans="1:3" x14ac:dyDescent="0.35">
      <c r="A29" s="45"/>
      <c r="B29" s="40"/>
      <c r="C29" s="40"/>
    </row>
    <row r="30" spans="1:3" x14ac:dyDescent="0.35">
      <c r="A30" s="45"/>
      <c r="B30" s="40"/>
      <c r="C30" s="40"/>
    </row>
    <row r="31" spans="1:3" x14ac:dyDescent="0.35">
      <c r="A31" s="45"/>
      <c r="B31" s="40"/>
      <c r="C31" s="40"/>
    </row>
    <row r="32" spans="1:3" x14ac:dyDescent="0.35">
      <c r="A32" s="45"/>
      <c r="B32" s="40"/>
      <c r="C32" s="40"/>
    </row>
    <row r="33" spans="1:3" x14ac:dyDescent="0.35">
      <c r="A33" s="45"/>
      <c r="B33" s="40"/>
      <c r="C33" s="40"/>
    </row>
    <row r="34" spans="1:3" x14ac:dyDescent="0.35">
      <c r="A34" s="45"/>
      <c r="B34" s="40"/>
      <c r="C34" s="40"/>
    </row>
    <row r="35" spans="1:3" x14ac:dyDescent="0.35">
      <c r="A35" s="45"/>
      <c r="B35" s="40"/>
      <c r="C35" s="40"/>
    </row>
    <row r="36" spans="1:3" x14ac:dyDescent="0.35">
      <c r="A36" s="45"/>
      <c r="B36" s="40"/>
      <c r="C36" s="40"/>
    </row>
    <row r="37" spans="1:3" x14ac:dyDescent="0.35">
      <c r="A37" s="45"/>
      <c r="B37" s="40"/>
      <c r="C37" s="40"/>
    </row>
    <row r="38" spans="1:3" x14ac:dyDescent="0.35">
      <c r="A38" s="45"/>
      <c r="B38" s="40"/>
      <c r="C38" s="40"/>
    </row>
    <row r="39" spans="1:3" x14ac:dyDescent="0.35">
      <c r="A39" s="45"/>
      <c r="B39" s="40"/>
      <c r="C39" s="40"/>
    </row>
    <row r="40" spans="1:3" x14ac:dyDescent="0.35">
      <c r="A40" s="45"/>
      <c r="B40" s="40"/>
      <c r="C40" s="40"/>
    </row>
    <row r="41" spans="1:3" x14ac:dyDescent="0.35">
      <c r="A41" s="45"/>
      <c r="B41" s="40"/>
      <c r="C41" s="40"/>
    </row>
    <row r="42" spans="1:3" x14ac:dyDescent="0.35">
      <c r="A42" s="45"/>
      <c r="B42" s="40"/>
      <c r="C42" s="40"/>
    </row>
    <row r="43" spans="1:3" x14ac:dyDescent="0.35">
      <c r="A43" s="45"/>
      <c r="B43" s="40"/>
      <c r="C43" s="40"/>
    </row>
    <row r="44" spans="1:3" x14ac:dyDescent="0.35">
      <c r="A44" s="45"/>
      <c r="B44" s="40"/>
      <c r="C44" s="40"/>
    </row>
    <row r="45" spans="1:3" x14ac:dyDescent="0.35">
      <c r="A45" s="45"/>
      <c r="B45" s="40"/>
      <c r="C45" s="40"/>
    </row>
    <row r="46" spans="1:3" x14ac:dyDescent="0.35">
      <c r="A46" s="45"/>
      <c r="B46" s="40"/>
      <c r="C46" s="40"/>
    </row>
    <row r="47" spans="1:3" x14ac:dyDescent="0.35">
      <c r="A47" s="45"/>
      <c r="B47" s="40"/>
      <c r="C47" s="40"/>
    </row>
    <row r="48" spans="1:3" x14ac:dyDescent="0.35">
      <c r="A48" s="45"/>
      <c r="B48" s="40"/>
      <c r="C48" s="40"/>
    </row>
    <row r="49" spans="1:3" x14ac:dyDescent="0.35">
      <c r="A49" s="45"/>
      <c r="B49" s="40"/>
      <c r="C49" s="40"/>
    </row>
    <row r="50" spans="1:3" x14ac:dyDescent="0.35">
      <c r="A50" s="45"/>
      <c r="B50" s="40"/>
      <c r="C50" s="40"/>
    </row>
    <row r="51" spans="1:3" x14ac:dyDescent="0.35">
      <c r="A51" s="45"/>
      <c r="B51" s="40"/>
      <c r="C51" s="40"/>
    </row>
    <row r="52" spans="1:3" x14ac:dyDescent="0.35">
      <c r="A52" s="45"/>
      <c r="B52" s="40"/>
      <c r="C52" s="40"/>
    </row>
    <row r="53" spans="1:3" x14ac:dyDescent="0.35">
      <c r="A53" s="45"/>
      <c r="B53" s="40"/>
      <c r="C53" s="40"/>
    </row>
    <row r="54" spans="1:3" x14ac:dyDescent="0.35">
      <c r="A54" s="45"/>
      <c r="B54" s="40"/>
      <c r="C54" s="40"/>
    </row>
    <row r="55" spans="1:3" x14ac:dyDescent="0.35">
      <c r="A55" s="45"/>
      <c r="B55" s="40"/>
      <c r="C55" s="40"/>
    </row>
    <row r="56" spans="1:3" x14ac:dyDescent="0.35">
      <c r="A56" s="45"/>
      <c r="B56" s="40"/>
      <c r="C56" s="40"/>
    </row>
    <row r="57" spans="1:3" x14ac:dyDescent="0.35">
      <c r="A57" s="45"/>
      <c r="B57" s="40"/>
      <c r="C57" s="40"/>
    </row>
    <row r="58" spans="1:3" x14ac:dyDescent="0.35">
      <c r="A58" s="45"/>
      <c r="B58" s="40"/>
      <c r="C58" s="40"/>
    </row>
    <row r="59" spans="1:3" x14ac:dyDescent="0.35">
      <c r="A59" s="45"/>
      <c r="B59" s="40"/>
      <c r="C59" s="40"/>
    </row>
    <row r="60" spans="1:3" x14ac:dyDescent="0.35">
      <c r="A60" s="45"/>
      <c r="B60" s="40"/>
      <c r="C60" s="40"/>
    </row>
    <row r="61" spans="1:3" x14ac:dyDescent="0.35">
      <c r="A61" s="45"/>
      <c r="B61" s="40"/>
      <c r="C61" s="40"/>
    </row>
    <row r="62" spans="1:3" x14ac:dyDescent="0.35">
      <c r="A62" s="45"/>
      <c r="B62" s="40"/>
      <c r="C62" s="40"/>
    </row>
    <row r="63" spans="1:3" x14ac:dyDescent="0.35">
      <c r="A63" s="45"/>
      <c r="B63" s="40"/>
      <c r="C63" s="40"/>
    </row>
    <row r="64" spans="1:3" x14ac:dyDescent="0.35">
      <c r="A64" s="45"/>
      <c r="B64" s="40"/>
      <c r="C64" s="40"/>
    </row>
    <row r="65" spans="1:3" ht="15" thickBot="1" x14ac:dyDescent="0.4">
      <c r="A65" s="46"/>
      <c r="B65" s="41"/>
      <c r="C65" s="41"/>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d9fe24-28b0-42d3-b99c-75af96becd31">
      <Terms xmlns="http://schemas.microsoft.com/office/infopath/2007/PartnerControls"/>
    </lcf76f155ced4ddcb4097134ff3c332f>
    <TaxCatchAll xmlns="73fb875a-8af9-4255-b008-0995492d31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98CD361D1524447818B4B5206584323" ma:contentTypeVersion="14" ma:contentTypeDescription="Create a new document." ma:contentTypeScope="" ma:versionID="44d30a6e91c5c2b48db23ed1a70fb4d0">
  <xsd:schema xmlns:xsd="http://www.w3.org/2001/XMLSchema" xmlns:xs="http://www.w3.org/2001/XMLSchema" xmlns:p="http://schemas.microsoft.com/office/2006/metadata/properties" xmlns:ns2="8dd9fe24-28b0-42d3-b99c-75af96becd31" xmlns:ns3="b8334bb6-2399-45fa-878a-2a352e25d9fd" xmlns:ns4="73fb875a-8af9-4255-b008-0995492d31cd" targetNamespace="http://schemas.microsoft.com/office/2006/metadata/properties" ma:root="true" ma:fieldsID="3e12024fe734fe6a27f36a2ad9775f43" ns2:_="" ns3:_="" ns4:_="">
    <xsd:import namespace="8dd9fe24-28b0-42d3-b99c-75af96becd31"/>
    <xsd:import namespace="b8334bb6-2399-45fa-878a-2a352e25d9fd"/>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4: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9fe24-28b0-42d3-b99c-75af96bec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334bb6-2399-45fa-878a-2a352e25d9f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ec4b6df-9ff2-4e80-80e0-1f968430eb8c}" ma:internalName="TaxCatchAll" ma:showField="CatchAllData" ma:web="b8334bb6-2399-45fa-878a-2a352e25d9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2C39CF-8DDC-4B2E-AAE3-E03082EBBC13}">
  <ds:schemaRefs>
    <ds:schemaRef ds:uri="http://purl.org/dc/dcmitype/"/>
    <ds:schemaRef ds:uri="http://schemas.microsoft.com/office/2006/metadata/properties"/>
    <ds:schemaRef ds:uri="http://www.w3.org/XML/1998/namespace"/>
    <ds:schemaRef ds:uri="8dd9fe24-28b0-42d3-b99c-75af96becd31"/>
    <ds:schemaRef ds:uri="http://purl.org/dc/terms/"/>
    <ds:schemaRef ds:uri="http://schemas.microsoft.com/office/2006/documentManagement/types"/>
    <ds:schemaRef ds:uri="http://purl.org/dc/elements/1.1/"/>
    <ds:schemaRef ds:uri="73fb875a-8af9-4255-b008-0995492d31cd"/>
    <ds:schemaRef ds:uri="http://schemas.microsoft.com/office/infopath/2007/PartnerControls"/>
    <ds:schemaRef ds:uri="http://schemas.openxmlformats.org/package/2006/metadata/core-properties"/>
    <ds:schemaRef ds:uri="b8334bb6-2399-45fa-878a-2a352e25d9fd"/>
  </ds:schemaRefs>
</ds:datastoreItem>
</file>

<file path=customXml/itemProps2.xml><?xml version="1.0" encoding="utf-8"?>
<ds:datastoreItem xmlns:ds="http://schemas.openxmlformats.org/officeDocument/2006/customXml" ds:itemID="{F3F7F4D7-BA18-45BB-8F37-EC14B9866B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d9fe24-28b0-42d3-b99c-75af96becd31"/>
    <ds:schemaRef ds:uri="b8334bb6-2399-45fa-878a-2a352e25d9fd"/>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B73ECA-D4ED-40B3-AC34-4E034F024C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Reporting</vt:lpstr>
      <vt:lpstr>RecordKeeping</vt:lpstr>
      <vt:lpstr>PublicNotification</vt:lpstr>
      <vt:lpstr>60 day Summ</vt:lpstr>
      <vt:lpstr>Burden Summary</vt:lpstr>
      <vt:lpstr>Notes</vt:lpstr>
      <vt:lpstr>'60 day Summ'!Print_Area</vt:lpstr>
      <vt:lpstr>'Burden Summary'!Print_Area</vt:lpstr>
      <vt:lpstr>PublicNotification!Print_Area</vt:lpstr>
      <vt:lpstr>RecordKeeping!Print_Area</vt:lpstr>
      <vt:lpstr>Reporting!Print_Area</vt:lpstr>
    </vt:vector>
  </TitlesOfParts>
  <Manager/>
  <Company>USDA/FNS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sweeks</dc:creator>
  <cp:keywords/>
  <dc:description/>
  <cp:lastModifiedBy>Sandberg, Christina - FNS</cp:lastModifiedBy>
  <cp:revision/>
  <dcterms:created xsi:type="dcterms:W3CDTF">2011-04-25T16:43:00Z</dcterms:created>
  <dcterms:modified xsi:type="dcterms:W3CDTF">2023-07-03T20:39:36Z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0x010100E98CD361D1524447818B4B5206584323</vt:lpwstr>
  </property>
  <property fmtid="{D5CDD505-2E9C-101B-9397-08002B2CF9AE}" pid="3" name="MediaServiceImageTags">
    <vt:lpwstr/>
  </property>
</Properties>
</file>