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ions\Paperwork Reduction Act\RBS - 0570\0570-0073 - Biobased Products for Federal Procurement\2023\05 ROCIS Package\"/>
    </mc:Choice>
  </mc:AlternateContent>
  <xr:revisionPtr revIDLastSave="0" documentId="13_ncr:1_{44CC341E-A368-4482-9C7C-A6B37990DC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2 Burden Hours Collection" sheetId="4" r:id="rId1"/>
    <sheet name="14 Annual Cost to Fed Gov Est" sheetId="10" r:id="rId2"/>
    <sheet name="Est Prof Wage Rate" sheetId="11" r:id="rId3"/>
    <sheet name="NA Not Inc in Burden Hours" sheetId="8" r:id="rId4"/>
  </sheets>
  <definedNames>
    <definedName name="_xlnm.Print_Area" localSheetId="0">'12 Burden Hours Collection'!$A$12:$K$15</definedName>
    <definedName name="_xlnm.Print_Area" localSheetId="1">'14 Annual Cost to Fed Gov Est'!$A$13:$K$32</definedName>
    <definedName name="_xlnm.Print_Area" localSheetId="2">'Est Prof Wage Rate'!$A$1:$H$14</definedName>
    <definedName name="_xlnm.Print_Area" localSheetId="3">'NA Not Inc in Burden Hours'!#REF!</definedName>
    <definedName name="_xlnm.Print_Titles" localSheetId="0">'12 Burden Hours Collection'!$1:$11</definedName>
    <definedName name="_xlnm.Print_Titles" localSheetId="1">'14 Annual Cost to Fed Gov Est'!$1:$12</definedName>
    <definedName name="_xlnm.Print_Titles" localSheetId="2">'Est Prof Wage Rate'!$1:$14</definedName>
    <definedName name="_xlnm.Print_Titles" localSheetId="3">'NA Not Inc in Burden Hours'!$1:$9</definedName>
    <definedName name="Z_15C0669A_31B7_4E8C_B264_C157DFCC7314_.wvu.PrintArea" localSheetId="0" hidden="1">'12 Burden Hours Collection'!$A$1:$K$15</definedName>
    <definedName name="Z_15C0669A_31B7_4E8C_B264_C157DFCC7314_.wvu.PrintArea" localSheetId="2" hidden="1">'Est Prof Wage Rate'!$A$1:$L$14</definedName>
    <definedName name="Z_15C0669A_31B7_4E8C_B264_C157DFCC7314_.wvu.PrintArea" localSheetId="3" hidden="1">'NA Not Inc in Burden Hours'!$A$1:$K$9</definedName>
    <definedName name="Z_15C0669A_31B7_4E8C_B264_C157DFCC7314_.wvu.PrintTitles" localSheetId="0" hidden="1">'12 Burden Hours Collection'!$1:$11</definedName>
    <definedName name="Z_15C0669A_31B7_4E8C_B264_C157DFCC7314_.wvu.PrintTitles" localSheetId="2" hidden="1">'Est Prof Wage Rate'!$1:$14</definedName>
    <definedName name="Z_15C0669A_31B7_4E8C_B264_C157DFCC7314_.wvu.PrintTitles" localSheetId="3" hidden="1">'NA Not Inc in Burden Hours'!$1:$9</definedName>
    <definedName name="Z_37AA95CC_33E3_448E_A246_6D7C1E55B132_.wvu.PrintArea" localSheetId="0" hidden="1">'12 Burden Hours Collection'!$A$1:$K$15</definedName>
    <definedName name="Z_37AA95CC_33E3_448E_A246_6D7C1E55B132_.wvu.PrintArea" localSheetId="2" hidden="1">'Est Prof Wage Rate'!$A$1:$L$14</definedName>
    <definedName name="Z_37AA95CC_33E3_448E_A246_6D7C1E55B132_.wvu.PrintArea" localSheetId="3" hidden="1">'NA Not Inc in Burden Hours'!$A$1:$K$9</definedName>
    <definedName name="Z_50551261_C85F_41F5_AFE5_A65BD7C7846A_.wvu.PrintArea" localSheetId="0" hidden="1">'12 Burden Hours Collection'!$A$1:$K$15</definedName>
    <definedName name="Z_50551261_C85F_41F5_AFE5_A65BD7C7846A_.wvu.PrintArea" localSheetId="2" hidden="1">'Est Prof Wage Rate'!$A$1:$L$14</definedName>
    <definedName name="Z_50551261_C85F_41F5_AFE5_A65BD7C7846A_.wvu.PrintArea" localSheetId="3" hidden="1">'NA Not Inc in Burden Hours'!$A$1:$K$9</definedName>
    <definedName name="Z_50551261_C85F_41F5_AFE5_A65BD7C7846A_.wvu.PrintTitles" localSheetId="0" hidden="1">'12 Burden Hours Collection'!$1:$11</definedName>
    <definedName name="Z_50551261_C85F_41F5_AFE5_A65BD7C7846A_.wvu.PrintTitles" localSheetId="2" hidden="1">'Est Prof Wage Rate'!$1:$14</definedName>
    <definedName name="Z_50551261_C85F_41F5_AFE5_A65BD7C7846A_.wvu.PrintTitles" localSheetId="3" hidden="1">'NA Not Inc in Burden Hours'!$1:$9</definedName>
    <definedName name="Z_6AFC65E8_BA66_4C26_93D4_B10CF5B31ABD_.wvu.PrintArea" localSheetId="0" hidden="1">'12 Burden Hours Collection'!$A$1:$K$15</definedName>
    <definedName name="Z_6AFC65E8_BA66_4C26_93D4_B10CF5B31ABD_.wvu.PrintArea" localSheetId="2" hidden="1">'Est Prof Wage Rate'!$A$1:$L$14</definedName>
    <definedName name="Z_6AFC65E8_BA66_4C26_93D4_B10CF5B31ABD_.wvu.PrintArea" localSheetId="3" hidden="1">'NA Not Inc in Burden Hours'!$A$1:$K$9</definedName>
    <definedName name="Z_6AFC65E8_BA66_4C26_93D4_B10CF5B31ABD_.wvu.PrintTitles" localSheetId="0" hidden="1">'12 Burden Hours Collection'!$1:$11</definedName>
    <definedName name="Z_6AFC65E8_BA66_4C26_93D4_B10CF5B31ABD_.wvu.PrintTitles" localSheetId="2" hidden="1">'Est Prof Wage Rate'!$1:$14</definedName>
    <definedName name="Z_6AFC65E8_BA66_4C26_93D4_B10CF5B31ABD_.wvu.PrintTitles" localSheetId="3" hidden="1">'NA Not Inc in Burden Hours'!$1:$9</definedName>
    <definedName name="Z_6AFC65E8_BA66_4C26_93D4_B10CF5B31ABD_.wvu.Rows" localSheetId="0" hidden="1">'12 Burden Hours Collection'!#REF!</definedName>
    <definedName name="Z_6AFC65E8_BA66_4C26_93D4_B10CF5B31ABD_.wvu.Rows" localSheetId="2" hidden="1">'Est Prof Wage Rate'!#REF!</definedName>
    <definedName name="Z_6AFC65E8_BA66_4C26_93D4_B10CF5B31ABD_.wvu.Rows" localSheetId="3" hidden="1">'NA Not Inc in Burden Hours'!#REF!</definedName>
    <definedName name="Z_6D408708_B60D_4677_A8AE_FDB2202DA023_.wvu.PrintArea" localSheetId="0" hidden="1">'12 Burden Hours Collection'!$A$1:$K$15</definedName>
    <definedName name="Z_6D408708_B60D_4677_A8AE_FDB2202DA023_.wvu.PrintArea" localSheetId="2" hidden="1">'Est Prof Wage Rate'!$A$1:$L$14</definedName>
    <definedName name="Z_6D408708_B60D_4677_A8AE_FDB2202DA023_.wvu.PrintArea" localSheetId="3" hidden="1">'NA Not Inc in Burden Hours'!$A$1:$K$9</definedName>
    <definedName name="Z_6D408708_B60D_4677_A8AE_FDB2202DA023_.wvu.PrintTitles" localSheetId="0" hidden="1">'12 Burden Hours Collection'!$1:$11</definedName>
    <definedName name="Z_6D408708_B60D_4677_A8AE_FDB2202DA023_.wvu.PrintTitles" localSheetId="2" hidden="1">'Est Prof Wage Rate'!$1:$14</definedName>
    <definedName name="Z_6D408708_B60D_4677_A8AE_FDB2202DA023_.wvu.PrintTitles" localSheetId="3" hidden="1">'NA Not Inc in Burden Hours'!$1:$9</definedName>
    <definedName name="Z_6D408708_B60D_4677_A8AE_FDB2202DA023_.wvu.Rows" localSheetId="0" hidden="1">'12 Burden Hours Collection'!#REF!</definedName>
    <definedName name="Z_6D408708_B60D_4677_A8AE_FDB2202DA023_.wvu.Rows" localSheetId="2" hidden="1">'Est Prof Wage Rate'!#REF!</definedName>
    <definedName name="Z_6D408708_B60D_4677_A8AE_FDB2202DA023_.wvu.Rows" localSheetId="3" hidden="1">'NA Not Inc in Burden Hours'!#REF!</definedName>
    <definedName name="Z_6D91BC3E_AAD1_45FF_B665_9358F89A956A_.wvu.PrintArea" localSheetId="0" hidden="1">'12 Burden Hours Collection'!$A$1:$K$15</definedName>
    <definedName name="Z_6D91BC3E_AAD1_45FF_B665_9358F89A956A_.wvu.PrintArea" localSheetId="2" hidden="1">'Est Prof Wage Rate'!$A$1:$L$14</definedName>
    <definedName name="Z_6D91BC3E_AAD1_45FF_B665_9358F89A956A_.wvu.PrintArea" localSheetId="3" hidden="1">'NA Not Inc in Burden Hours'!$A$1:$K$9</definedName>
    <definedName name="Z_6D91BC3E_AAD1_45FF_B665_9358F89A956A_.wvu.PrintTitles" localSheetId="0" hidden="1">'12 Burden Hours Collection'!$1:$11</definedName>
    <definedName name="Z_6D91BC3E_AAD1_45FF_B665_9358F89A956A_.wvu.PrintTitles" localSheetId="2" hidden="1">'Est Prof Wage Rate'!$1:$14</definedName>
    <definedName name="Z_6D91BC3E_AAD1_45FF_B665_9358F89A956A_.wvu.PrintTitles" localSheetId="3" hidden="1">'NA Not Inc in Burden Hours'!$1:$9</definedName>
    <definedName name="Z_6D91BC3E_AAD1_45FF_B665_9358F89A956A_.wvu.Rows" localSheetId="0" hidden="1">'12 Burden Hours Collection'!#REF!</definedName>
    <definedName name="Z_6D91BC3E_AAD1_45FF_B665_9358F89A956A_.wvu.Rows" localSheetId="2" hidden="1">'Est Prof Wage Rate'!#REF!</definedName>
    <definedName name="Z_6D91BC3E_AAD1_45FF_B665_9358F89A956A_.wvu.Rows" localSheetId="3" hidden="1">'NA Not Inc in Burden Hours'!#REF!</definedName>
    <definedName name="Z_824B90F9_415C_4796_9E3D_A1CDA185FF5F_.wvu.PrintArea" localSheetId="0" hidden="1">'12 Burden Hours Collection'!$A$1:$K$15</definedName>
    <definedName name="Z_824B90F9_415C_4796_9E3D_A1CDA185FF5F_.wvu.PrintArea" localSheetId="2" hidden="1">'Est Prof Wage Rate'!$A$1:$L$14</definedName>
    <definedName name="Z_824B90F9_415C_4796_9E3D_A1CDA185FF5F_.wvu.PrintArea" localSheetId="3" hidden="1">'NA Not Inc in Burden Hours'!$A$1:$K$9</definedName>
    <definedName name="Z_824B90F9_415C_4796_9E3D_A1CDA185FF5F_.wvu.PrintTitles" localSheetId="0" hidden="1">'12 Burden Hours Collection'!$1:$11</definedName>
    <definedName name="Z_824B90F9_415C_4796_9E3D_A1CDA185FF5F_.wvu.PrintTitles" localSheetId="2" hidden="1">'Est Prof Wage Rate'!$1:$14</definedName>
    <definedName name="Z_824B90F9_415C_4796_9E3D_A1CDA185FF5F_.wvu.PrintTitles" localSheetId="3" hidden="1">'NA Not Inc in Burden Hours'!$1:$9</definedName>
    <definedName name="Z_824B90F9_415C_4796_9E3D_A1CDA185FF5F_.wvu.Rows" localSheetId="0" hidden="1">'12 Burden Hours Collection'!#REF!</definedName>
    <definedName name="Z_824B90F9_415C_4796_9E3D_A1CDA185FF5F_.wvu.Rows" localSheetId="2" hidden="1">'Est Prof Wage Rate'!#REF!</definedName>
    <definedName name="Z_824B90F9_415C_4796_9E3D_A1CDA185FF5F_.wvu.Rows" localSheetId="3" hidden="1">'NA Not Inc in Burden Hours'!#REF!</definedName>
    <definedName name="Z_9C915AD1_207C_4784_8563_74210CE5FEE1_.wvu.PrintArea" localSheetId="0" hidden="1">'12 Burden Hours Collection'!$A$1:$K$15</definedName>
    <definedName name="Z_9C915AD1_207C_4784_8563_74210CE5FEE1_.wvu.PrintArea" localSheetId="2" hidden="1">'Est Prof Wage Rate'!$A$1:$L$14</definedName>
    <definedName name="Z_9C915AD1_207C_4784_8563_74210CE5FEE1_.wvu.PrintArea" localSheetId="3" hidden="1">'NA Not Inc in Burden Hours'!$A$1:$K$9</definedName>
    <definedName name="Z_9C915AD1_207C_4784_8563_74210CE5FEE1_.wvu.PrintTitles" localSheetId="0" hidden="1">'12 Burden Hours Collection'!$1:$11</definedName>
    <definedName name="Z_9C915AD1_207C_4784_8563_74210CE5FEE1_.wvu.PrintTitles" localSheetId="2" hidden="1">'Est Prof Wage Rate'!$1:$14</definedName>
    <definedName name="Z_9C915AD1_207C_4784_8563_74210CE5FEE1_.wvu.PrintTitles" localSheetId="3" hidden="1">'NA Not Inc in Burden Hours'!$1:$9</definedName>
    <definedName name="Z_9C915AD1_207C_4784_8563_74210CE5FEE1_.wvu.Rows" localSheetId="0" hidden="1">'12 Burden Hours Collection'!#REF!</definedName>
    <definedName name="Z_9C915AD1_207C_4784_8563_74210CE5FEE1_.wvu.Rows" localSheetId="2" hidden="1">'Est Prof Wage Rate'!#REF!</definedName>
    <definedName name="Z_9C915AD1_207C_4784_8563_74210CE5FEE1_.wvu.Rows" localSheetId="3" hidden="1">'NA Not Inc in Burden Hours'!#REF!</definedName>
    <definedName name="Z_B1FFA0E4_DD65_453A_A78C_020A45C50C30_.wvu.PrintArea" localSheetId="0" hidden="1">'12 Burden Hours Collection'!$A$1:$K$15</definedName>
    <definedName name="Z_B1FFA0E4_DD65_453A_A78C_020A45C50C30_.wvu.PrintArea" localSheetId="2" hidden="1">'Est Prof Wage Rate'!$A$1:$L$14</definedName>
    <definedName name="Z_B1FFA0E4_DD65_453A_A78C_020A45C50C30_.wvu.PrintArea" localSheetId="3" hidden="1">'NA Not Inc in Burden Hours'!$A$1:$K$9</definedName>
    <definedName name="Z_BE69EC80_9217_49AB_A7C2_EDB5A6CB45B8_.wvu.PrintArea" localSheetId="0" hidden="1">'12 Burden Hours Collection'!$A$1:$K$15</definedName>
    <definedName name="Z_BE69EC80_9217_49AB_A7C2_EDB5A6CB45B8_.wvu.PrintArea" localSheetId="2" hidden="1">'Est Prof Wage Rate'!$A$1:$L$14</definedName>
    <definedName name="Z_BE69EC80_9217_49AB_A7C2_EDB5A6CB45B8_.wvu.PrintArea" localSheetId="3" hidden="1">'NA Not Inc in Burden Hours'!$A$1:$K$9</definedName>
    <definedName name="Z_BE69EC80_9217_49AB_A7C2_EDB5A6CB45B8_.wvu.PrintTitles" localSheetId="0" hidden="1">'12 Burden Hours Collection'!$1:$11</definedName>
    <definedName name="Z_BE69EC80_9217_49AB_A7C2_EDB5A6CB45B8_.wvu.PrintTitles" localSheetId="2" hidden="1">'Est Prof Wage Rate'!$1:$14</definedName>
    <definedName name="Z_BE69EC80_9217_49AB_A7C2_EDB5A6CB45B8_.wvu.PrintTitles" localSheetId="3" hidden="1">'NA Not Inc in Burden Hours'!$1:$9</definedName>
    <definedName name="Z_BE69EC80_9217_49AB_A7C2_EDB5A6CB45B8_.wvu.Rows" localSheetId="0" hidden="1">'12 Burden Hours Collection'!#REF!</definedName>
    <definedName name="Z_BE69EC80_9217_49AB_A7C2_EDB5A6CB45B8_.wvu.Rows" localSheetId="2" hidden="1">'Est Prof Wage Rate'!#REF!</definedName>
    <definedName name="Z_BE69EC80_9217_49AB_A7C2_EDB5A6CB45B8_.wvu.Rows" localSheetId="3" hidden="1">'NA Not Inc in Burden Hours'!#REF!</definedName>
    <definedName name="Z_E59731A6_E487_4216_B709_360885DF0B67_.wvu.PrintArea" localSheetId="0" hidden="1">'12 Burden Hours Collection'!$A$1:$K$15</definedName>
    <definedName name="Z_E59731A6_E487_4216_B709_360885DF0B67_.wvu.PrintArea" localSheetId="2" hidden="1">'Est Prof Wage Rate'!$A$1:$L$14</definedName>
    <definedName name="Z_E59731A6_E487_4216_B709_360885DF0B67_.wvu.PrintArea" localSheetId="3" hidden="1">'NA Not Inc in Burden Hours'!$A$1:$K$9</definedName>
    <definedName name="Z_E59731A6_E487_4216_B709_360885DF0B67_.wvu.PrintTitles" localSheetId="0" hidden="1">'12 Burden Hours Collection'!$1:$11</definedName>
    <definedName name="Z_E59731A6_E487_4216_B709_360885DF0B67_.wvu.PrintTitles" localSheetId="2" hidden="1">'Est Prof Wage Rate'!$1:$14</definedName>
    <definedName name="Z_E59731A6_E487_4216_B709_360885DF0B67_.wvu.PrintTitles" localSheetId="3" hidden="1">'NA Not Inc in Burden Hours'!$1:$9</definedName>
    <definedName name="Z_F24F5730_C53C_4042_AFE4_F4859FDE2519_.wvu.PrintArea" localSheetId="0" hidden="1">'12 Burden Hours Collection'!$A$1:$K$15</definedName>
    <definedName name="Z_F24F5730_C53C_4042_AFE4_F4859FDE2519_.wvu.PrintArea" localSheetId="2" hidden="1">'Est Prof Wage Rate'!$A$1:$L$14</definedName>
    <definedName name="Z_F24F5730_C53C_4042_AFE4_F4859FDE2519_.wvu.PrintArea" localSheetId="3" hidden="1">'NA Not Inc in Burden Hours'!$A$1:$K$9</definedName>
    <definedName name="Z_F24F5730_C53C_4042_AFE4_F4859FDE2519_.wvu.PrintTitles" localSheetId="0" hidden="1">'12 Burden Hours Collection'!$1:$11</definedName>
    <definedName name="Z_F24F5730_C53C_4042_AFE4_F4859FDE2519_.wvu.PrintTitles" localSheetId="2" hidden="1">'Est Prof Wage Rate'!$1:$14</definedName>
    <definedName name="Z_F24F5730_C53C_4042_AFE4_F4859FDE2519_.wvu.PrintTitles" localSheetId="3" hidden="1">'NA Not Inc in Burden Hours'!$1:$9</definedName>
  </definedNames>
  <calcPr calcId="191028"/>
  <customWorkbookViews>
    <customWorkbookView name="Solano, Alexis - RD, Washington, DC - Personal View" guid="{6AFC65E8-BA66-4C26-93D4-B10CF5B31ABD}" mergeInterval="0" personalView="1" maximized="1" xWindow="-9" yWindow="-9" windowWidth="1938" windowHeight="1048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Bennett, Pamela - RD, Washington, DC - Personal View" guid="{BE69EC80-9217-49AB-A7C2-EDB5A6CB45B8}" mergeInterval="0" personalView="1" maximized="1" xWindow="-11" yWindow="-11" windowWidth="1942" windowHeight="10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0" l="1"/>
  <c r="P30" i="10"/>
  <c r="N29" i="10"/>
  <c r="P25" i="10"/>
  <c r="N24" i="10"/>
  <c r="P20" i="10"/>
  <c r="N19" i="10"/>
  <c r="N14" i="10"/>
  <c r="P15" i="10"/>
  <c r="D15" i="4" l="1"/>
  <c r="D14" i="4"/>
  <c r="D13" i="4"/>
  <c r="D12" i="4"/>
  <c r="E12" i="4" s="1"/>
  <c r="G12" i="4" s="1"/>
  <c r="E17" i="10"/>
  <c r="E16" i="10"/>
  <c r="J13" i="10" l="1"/>
  <c r="C9" i="11"/>
  <c r="C7" i="4"/>
  <c r="I14" i="10" l="1"/>
  <c r="I15" i="10"/>
  <c r="D9" i="11"/>
  <c r="E9" i="11"/>
  <c r="G9" i="11" s="1"/>
  <c r="E15" i="4"/>
  <c r="G15" i="4" s="1"/>
  <c r="E14" i="4"/>
  <c r="G14" i="4" s="1"/>
  <c r="E13" i="4"/>
  <c r="G13" i="4" s="1"/>
  <c r="A2" i="11"/>
  <c r="C8" i="11"/>
  <c r="F12" i="11"/>
  <c r="I15" i="4" l="1"/>
  <c r="J28" i="10"/>
  <c r="I14" i="4"/>
  <c r="J23" i="10"/>
  <c r="I13" i="4"/>
  <c r="G9" i="4"/>
  <c r="J18" i="10"/>
  <c r="D8" i="11"/>
  <c r="E8" i="11"/>
  <c r="G8" i="11" s="1"/>
  <c r="I12" i="4"/>
  <c r="K7" i="8"/>
  <c r="I7" i="8"/>
  <c r="I20" i="10" l="1"/>
  <c r="I19" i="10"/>
  <c r="I25" i="10"/>
  <c r="I24" i="10"/>
  <c r="I30" i="10"/>
  <c r="I29" i="10"/>
  <c r="H13" i="10"/>
  <c r="H18" i="10"/>
  <c r="H23" i="10"/>
  <c r="H28" i="10"/>
  <c r="E32" i="10"/>
  <c r="F32" i="10" s="1"/>
  <c r="E31" i="10"/>
  <c r="F31" i="10" s="1"/>
  <c r="E27" i="10"/>
  <c r="F27" i="10" s="1"/>
  <c r="E26" i="10"/>
  <c r="F26" i="10" s="1"/>
  <c r="E22" i="10"/>
  <c r="F22" i="10" s="1"/>
  <c r="E21" i="10"/>
  <c r="F21" i="10" s="1"/>
  <c r="F17" i="10"/>
  <c r="F16" i="10"/>
  <c r="A1" i="11"/>
  <c r="A4" i="11"/>
  <c r="A5" i="11"/>
  <c r="G22" i="10" l="1"/>
  <c r="I22" i="10" s="1"/>
  <c r="H11" i="10"/>
  <c r="G31" i="10"/>
  <c r="I31" i="10" s="1"/>
  <c r="G32" i="10"/>
  <c r="I32" i="10" s="1"/>
  <c r="G27" i="10"/>
  <c r="I27" i="10" s="1"/>
  <c r="G26" i="10"/>
  <c r="I26" i="10" s="1"/>
  <c r="G21" i="10"/>
  <c r="I21" i="10" s="1"/>
  <c r="G16" i="10"/>
  <c r="I16" i="10" s="1"/>
  <c r="G17" i="10"/>
  <c r="I17" i="10" s="1"/>
  <c r="I28" i="10" l="1"/>
  <c r="K28" i="10" s="1"/>
  <c r="I23" i="10"/>
  <c r="K23" i="10" s="1"/>
  <c r="I18" i="10"/>
  <c r="K18" i="10" s="1"/>
  <c r="I13" i="10"/>
  <c r="K13" i="10" s="1"/>
  <c r="K11" i="10" l="1"/>
  <c r="D11" i="11" l="1"/>
  <c r="E11" i="11" s="1"/>
  <c r="G11" i="11" s="1"/>
  <c r="D10" i="11"/>
  <c r="E10" i="11" s="1"/>
  <c r="G10" i="11" s="1"/>
  <c r="G12" i="11" s="1"/>
  <c r="D12" i="11"/>
  <c r="J12" i="4" l="1"/>
  <c r="K12" i="4" s="1"/>
  <c r="J14" i="4"/>
  <c r="K14" i="4" s="1"/>
  <c r="J15" i="4"/>
  <c r="K15" i="4" s="1"/>
  <c r="J13" i="4"/>
  <c r="K13" i="4" s="1"/>
  <c r="A5" i="10"/>
  <c r="A4" i="10"/>
  <c r="A2" i="10"/>
  <c r="A1" i="10"/>
  <c r="A5" i="8"/>
  <c r="A4" i="8"/>
  <c r="A2" i="8"/>
  <c r="A1" i="8"/>
  <c r="K9" i="4" l="1"/>
  <c r="K8" i="4"/>
  <c r="K7" i="4" l="1"/>
  <c r="I9" i="4"/>
  <c r="C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tc={9A536BAF-992D-4EFF-9592-ACE833518DF5}</author>
    <author>tc={9ADA8F12-80EC-4A63-A8E3-211D7A37797E}</author>
  </authors>
  <commentList>
    <comment ref="E14" authorId="0" shapeId="0" xr:uid="{9A536BAF-992D-4EFF-9592-ACE833518DF5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  <comment ref="B29" authorId="1" shapeId="0" xr:uid="{9ADA8F12-80EC-4A63-A8E3-211D7A37797E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<sst xmlns="http://schemas.openxmlformats.org/spreadsheetml/2006/main" count="143" uniqueCount="83">
  <si>
    <t>USDA RURAL BUSINESS COOPERATIVE SERVICE</t>
  </si>
  <si>
    <t>GUIDELINES FOR DESIGNATING BIOBASED PRODUCTS FOR FEDERAL PROCUREMENT</t>
  </si>
  <si>
    <t>INFORMATION COLLECTION BURDEN HOURS</t>
  </si>
  <si>
    <t>OMB # 0570-0073</t>
  </si>
  <si>
    <t>Estimated No. of Total Respondents (Applicants)</t>
  </si>
  <si>
    <t>Total Estimated Burden for each individual application</t>
  </si>
  <si>
    <t>Average hours per response</t>
  </si>
  <si>
    <t>Number of responses per respondent</t>
  </si>
  <si>
    <t xml:space="preserve">Gray Columns have automatic formulas.  DO NOT input numbers in these columns.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</si>
  <si>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</si>
  <si>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</si>
  <si>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</si>
  <si>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</si>
  <si>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</si>
  <si>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</si>
  <si>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</si>
  <si>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</si>
  <si>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</si>
  <si>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</si>
  <si>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</si>
  <si>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</si>
  <si>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</si>
  <si>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</si>
  <si>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</si>
  <si>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</si>
  <si>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</si>
  <si>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(D) x (E)  </t>
  </si>
  <si>
    <t xml:space="preserve">Estimated # of Hours Per Response </t>
  </si>
  <si>
    <t>Estimated Total Hours 
(F) x (G)</t>
  </si>
  <si>
    <t>Prof. Wage Rate</t>
  </si>
  <si>
    <t>Total Cost
(H) x (I)</t>
  </si>
  <si>
    <t xml:space="preserve">Typical Biobased Products </t>
  </si>
  <si>
    <t>Intermediate Ingredients</t>
  </si>
  <si>
    <t>Finished Products Made from Designated Intermediate Ingredients</t>
  </si>
  <si>
    <t>Complex Assemblies</t>
  </si>
  <si>
    <t>ANNUALIZED COST TO THE FEDERAL GOVERNMENT</t>
  </si>
  <si>
    <t>OPM GS Pay Tables - Table 2023 DCB</t>
  </si>
  <si>
    <t xml:space="preserve">https://www.opm.gov/policy-data-oversight/pay-leave/salaries-wages/2023/general-schedule  </t>
  </si>
  <si>
    <t>OPM SES Schedules - Table 2023-ES</t>
  </si>
  <si>
    <t>Executive Senior Level (opm.gov)</t>
  </si>
  <si>
    <t>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</si>
  <si>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</si>
  <si>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</si>
  <si>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</si>
  <si>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Contractor 1</t>
  </si>
  <si>
    <t>Contractor 2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</si>
  <si>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</si>
  <si>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</si>
  <si>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</si>
  <si>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</si>
  <si>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</si>
  <si>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</si>
  <si>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</si>
  <si>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</si>
  <si>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</si>
  <si>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</si>
  <si>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</si>
  <si>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Typical Biobased Products - 60 Responses</t>
  </si>
  <si>
    <t>Procurement Analyst</t>
  </si>
  <si>
    <t xml:space="preserve">Assistant Deputy Administrator </t>
  </si>
  <si>
    <t>Intermediate Ingredients - 15 Responses</t>
  </si>
  <si>
    <t>Finished Products Made from Designated Intermediate Ingredients - 125 Responses</t>
  </si>
  <si>
    <t>Complex Assemblies - 20 Responses</t>
  </si>
  <si>
    <t>Contractor</t>
  </si>
  <si>
    <t>ESTIMATED PROFESSIONAL WAGE RATE</t>
  </si>
  <si>
    <t>Profession</t>
  </si>
  <si>
    <r>
      <t xml:space="preserve">Median Weekly Employee Earnings </t>
    </r>
    <r>
      <rPr>
        <b/>
        <vertAlign val="superscript"/>
        <sz val="12"/>
        <rFont val="Times New Roman"/>
        <family val="1"/>
      </rPr>
      <t>1</t>
    </r>
  </si>
  <si>
    <t>Median Hourly Rate (40 Hr/ Week)</t>
  </si>
  <si>
    <r>
      <t xml:space="preserve">Benefits </t>
    </r>
    <r>
      <rPr>
        <b/>
        <vertAlign val="superscript"/>
        <sz val="12"/>
        <rFont val="Times New Roman"/>
        <family val="1"/>
      </rPr>
      <t>2</t>
    </r>
  </si>
  <si>
    <t>Total Hourly Wage</t>
  </si>
  <si>
    <t>% Time Spent on Burden</t>
  </si>
  <si>
    <t>Weighted Hourly Salary</t>
  </si>
  <si>
    <t>Management Occupations</t>
  </si>
  <si>
    <t>Manufacturing</t>
  </si>
  <si>
    <t>1. U.S. Bureau of Laobr Statistics Current Population Survey Table 43, Industry, Manufacturing, Total</t>
  </si>
  <si>
    <t>CPS Tables : U.S. Bureau of Labor Statistics (bls.gov)</t>
  </si>
  <si>
    <t>2. U.S. Bureau of Labor Statistics Economic News Release, Employer Costs for Employee Compensation - December 2022, Private Industry Workers Benefits %</t>
  </si>
  <si>
    <t xml:space="preserve">https://www.bls.gov/news.release/ecec.toc.htm </t>
  </si>
  <si>
    <t>INFORMATION COLLECTION NOT INCLUDED IN BURDEN HOURS</t>
  </si>
  <si>
    <t>Gray Columns have automatic formulas.  DO NOT input numbers in these columns.</t>
  </si>
  <si>
    <t>Total Hours and Cost Not Included in Burden Hours:</t>
  </si>
  <si>
    <t>NOFO
Section</t>
  </si>
  <si>
    <t>Not Applicable For this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</si>
</sst>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0.0%"/>
    <numFmt numFmtId="169" formatCode="#,##0.0000"/>
    <numFmt numFmtId="170" formatCode="#,##0.000_);\(#,##0.000\)"/>
  </numFmts>
  <fonts count="1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b/>
      <vertAlign val="superscript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Continuous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37" fontId="1" fillId="0" borderId="2" xfId="0" applyNumberFormat="1" applyFont="1" applyBorder="1" applyAlignment="1">
      <alignment horizontal="centerContinuous" vertical="center"/>
    </xf>
    <xf numFmtId="37" fontId="2" fillId="0" borderId="2" xfId="0" applyNumberFormat="1" applyFont="1" applyBorder="1" applyAlignment="1">
      <alignment horizontal="centerContinuous" vertical="center"/>
    </xf>
    <xf numFmtId="9" fontId="2" fillId="0" borderId="2" xfId="0" applyNumberFormat="1" applyFont="1" applyBorder="1" applyAlignment="1">
      <alignment horizontal="centerContinuous" vertical="center"/>
    </xf>
    <xf numFmtId="1" fontId="1" fillId="0" borderId="2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Continuous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" fontId="3" fillId="0" borderId="0" xfId="0" applyNumberFormat="1" applyFont="1" applyAlignment="1">
      <alignment horizontal="centerContinuous" vertical="center"/>
    </xf>
    <xf numFmtId="3" fontId="3" fillId="0" borderId="0" xfId="0" applyNumberFormat="1" applyFont="1" applyAlignment="1">
      <alignment horizontal="centerContinuous" vertical="center"/>
    </xf>
    <xf numFmtId="166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37" fontId="9" fillId="0" borderId="0" xfId="1" applyNumberFormat="1" applyFont="1" applyFill="1" applyBorder="1" applyAlignment="1" applyProtection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9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left" vertical="center"/>
    </xf>
    <xf numFmtId="9" fontId="8" fillId="0" borderId="5" xfId="0" applyNumberFormat="1" applyFont="1" applyBorder="1" applyAlignment="1">
      <alignment horizontal="center" vertical="center"/>
    </xf>
    <xf numFmtId="166" fontId="8" fillId="4" borderId="5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1"/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Continuous" vertical="center"/>
    </xf>
    <xf numFmtId="2" fontId="0" fillId="0" borderId="3" xfId="0" applyNumberForma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66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Continuous" vertical="center"/>
    </xf>
    <xf numFmtId="169" fontId="2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167" fontId="3" fillId="0" borderId="5" xfId="0" applyNumberFormat="1" applyFont="1" applyBorder="1" applyAlignment="1">
      <alignment horizontal="center" vertical="center" wrapText="1"/>
    </xf>
    <xf numFmtId="170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7" fontId="1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3" fontId="4" fillId="0" borderId="5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/>
    </xf>
    <xf numFmtId="0" fontId="0" fillId="0" borderId="5" xfId="0" applyBorder="1" applyAlignment="1">
      <alignment horizontal="center"/>
    </xf>
    <xf numFmtId="168" fontId="0" fillId="0" borderId="5" xfId="2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/>
    </xf>
    <xf numFmtId="167" fontId="0" fillId="3" borderId="5" xfId="0" applyNumberFormat="1" applyFill="1" applyBorder="1" applyAlignment="1">
      <alignment horizontal="centerContinuous" vertical="center"/>
    </xf>
    <xf numFmtId="166" fontId="0" fillId="3" borderId="5" xfId="0" applyNumberFormat="1" applyFill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3-03-10T16:21:55.50" personId="{6745844A-B8C0-4CBC-B7D6-A0DC802F7AC3}" id="{9A536BAF-992D-4EFF-9592-ACE833518DF5}">
    <text>How to obtain the Benefits %:
1) Click the website
2) Choose "The PDF version of the news release"
3) The current release is dated March 2023 and the reported % is in the 3rd paragraph on page 1 and it is 29.5%</text>
  </threadedComment>
  <threadedComment ref="B29" dT="2023-03-10T16:21:55.50" personId="{6745844A-B8C0-4CBC-B7D6-A0DC802F7AC3}" id="{9ADA8F12-80EC-4A63-A8E3-211D7A37797E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hitehouse.gov/wp-content/uploads/legacy_drupal_files/omb/memoranda/2008/m08-13.pdf" TargetMode="External"/><Relationship Id="rId2" Type="http://schemas.openxmlformats.org/officeDocument/2006/relationships/hyperlink" Target="https://www.opm.gov/policy-data-oversight/pay-leave/salaries-wages/2023/executive-senior-level" TargetMode="External"/><Relationship Id="rId1" Type="http://schemas.openxmlformats.org/officeDocument/2006/relationships/hyperlink" Target="https://www.opm.gov/policy-data-oversight/pay-leave/salaries-wages/2023/general-schedul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news.release/ecec.toc.htm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cps/tables.ht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K17"/>
  <sheetViews>
    <sheetView tabSelected="1" zoomScale="130" zoomScaleNormal="130" workbookViewId="0">
      <pane ySplit="11" topLeftCell="A12" activePane="bottomLeft" state="frozen"/>
      <selection pane="bottomLeft" activeCell="E12" sqref="E12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1.453125" style="20" customWidth="1"/>
    <col min="4" max="4" width="12.1796875" style="17" customWidth="1"/>
    <col min="5" max="5" width="12.1796875" style="138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51" bestFit="1" customWidth="1"/>
    <col min="12" max="16384" width="9.453125" style="1"/>
  </cols>
  <sheetData>
    <row r="1" spans="1:11" x14ac:dyDescent="0.3">
      <c r="A1" s="2" t="s">
        <v>0</v>
      </c>
      <c r="B1" s="3"/>
      <c r="C1" s="3"/>
      <c r="D1" s="14"/>
      <c r="E1" s="3"/>
      <c r="F1" s="3"/>
      <c r="G1" s="5"/>
      <c r="H1" s="3"/>
      <c r="I1" s="21"/>
      <c r="J1" s="46"/>
      <c r="K1" s="49"/>
    </row>
    <row r="2" spans="1:11" x14ac:dyDescent="0.3">
      <c r="A2" s="2" t="s">
        <v>1</v>
      </c>
      <c r="B2" s="3"/>
      <c r="C2" s="2"/>
      <c r="D2" s="15"/>
      <c r="E2" s="3"/>
      <c r="F2" s="3"/>
      <c r="G2" s="5"/>
      <c r="H2" s="3"/>
      <c r="I2" s="21"/>
      <c r="J2" s="46"/>
      <c r="K2" s="50"/>
    </row>
    <row r="3" spans="1:11" x14ac:dyDescent="0.3">
      <c r="A3" s="2" t="s">
        <v>2</v>
      </c>
      <c r="B3" s="3"/>
      <c r="C3" s="2"/>
      <c r="D3" s="15"/>
      <c r="E3" s="3"/>
      <c r="F3" s="3"/>
      <c r="G3" s="5"/>
      <c r="H3" s="3"/>
      <c r="I3" s="21"/>
      <c r="J3" s="46"/>
      <c r="K3" s="49"/>
    </row>
    <row r="4" spans="1:11" x14ac:dyDescent="0.3">
      <c r="A4" s="2" t="s">
        <v>3</v>
      </c>
      <c r="B4" s="3"/>
      <c r="C4" s="2"/>
      <c r="D4" s="15"/>
      <c r="E4" s="3"/>
      <c r="F4" s="3"/>
      <c r="G4" s="5"/>
      <c r="H4" s="3"/>
      <c r="I4" s="21"/>
      <c r="J4" s="46"/>
      <c r="K4" s="49"/>
    </row>
    <row r="5" spans="1:11" x14ac:dyDescent="0.3">
      <c r="A5" s="4">
        <v>45055</v>
      </c>
      <c r="B5" s="3"/>
      <c r="C5" s="2"/>
      <c r="D5" s="15"/>
      <c r="E5" s="3"/>
      <c r="F5" s="3"/>
      <c r="G5" s="5"/>
      <c r="H5" s="3"/>
      <c r="I5" s="21"/>
      <c r="J5" s="46"/>
      <c r="K5" s="49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6"/>
      <c r="K6" s="49"/>
    </row>
    <row r="7" spans="1:11" x14ac:dyDescent="0.3">
      <c r="A7" s="27" t="s">
        <v>4</v>
      </c>
      <c r="B7" s="3"/>
      <c r="C7" s="57">
        <f>44*5</f>
        <v>220</v>
      </c>
      <c r="D7" s="27"/>
      <c r="E7" s="3"/>
      <c r="F7" s="45"/>
      <c r="G7" s="1"/>
      <c r="H7" s="48"/>
      <c r="I7" s="127"/>
      <c r="J7" s="128" t="s">
        <v>5</v>
      </c>
      <c r="K7" s="132">
        <f>K9/G9</f>
        <v>1787.1</v>
      </c>
    </row>
    <row r="8" spans="1:11" x14ac:dyDescent="0.3">
      <c r="A8" s="27" t="s">
        <v>6</v>
      </c>
      <c r="B8" s="3"/>
      <c r="C8" s="131">
        <f>I9/G9</f>
        <v>40</v>
      </c>
      <c r="D8" s="27"/>
      <c r="E8" s="3"/>
      <c r="F8" s="48"/>
      <c r="G8" s="1"/>
      <c r="H8" s="48"/>
      <c r="I8" s="127"/>
      <c r="J8" s="48" t="s">
        <v>7</v>
      </c>
      <c r="K8" s="135">
        <f>G9/C7</f>
        <v>1</v>
      </c>
    </row>
    <row r="9" spans="1:11" x14ac:dyDescent="0.3">
      <c r="A9" s="27" t="s">
        <v>8</v>
      </c>
      <c r="B9" s="3"/>
      <c r="C9" s="2"/>
      <c r="D9" s="15"/>
      <c r="E9" s="3"/>
      <c r="F9" s="48" t="s">
        <v>9</v>
      </c>
      <c r="G9" s="102">
        <f>SUM(G12:G15)</f>
        <v>220</v>
      </c>
      <c r="H9" s="48"/>
      <c r="I9" s="134">
        <f>SUM(I12:I15)</f>
        <v>8800</v>
      </c>
      <c r="J9" s="47"/>
      <c r="K9" s="133">
        <f>SUM(K12:K15)</f>
        <v>393162</v>
      </c>
    </row>
    <row r="10" spans="1:11" x14ac:dyDescent="0.3">
      <c r="A10" s="152" t="s">
        <v>10</v>
      </c>
      <c r="B10" s="153" t="s">
        <v>11</v>
      </c>
      <c r="C10" s="153" t="s">
        <v>12</v>
      </c>
      <c r="D10" s="154"/>
      <c r="E10" s="155" t="s">
        <v>13</v>
      </c>
      <c r="F10" s="153" t="s">
        <v>14</v>
      </c>
      <c r="G10" s="156" t="s">
        <v>15</v>
      </c>
      <c r="H10" s="153" t="s">
        <v>16</v>
      </c>
      <c r="I10" s="157" t="s">
        <v>17</v>
      </c>
      <c r="J10" s="158" t="s">
        <v>18</v>
      </c>
      <c r="K10" s="159" t="s">
        <v>19</v>
      </c>
    </row>
    <row r="11" spans="1:11" ht="52" x14ac:dyDescent="0.3">
      <c r="A11" s="58" t="s">
        <v>20</v>
      </c>
      <c r="B11" s="59" t="s">
        <v>21</v>
      </c>
      <c r="C11" s="59" t="s">
        <v>22</v>
      </c>
      <c r="D11" s="60" t="s">
        <v>23</v>
      </c>
      <c r="E11" s="136" t="s">
        <v>24</v>
      </c>
      <c r="F11" s="59" t="s">
        <v>25</v>
      </c>
      <c r="G11" s="61" t="s">
        <v>26</v>
      </c>
      <c r="H11" s="59" t="s">
        <v>27</v>
      </c>
      <c r="I11" s="62" t="s">
        <v>28</v>
      </c>
      <c r="J11" s="63" t="s">
        <v>29</v>
      </c>
      <c r="K11" s="64" t="s">
        <v>30</v>
      </c>
    </row>
    <row r="12" spans="1:11" x14ac:dyDescent="0.3">
      <c r="A12" s="125"/>
      <c r="B12" s="129" t="s">
        <v>31</v>
      </c>
      <c r="C12" s="125"/>
      <c r="D12" s="124">
        <f>12/44</f>
        <v>0.27272727272727271</v>
      </c>
      <c r="E12" s="137">
        <f>D12*$C$7</f>
        <v>59.999999999999993</v>
      </c>
      <c r="F12" s="123">
        <v>1</v>
      </c>
      <c r="G12" s="160">
        <f>E12*F12</f>
        <v>59.999999999999993</v>
      </c>
      <c r="H12" s="161">
        <v>40</v>
      </c>
      <c r="I12" s="160">
        <f>IF((H12*G12)="","",(H12*G12))</f>
        <v>2399.9999999999995</v>
      </c>
      <c r="J12" s="162">
        <f>'Est Prof Wage Rate'!$G$12</f>
        <v>44.677500000000002</v>
      </c>
      <c r="K12" s="160">
        <f>IF((J12*I12)="","",(J12*I12))</f>
        <v>107225.99999999999</v>
      </c>
    </row>
    <row r="13" spans="1:11" x14ac:dyDescent="0.3">
      <c r="A13" s="125"/>
      <c r="B13" s="129" t="s">
        <v>32</v>
      </c>
      <c r="C13" s="125"/>
      <c r="D13" s="124">
        <f>3/44</f>
        <v>6.8181818181818177E-2</v>
      </c>
      <c r="E13" s="137">
        <f t="shared" ref="E13:E15" si="0">D13*$C$7</f>
        <v>14.999999999999998</v>
      </c>
      <c r="F13" s="123">
        <v>1</v>
      </c>
      <c r="G13" s="160">
        <f t="shared" ref="G13:G15" si="1">E13*F13</f>
        <v>14.999999999999998</v>
      </c>
      <c r="H13" s="161">
        <v>40</v>
      </c>
      <c r="I13" s="160">
        <f t="shared" ref="I13:K15" si="2">IF((H13*G13)="","",(H13*G13))</f>
        <v>599.99999999999989</v>
      </c>
      <c r="J13" s="162">
        <f>'Est Prof Wage Rate'!$G$12</f>
        <v>44.677500000000002</v>
      </c>
      <c r="K13" s="160">
        <f t="shared" si="2"/>
        <v>26806.499999999996</v>
      </c>
    </row>
    <row r="14" spans="1:11" ht="26" x14ac:dyDescent="0.3">
      <c r="A14" s="125"/>
      <c r="B14" s="139" t="s">
        <v>33</v>
      </c>
      <c r="C14" s="125"/>
      <c r="D14" s="124">
        <f>25/44</f>
        <v>0.56818181818181823</v>
      </c>
      <c r="E14" s="137">
        <f t="shared" si="0"/>
        <v>125.00000000000001</v>
      </c>
      <c r="F14" s="123">
        <v>1</v>
      </c>
      <c r="G14" s="160">
        <f t="shared" si="1"/>
        <v>125.00000000000001</v>
      </c>
      <c r="H14" s="161">
        <v>40</v>
      </c>
      <c r="I14" s="160">
        <f t="shared" si="2"/>
        <v>5000.0000000000009</v>
      </c>
      <c r="J14" s="162">
        <f>'Est Prof Wage Rate'!$G$12</f>
        <v>44.677500000000002</v>
      </c>
      <c r="K14" s="160">
        <f t="shared" si="2"/>
        <v>223387.50000000006</v>
      </c>
    </row>
    <row r="15" spans="1:11" x14ac:dyDescent="0.3">
      <c r="A15" s="125"/>
      <c r="B15" s="129" t="s">
        <v>34</v>
      </c>
      <c r="C15" s="125"/>
      <c r="D15" s="124">
        <f>4/44</f>
        <v>9.0909090909090912E-2</v>
      </c>
      <c r="E15" s="137">
        <f t="shared" si="0"/>
        <v>20</v>
      </c>
      <c r="F15" s="123">
        <v>1</v>
      </c>
      <c r="G15" s="160">
        <f t="shared" si="1"/>
        <v>20</v>
      </c>
      <c r="H15" s="161">
        <v>40</v>
      </c>
      <c r="I15" s="160">
        <f t="shared" si="2"/>
        <v>800</v>
      </c>
      <c r="J15" s="162">
        <f>'Est Prof Wage Rate'!$G$12</f>
        <v>44.677500000000002</v>
      </c>
      <c r="K15" s="160">
        <f t="shared" si="2"/>
        <v>35742</v>
      </c>
    </row>
    <row r="17" spans="2:2" x14ac:dyDescent="0.3">
      <c r="B17" s="142"/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P78"/>
  <sheetViews>
    <sheetView workbookViewId="0">
      <pane ySplit="12" topLeftCell="A13" activePane="bottomLeft" state="frozen"/>
      <selection pane="bottomLeft" activeCell="N14" sqref="N14:N29"/>
    </sheetView>
  </sheetViews>
  <sheetFormatPr defaultRowHeight="12.5" x14ac:dyDescent="0.25"/>
  <cols>
    <col min="1" max="1" width="30.54296875" style="35" customWidth="1"/>
    <col min="2" max="3" width="8.54296875" style="34" customWidth="1"/>
    <col min="4" max="4" width="10.54296875" style="34" customWidth="1"/>
    <col min="5" max="5" width="9.54296875" style="42" customWidth="1"/>
    <col min="6" max="6" width="9" style="42" bestFit="1" customWidth="1"/>
    <col min="7" max="7" width="8.81640625" style="42"/>
    <col min="8" max="8" width="8.81640625" style="116"/>
    <col min="9" max="9" width="12.54296875" style="107" customWidth="1"/>
    <col min="10" max="10" width="9.81640625" style="106" customWidth="1"/>
    <col min="11" max="11" width="12.453125" style="119" customWidth="1"/>
    <col min="13" max="13" width="9.81640625" style="143" bestFit="1" customWidth="1"/>
    <col min="14" max="15" width="8.81640625" bestFit="1" customWidth="1"/>
  </cols>
  <sheetData>
    <row r="1" spans="1:16" ht="13" x14ac:dyDescent="0.25">
      <c r="A1" s="40" t="str">
        <f>'12 Burden Hours Collection'!A1</f>
        <v>USDA RURAL BUSINESS COOPERATIVE SERVICE</v>
      </c>
      <c r="B1" s="41"/>
      <c r="C1" s="41"/>
      <c r="D1" s="41"/>
      <c r="E1" s="54"/>
      <c r="F1" s="54"/>
      <c r="G1" s="54"/>
      <c r="H1" s="110"/>
      <c r="I1" s="54"/>
      <c r="J1" s="54"/>
      <c r="K1" s="54"/>
    </row>
    <row r="2" spans="1:16" ht="13" x14ac:dyDescent="0.25">
      <c r="A2" s="40" t="str">
        <f>'12 Burden Hours Collection'!A2</f>
        <v>GUIDELINES FOR DESIGNATING BIOBASED PRODUCTS FOR FEDERAL PROCUREMENT</v>
      </c>
      <c r="B2" s="41"/>
      <c r="C2" s="41"/>
      <c r="D2" s="41"/>
      <c r="E2" s="54"/>
      <c r="F2" s="54"/>
      <c r="G2" s="54"/>
      <c r="H2" s="110"/>
      <c r="I2" s="54"/>
      <c r="J2" s="54"/>
      <c r="K2" s="54"/>
    </row>
    <row r="3" spans="1:16" ht="13" x14ac:dyDescent="0.25">
      <c r="A3" s="40" t="s">
        <v>35</v>
      </c>
      <c r="B3" s="41"/>
      <c r="C3" s="41"/>
      <c r="D3" s="41"/>
      <c r="E3" s="54"/>
      <c r="F3" s="54"/>
      <c r="G3" s="54"/>
      <c r="H3" s="110"/>
      <c r="I3" s="54"/>
      <c r="J3" s="54"/>
      <c r="K3" s="54"/>
    </row>
    <row r="4" spans="1:16" ht="13" x14ac:dyDescent="0.25">
      <c r="A4" s="40" t="str">
        <f>'12 Burden Hours Collection'!A4</f>
        <v>OMB # 0570-0073</v>
      </c>
      <c r="B4" s="41"/>
      <c r="C4" s="41"/>
      <c r="D4" s="41"/>
      <c r="E4" s="54"/>
      <c r="F4" s="54"/>
      <c r="G4" s="54"/>
      <c r="H4" s="110"/>
      <c r="I4" s="54"/>
      <c r="J4" s="54"/>
      <c r="K4" s="54"/>
    </row>
    <row r="5" spans="1:16" ht="13" x14ac:dyDescent="0.25">
      <c r="A5" s="25">
        <f>'12 Burden Hours Collection'!A5</f>
        <v>45055</v>
      </c>
      <c r="B5" s="41"/>
      <c r="C5" s="41"/>
      <c r="D5" s="41"/>
      <c r="E5" s="54"/>
      <c r="F5" s="54"/>
      <c r="G5" s="54"/>
      <c r="H5" s="110"/>
      <c r="I5" s="54"/>
      <c r="J5" s="54"/>
      <c r="K5" s="54"/>
    </row>
    <row r="6" spans="1:16" x14ac:dyDescent="0.25">
      <c r="A6" s="38"/>
      <c r="B6" s="37"/>
      <c r="C6" s="37"/>
      <c r="D6" s="37"/>
      <c r="E6" s="55"/>
      <c r="F6" s="55"/>
      <c r="G6" s="55"/>
      <c r="H6" s="111"/>
      <c r="I6" s="55"/>
      <c r="J6" s="37"/>
      <c r="K6" s="118"/>
    </row>
    <row r="7" spans="1:16" ht="13" x14ac:dyDescent="0.25">
      <c r="A7" s="36" t="s">
        <v>36</v>
      </c>
      <c r="B7" s="26"/>
      <c r="C7" s="26" t="s">
        <v>37</v>
      </c>
      <c r="D7" s="37"/>
      <c r="E7" s="55"/>
      <c r="F7" s="55"/>
      <c r="G7" s="55"/>
      <c r="H7" s="111"/>
      <c r="I7" s="55"/>
      <c r="J7" s="37"/>
      <c r="K7" s="118"/>
    </row>
    <row r="8" spans="1:16" ht="13" x14ac:dyDescent="0.25">
      <c r="A8" s="36" t="s">
        <v>38</v>
      </c>
      <c r="B8" s="26"/>
      <c r="C8" s="104" t="s">
        <v>39</v>
      </c>
      <c r="D8" s="37"/>
      <c r="E8" s="55"/>
      <c r="F8" s="55"/>
      <c r="G8" s="55"/>
      <c r="H8" s="111"/>
      <c r="I8" s="55"/>
      <c r="J8" s="37"/>
      <c r="K8" s="118"/>
    </row>
    <row r="9" spans="1:16" ht="13" x14ac:dyDescent="0.25">
      <c r="A9" s="36" t="s">
        <v>40</v>
      </c>
      <c r="B9" s="26" t="s">
        <v>41</v>
      </c>
      <c r="C9" s="26"/>
      <c r="D9" s="37"/>
      <c r="E9" s="55"/>
      <c r="F9" s="103"/>
      <c r="G9" s="103"/>
      <c r="H9" s="112"/>
      <c r="I9" s="103"/>
      <c r="J9" s="37"/>
      <c r="K9" s="103">
        <v>0.36249999999999999</v>
      </c>
    </row>
    <row r="10" spans="1:16" ht="13" x14ac:dyDescent="0.25">
      <c r="A10" s="36"/>
      <c r="B10" s="26"/>
      <c r="C10" s="37"/>
      <c r="D10" s="37"/>
      <c r="E10" s="55"/>
      <c r="F10" s="103"/>
      <c r="G10" s="55"/>
      <c r="H10" s="111"/>
      <c r="I10" s="55"/>
      <c r="J10" s="37"/>
      <c r="K10" s="118"/>
    </row>
    <row r="11" spans="1:16" ht="13" x14ac:dyDescent="0.25">
      <c r="A11" s="29" t="s">
        <v>42</v>
      </c>
      <c r="B11" s="39"/>
      <c r="C11" s="39"/>
      <c r="D11" s="39"/>
      <c r="E11" s="43"/>
      <c r="F11" s="44"/>
      <c r="G11" s="56" t="s">
        <v>43</v>
      </c>
      <c r="H11" s="113">
        <f>H13+H18+H23+H28</f>
        <v>69</v>
      </c>
      <c r="I11" s="56">
        <f>I13+I18+I23+I28</f>
        <v>3626.2778367948717</v>
      </c>
      <c r="J11" s="39"/>
      <c r="K11" s="56">
        <f>K13+K18+K23+K28</f>
        <v>178581.9964903846</v>
      </c>
      <c r="M11" s="144" t="s">
        <v>44</v>
      </c>
      <c r="N11" s="145"/>
      <c r="O11" s="144" t="s">
        <v>45</v>
      </c>
      <c r="P11" s="145"/>
    </row>
    <row r="12" spans="1:16" ht="52" x14ac:dyDescent="0.25">
      <c r="A12" s="163" t="s">
        <v>46</v>
      </c>
      <c r="B12" s="163" t="s">
        <v>47</v>
      </c>
      <c r="C12" s="163" t="s">
        <v>48</v>
      </c>
      <c r="D12" s="164" t="s">
        <v>49</v>
      </c>
      <c r="E12" s="108" t="s">
        <v>50</v>
      </c>
      <c r="F12" s="108" t="s">
        <v>51</v>
      </c>
      <c r="G12" s="108" t="s">
        <v>52</v>
      </c>
      <c r="H12" s="114" t="s">
        <v>53</v>
      </c>
      <c r="I12" s="108" t="s">
        <v>54</v>
      </c>
      <c r="J12" s="109" t="s">
        <v>55</v>
      </c>
      <c r="K12" s="108" t="s">
        <v>56</v>
      </c>
      <c r="M12" s="144">
        <v>583000</v>
      </c>
      <c r="N12" s="144"/>
      <c r="O12" s="144">
        <v>1059000</v>
      </c>
      <c r="P12" s="144"/>
    </row>
    <row r="13" spans="1:16" ht="24.75" customHeight="1" x14ac:dyDescent="0.25">
      <c r="A13" s="165" t="s">
        <v>57</v>
      </c>
      <c r="B13" s="166"/>
      <c r="C13" s="166"/>
      <c r="D13" s="167"/>
      <c r="E13" s="168"/>
      <c r="F13" s="168"/>
      <c r="G13" s="168"/>
      <c r="H13" s="115">
        <f>SUM(H14:H17)</f>
        <v>14</v>
      </c>
      <c r="I13" s="117">
        <f>SUM(I14:I17)</f>
        <v>757.54599919871794</v>
      </c>
      <c r="J13" s="140">
        <f>'12 Burden Hours Collection'!G12</f>
        <v>59.999999999999993</v>
      </c>
      <c r="K13" s="122">
        <f>J13*I13</f>
        <v>45452.759951923072</v>
      </c>
      <c r="M13" s="146"/>
      <c r="N13" s="147"/>
      <c r="O13" s="147"/>
      <c r="P13" s="147"/>
    </row>
    <row r="14" spans="1:16" x14ac:dyDescent="0.25">
      <c r="A14" s="105" t="s">
        <v>44</v>
      </c>
      <c r="B14" s="106"/>
      <c r="C14" s="106"/>
      <c r="D14" s="141"/>
      <c r="E14" s="107"/>
      <c r="F14" s="107"/>
      <c r="G14" s="107"/>
      <c r="H14" s="116">
        <v>7</v>
      </c>
      <c r="I14" s="107">
        <f>M14/J13</f>
        <v>314.42300000000006</v>
      </c>
      <c r="J14" s="121"/>
      <c r="M14" s="148">
        <v>18865.38</v>
      </c>
      <c r="N14" s="149">
        <f>M14/$M$12</f>
        <v>3.2359142367066898E-2</v>
      </c>
      <c r="O14" s="146"/>
      <c r="P14" s="149"/>
    </row>
    <row r="15" spans="1:16" x14ac:dyDescent="0.25">
      <c r="A15" s="105" t="s">
        <v>45</v>
      </c>
      <c r="B15" s="106"/>
      <c r="C15" s="106"/>
      <c r="D15" s="141"/>
      <c r="E15" s="107"/>
      <c r="F15" s="107"/>
      <c r="G15" s="107"/>
      <c r="H15" s="116">
        <v>5</v>
      </c>
      <c r="I15" s="107">
        <f>O15/J13</f>
        <v>229.26683333333335</v>
      </c>
      <c r="J15" s="121"/>
      <c r="M15" s="146"/>
      <c r="N15" s="149"/>
      <c r="O15" s="148">
        <v>13756.01</v>
      </c>
      <c r="P15" s="149">
        <f>O15/$O$12</f>
        <v>1.2989622285174694E-2</v>
      </c>
    </row>
    <row r="16" spans="1:16" x14ac:dyDescent="0.25">
      <c r="A16" s="105" t="s">
        <v>58</v>
      </c>
      <c r="B16" s="106">
        <v>14</v>
      </c>
      <c r="C16" s="146">
        <v>5</v>
      </c>
      <c r="D16" s="141">
        <v>150016</v>
      </c>
      <c r="E16" s="107">
        <f>(D16/52)/40</f>
        <v>72.123076923076923</v>
      </c>
      <c r="F16" s="107">
        <f t="shared" ref="F16:F17" si="0">E16*$K$9</f>
        <v>26.144615384615385</v>
      </c>
      <c r="G16" s="107">
        <f t="shared" ref="G16:G17" si="1">E16+F16</f>
        <v>98.2676923076923</v>
      </c>
      <c r="H16" s="116">
        <v>1</v>
      </c>
      <c r="I16" s="107">
        <f t="shared" ref="I16:I32" si="2">H16*G16</f>
        <v>98.2676923076923</v>
      </c>
      <c r="J16" s="121"/>
      <c r="M16" s="146"/>
      <c r="N16" s="150"/>
      <c r="O16" s="150"/>
      <c r="P16" s="150"/>
    </row>
    <row r="17" spans="1:16" x14ac:dyDescent="0.25">
      <c r="A17" s="105" t="s">
        <v>59</v>
      </c>
      <c r="B17" s="106">
        <v>15</v>
      </c>
      <c r="C17" s="106">
        <v>5</v>
      </c>
      <c r="D17" s="141">
        <v>176458</v>
      </c>
      <c r="E17" s="107">
        <f t="shared" ref="E17" si="3">(D17/52)/40</f>
        <v>84.835576923076928</v>
      </c>
      <c r="F17" s="107">
        <f t="shared" si="0"/>
        <v>30.752896634615386</v>
      </c>
      <c r="G17" s="107">
        <f t="shared" si="1"/>
        <v>115.58847355769231</v>
      </c>
      <c r="H17" s="116">
        <v>1</v>
      </c>
      <c r="I17" s="107">
        <f t="shared" si="2"/>
        <v>115.58847355769231</v>
      </c>
      <c r="J17" s="121"/>
      <c r="M17" s="146"/>
      <c r="N17" s="150"/>
      <c r="O17" s="150"/>
      <c r="P17" s="150"/>
    </row>
    <row r="18" spans="1:16" ht="26.25" customHeight="1" x14ac:dyDescent="0.25">
      <c r="A18" s="165" t="s">
        <v>60</v>
      </c>
      <c r="B18" s="166"/>
      <c r="C18" s="166"/>
      <c r="D18" s="167"/>
      <c r="E18" s="168"/>
      <c r="F18" s="168"/>
      <c r="G18" s="168"/>
      <c r="H18" s="115">
        <f>SUM(H19:H22)</f>
        <v>14</v>
      </c>
      <c r="I18" s="117">
        <f>SUM(I19:I22)</f>
        <v>757.54616586538464</v>
      </c>
      <c r="J18" s="140">
        <f>'12 Burden Hours Collection'!G13</f>
        <v>14.999999999999998</v>
      </c>
      <c r="K18" s="122">
        <f>J18*I18</f>
        <v>11363.192487980768</v>
      </c>
      <c r="M18" s="146"/>
      <c r="N18" s="150"/>
      <c r="O18" s="150"/>
      <c r="P18" s="150"/>
    </row>
    <row r="19" spans="1:16" x14ac:dyDescent="0.25">
      <c r="A19" s="105" t="s">
        <v>44</v>
      </c>
      <c r="B19" s="106"/>
      <c r="C19" s="106"/>
      <c r="D19" s="141"/>
      <c r="E19" s="107"/>
      <c r="F19" s="107"/>
      <c r="G19" s="107"/>
      <c r="H19" s="116">
        <v>7</v>
      </c>
      <c r="I19" s="107">
        <f>M19/J18</f>
        <v>314.4233333333334</v>
      </c>
      <c r="J19" s="121"/>
      <c r="M19" s="148">
        <v>4716.3500000000004</v>
      </c>
      <c r="N19" s="149">
        <f>M19/$M$12</f>
        <v>8.0897941680960553E-3</v>
      </c>
      <c r="O19" s="146"/>
      <c r="P19" s="149"/>
    </row>
    <row r="20" spans="1:16" x14ac:dyDescent="0.25">
      <c r="A20" s="105" t="s">
        <v>45</v>
      </c>
      <c r="B20" s="106"/>
      <c r="C20" s="106"/>
      <c r="D20" s="141"/>
      <c r="E20" s="107"/>
      <c r="F20" s="107"/>
      <c r="G20" s="107"/>
      <c r="H20" s="116">
        <v>5</v>
      </c>
      <c r="I20" s="107">
        <f>O20/J18</f>
        <v>229.26666666666668</v>
      </c>
      <c r="J20" s="121"/>
      <c r="M20" s="146"/>
      <c r="N20" s="149"/>
      <c r="O20" s="148">
        <v>3439</v>
      </c>
      <c r="P20" s="151">
        <f>O20/$O$12</f>
        <v>3.2474032105760152E-3</v>
      </c>
    </row>
    <row r="21" spans="1:16" x14ac:dyDescent="0.25">
      <c r="A21" s="105" t="s">
        <v>58</v>
      </c>
      <c r="B21" s="106">
        <v>14</v>
      </c>
      <c r="C21" s="146">
        <v>5</v>
      </c>
      <c r="D21" s="141">
        <v>150016</v>
      </c>
      <c r="E21" s="107">
        <f t="shared" ref="E21:E22" si="4">(D21/52)/40</f>
        <v>72.123076923076923</v>
      </c>
      <c r="F21" s="107">
        <f t="shared" ref="F21:F22" si="5">E21*$K$9</f>
        <v>26.144615384615385</v>
      </c>
      <c r="G21" s="107">
        <f t="shared" ref="G21:G22" si="6">E21+F21</f>
        <v>98.2676923076923</v>
      </c>
      <c r="H21" s="116">
        <v>1</v>
      </c>
      <c r="I21" s="107">
        <f t="shared" si="2"/>
        <v>98.2676923076923</v>
      </c>
      <c r="J21" s="121"/>
      <c r="M21" s="146"/>
      <c r="N21" s="150"/>
      <c r="O21" s="150"/>
      <c r="P21" s="150"/>
    </row>
    <row r="22" spans="1:16" x14ac:dyDescent="0.25">
      <c r="A22" s="105" t="s">
        <v>59</v>
      </c>
      <c r="B22" s="106">
        <v>15</v>
      </c>
      <c r="C22" s="106">
        <v>5</v>
      </c>
      <c r="D22" s="141">
        <v>176458</v>
      </c>
      <c r="E22" s="107">
        <f t="shared" si="4"/>
        <v>84.835576923076928</v>
      </c>
      <c r="F22" s="107">
        <f t="shared" si="5"/>
        <v>30.752896634615386</v>
      </c>
      <c r="G22" s="107">
        <f t="shared" si="6"/>
        <v>115.58847355769231</v>
      </c>
      <c r="H22" s="116">
        <v>1</v>
      </c>
      <c r="I22" s="107">
        <f t="shared" si="2"/>
        <v>115.58847355769231</v>
      </c>
      <c r="J22" s="121"/>
      <c r="M22" s="146"/>
      <c r="N22" s="150"/>
      <c r="O22" s="150"/>
      <c r="P22" s="150"/>
    </row>
    <row r="23" spans="1:16" ht="36.75" customHeight="1" x14ac:dyDescent="0.25">
      <c r="A23" s="165" t="s">
        <v>61</v>
      </c>
      <c r="B23" s="166"/>
      <c r="C23" s="166"/>
      <c r="D23" s="167"/>
      <c r="E23" s="168"/>
      <c r="F23" s="168"/>
      <c r="G23" s="168"/>
      <c r="H23" s="115">
        <f>SUM(H24:H27)</f>
        <v>14</v>
      </c>
      <c r="I23" s="117">
        <f>SUM(I24:I27)</f>
        <v>757.54600586538447</v>
      </c>
      <c r="J23" s="140">
        <f>'12 Burden Hours Collection'!G14</f>
        <v>125.00000000000001</v>
      </c>
      <c r="K23" s="122">
        <f>J23*I23</f>
        <v>94693.250733173074</v>
      </c>
      <c r="M23" s="146"/>
      <c r="N23" s="150"/>
      <c r="O23" s="150"/>
      <c r="P23" s="150"/>
    </row>
    <row r="24" spans="1:16" x14ac:dyDescent="0.25">
      <c r="A24" s="105" t="s">
        <v>44</v>
      </c>
      <c r="B24" s="106"/>
      <c r="C24" s="106"/>
      <c r="D24" s="141"/>
      <c r="E24" s="107"/>
      <c r="F24" s="107"/>
      <c r="G24" s="107"/>
      <c r="H24" s="116">
        <v>7</v>
      </c>
      <c r="I24" s="107">
        <f>M24/J23</f>
        <v>314.42303999999996</v>
      </c>
      <c r="J24" s="121"/>
      <c r="M24" s="148">
        <v>39302.879999999997</v>
      </c>
      <c r="N24" s="149">
        <f>M24/$M$12</f>
        <v>6.7414888507718693E-2</v>
      </c>
      <c r="O24" s="146"/>
      <c r="P24" s="149"/>
    </row>
    <row r="25" spans="1:16" x14ac:dyDescent="0.25">
      <c r="A25" s="105" t="s">
        <v>45</v>
      </c>
      <c r="B25" s="106"/>
      <c r="C25" s="106"/>
      <c r="D25" s="141"/>
      <c r="E25" s="107"/>
      <c r="F25" s="107"/>
      <c r="G25" s="107"/>
      <c r="H25" s="116">
        <v>5</v>
      </c>
      <c r="I25" s="107">
        <f>O25/J23</f>
        <v>229.26679999999996</v>
      </c>
      <c r="J25" s="121"/>
      <c r="M25" s="146"/>
      <c r="N25" s="149"/>
      <c r="O25" s="148">
        <v>28658.35</v>
      </c>
      <c r="P25" s="149">
        <f>O25/$O$12</f>
        <v>2.7061709159584512E-2</v>
      </c>
    </row>
    <row r="26" spans="1:16" x14ac:dyDescent="0.25">
      <c r="A26" s="105" t="s">
        <v>58</v>
      </c>
      <c r="B26" s="106">
        <v>14</v>
      </c>
      <c r="C26" s="146">
        <v>5</v>
      </c>
      <c r="D26" s="141">
        <v>150016</v>
      </c>
      <c r="E26" s="107">
        <f t="shared" ref="E26:E27" si="7">(D26/52)/40</f>
        <v>72.123076923076923</v>
      </c>
      <c r="F26" s="107">
        <f t="shared" ref="F26:F27" si="8">E26*$K$9</f>
        <v>26.144615384615385</v>
      </c>
      <c r="G26" s="107">
        <f t="shared" ref="G26" si="9">E26+F26</f>
        <v>98.2676923076923</v>
      </c>
      <c r="H26" s="116">
        <v>1</v>
      </c>
      <c r="I26" s="107">
        <f t="shared" si="2"/>
        <v>98.2676923076923</v>
      </c>
      <c r="J26" s="121"/>
      <c r="M26" s="146"/>
      <c r="N26" s="150"/>
      <c r="O26" s="150"/>
      <c r="P26" s="150"/>
    </row>
    <row r="27" spans="1:16" x14ac:dyDescent="0.25">
      <c r="A27" s="105" t="s">
        <v>59</v>
      </c>
      <c r="B27" s="106">
        <v>15</v>
      </c>
      <c r="C27" s="106">
        <v>5</v>
      </c>
      <c r="D27" s="141">
        <v>176458</v>
      </c>
      <c r="E27" s="107">
        <f t="shared" si="7"/>
        <v>84.835576923076928</v>
      </c>
      <c r="F27" s="107">
        <f t="shared" si="8"/>
        <v>30.752896634615386</v>
      </c>
      <c r="G27" s="107">
        <f t="shared" ref="G27" si="10">E27+F27</f>
        <v>115.58847355769231</v>
      </c>
      <c r="H27" s="116">
        <v>1</v>
      </c>
      <c r="I27" s="107">
        <f t="shared" si="2"/>
        <v>115.58847355769231</v>
      </c>
      <c r="J27" s="121"/>
      <c r="M27" s="146"/>
      <c r="N27" s="150"/>
      <c r="O27" s="150"/>
      <c r="P27" s="150"/>
    </row>
    <row r="28" spans="1:16" ht="26.25" customHeight="1" x14ac:dyDescent="0.25">
      <c r="A28" s="165" t="s">
        <v>62</v>
      </c>
      <c r="B28" s="166"/>
      <c r="C28" s="166"/>
      <c r="D28" s="167"/>
      <c r="E28" s="168"/>
      <c r="F28" s="168"/>
      <c r="G28" s="168"/>
      <c r="H28" s="115">
        <f>SUM(H29:H32)</f>
        <v>27</v>
      </c>
      <c r="I28" s="117">
        <f>SUM(I29:I32)</f>
        <v>1353.6396658653848</v>
      </c>
      <c r="J28" s="140">
        <f>'12 Burden Hours Collection'!G15</f>
        <v>20</v>
      </c>
      <c r="K28" s="122">
        <f>J28*I28</f>
        <v>27072.793317307696</v>
      </c>
      <c r="M28" s="146"/>
      <c r="N28" s="150"/>
      <c r="O28" s="150"/>
      <c r="P28" s="150"/>
    </row>
    <row r="29" spans="1:16" x14ac:dyDescent="0.25">
      <c r="A29" s="105" t="s">
        <v>44</v>
      </c>
      <c r="B29" s="106"/>
      <c r="C29" s="106"/>
      <c r="D29" s="141"/>
      <c r="E29" s="107"/>
      <c r="F29" s="107"/>
      <c r="G29" s="107"/>
      <c r="H29" s="116">
        <v>18</v>
      </c>
      <c r="I29" s="107">
        <f>M29/J28</f>
        <v>818.81000000000006</v>
      </c>
      <c r="J29" s="121"/>
      <c r="K29" s="120"/>
      <c r="M29" s="148">
        <v>16376.2</v>
      </c>
      <c r="N29" s="149">
        <f>M29/$M$12</f>
        <v>2.8089536878216123E-2</v>
      </c>
      <c r="O29" s="146"/>
      <c r="P29" s="149"/>
    </row>
    <row r="30" spans="1:16" x14ac:dyDescent="0.25">
      <c r="A30" s="105" t="s">
        <v>45</v>
      </c>
      <c r="B30" s="106"/>
      <c r="C30" s="106"/>
      <c r="D30" s="141"/>
      <c r="E30" s="107"/>
      <c r="F30" s="107"/>
      <c r="G30" s="107"/>
      <c r="H30" s="116">
        <v>7</v>
      </c>
      <c r="I30" s="107">
        <f>O30/J28</f>
        <v>320.9735</v>
      </c>
      <c r="J30" s="121"/>
      <c r="K30" s="120"/>
      <c r="M30" s="146"/>
      <c r="N30" s="149"/>
      <c r="O30" s="148">
        <v>6419.47</v>
      </c>
      <c r="P30" s="149">
        <f>O30/$O$12</f>
        <v>6.0618224740321058E-3</v>
      </c>
    </row>
    <row r="31" spans="1:16" x14ac:dyDescent="0.25">
      <c r="A31" s="105" t="s">
        <v>58</v>
      </c>
      <c r="B31" s="106">
        <v>14</v>
      </c>
      <c r="C31" s="146">
        <v>5</v>
      </c>
      <c r="D31" s="141">
        <v>150016</v>
      </c>
      <c r="E31" s="107">
        <f t="shared" ref="E31:E32" si="11">(D31/52)/40</f>
        <v>72.123076923076923</v>
      </c>
      <c r="F31" s="107">
        <f t="shared" ref="F31:F32" si="12">E31*$K$9</f>
        <v>26.144615384615385</v>
      </c>
      <c r="G31" s="107">
        <f t="shared" ref="G31" si="13">E31+F31</f>
        <v>98.2676923076923</v>
      </c>
      <c r="H31" s="116">
        <v>1</v>
      </c>
      <c r="I31" s="107">
        <f t="shared" si="2"/>
        <v>98.2676923076923</v>
      </c>
      <c r="J31" s="121"/>
      <c r="M31" s="146"/>
      <c r="N31" s="150"/>
      <c r="O31" s="150"/>
      <c r="P31" s="150"/>
    </row>
    <row r="32" spans="1:16" x14ac:dyDescent="0.25">
      <c r="A32" s="105" t="s">
        <v>59</v>
      </c>
      <c r="B32" s="106">
        <v>15</v>
      </c>
      <c r="C32" s="106">
        <v>5</v>
      </c>
      <c r="D32" s="141">
        <v>176458</v>
      </c>
      <c r="E32" s="107">
        <f t="shared" si="11"/>
        <v>84.835576923076928</v>
      </c>
      <c r="F32" s="107">
        <f t="shared" si="12"/>
        <v>30.752896634615386</v>
      </c>
      <c r="G32" s="107">
        <f t="shared" ref="G32" si="14">E32+F32</f>
        <v>115.58847355769231</v>
      </c>
      <c r="H32" s="116">
        <v>1</v>
      </c>
      <c r="I32" s="107">
        <f t="shared" si="2"/>
        <v>115.58847355769231</v>
      </c>
      <c r="J32" s="121"/>
      <c r="M32" s="146"/>
      <c r="N32" s="150"/>
      <c r="O32" s="150"/>
      <c r="P32" s="150"/>
    </row>
    <row r="46" spans="1:11" ht="13" x14ac:dyDescent="0.25">
      <c r="A46" s="165" t="s">
        <v>57</v>
      </c>
      <c r="B46" s="166"/>
      <c r="C46" s="166"/>
      <c r="D46" s="167"/>
      <c r="E46" s="168"/>
      <c r="F46" s="168"/>
      <c r="G46" s="168"/>
      <c r="H46" s="115">
        <v>14</v>
      </c>
      <c r="I46" s="117">
        <v>757.54606971153839</v>
      </c>
      <c r="J46" s="140">
        <v>59.999999999999993</v>
      </c>
      <c r="K46" s="122">
        <v>45452.764182692299</v>
      </c>
    </row>
    <row r="47" spans="1:11" x14ac:dyDescent="0.25">
      <c r="A47" s="105" t="s">
        <v>63</v>
      </c>
      <c r="B47" s="106"/>
      <c r="C47" s="106"/>
      <c r="D47" s="141">
        <v>80000</v>
      </c>
      <c r="E47" s="107">
        <v>38.461538461538467</v>
      </c>
      <c r="F47" s="107">
        <v>13.942307692307693</v>
      </c>
      <c r="G47" s="107">
        <v>52.40384615384616</v>
      </c>
      <c r="H47" s="116">
        <v>3</v>
      </c>
      <c r="I47" s="107">
        <v>157.21153846153848</v>
      </c>
      <c r="J47" s="121"/>
    </row>
    <row r="48" spans="1:11" x14ac:dyDescent="0.25">
      <c r="A48" s="105" t="s">
        <v>63</v>
      </c>
      <c r="B48" s="106"/>
      <c r="C48" s="106"/>
      <c r="D48" s="141">
        <v>60000</v>
      </c>
      <c r="E48" s="107">
        <v>28.846153846153847</v>
      </c>
      <c r="F48" s="107">
        <v>10.456730769230768</v>
      </c>
      <c r="G48" s="107">
        <v>39.302884615384613</v>
      </c>
      <c r="H48" s="116">
        <v>4</v>
      </c>
      <c r="I48" s="107">
        <v>157.21153846153845</v>
      </c>
      <c r="J48" s="121"/>
    </row>
    <row r="49" spans="1:11" x14ac:dyDescent="0.25">
      <c r="A49" s="105" t="s">
        <v>63</v>
      </c>
      <c r="B49" s="106"/>
      <c r="C49" s="106"/>
      <c r="D49" s="141">
        <v>70000</v>
      </c>
      <c r="E49" s="107">
        <v>33.653846153846153</v>
      </c>
      <c r="F49" s="107">
        <v>12.19951923076923</v>
      </c>
      <c r="G49" s="107">
        <v>45.853365384615387</v>
      </c>
      <c r="H49" s="116">
        <v>5</v>
      </c>
      <c r="I49" s="107">
        <v>229.26682692307693</v>
      </c>
      <c r="J49" s="121"/>
    </row>
    <row r="50" spans="1:11" x14ac:dyDescent="0.25">
      <c r="A50" s="105" t="s">
        <v>58</v>
      </c>
      <c r="B50" s="106">
        <v>14</v>
      </c>
      <c r="C50" s="146">
        <v>5</v>
      </c>
      <c r="D50" s="141">
        <v>150016</v>
      </c>
      <c r="E50" s="107">
        <v>72.123076923076923</v>
      </c>
      <c r="F50" s="107">
        <v>26.144615384615385</v>
      </c>
      <c r="G50" s="107">
        <v>98.2676923076923</v>
      </c>
      <c r="H50" s="116">
        <v>1</v>
      </c>
      <c r="I50" s="107">
        <v>98.2676923076923</v>
      </c>
      <c r="J50" s="121"/>
    </row>
    <row r="51" spans="1:11" x14ac:dyDescent="0.25">
      <c r="A51" s="105" t="s">
        <v>59</v>
      </c>
      <c r="B51" s="106">
        <v>15</v>
      </c>
      <c r="C51" s="106">
        <v>5</v>
      </c>
      <c r="D51" s="141">
        <v>176458</v>
      </c>
      <c r="E51" s="107">
        <v>84.835576923076928</v>
      </c>
      <c r="F51" s="107">
        <v>30.752896634615386</v>
      </c>
      <c r="G51" s="107">
        <v>115.58847355769231</v>
      </c>
      <c r="H51" s="116">
        <v>1</v>
      </c>
      <c r="I51" s="107">
        <v>115.58847355769231</v>
      </c>
      <c r="J51" s="121"/>
    </row>
    <row r="52" spans="1:11" x14ac:dyDescent="0.25">
      <c r="A52" s="105"/>
      <c r="B52" s="169"/>
      <c r="C52" s="169"/>
      <c r="D52" s="141"/>
      <c r="E52" s="107">
        <v>0</v>
      </c>
      <c r="F52" s="107">
        <v>0</v>
      </c>
      <c r="G52" s="107">
        <v>0</v>
      </c>
      <c r="I52" s="107">
        <v>0</v>
      </c>
      <c r="J52" s="121"/>
    </row>
    <row r="53" spans="1:11" ht="13" x14ac:dyDescent="0.25">
      <c r="A53" s="165" t="s">
        <v>60</v>
      </c>
      <c r="B53" s="166"/>
      <c r="C53" s="166"/>
      <c r="D53" s="167"/>
      <c r="E53" s="168"/>
      <c r="F53" s="168"/>
      <c r="G53" s="168"/>
      <c r="H53" s="115">
        <v>14</v>
      </c>
      <c r="I53" s="117">
        <v>757.54606971153839</v>
      </c>
      <c r="J53" s="140">
        <v>14.999999999999998</v>
      </c>
      <c r="K53" s="122">
        <v>11363.191045673075</v>
      </c>
    </row>
    <row r="54" spans="1:11" x14ac:dyDescent="0.25">
      <c r="A54" s="105" t="s">
        <v>63</v>
      </c>
      <c r="B54" s="106"/>
      <c r="C54" s="106"/>
      <c r="D54" s="141">
        <v>80000</v>
      </c>
      <c r="E54" s="107">
        <v>38.461538461538467</v>
      </c>
      <c r="F54" s="107">
        <v>13.942307692307693</v>
      </c>
      <c r="G54" s="107">
        <v>52.40384615384616</v>
      </c>
      <c r="H54" s="116">
        <v>3</v>
      </c>
      <c r="I54" s="107">
        <v>157.21153846153848</v>
      </c>
      <c r="J54" s="121"/>
    </row>
    <row r="55" spans="1:11" x14ac:dyDescent="0.25">
      <c r="A55" s="105" t="s">
        <v>63</v>
      </c>
      <c r="B55" s="106"/>
      <c r="C55" s="106"/>
      <c r="D55" s="141">
        <v>60000</v>
      </c>
      <c r="E55" s="107">
        <v>28.846153846153847</v>
      </c>
      <c r="F55" s="107">
        <v>10.456730769230768</v>
      </c>
      <c r="G55" s="107">
        <v>39.302884615384613</v>
      </c>
      <c r="H55" s="116">
        <v>4</v>
      </c>
      <c r="I55" s="107">
        <v>157.21153846153845</v>
      </c>
      <c r="J55" s="121"/>
    </row>
    <row r="56" spans="1:11" x14ac:dyDescent="0.25">
      <c r="A56" s="105" t="s">
        <v>63</v>
      </c>
      <c r="B56" s="106"/>
      <c r="C56" s="106"/>
      <c r="D56" s="141">
        <v>70000</v>
      </c>
      <c r="E56" s="107">
        <v>33.653846153846153</v>
      </c>
      <c r="F56" s="107">
        <v>12.19951923076923</v>
      </c>
      <c r="G56" s="107">
        <v>45.853365384615387</v>
      </c>
      <c r="H56" s="116">
        <v>5</v>
      </c>
      <c r="I56" s="107">
        <v>229.26682692307693</v>
      </c>
      <c r="J56" s="121"/>
    </row>
    <row r="57" spans="1:11" x14ac:dyDescent="0.25">
      <c r="A57" s="105" t="s">
        <v>58</v>
      </c>
      <c r="B57" s="106">
        <v>14</v>
      </c>
      <c r="C57" s="146">
        <v>5</v>
      </c>
      <c r="D57" s="141">
        <v>150016</v>
      </c>
      <c r="E57" s="107">
        <v>72.123076923076923</v>
      </c>
      <c r="F57" s="107">
        <v>26.144615384615385</v>
      </c>
      <c r="G57" s="107">
        <v>98.2676923076923</v>
      </c>
      <c r="H57" s="116">
        <v>1</v>
      </c>
      <c r="I57" s="107">
        <v>98.2676923076923</v>
      </c>
      <c r="J57" s="121"/>
    </row>
    <row r="58" spans="1:11" x14ac:dyDescent="0.25">
      <c r="A58" s="105" t="s">
        <v>59</v>
      </c>
      <c r="B58" s="106">
        <v>15</v>
      </c>
      <c r="C58" s="106">
        <v>5</v>
      </c>
      <c r="D58" s="141">
        <v>176458</v>
      </c>
      <c r="E58" s="107">
        <v>84.835576923076928</v>
      </c>
      <c r="F58" s="107">
        <v>30.752896634615386</v>
      </c>
      <c r="G58" s="107">
        <v>115.58847355769231</v>
      </c>
      <c r="H58" s="116">
        <v>1</v>
      </c>
      <c r="I58" s="107">
        <v>115.58847355769231</v>
      </c>
      <c r="J58" s="121"/>
    </row>
    <row r="59" spans="1:11" x14ac:dyDescent="0.25">
      <c r="A59" s="105"/>
      <c r="B59" s="106"/>
      <c r="C59" s="106"/>
      <c r="D59" s="141"/>
      <c r="E59" s="107">
        <v>0</v>
      </c>
      <c r="F59" s="107">
        <v>0</v>
      </c>
      <c r="G59" s="107">
        <v>0</v>
      </c>
      <c r="I59" s="107">
        <v>0</v>
      </c>
      <c r="J59" s="121"/>
    </row>
    <row r="60" spans="1:11" x14ac:dyDescent="0.25">
      <c r="A60" s="105"/>
      <c r="B60" s="169"/>
      <c r="C60" s="169"/>
      <c r="D60" s="141"/>
      <c r="E60" s="107">
        <v>0</v>
      </c>
      <c r="F60" s="107">
        <v>0</v>
      </c>
      <c r="G60" s="107">
        <v>0</v>
      </c>
      <c r="I60" s="107">
        <v>0</v>
      </c>
      <c r="J60" s="121"/>
    </row>
    <row r="61" spans="1:11" ht="13" customHeight="1" x14ac:dyDescent="0.25">
      <c r="A61" s="165" t="s">
        <v>61</v>
      </c>
      <c r="B61" s="166"/>
      <c r="C61" s="166"/>
      <c r="D61" s="167"/>
      <c r="E61" s="168"/>
      <c r="F61" s="168"/>
      <c r="G61" s="168"/>
      <c r="H61" s="115">
        <v>14</v>
      </c>
      <c r="I61" s="117">
        <v>757.54606971153839</v>
      </c>
      <c r="J61" s="140">
        <v>125.00000000000001</v>
      </c>
      <c r="K61" s="122">
        <v>94693.258713942312</v>
      </c>
    </row>
    <row r="62" spans="1:11" x14ac:dyDescent="0.25">
      <c r="A62" s="105" t="s">
        <v>63</v>
      </c>
      <c r="B62" s="106"/>
      <c r="C62" s="106"/>
      <c r="D62" s="141">
        <v>80000</v>
      </c>
      <c r="E62" s="107">
        <v>38.461538461538467</v>
      </c>
      <c r="F62" s="107">
        <v>13.942307692307693</v>
      </c>
      <c r="G62" s="107">
        <v>52.40384615384616</v>
      </c>
      <c r="H62" s="116">
        <v>3</v>
      </c>
      <c r="I62" s="107">
        <v>157.21153846153848</v>
      </c>
      <c r="J62" s="121"/>
    </row>
    <row r="63" spans="1:11" x14ac:dyDescent="0.25">
      <c r="A63" s="105" t="s">
        <v>63</v>
      </c>
      <c r="B63" s="106"/>
      <c r="C63" s="106"/>
      <c r="D63" s="141">
        <v>60000</v>
      </c>
      <c r="E63" s="107">
        <v>28.846153846153847</v>
      </c>
      <c r="F63" s="107">
        <v>10.456730769230768</v>
      </c>
      <c r="G63" s="107">
        <v>39.302884615384613</v>
      </c>
      <c r="H63" s="116">
        <v>4</v>
      </c>
      <c r="I63" s="107">
        <v>157.21153846153845</v>
      </c>
      <c r="J63" s="121"/>
    </row>
    <row r="64" spans="1:11" x14ac:dyDescent="0.25">
      <c r="A64" s="105" t="s">
        <v>63</v>
      </c>
      <c r="B64" s="106"/>
      <c r="C64" s="106"/>
      <c r="D64" s="141">
        <v>70000</v>
      </c>
      <c r="E64" s="107">
        <v>33.653846153846153</v>
      </c>
      <c r="F64" s="107">
        <v>12.19951923076923</v>
      </c>
      <c r="G64" s="107">
        <v>45.853365384615387</v>
      </c>
      <c r="H64" s="116">
        <v>5</v>
      </c>
      <c r="I64" s="107">
        <v>229.26682692307693</v>
      </c>
      <c r="J64" s="121"/>
    </row>
    <row r="65" spans="1:11" x14ac:dyDescent="0.25">
      <c r="A65" s="105" t="s">
        <v>58</v>
      </c>
      <c r="B65" s="106">
        <v>14</v>
      </c>
      <c r="C65" s="146">
        <v>5</v>
      </c>
      <c r="D65" s="141">
        <v>150016</v>
      </c>
      <c r="E65" s="107">
        <v>72.123076923076923</v>
      </c>
      <c r="F65" s="107">
        <v>26.144615384615385</v>
      </c>
      <c r="G65" s="107">
        <v>98.2676923076923</v>
      </c>
      <c r="H65" s="116">
        <v>1</v>
      </c>
      <c r="I65" s="107">
        <v>98.2676923076923</v>
      </c>
      <c r="J65" s="121"/>
    </row>
    <row r="66" spans="1:11" x14ac:dyDescent="0.25">
      <c r="A66" s="105" t="s">
        <v>59</v>
      </c>
      <c r="B66" s="106">
        <v>15</v>
      </c>
      <c r="C66" s="106">
        <v>5</v>
      </c>
      <c r="D66" s="141">
        <v>176458</v>
      </c>
      <c r="E66" s="107">
        <v>84.835576923076928</v>
      </c>
      <c r="F66" s="107">
        <v>30.752896634615386</v>
      </c>
      <c r="G66" s="107">
        <v>115.58847355769231</v>
      </c>
      <c r="H66" s="116">
        <v>1</v>
      </c>
      <c r="I66" s="107">
        <v>115.58847355769231</v>
      </c>
      <c r="J66" s="121"/>
    </row>
    <row r="67" spans="1:11" x14ac:dyDescent="0.25">
      <c r="A67" s="105"/>
      <c r="B67" s="106"/>
      <c r="C67" s="106"/>
      <c r="D67" s="141"/>
      <c r="E67" s="107">
        <v>0</v>
      </c>
      <c r="F67" s="107">
        <v>0</v>
      </c>
      <c r="G67" s="107">
        <v>0</v>
      </c>
      <c r="I67" s="107">
        <v>0</v>
      </c>
      <c r="J67" s="121"/>
    </row>
    <row r="68" spans="1:11" x14ac:dyDescent="0.25">
      <c r="A68" s="105"/>
      <c r="B68" s="169"/>
      <c r="C68" s="169"/>
      <c r="D68" s="141"/>
      <c r="E68" s="107">
        <v>0</v>
      </c>
      <c r="F68" s="107">
        <v>0</v>
      </c>
      <c r="G68" s="107">
        <v>0</v>
      </c>
      <c r="I68" s="107">
        <v>0</v>
      </c>
      <c r="J68" s="121"/>
    </row>
    <row r="69" spans="1:11" x14ac:dyDescent="0.25">
      <c r="A69" s="105"/>
      <c r="B69" s="169"/>
      <c r="C69" s="169"/>
      <c r="D69" s="141"/>
      <c r="E69" s="107">
        <v>0</v>
      </c>
      <c r="F69" s="107">
        <v>0</v>
      </c>
      <c r="G69" s="107">
        <v>0</v>
      </c>
      <c r="I69" s="107">
        <v>0</v>
      </c>
      <c r="J69" s="121"/>
    </row>
    <row r="70" spans="1:11" x14ac:dyDescent="0.25">
      <c r="A70" s="105"/>
      <c r="B70" s="169"/>
      <c r="C70" s="169"/>
      <c r="D70" s="141"/>
      <c r="E70" s="107">
        <v>0</v>
      </c>
      <c r="F70" s="107">
        <v>0</v>
      </c>
      <c r="G70" s="107">
        <v>0</v>
      </c>
      <c r="I70" s="107">
        <v>0</v>
      </c>
      <c r="J70" s="121"/>
    </row>
    <row r="71" spans="1:11" x14ac:dyDescent="0.25">
      <c r="A71" s="105"/>
      <c r="B71" s="169"/>
      <c r="C71" s="169"/>
      <c r="D71" s="141"/>
      <c r="E71" s="107">
        <v>0</v>
      </c>
      <c r="F71" s="107">
        <v>0</v>
      </c>
      <c r="G71" s="107">
        <v>0</v>
      </c>
      <c r="I71" s="107">
        <v>0</v>
      </c>
      <c r="J71" s="121"/>
    </row>
    <row r="72" spans="1:11" ht="13" x14ac:dyDescent="0.25">
      <c r="A72" s="165" t="s">
        <v>62</v>
      </c>
      <c r="B72" s="166"/>
      <c r="C72" s="166"/>
      <c r="D72" s="167"/>
      <c r="E72" s="168"/>
      <c r="F72" s="168"/>
      <c r="G72" s="168"/>
      <c r="H72" s="115">
        <v>20</v>
      </c>
      <c r="I72" s="117">
        <v>1032.6662620192308</v>
      </c>
      <c r="J72" s="140">
        <v>20</v>
      </c>
      <c r="K72" s="122">
        <v>20653.325240384616</v>
      </c>
    </row>
    <row r="73" spans="1:11" x14ac:dyDescent="0.25">
      <c r="A73" s="105" t="s">
        <v>63</v>
      </c>
      <c r="B73" s="106"/>
      <c r="C73" s="106"/>
      <c r="D73" s="141">
        <v>80000</v>
      </c>
      <c r="E73" s="107">
        <v>38.461538461538467</v>
      </c>
      <c r="F73" s="107">
        <v>13.942307692307693</v>
      </c>
      <c r="G73" s="107">
        <v>52.40384615384616</v>
      </c>
      <c r="H73" s="116">
        <v>5</v>
      </c>
      <c r="I73" s="107">
        <v>262.01923076923083</v>
      </c>
      <c r="J73" s="121"/>
      <c r="K73" s="120"/>
    </row>
    <row r="74" spans="1:11" x14ac:dyDescent="0.25">
      <c r="A74" s="105" t="s">
        <v>63</v>
      </c>
      <c r="B74" s="106"/>
      <c r="C74" s="106"/>
      <c r="D74" s="141">
        <v>60000</v>
      </c>
      <c r="E74" s="107">
        <v>28.846153846153847</v>
      </c>
      <c r="F74" s="107">
        <v>10.456730769230768</v>
      </c>
      <c r="G74" s="107">
        <v>39.302884615384613</v>
      </c>
      <c r="H74" s="116">
        <v>6</v>
      </c>
      <c r="I74" s="107">
        <v>235.81730769230768</v>
      </c>
      <c r="J74" s="121"/>
      <c r="K74" s="120"/>
    </row>
    <row r="75" spans="1:11" x14ac:dyDescent="0.25">
      <c r="A75" s="105" t="s">
        <v>63</v>
      </c>
      <c r="B75" s="106"/>
      <c r="C75" s="106"/>
      <c r="D75" s="141">
        <v>70000</v>
      </c>
      <c r="E75" s="107">
        <v>33.653846153846153</v>
      </c>
      <c r="F75" s="107">
        <v>12.19951923076923</v>
      </c>
      <c r="G75" s="107">
        <v>45.853365384615387</v>
      </c>
      <c r="H75" s="116">
        <v>7</v>
      </c>
      <c r="I75" s="107">
        <v>320.97355769230774</v>
      </c>
      <c r="J75" s="121"/>
    </row>
    <row r="76" spans="1:11" x14ac:dyDescent="0.25">
      <c r="A76" s="105" t="s">
        <v>58</v>
      </c>
      <c r="B76" s="106">
        <v>14</v>
      </c>
      <c r="C76" s="146">
        <v>5</v>
      </c>
      <c r="D76" s="141">
        <v>150016</v>
      </c>
      <c r="E76" s="107">
        <v>72.123076923076923</v>
      </c>
      <c r="F76" s="107">
        <v>26.144615384615385</v>
      </c>
      <c r="G76" s="107">
        <v>98.2676923076923</v>
      </c>
      <c r="H76" s="116">
        <v>1</v>
      </c>
      <c r="I76" s="107">
        <v>98.2676923076923</v>
      </c>
      <c r="J76" s="121"/>
    </row>
    <row r="77" spans="1:11" x14ac:dyDescent="0.25">
      <c r="A77" s="105" t="s">
        <v>59</v>
      </c>
      <c r="B77" s="106">
        <v>15</v>
      </c>
      <c r="C77" s="106">
        <v>5</v>
      </c>
      <c r="D77" s="141">
        <v>176458</v>
      </c>
      <c r="E77" s="107">
        <v>84.835576923076928</v>
      </c>
      <c r="F77" s="107">
        <v>30.752896634615386</v>
      </c>
      <c r="G77" s="107">
        <v>115.58847355769231</v>
      </c>
      <c r="H77" s="116">
        <v>1</v>
      </c>
      <c r="I77" s="107">
        <v>115.58847355769231</v>
      </c>
      <c r="J77" s="121"/>
    </row>
    <row r="78" spans="1:11" x14ac:dyDescent="0.25">
      <c r="A78" s="105"/>
      <c r="B78" s="169"/>
      <c r="C78" s="169"/>
      <c r="D78" s="141"/>
      <c r="E78" s="107">
        <v>0</v>
      </c>
      <c r="F78" s="107">
        <v>0</v>
      </c>
      <c r="G78" s="107">
        <v>0</v>
      </c>
      <c r="I78" s="107">
        <v>0</v>
      </c>
      <c r="J78" s="121"/>
    </row>
  </sheetData>
  <hyperlinks>
    <hyperlink ref="C7" r:id="rId1" xr:uid="{B2577820-4BDD-4DF6-8F83-79D6803515F1}"/>
    <hyperlink ref="C8" r:id="rId2" display="https://www.opm.gov/policy-data-oversight/pay-leave/salaries-wages/2023/executive-senior-level" xr:uid="{0E517C53-BE7E-4708-BCB8-5E4ABF3AC1A9}"/>
    <hyperlink ref="B9" r:id="rId3" xr:uid="{53997804-8884-49D8-B956-737EA7D2EB73}"/>
  </hyperlinks>
  <printOptions horizontalCentered="1"/>
  <pageMargins left="0.7" right="0.7" top="0.75" bottom="0.75" header="0.3" footer="0.3"/>
  <pageSetup scale="96" fitToHeight="10" orientation="landscape" horizontalDpi="1200" verticalDpi="1200"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29"/>
  <sheetViews>
    <sheetView zoomScaleNormal="100" workbookViewId="0">
      <selection activeCell="B34" sqref="B34"/>
    </sheetView>
  </sheetViews>
  <sheetFormatPr defaultColWidth="9.453125" defaultRowHeight="15.5" x14ac:dyDescent="0.35"/>
  <cols>
    <col min="1" max="1" width="25.54296875" style="87" customWidth="1"/>
    <col min="2" max="2" width="15.54296875" style="87" customWidth="1"/>
    <col min="3" max="3" width="12.54296875" style="13" customWidth="1"/>
    <col min="4" max="4" width="12.54296875" style="75" customWidth="1"/>
    <col min="5" max="5" width="12.54296875" style="76" customWidth="1"/>
    <col min="6" max="7" width="12.54296875" style="77" customWidth="1"/>
    <col min="8" max="8" width="11.54296875" style="78" customWidth="1"/>
    <col min="9" max="9" width="11.54296875" style="77" customWidth="1"/>
    <col min="10" max="10" width="11.54296875" style="79" customWidth="1"/>
    <col min="11" max="11" width="11.54296875" style="80" customWidth="1"/>
    <col min="12" max="12" width="11.453125" style="81" bestFit="1" customWidth="1"/>
    <col min="13" max="16384" width="9.453125" style="1"/>
  </cols>
  <sheetData>
    <row r="1" spans="1:15" x14ac:dyDescent="0.3">
      <c r="A1" s="65" t="str">
        <f>'12 Burden Hours Collection'!A1</f>
        <v>USDA RURAL BUSINESS COOPERATIVE SERVICE</v>
      </c>
      <c r="B1" s="65"/>
      <c r="C1" s="66"/>
      <c r="D1" s="66"/>
      <c r="E1" s="67"/>
      <c r="F1" s="66"/>
      <c r="G1" s="66"/>
      <c r="H1" s="1"/>
      <c r="I1" s="1"/>
      <c r="J1" s="1"/>
      <c r="K1" s="1"/>
      <c r="L1" s="1"/>
    </row>
    <row r="2" spans="1:15" ht="20.149999999999999" customHeight="1" x14ac:dyDescent="0.3">
      <c r="A2" s="65" t="str">
        <f>'12 Burden Hours Collection'!A2</f>
        <v>GUIDELINES FOR DESIGNATING BIOBASED PRODUCTS FOR FEDERAL PROCUREMENT</v>
      </c>
      <c r="B2" s="65"/>
      <c r="C2" s="66"/>
      <c r="D2" s="72"/>
      <c r="E2" s="73"/>
      <c r="F2" s="66"/>
      <c r="G2" s="66"/>
      <c r="H2" s="1"/>
      <c r="I2" s="1"/>
      <c r="J2" s="1"/>
      <c r="K2" s="1"/>
      <c r="L2" s="1"/>
    </row>
    <row r="3" spans="1:15" x14ac:dyDescent="0.3">
      <c r="A3" s="65" t="s">
        <v>64</v>
      </c>
      <c r="B3" s="65"/>
      <c r="C3" s="66"/>
      <c r="D3" s="72"/>
      <c r="E3" s="73"/>
      <c r="F3" s="66"/>
      <c r="G3" s="66"/>
      <c r="H3" s="1"/>
      <c r="I3" s="1"/>
      <c r="J3" s="1"/>
      <c r="K3" s="1"/>
      <c r="L3" s="1"/>
    </row>
    <row r="4" spans="1:15" x14ac:dyDescent="0.3">
      <c r="A4" s="65" t="str">
        <f>'12 Burden Hours Collection'!A4</f>
        <v>OMB # 0570-0073</v>
      </c>
      <c r="B4" s="65"/>
      <c r="C4" s="66"/>
      <c r="D4" s="72"/>
      <c r="E4" s="73"/>
      <c r="F4" s="66"/>
      <c r="G4" s="66"/>
      <c r="H4" s="1"/>
      <c r="I4" s="1"/>
      <c r="J4" s="1"/>
      <c r="K4" s="1"/>
      <c r="L4" s="1"/>
    </row>
    <row r="5" spans="1:15" x14ac:dyDescent="0.3">
      <c r="A5" s="74">
        <f>'12 Burden Hours Collection'!A5</f>
        <v>45055</v>
      </c>
      <c r="B5" s="74"/>
      <c r="C5" s="66"/>
      <c r="D5" s="72"/>
      <c r="E5" s="73"/>
      <c r="F5" s="66"/>
      <c r="G5" s="66"/>
      <c r="H5" s="1"/>
      <c r="I5" s="1"/>
      <c r="J5" s="1"/>
      <c r="K5" s="1"/>
      <c r="L5" s="1"/>
    </row>
    <row r="6" spans="1:15" x14ac:dyDescent="0.3">
      <c r="A6" s="86"/>
      <c r="B6" s="86"/>
      <c r="C6" s="66"/>
      <c r="D6" s="72"/>
      <c r="E6" s="73"/>
      <c r="F6" s="66"/>
      <c r="G6" s="66"/>
      <c r="H6" s="68"/>
      <c r="I6" s="66"/>
      <c r="J6" s="69"/>
      <c r="K6" s="70"/>
      <c r="L6" s="71"/>
    </row>
    <row r="7" spans="1:15" ht="63" x14ac:dyDescent="0.3">
      <c r="A7" s="88" t="s">
        <v>65</v>
      </c>
      <c r="B7" s="88" t="s">
        <v>66</v>
      </c>
      <c r="C7" s="92" t="s">
        <v>67</v>
      </c>
      <c r="D7" s="92" t="s">
        <v>68</v>
      </c>
      <c r="E7" s="91" t="s">
        <v>69</v>
      </c>
      <c r="F7" s="88" t="s">
        <v>70</v>
      </c>
      <c r="G7" s="92" t="s">
        <v>71</v>
      </c>
    </row>
    <row r="8" spans="1:15" x14ac:dyDescent="0.3">
      <c r="A8" s="89" t="s">
        <v>72</v>
      </c>
      <c r="B8" s="130">
        <v>1658</v>
      </c>
      <c r="C8" s="93">
        <f>B8/40</f>
        <v>41.45</v>
      </c>
      <c r="D8" s="93">
        <f>$F$14*C8</f>
        <v>12.22775</v>
      </c>
      <c r="E8" s="93">
        <f>IF(SUM(C8:D8)=0,"",SUM(C8:D8))</f>
        <v>53.677750000000003</v>
      </c>
      <c r="F8" s="95">
        <v>0.5</v>
      </c>
      <c r="G8" s="93">
        <f>IF(E8="","",(E8*F8))</f>
        <v>26.838875000000002</v>
      </c>
    </row>
    <row r="9" spans="1:15" s="20" customFormat="1" x14ac:dyDescent="0.3">
      <c r="A9" s="89" t="s">
        <v>73</v>
      </c>
      <c r="B9" s="130">
        <v>1102</v>
      </c>
      <c r="C9" s="93">
        <f>B9/40</f>
        <v>27.55</v>
      </c>
      <c r="D9" s="93">
        <f>$F$14*C9</f>
        <v>8.1272500000000001</v>
      </c>
      <c r="E9" s="93">
        <f>IF(SUM(C9:D9)=0,"",SUM(C9:D9))</f>
        <v>35.677250000000001</v>
      </c>
      <c r="F9" s="95">
        <v>0.5</v>
      </c>
      <c r="G9" s="93">
        <f>IF(E9="","",(E9*F9))</f>
        <v>17.838625</v>
      </c>
      <c r="H9" s="78"/>
      <c r="I9" s="77"/>
      <c r="J9" s="79"/>
      <c r="K9" s="80"/>
      <c r="L9" s="81"/>
      <c r="M9" s="1"/>
      <c r="N9" s="1"/>
      <c r="O9" s="1"/>
    </row>
    <row r="10" spans="1:15" x14ac:dyDescent="0.3">
      <c r="A10" s="89"/>
      <c r="B10" s="130"/>
      <c r="C10" s="93"/>
      <c r="D10" s="93" t="str">
        <f>IF(C10=0,"",(C10*$F$14))</f>
        <v/>
      </c>
      <c r="E10" s="93" t="str">
        <f t="shared" ref="E10:E11" si="0">IF(SUM(C10:D10)=0,"",SUM(C10:D10))</f>
        <v/>
      </c>
      <c r="F10" s="95"/>
      <c r="G10" s="93" t="str">
        <f>IF(E10="","",(E10*F10))</f>
        <v/>
      </c>
    </row>
    <row r="11" spans="1:15" x14ac:dyDescent="0.3">
      <c r="A11" s="89"/>
      <c r="B11" s="130"/>
      <c r="C11" s="93"/>
      <c r="D11" s="93" t="str">
        <f>IF(C11=0,"",(C11*$F$14))</f>
        <v/>
      </c>
      <c r="E11" s="93" t="str">
        <f t="shared" si="0"/>
        <v/>
      </c>
      <c r="F11" s="95"/>
      <c r="G11" s="93" t="str">
        <f>IF(E11="","",(E11*F11))</f>
        <v/>
      </c>
    </row>
    <row r="12" spans="1:15" x14ac:dyDescent="0.3">
      <c r="A12" s="98" t="s">
        <v>9</v>
      </c>
      <c r="B12" s="130"/>
      <c r="C12" s="94"/>
      <c r="D12" s="94" t="str">
        <f>IF(C12=0,"",(C12*#REF!))</f>
        <v/>
      </c>
      <c r="E12" s="90"/>
      <c r="F12" s="100">
        <f>SUM(F8:F11)</f>
        <v>1</v>
      </c>
      <c r="G12" s="101">
        <f>SUM(G8:G11)</f>
        <v>44.677500000000002</v>
      </c>
    </row>
    <row r="13" spans="1:15" x14ac:dyDescent="0.3">
      <c r="A13" s="99" t="s">
        <v>74</v>
      </c>
      <c r="B13" s="82"/>
      <c r="C13" s="66"/>
      <c r="D13" s="72"/>
      <c r="E13" s="97"/>
      <c r="F13" s="104" t="s">
        <v>75</v>
      </c>
      <c r="G13" s="66"/>
      <c r="H13" s="66"/>
      <c r="I13" s="66"/>
      <c r="J13" s="84"/>
      <c r="K13" s="71"/>
      <c r="L13" s="71"/>
    </row>
    <row r="14" spans="1:15" x14ac:dyDescent="0.3">
      <c r="A14" s="99" t="s">
        <v>76</v>
      </c>
      <c r="B14" s="82"/>
      <c r="C14" s="66"/>
      <c r="D14" s="72"/>
      <c r="E14" s="96" t="s">
        <v>77</v>
      </c>
      <c r="F14" s="126">
        <v>0.29499999999999998</v>
      </c>
      <c r="G14" s="83"/>
      <c r="H14" s="1"/>
      <c r="I14" s="85"/>
      <c r="J14" s="85"/>
      <c r="K14" s="84"/>
      <c r="L14" s="71"/>
    </row>
    <row r="17" spans="1:9" x14ac:dyDescent="0.35">
      <c r="I17" s="1"/>
    </row>
    <row r="28" spans="1:9" x14ac:dyDescent="0.35">
      <c r="A28" s="99" t="s">
        <v>76</v>
      </c>
      <c r="B28" s="82"/>
    </row>
    <row r="29" spans="1:9" x14ac:dyDescent="0.35">
      <c r="B29" s="96" t="s">
        <v>77</v>
      </c>
    </row>
  </sheetData>
  <hyperlinks>
    <hyperlink ref="F13" r:id="rId1" display="https://www.bls.gov/cps/tables.htm" xr:uid="{E36F274D-2C18-41A5-8A52-B51C377C1FF5}"/>
    <hyperlink ref="B29" r:id="rId2" xr:uid="{D819EE96-C6D9-4829-ABB8-EDF652C24995}"/>
    <hyperlink ref="E14" r:id="rId3" xr:uid="{FFFD24B0-A87E-4AA7-BC04-FC997A8A9748}"/>
  </hyperlinks>
  <printOptions horizontalCentered="1"/>
  <pageMargins left="0.25" right="0.25" top="0.25" bottom="0.25" header="0.5" footer="0.5"/>
  <pageSetup fitToHeight="20" orientation="landscape" horizontalDpi="4294967292" verticalDpi="300" r:id="rId4"/>
  <headerFooter alignWithMargins="0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10"/>
  <sheetViews>
    <sheetView zoomScaleNormal="100" workbookViewId="0">
      <pane ySplit="9" topLeftCell="A10" activePane="bottomLeft" state="frozen"/>
      <selection pane="bottomLeft" activeCell="F17" sqref="F17"/>
    </sheetView>
  </sheetViews>
  <sheetFormatPr defaultColWidth="9.453125" defaultRowHeight="13" x14ac:dyDescent="0.3"/>
  <cols>
    <col min="1" max="1" width="12.54296875" style="7" customWidth="1"/>
    <col min="2" max="2" width="45.453125" style="11" customWidth="1"/>
    <col min="3" max="3" width="11.453125" style="9" customWidth="1"/>
    <col min="4" max="4" width="12.1796875" style="16" customWidth="1"/>
    <col min="5" max="5" width="12.1796875" style="7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8"/>
    <col min="11" max="11" width="11.453125" style="18" bestFit="1" customWidth="1"/>
    <col min="12" max="16384" width="9.453125" style="1"/>
  </cols>
  <sheetData>
    <row r="1" spans="1:11" x14ac:dyDescent="0.3">
      <c r="A1" s="2" t="str">
        <f>'12 Burden Hours Collection'!A1</f>
        <v>USDA RURAL BUSINESS COOPERATIVE SERVICE</v>
      </c>
      <c r="B1" s="3"/>
      <c r="C1" s="3"/>
      <c r="D1" s="14"/>
      <c r="E1" s="3"/>
      <c r="F1" s="3"/>
      <c r="G1" s="5"/>
      <c r="H1" s="3"/>
      <c r="I1" s="21"/>
      <c r="J1" s="46"/>
      <c r="K1" s="3"/>
    </row>
    <row r="2" spans="1:11" x14ac:dyDescent="0.3">
      <c r="A2" s="2" t="str">
        <f>'12 Burden Hours Collection'!A2</f>
        <v>GUIDELINES FOR DESIGNATING BIOBASED PRODUCTS FOR FEDERAL PROCUREMENT</v>
      </c>
      <c r="B2" s="3"/>
      <c r="C2" s="2"/>
      <c r="D2" s="15"/>
      <c r="E2" s="3"/>
      <c r="F2" s="3"/>
      <c r="G2" s="5"/>
      <c r="H2" s="3"/>
      <c r="I2" s="21"/>
      <c r="J2" s="46"/>
      <c r="K2" s="2"/>
    </row>
    <row r="3" spans="1:11" x14ac:dyDescent="0.3">
      <c r="A3" s="2" t="s">
        <v>78</v>
      </c>
      <c r="B3" s="3"/>
      <c r="C3" s="2"/>
      <c r="D3" s="15"/>
      <c r="E3" s="3"/>
      <c r="F3" s="3"/>
      <c r="G3" s="5"/>
      <c r="H3" s="3"/>
      <c r="I3" s="21"/>
      <c r="J3" s="46"/>
      <c r="K3" s="6"/>
    </row>
    <row r="4" spans="1:11" x14ac:dyDescent="0.3">
      <c r="A4" s="2" t="str">
        <f>'12 Burden Hours Collection'!A4</f>
        <v>OMB # 0570-0073</v>
      </c>
      <c r="B4" s="3"/>
      <c r="C4" s="2"/>
      <c r="D4" s="15"/>
      <c r="E4" s="3"/>
      <c r="F4" s="3"/>
      <c r="G4" s="5"/>
      <c r="H4" s="3"/>
      <c r="I4" s="21"/>
      <c r="J4" s="46"/>
      <c r="K4" s="6"/>
    </row>
    <row r="5" spans="1:11" x14ac:dyDescent="0.3">
      <c r="A5" s="4">
        <f>'12 Burden Hours Collection'!A5</f>
        <v>45055</v>
      </c>
      <c r="B5" s="3"/>
      <c r="C5" s="2"/>
      <c r="D5" s="15"/>
      <c r="E5" s="3"/>
      <c r="F5" s="3"/>
      <c r="G5" s="5"/>
      <c r="H5" s="3"/>
      <c r="I5" s="21"/>
      <c r="J5" s="46"/>
      <c r="K5" s="6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6"/>
      <c r="K6" s="6"/>
    </row>
    <row r="7" spans="1:11" x14ac:dyDescent="0.3">
      <c r="A7" s="29" t="s">
        <v>79</v>
      </c>
      <c r="B7" s="30"/>
      <c r="C7" s="31"/>
      <c r="D7" s="32"/>
      <c r="E7" s="30"/>
      <c r="F7" s="30"/>
      <c r="G7" s="33"/>
      <c r="H7" s="52" t="s">
        <v>80</v>
      </c>
      <c r="I7" s="53">
        <f>SUM(I10:I29)</f>
        <v>0</v>
      </c>
      <c r="J7" s="52"/>
      <c r="K7" s="53">
        <f>SUM(K10:K29)</f>
        <v>0</v>
      </c>
    </row>
    <row r="8" spans="1:11" x14ac:dyDescent="0.3">
      <c r="A8" s="152" t="s">
        <v>10</v>
      </c>
      <c r="B8" s="153" t="s">
        <v>11</v>
      </c>
      <c r="C8" s="153" t="s">
        <v>12</v>
      </c>
      <c r="D8" s="154"/>
      <c r="E8" s="153" t="s">
        <v>13</v>
      </c>
      <c r="F8" s="153" t="s">
        <v>14</v>
      </c>
      <c r="G8" s="156" t="s">
        <v>15</v>
      </c>
      <c r="H8" s="153" t="s">
        <v>16</v>
      </c>
      <c r="I8" s="157" t="s">
        <v>17</v>
      </c>
      <c r="J8" s="158" t="s">
        <v>18</v>
      </c>
      <c r="K8" s="170" t="s">
        <v>19</v>
      </c>
    </row>
    <row r="9" spans="1:11" ht="52" x14ac:dyDescent="0.3">
      <c r="A9" s="152" t="s">
        <v>81</v>
      </c>
      <c r="B9" s="153" t="s">
        <v>21</v>
      </c>
      <c r="C9" s="153" t="s">
        <v>22</v>
      </c>
      <c r="D9" s="171" t="s">
        <v>23</v>
      </c>
      <c r="E9" s="153" t="s">
        <v>24</v>
      </c>
      <c r="F9" s="153" t="s">
        <v>25</v>
      </c>
      <c r="G9" s="156" t="s">
        <v>26</v>
      </c>
      <c r="H9" s="153" t="s">
        <v>27</v>
      </c>
      <c r="I9" s="157" t="s">
        <v>28</v>
      </c>
      <c r="J9" s="158" t="s">
        <v>29</v>
      </c>
      <c r="K9" s="170" t="s">
        <v>30</v>
      </c>
    </row>
    <row r="10" spans="1:11" x14ac:dyDescent="0.3">
      <c r="A10" s="172" t="s">
        <v>82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2" ma:contentTypeDescription="Create a new document." ma:contentTypeScope="" ma:versionID="7e26aa86e429110954067ef8235ea0cf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d4bb66aa160a73fda80a3c41913c7f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a19ae5d0-f236-4513-9fa4-778668799705">
      <Terms xmlns="http://schemas.microsoft.com/office/infopath/2007/PartnerControls"/>
    </lcf76f155ced4ddcb4097134ff3c332f>
    <PRA_List_ID xmlns="a19ae5d0-f236-4513-9fa4-778668799705">99</PRA_List_ID>
    <RMD_List_Title xmlns="a19ae5d0-f236-4513-9fa4-778668799705" xsi:nil="true"/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</documentManagement>
</p:properties>
</file>

<file path=customXml/itemProps1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436CE-F020-4996-A45F-DEFE8D869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a19ae5d0-f236-4513-9fa4-7786687997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12 Burden Hours Collection</vt:lpstr>
      <vt:lpstr>14 Annual Cost to Fed Gov Est</vt:lpstr>
      <vt:lpstr>Est Prof Wage Rate</vt:lpstr>
      <vt:lpstr>NA Not Inc in Burden Hours</vt:lpstr>
      <vt:lpstr>'12 Burden Hours Collection'!Print_Area</vt:lpstr>
      <vt:lpstr>'14 Annual Cost to Fed Gov Est'!Print_Area</vt:lpstr>
      <vt:lpstr>'Est Prof Wage Rate'!Print_Area</vt:lpstr>
      <vt:lpstr>'12 Burden Hours Collection'!Print_Titles</vt:lpstr>
      <vt:lpstr>'14 Annual Cost to Fed Gov Est'!Print_Titles</vt:lpstr>
      <vt:lpstr>'Est Prof Wage Rate'!Print_Titles</vt:lpstr>
      <vt:lpstr>'NA Not Inc in Burden Hours'!Print_Titles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Guidelines for Designating Biobased Products for Federal Procurement</dc:title>
  <dc:subject/>
  <dc:creator>Dawn Wolfgang</dc:creator>
  <cp:keywords/>
  <dc:description/>
  <cp:lastModifiedBy>Mathis, Katherine - RD, National Office</cp:lastModifiedBy>
  <cp:revision/>
  <dcterms:created xsi:type="dcterms:W3CDTF">1999-05-21T13:07:41Z</dcterms:created>
  <dcterms:modified xsi:type="dcterms:W3CDTF">2023-09-26T14:46:09Z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