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D\Innovation_Center\Regulations\Paperwork Reduction Act\RUS - 0572\Burden\0572-0158-New ERA\Renewal\"/>
    </mc:Choice>
  </mc:AlternateContent>
  <xr:revisionPtr revIDLastSave="0" documentId="13_ncr:1_{B9205425-1A96-4373-9D4C-C5EBC1D0334D}" xr6:coauthVersionLast="47" xr6:coauthVersionMax="47" xr10:uidLastSave="{00000000-0000-0000-0000-000000000000}"/>
  <bookViews>
    <workbookView xWindow="28680" yWindow="60" windowWidth="29040" windowHeight="15840" activeTab="3" xr2:uid="{00000000-000D-0000-FFFF-FFFF00000000}"/>
  </bookViews>
  <sheets>
    <sheet name="New ERA Burden" sheetId="2" r:id="rId1"/>
    <sheet name="Weighted Wage Rate" sheetId="5" r:id="rId2"/>
    <sheet name="Federal Cost" sheetId="4" r:id="rId3"/>
    <sheet name="Not in Burden" sheetId="6" r:id="rId4"/>
  </sheets>
  <calcPr calcId="191028"/>
  <customWorkbookViews>
    <customWorkbookView name="Solano, Alexis - RD, Washington, DC - Personal View" guid="{6AFC65E8-BA66-4C26-93D4-B10CF5B31ABD}" mergeInterval="0" personalView="1" maximized="1" xWindow="-9" yWindow="-9" windowWidth="1938" windowHeight="1048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Bennett, Pamela - RD, Washington, DC - Personal View" guid="{BE69EC80-9217-49AB-A7C2-EDB5A6CB45B8}" mergeInterval="0" personalView="1" maximized="1" xWindow="-11" yWindow="-11" windowWidth="1942" windowHeight="10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6" l="1"/>
  <c r="F6" i="6"/>
  <c r="F47" i="6" s="1"/>
  <c r="F49" i="6" s="1"/>
  <c r="F37" i="2"/>
  <c r="H37" i="2" s="1"/>
  <c r="J37" i="2" s="1"/>
  <c r="F16" i="2"/>
  <c r="H16" i="2" s="1"/>
  <c r="J16" i="2" s="1"/>
  <c r="F17" i="2"/>
  <c r="F18" i="2"/>
  <c r="H18" i="2" s="1"/>
  <c r="J18" i="2" s="1"/>
  <c r="F19" i="2"/>
  <c r="H19" i="2" s="1"/>
  <c r="J19" i="2" s="1"/>
  <c r="F20" i="2"/>
  <c r="F30" i="2"/>
  <c r="F46" i="2"/>
  <c r="F45" i="2"/>
  <c r="F44" i="2"/>
  <c r="F43" i="2"/>
  <c r="F42" i="2"/>
  <c r="F41" i="2"/>
  <c r="F40" i="2"/>
  <c r="F39" i="2"/>
  <c r="F36" i="2"/>
  <c r="F35" i="2"/>
  <c r="F34" i="2"/>
  <c r="F33" i="2"/>
  <c r="F32" i="2"/>
  <c r="F31" i="2"/>
  <c r="F28" i="2"/>
  <c r="G40" i="4"/>
  <c r="G42" i="4" s="1"/>
  <c r="G43" i="4" s="1"/>
  <c r="G32" i="4"/>
  <c r="G19" i="4"/>
  <c r="G10" i="4"/>
  <c r="E35" i="4"/>
  <c r="F35" i="4" s="1"/>
  <c r="D31" i="4"/>
  <c r="E13" i="4"/>
  <c r="E8" i="4"/>
  <c r="E7" i="4"/>
  <c r="F7" i="4" s="1"/>
  <c r="H47" i="6" l="1"/>
  <c r="H50" i="6" s="1"/>
  <c r="G52" i="6" s="1"/>
  <c r="J6" i="6"/>
  <c r="J47" i="6" s="1"/>
  <c r="J51" i="6" s="1"/>
  <c r="E5" i="4"/>
  <c r="F5" i="4" s="1"/>
  <c r="E39" i="4"/>
  <c r="F39" i="4" s="1"/>
  <c r="E38" i="4"/>
  <c r="F38" i="4" s="1"/>
  <c r="E36" i="4"/>
  <c r="F36" i="4" s="1"/>
  <c r="E37" i="4"/>
  <c r="F37" i="4" s="1"/>
  <c r="E31" i="4"/>
  <c r="F31" i="4" s="1"/>
  <c r="E30" i="4"/>
  <c r="F30" i="4" s="1"/>
  <c r="E29" i="4"/>
  <c r="F29" i="4" s="1"/>
  <c r="E28" i="4"/>
  <c r="F28" i="4" s="1"/>
  <c r="E27" i="4"/>
  <c r="F27" i="4" s="1"/>
  <c r="E25" i="4"/>
  <c r="F25" i="4" s="1"/>
  <c r="E22" i="4"/>
  <c r="F22" i="4" s="1"/>
  <c r="E23" i="4"/>
  <c r="F23" i="4" s="1"/>
  <c r="E24" i="4"/>
  <c r="F24" i="4" s="1"/>
  <c r="E18" i="4"/>
  <c r="F18" i="4" s="1"/>
  <c r="E17" i="4"/>
  <c r="F17" i="4" s="1"/>
  <c r="E16" i="4"/>
  <c r="F16" i="4" s="1"/>
  <c r="F13" i="4"/>
  <c r="E14" i="4"/>
  <c r="F14" i="4" s="1"/>
  <c r="E15" i="4"/>
  <c r="F15" i="4" s="1"/>
  <c r="F8" i="4"/>
  <c r="E6" i="4"/>
  <c r="F6" i="4" s="1"/>
  <c r="E9" i="4"/>
  <c r="F9" i="4" s="1"/>
  <c r="F23" i="2" l="1"/>
  <c r="H23" i="2" s="1"/>
  <c r="H35" i="2" l="1"/>
  <c r="J23" i="2" l="1"/>
  <c r="E8" i="5" l="1"/>
  <c r="C7" i="5"/>
  <c r="D7" i="5" s="1"/>
  <c r="F7" i="5" s="1"/>
  <c r="C6" i="5"/>
  <c r="D6" i="5" s="1"/>
  <c r="F6" i="5" s="1"/>
  <c r="C5" i="5"/>
  <c r="D5" i="5" s="1"/>
  <c r="F5" i="5" s="1"/>
  <c r="C4" i="5"/>
  <c r="D4" i="5" s="1"/>
  <c r="F4" i="5" s="1"/>
  <c r="C3" i="5"/>
  <c r="D3" i="5" s="1"/>
  <c r="F3" i="5" s="1"/>
  <c r="F8" i="5" s="1"/>
  <c r="H45" i="2"/>
  <c r="J45" i="2" s="1"/>
  <c r="J35" i="2"/>
  <c r="H28" i="2"/>
  <c r="J28" i="2" s="1"/>
  <c r="F14" i="2"/>
  <c r="H14" i="2" s="1"/>
  <c r="J14" i="2" s="1"/>
  <c r="F13" i="2"/>
  <c r="H13" i="2" s="1"/>
  <c r="J13" i="2" s="1"/>
  <c r="F12" i="2"/>
  <c r="H12" i="2" s="1"/>
  <c r="J12" i="2" s="1"/>
  <c r="H9" i="4"/>
  <c r="H8" i="4"/>
  <c r="H7" i="4"/>
  <c r="H6" i="4"/>
  <c r="H5" i="4"/>
  <c r="H39" i="4"/>
  <c r="H38" i="4"/>
  <c r="H37" i="4"/>
  <c r="H36" i="4"/>
  <c r="H35" i="4"/>
  <c r="H31" i="4"/>
  <c r="H30" i="4"/>
  <c r="H29" i="4"/>
  <c r="H28" i="4"/>
  <c r="H27" i="4"/>
  <c r="H26" i="4"/>
  <c r="H25" i="4"/>
  <c r="H24" i="4"/>
  <c r="H23" i="4"/>
  <c r="H22" i="4"/>
  <c r="H18" i="4"/>
  <c r="H17" i="4"/>
  <c r="H16" i="4"/>
  <c r="H15" i="4"/>
  <c r="H14" i="4"/>
  <c r="H13" i="4"/>
  <c r="H10" i="4" l="1"/>
  <c r="J10" i="4" s="1"/>
  <c r="H40" i="4"/>
  <c r="J40" i="4" s="1"/>
  <c r="H32" i="4"/>
  <c r="J32" i="4" s="1"/>
  <c r="H19" i="4"/>
  <c r="J19" i="4" s="1"/>
  <c r="H43" i="2"/>
  <c r="J43" i="2" s="1"/>
  <c r="H34" i="2"/>
  <c r="J34" i="2" s="1"/>
  <c r="H33" i="2"/>
  <c r="J33" i="2" s="1"/>
  <c r="H30" i="2"/>
  <c r="J30" i="2" s="1"/>
  <c r="F29" i="2"/>
  <c r="H29" i="2" s="1"/>
  <c r="J29" i="2" s="1"/>
  <c r="F27" i="2"/>
  <c r="H27" i="2" s="1"/>
  <c r="J27" i="2" s="1"/>
  <c r="F26" i="2"/>
  <c r="H26" i="2" s="1"/>
  <c r="J26" i="2" s="1"/>
  <c r="H46" i="2"/>
  <c r="J46" i="2" s="1"/>
  <c r="F25" i="2"/>
  <c r="H25" i="2" s="1"/>
  <c r="J25" i="2" s="1"/>
  <c r="F24" i="2"/>
  <c r="H24" i="2" s="1"/>
  <c r="J24" i="2" s="1"/>
  <c r="F22" i="2"/>
  <c r="H22" i="2" s="1"/>
  <c r="J22" i="2" s="1"/>
  <c r="F21" i="2"/>
  <c r="H21" i="2" s="1"/>
  <c r="J21" i="2" s="1"/>
  <c r="H20" i="2"/>
  <c r="J20" i="2" s="1"/>
  <c r="H17" i="2"/>
  <c r="J17" i="2" s="1"/>
  <c r="F15" i="2"/>
  <c r="H15" i="2" s="1"/>
  <c r="J15" i="2" s="1"/>
  <c r="F10" i="2"/>
  <c r="H10" i="2" s="1"/>
  <c r="J10" i="2" s="1"/>
  <c r="F9" i="2"/>
  <c r="H9" i="2" s="1"/>
  <c r="J9" i="2" s="1"/>
  <c r="F6" i="2"/>
  <c r="H44" i="2"/>
  <c r="J44" i="2" s="1"/>
  <c r="H42" i="2"/>
  <c r="J42" i="2" s="1"/>
  <c r="H40" i="2"/>
  <c r="J40" i="2" s="1"/>
  <c r="H39" i="2"/>
  <c r="J39" i="2" s="1"/>
  <c r="H36" i="2"/>
  <c r="J36" i="2" s="1"/>
  <c r="H32" i="2"/>
  <c r="J32" i="2" s="1"/>
  <c r="H31" i="2"/>
  <c r="J31" i="2" s="1"/>
  <c r="H41" i="2"/>
  <c r="J41" i="2" s="1"/>
  <c r="F7" i="2"/>
  <c r="H7" i="2" s="1"/>
  <c r="J7" i="2" s="1"/>
  <c r="J42" i="4" l="1"/>
  <c r="J43" i="4" s="1"/>
  <c r="H6" i="2"/>
  <c r="F47" i="2"/>
  <c r="F49" i="2" s="1"/>
  <c r="H47" i="2" l="1"/>
  <c r="H50" i="2" s="1"/>
  <c r="G52" i="2" s="1"/>
  <c r="J6" i="2"/>
  <c r="J47" i="2" s="1"/>
  <c r="J51" i="2" s="1"/>
</calcChain>
</file>

<file path=xl/sharedStrings.xml><?xml version="1.0" encoding="utf-8"?>
<sst xmlns="http://schemas.openxmlformats.org/spreadsheetml/2006/main" count="267" uniqueCount="162">
  <si>
    <t>written</t>
  </si>
  <si>
    <t>SAM Registration</t>
  </si>
  <si>
    <t>Engineering Report</t>
  </si>
  <si>
    <t>Commuity Benefit Plan</t>
  </si>
  <si>
    <t>Articles of Incorporation and Bylaws</t>
  </si>
  <si>
    <t>Federal Financial Report</t>
  </si>
  <si>
    <t xml:space="preserve">Request for Reimbursement or Advance of Funds </t>
  </si>
  <si>
    <t>Project Contracting</t>
  </si>
  <si>
    <t>System Impact Studies</t>
  </si>
  <si>
    <t>Transmission Service Arrangements</t>
  </si>
  <si>
    <t>Sources and Uses of Water</t>
  </si>
  <si>
    <t>Financial Forecast</t>
  </si>
  <si>
    <t>USDA Rural Utilities Service</t>
  </si>
  <si>
    <t xml:space="preserve">Section of Rule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</si>
  <si>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</si>
  <si>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</si>
  <si>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</si>
  <si>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</si>
  <si>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</si>
  <si>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</si>
  <si>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</si>
  <si>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</si>
  <si>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</si>
  <si>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</si>
  <si>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</si>
  <si>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</si>
  <si>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</si>
  <si>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</si>
  <si>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</si>
  <si>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</si>
  <si>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</si>
  <si>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</si>
  <si>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</si>
  <si>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Annual Audit Report</t>
  </si>
  <si>
    <t>SAM Registration Maintenance</t>
  </si>
  <si>
    <t>Total Estimated Annual Burden Hours</t>
  </si>
  <si>
    <t>Total Annual Burden Cost</t>
  </si>
  <si>
    <t>Total Estimated Burden Hours per Response</t>
  </si>
  <si>
    <t>OMB No. 0572-NEW  - Empowering Rural America (New ERA Program)</t>
  </si>
  <si>
    <t>Technical and Financial Description</t>
  </si>
  <si>
    <t>Award Type</t>
  </si>
  <si>
    <t>Commitment Letter - Review and Acceptance</t>
  </si>
  <si>
    <t>Opinion of Counsel</t>
  </si>
  <si>
    <t>Performance Reporting</t>
  </si>
  <si>
    <t>Senior Manager (11-1021)</t>
  </si>
  <si>
    <t>Total Hourly Wage</t>
  </si>
  <si>
    <t>Attorney (23-1011)</t>
  </si>
  <si>
    <t>Electrical Engineer (17-2071)</t>
  </si>
  <si>
    <t>Accountants/Auditors (13-2011)</t>
  </si>
  <si>
    <t>Bookkeeping, Accounting and Auditing Clerks (43-3031)</t>
  </si>
  <si>
    <t>Percent Time spent on Burden</t>
  </si>
  <si>
    <t>Weighted Hourly Salary</t>
  </si>
  <si>
    <t>Total Estimated Annual Responses</t>
  </si>
  <si>
    <t>Mean Wage*</t>
  </si>
  <si>
    <t>* May 2021 National Occupational Employment and Wage Estimates (bls.gov)</t>
  </si>
  <si>
    <t>**Employer Costs for Employee Compensation - September 2022 (bls.gov)</t>
  </si>
  <si>
    <t>29.5% Benefits**</t>
  </si>
  <si>
    <t>Policy Advisor</t>
  </si>
  <si>
    <t>Senior Level Engineer</t>
  </si>
  <si>
    <t>Senior Loan Specialist</t>
  </si>
  <si>
    <t>Engineer</t>
  </si>
  <si>
    <t>General Field Representative</t>
  </si>
  <si>
    <t>Deputy Assistant Admin (OLOA)</t>
  </si>
  <si>
    <t>Assistant Admin. (Electric)</t>
  </si>
  <si>
    <t>Cost Each</t>
  </si>
  <si>
    <t>Financial Branch Chief</t>
  </si>
  <si>
    <t>Consultant</t>
  </si>
  <si>
    <t>Deputy Ass’t Admin. (OLOA)</t>
  </si>
  <si>
    <t>Ass’t Admin. (Electric)</t>
  </si>
  <si>
    <t>Ass’t Admin. (WEP)</t>
  </si>
  <si>
    <t>Ass’t Admin. (TELECOM)</t>
  </si>
  <si>
    <t>RUS Administrator</t>
  </si>
  <si>
    <t>Salary</t>
  </si>
  <si>
    <t>Hours</t>
  </si>
  <si>
    <t>LOIs/Apps</t>
  </si>
  <si>
    <t>Total Cost</t>
  </si>
  <si>
    <t>Step-2 Pre-Application</t>
  </si>
  <si>
    <t>Environmental Review:</t>
  </si>
  <si>
    <t>Sec. D.2.i.</t>
  </si>
  <si>
    <t>Sec. D.2.ii.b</t>
  </si>
  <si>
    <t>Sec. D.2.ii.a</t>
  </si>
  <si>
    <t>Sec. D.2.ii.c</t>
  </si>
  <si>
    <t>Sec. D.2.ii.d</t>
  </si>
  <si>
    <t>Sec. D.2.ii.e</t>
  </si>
  <si>
    <t>Sec. D.2.ii.g</t>
  </si>
  <si>
    <t>Sec. D.2.ii.h</t>
  </si>
  <si>
    <t>Sec. D.2.ii.i</t>
  </si>
  <si>
    <t>Sec. D.2.ii.j</t>
  </si>
  <si>
    <t>Sec. D.2.ii.k</t>
  </si>
  <si>
    <t>Sec. D.2.ii.l</t>
  </si>
  <si>
    <t>Sec. D.2.ii.m</t>
  </si>
  <si>
    <t>Sec. D.2.ii.n</t>
  </si>
  <si>
    <t>Sec. D.2.ii.o</t>
  </si>
  <si>
    <t>Sec. D.2.ii.p</t>
  </si>
  <si>
    <t>Sec. D.2.ii.q</t>
  </si>
  <si>
    <t>Sec. D.2.ii.r</t>
  </si>
  <si>
    <t>Sec. D.2.ii.s</t>
  </si>
  <si>
    <t>Sec. D.2.ii.t</t>
  </si>
  <si>
    <t>Sec. D.2.ii.u</t>
  </si>
  <si>
    <t>Sec. D.2.ii.v</t>
  </si>
  <si>
    <t>Sec. D.2.ii.w</t>
  </si>
  <si>
    <r>
      <rPr>
        <b/>
        <sz val="10"/>
        <rFont val="Times New Roman"/>
        <family val="1"/>
      </rPr>
      <t>Step 1:</t>
    </r>
    <r>
      <rPr>
        <sz val="10"/>
        <rFont val="Times New Roman"/>
        <family val="1"/>
      </rPr>
      <t xml:space="preserve">  Letter of Interest</t>
    </r>
  </si>
  <si>
    <t>Sec. D.3.</t>
  </si>
  <si>
    <t>Sec. F.1.i.b</t>
  </si>
  <si>
    <t>Award Documents</t>
  </si>
  <si>
    <t>Sec. F.1.ix</t>
  </si>
  <si>
    <t>Sec. F.1.i.x</t>
  </si>
  <si>
    <t>Sec. F.1.xi.a</t>
  </si>
  <si>
    <t>Sec F.1.xi.b</t>
  </si>
  <si>
    <t>WEIGHTED SALARY CALCULATION:</t>
  </si>
  <si>
    <t>Award Documents - Review and Execution</t>
  </si>
  <si>
    <t>Categorical Exclusion with Environmental Report</t>
  </si>
  <si>
    <t>Environmental Assessment</t>
  </si>
  <si>
    <t>Environmental Impact Statement</t>
  </si>
  <si>
    <t>Profession</t>
  </si>
  <si>
    <t>OPM GS Pay Tables - Table 2023 DCB</t>
  </si>
  <si>
    <t xml:space="preserve">https://www.opm.gov/policy-data-oversight/pay-leave/salaries-wages/2023/general-schedule  </t>
  </si>
  <si>
    <t>OPM SES Schedules - Table 2023-ES</t>
  </si>
  <si>
    <t>Executive Senior Level (opm.gov)</t>
  </si>
  <si>
    <t>Benefit % (OMB Memo M-08 13)</t>
  </si>
  <si>
    <t xml:space="preserve">https://www.whitehouse.gov/wp-content/uploads/legacy_drupal_files/omb/memoranda/2008/m08-13.pdf </t>
  </si>
  <si>
    <t>Staff Position</t>
  </si>
  <si>
    <t>GS Grade/Step</t>
  </si>
  <si>
    <t>15/5</t>
  </si>
  <si>
    <t>13/5</t>
  </si>
  <si>
    <t>SES</t>
  </si>
  <si>
    <t>Step 3: Application Review &amp; Loan Approval</t>
  </si>
  <si>
    <t>Step 4: Post Award</t>
  </si>
  <si>
    <t>Step-1 Letter of Interest</t>
  </si>
  <si>
    <t>Total of All</t>
  </si>
  <si>
    <t>Total less Contractor</t>
  </si>
  <si>
    <t>ES</t>
  </si>
  <si>
    <t>Salary Table 2023-DCB (Hourly Basic Rate as of January 2023.</t>
  </si>
  <si>
    <t xml:space="preserve">OPM ES Schedule: </t>
  </si>
  <si>
    <t>SALARY TABLE 2023-EX (opm.gov)</t>
  </si>
  <si>
    <t>Assumed average between level III and IV</t>
  </si>
  <si>
    <t>Assumed equal to GS-15, Step 7</t>
  </si>
  <si>
    <t xml:space="preserve">Power Purchase Agreement </t>
  </si>
  <si>
    <t xml:space="preserve">Interconnection Agreements </t>
  </si>
  <si>
    <t xml:space="preserve">Other Major Agreements </t>
  </si>
  <si>
    <t xml:space="preserve">Meteorological Data and Studies </t>
  </si>
  <si>
    <t xml:space="preserve">Fuel and Fuel Transportation Strategies </t>
  </si>
  <si>
    <t xml:space="preserve">Real Estate Agreements </t>
  </si>
  <si>
    <t xml:space="preserve">Refinancing and Modifications </t>
  </si>
  <si>
    <t xml:space="preserve">Non-RUS Funds </t>
  </si>
  <si>
    <t>Tribal Government Resolution of Consent</t>
  </si>
  <si>
    <t>Cover Letter (Request for award from Gen. Mgr)</t>
  </si>
  <si>
    <t xml:space="preserve">Ratepayer Benefit </t>
  </si>
  <si>
    <t>Power Resources Owned, Co-Owned or Leased</t>
  </si>
  <si>
    <t>Power Purchase Contracts</t>
  </si>
  <si>
    <t>Power Sales Contracts</t>
  </si>
  <si>
    <t>Sec. D.2.ii.x</t>
  </si>
  <si>
    <t>Sec. D.2.ii.y</t>
  </si>
  <si>
    <t>Sec. D.2.ii.z</t>
  </si>
  <si>
    <t>Award Closing, Servicing and Reporting</t>
  </si>
  <si>
    <t>LOI and Application Content</t>
  </si>
  <si>
    <r>
      <t xml:space="preserve">Step 2:  </t>
    </r>
    <r>
      <rPr>
        <sz val="10"/>
        <rFont val="Times New Roman"/>
        <family val="1"/>
      </rPr>
      <t>New ERA Application</t>
    </r>
  </si>
  <si>
    <t>fSec. D.2.ii.g</t>
  </si>
  <si>
    <t>Eligible Costs</t>
  </si>
  <si>
    <t>Notice to Open Portal Window</t>
  </si>
  <si>
    <t>Application for Federal Assistance - Grants.gov</t>
  </si>
  <si>
    <t>SF 424
(4040-0004)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</si>
</sst>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&quot;$&quot;* #,##0_);_(&quot;$&quot;* \(#,##0\);_(&quot;$&quot;* &quot;-&quot;??_);_(@_)"/>
    <numFmt numFmtId="167" formatCode="0.000"/>
    <numFmt numFmtId="168" formatCode="_(* #,##0_);_(* \(#,##0\);_(* &quot;-&quot;??_);_(@_)"/>
    <numFmt numFmtId="169" formatCode="&quot;$&quot;#,##0.00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37" fontId="1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/>
    <xf numFmtId="0" fontId="5" fillId="0" borderId="0" xfId="0" applyFont="1"/>
    <xf numFmtId="0" fontId="1" fillId="2" borderId="10" xfId="0" applyFont="1" applyFill="1" applyBorder="1" applyAlignment="1">
      <alignment horizontal="center" vertical="center"/>
    </xf>
    <xf numFmtId="37" fontId="1" fillId="2" borderId="10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2" fillId="6" borderId="0" xfId="0" applyFont="1" applyFill="1"/>
    <xf numFmtId="37" fontId="2" fillId="6" borderId="0" xfId="0" applyNumberFormat="1" applyFont="1" applyFill="1" applyAlignment="1">
      <alignment vertical="center"/>
    </xf>
    <xf numFmtId="168" fontId="2" fillId="6" borderId="0" xfId="1" applyNumberFormat="1" applyFont="1" applyFill="1" applyBorder="1" applyAlignment="1" applyProtection="1">
      <alignment horizontal="center" vertical="center"/>
    </xf>
    <xf numFmtId="0" fontId="6" fillId="0" borderId="0" xfId="3"/>
    <xf numFmtId="0" fontId="1" fillId="2" borderId="10" xfId="0" applyFont="1" applyFill="1" applyBorder="1" applyAlignment="1">
      <alignment vertical="center" wrapText="1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37" fontId="1" fillId="0" borderId="3" xfId="0" applyNumberFormat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37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  <xf numFmtId="0" fontId="6" fillId="0" borderId="0" xfId="3" applyBorder="1" applyAlignment="1">
      <alignment horizontal="left" vertical="center"/>
    </xf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5" fillId="0" borderId="10" xfId="0" applyFont="1" applyBorder="1"/>
    <xf numFmtId="169" fontId="0" fillId="0" borderId="10" xfId="0" applyNumberFormat="1" applyBorder="1"/>
    <xf numFmtId="8" fontId="0" fillId="0" borderId="10" xfId="0" applyNumberFormat="1" applyBorder="1"/>
    <xf numFmtId="8" fontId="5" fillId="0" borderId="10" xfId="0" applyNumberFormat="1" applyFont="1" applyBorder="1"/>
    <xf numFmtId="38" fontId="0" fillId="0" borderId="10" xfId="0" applyNumberFormat="1" applyBorder="1"/>
    <xf numFmtId="44" fontId="0" fillId="0" borderId="10" xfId="2" applyFont="1" applyBorder="1"/>
    <xf numFmtId="0" fontId="4" fillId="0" borderId="10" xfId="0" applyFont="1" applyBorder="1" applyAlignment="1">
      <alignment horizontal="right"/>
    </xf>
    <xf numFmtId="0" fontId="0" fillId="2" borderId="10" xfId="0" applyFill="1" applyBorder="1"/>
    <xf numFmtId="8" fontId="0" fillId="2" borderId="10" xfId="0" applyNumberFormat="1" applyFill="1" applyBorder="1"/>
    <xf numFmtId="44" fontId="0" fillId="0" borderId="10" xfId="0" applyNumberFormat="1" applyBorder="1"/>
    <xf numFmtId="10" fontId="5" fillId="0" borderId="0" xfId="0" applyNumberFormat="1" applyFont="1" applyAlignment="1">
      <alignment horizontal="left" vertical="center"/>
    </xf>
    <xf numFmtId="0" fontId="1" fillId="2" borderId="10" xfId="0" applyFont="1" applyFill="1" applyBorder="1" applyAlignment="1">
      <alignment horizontal="center"/>
    </xf>
    <xf numFmtId="165" fontId="1" fillId="2" borderId="12" xfId="1" applyNumberFormat="1" applyFont="1" applyFill="1" applyBorder="1" applyAlignment="1">
      <alignment horizontal="center" vertical="center"/>
    </xf>
    <xf numFmtId="165" fontId="1" fillId="0" borderId="12" xfId="1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" fillId="0" borderId="14" xfId="0" applyFont="1" applyBorder="1" applyAlignment="1">
      <alignment wrapText="1"/>
    </xf>
    <xf numFmtId="0" fontId="0" fillId="0" borderId="14" xfId="0" applyBorder="1"/>
    <xf numFmtId="168" fontId="1" fillId="0" borderId="10" xfId="1" applyNumberFormat="1" applyFont="1" applyBorder="1" applyAlignment="1">
      <alignment horizontal="right" vertical="center"/>
    </xf>
    <xf numFmtId="168" fontId="1" fillId="0" borderId="0" xfId="1" applyNumberFormat="1" applyFont="1" applyAlignment="1">
      <alignment horizontal="right" vertical="center"/>
    </xf>
    <xf numFmtId="168" fontId="1" fillId="0" borderId="0" xfId="1" applyNumberFormat="1" applyFont="1" applyAlignment="1">
      <alignment horizontal="center" vertical="center"/>
    </xf>
    <xf numFmtId="0" fontId="2" fillId="0" borderId="0" xfId="0" applyFont="1"/>
    <xf numFmtId="168" fontId="2" fillId="3" borderId="0" xfId="1" applyNumberFormat="1" applyFont="1" applyFill="1"/>
    <xf numFmtId="166" fontId="2" fillId="4" borderId="0" xfId="0" applyNumberFormat="1" applyFont="1" applyFill="1"/>
    <xf numFmtId="167" fontId="2" fillId="5" borderId="0" xfId="0" applyNumberFormat="1" applyFont="1" applyFill="1"/>
    <xf numFmtId="0" fontId="5" fillId="0" borderId="10" xfId="0" applyFont="1" applyBorder="1" applyAlignment="1">
      <alignment wrapText="1"/>
    </xf>
    <xf numFmtId="2" fontId="0" fillId="0" borderId="10" xfId="0" applyNumberFormat="1" applyBorder="1"/>
    <xf numFmtId="2" fontId="0" fillId="7" borderId="10" xfId="0" applyNumberFormat="1" applyFill="1" applyBorder="1"/>
    <xf numFmtId="165" fontId="1" fillId="0" borderId="0" xfId="0" applyNumberFormat="1" applyFont="1"/>
    <xf numFmtId="0" fontId="2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3" fontId="2" fillId="6" borderId="10" xfId="1" applyNumberFormat="1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165" fontId="1" fillId="6" borderId="12" xfId="1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1" fillId="6" borderId="10" xfId="0" applyFont="1" applyFill="1" applyBorder="1" applyAlignment="1">
      <alignment horizontal="center"/>
    </xf>
    <xf numFmtId="37" fontId="1" fillId="6" borderId="10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2" fontId="1" fillId="6" borderId="10" xfId="0" applyNumberFormat="1" applyFont="1" applyFill="1" applyBorder="1" applyAlignment="1">
      <alignment horizontal="center" vertical="center"/>
    </xf>
    <xf numFmtId="168" fontId="1" fillId="6" borderId="10" xfId="1" applyNumberFormat="1" applyFont="1" applyFill="1" applyBorder="1" applyAlignment="1">
      <alignment horizontal="right" vertical="center"/>
    </xf>
    <xf numFmtId="0" fontId="1" fillId="6" borderId="10" xfId="0" applyFont="1" applyFill="1" applyBorder="1" applyAlignment="1">
      <alignment horizontal="center" vertical="center"/>
    </xf>
    <xf numFmtId="168" fontId="1" fillId="0" borderId="10" xfId="1" applyNumberFormat="1" applyFont="1" applyFill="1" applyBorder="1" applyAlignment="1">
      <alignment horizontal="right" vertical="center"/>
    </xf>
    <xf numFmtId="0" fontId="1" fillId="0" borderId="11" xfId="0" applyFont="1" applyBorder="1"/>
    <xf numFmtId="0" fontId="2" fillId="5" borderId="0" xfId="0" applyFont="1" applyFill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oes/current/oes_nat.htm" TargetMode="External"/><Relationship Id="rId1" Type="http://schemas.openxmlformats.org/officeDocument/2006/relationships/hyperlink" Target="https://www.bls.gov/news.release/pdf/ecec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hitehouse.gov/wp-content/uploads/legacy_drupal_files/omb/memoranda/2008/m08-13.pdf" TargetMode="External"/><Relationship Id="rId2" Type="http://schemas.openxmlformats.org/officeDocument/2006/relationships/hyperlink" Target="https://www.opm.gov/policy-data-oversight/pay-leave/salaries-wages/2023/executive-senior-level" TargetMode="External"/><Relationship Id="rId1" Type="http://schemas.openxmlformats.org/officeDocument/2006/relationships/hyperlink" Target="https://www.opm.gov/policy-data-oversight/pay-leave/salaries-wages/2023/general-schedule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opm.gov/policy-data-oversight/pay-leave/salaries-wages/salary-tables/pdf/2023/EX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="120" zoomScaleNormal="120" workbookViewId="0">
      <pane ySplit="3" topLeftCell="A4" activePane="bottomLeft" state="frozen"/>
      <selection pane="bottomLeft" activeCell="A10" sqref="A10:J10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  <col min="11" max="11" width="60.1796875" customWidth="1"/>
  </cols>
  <sheetData>
    <row r="1" spans="1:18" ht="13" x14ac:dyDescent="0.3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"/>
    </row>
    <row r="2" spans="1:18" ht="13" x14ac:dyDescent="0.3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"/>
    </row>
    <row r="3" spans="1:18" ht="52" x14ac:dyDescent="0.3">
      <c r="A3" s="28" t="s">
        <v>13</v>
      </c>
      <c r="B3" s="29" t="s">
        <v>14</v>
      </c>
      <c r="C3" s="30" t="s">
        <v>15</v>
      </c>
      <c r="D3" s="30" t="s">
        <v>16</v>
      </c>
      <c r="E3" s="30" t="s">
        <v>17</v>
      </c>
      <c r="F3" s="30" t="s">
        <v>18</v>
      </c>
      <c r="G3" s="31" t="s">
        <v>19</v>
      </c>
      <c r="H3" s="30" t="s">
        <v>20</v>
      </c>
      <c r="I3" s="30" t="s">
        <v>21</v>
      </c>
      <c r="J3" s="32" t="s">
        <v>22</v>
      </c>
      <c r="K3" s="1"/>
    </row>
    <row r="4" spans="1:18" ht="13" x14ac:dyDescent="0.3">
      <c r="A4" s="33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5" t="s">
        <v>29</v>
      </c>
      <c r="H4" s="34" t="s">
        <v>30</v>
      </c>
      <c r="I4" s="36" t="s">
        <v>31</v>
      </c>
      <c r="J4" s="37" t="s">
        <v>32</v>
      </c>
      <c r="K4" s="1"/>
    </row>
    <row r="5" spans="1:18" ht="15" customHeight="1" x14ac:dyDescent="0.3">
      <c r="A5" s="85"/>
      <c r="B5" s="86" t="s">
        <v>155</v>
      </c>
      <c r="C5" s="86"/>
      <c r="D5" s="87"/>
      <c r="E5" s="88"/>
      <c r="F5" s="87"/>
      <c r="G5" s="89"/>
      <c r="H5" s="87"/>
      <c r="I5" s="88"/>
      <c r="J5" s="90"/>
      <c r="K5" s="71"/>
    </row>
    <row r="6" spans="1:18" ht="15" customHeight="1" x14ac:dyDescent="0.3">
      <c r="A6" s="9" t="s">
        <v>102</v>
      </c>
      <c r="B6" s="38" t="s">
        <v>1</v>
      </c>
      <c r="C6" s="10" t="s">
        <v>0</v>
      </c>
      <c r="D6" s="11">
        <v>250</v>
      </c>
      <c r="E6" s="11">
        <v>1</v>
      </c>
      <c r="F6" s="12">
        <f>D6*E6</f>
        <v>250</v>
      </c>
      <c r="G6" s="13">
        <v>2</v>
      </c>
      <c r="H6" s="74">
        <f>SUM(F6*G6)</f>
        <v>500</v>
      </c>
      <c r="I6" s="15">
        <v>62.21</v>
      </c>
      <c r="J6" s="70">
        <f>H6*I6</f>
        <v>31105</v>
      </c>
      <c r="K6" s="72"/>
      <c r="R6" s="17"/>
    </row>
    <row r="7" spans="1:18" ht="15" customHeight="1" x14ac:dyDescent="0.3">
      <c r="A7" s="9" t="s">
        <v>78</v>
      </c>
      <c r="B7" s="38" t="s">
        <v>101</v>
      </c>
      <c r="C7" s="15" t="s">
        <v>0</v>
      </c>
      <c r="D7" s="11">
        <v>250</v>
      </c>
      <c r="E7" s="11">
        <v>1</v>
      </c>
      <c r="F7" s="12">
        <f>SUM(D7*E7)</f>
        <v>250</v>
      </c>
      <c r="G7" s="13">
        <v>5</v>
      </c>
      <c r="H7" s="74">
        <f>SUM(F7*G7)</f>
        <v>1250</v>
      </c>
      <c r="I7" s="15">
        <v>62.21</v>
      </c>
      <c r="J7" s="70">
        <f>H7*I7</f>
        <v>77762.5</v>
      </c>
      <c r="K7" s="72"/>
    </row>
    <row r="8" spans="1:18" ht="15" customHeight="1" x14ac:dyDescent="0.3">
      <c r="A8" s="27"/>
      <c r="B8" s="39" t="s">
        <v>156</v>
      </c>
      <c r="C8" s="18"/>
      <c r="D8" s="19"/>
      <c r="E8" s="19"/>
      <c r="F8" s="20"/>
      <c r="G8" s="21"/>
      <c r="H8" s="22"/>
      <c r="I8" s="18"/>
      <c r="J8" s="69"/>
      <c r="K8" s="72"/>
    </row>
    <row r="9" spans="1:18" ht="15" customHeight="1" x14ac:dyDescent="0.3">
      <c r="A9" s="9" t="s">
        <v>80</v>
      </c>
      <c r="B9" s="38" t="s">
        <v>146</v>
      </c>
      <c r="C9" s="10" t="s">
        <v>0</v>
      </c>
      <c r="D9" s="11">
        <v>155</v>
      </c>
      <c r="E9" s="11">
        <v>1</v>
      </c>
      <c r="F9" s="12">
        <f>D9*E9</f>
        <v>155</v>
      </c>
      <c r="G9" s="13">
        <v>0.5</v>
      </c>
      <c r="H9" s="14">
        <f>SUM(F9*G9)</f>
        <v>77.5</v>
      </c>
      <c r="I9" s="15">
        <v>62.21</v>
      </c>
      <c r="J9" s="70">
        <f>H9*I9</f>
        <v>4821.2749999999996</v>
      </c>
      <c r="K9" s="72"/>
    </row>
    <row r="10" spans="1:18" ht="15" customHeight="1" x14ac:dyDescent="0.3">
      <c r="A10" s="9" t="s">
        <v>79</v>
      </c>
      <c r="B10" s="38" t="s">
        <v>4</v>
      </c>
      <c r="C10" s="10" t="s">
        <v>0</v>
      </c>
      <c r="D10" s="11">
        <v>155</v>
      </c>
      <c r="E10" s="11">
        <v>1</v>
      </c>
      <c r="F10" s="12">
        <f>D10*E10</f>
        <v>155</v>
      </c>
      <c r="G10" s="13">
        <v>0.5</v>
      </c>
      <c r="H10" s="14">
        <f>SUM(F10*G10)</f>
        <v>77.5</v>
      </c>
      <c r="I10" s="15">
        <v>62.21</v>
      </c>
      <c r="J10" s="70">
        <f>H10*I10</f>
        <v>4821.2749999999996</v>
      </c>
      <c r="K10" s="72"/>
    </row>
    <row r="11" spans="1:18" ht="15" customHeight="1" x14ac:dyDescent="0.3">
      <c r="A11" s="27"/>
      <c r="B11" s="40" t="s">
        <v>77</v>
      </c>
      <c r="C11" s="68"/>
      <c r="D11" s="19"/>
      <c r="E11" s="19"/>
      <c r="F11" s="20"/>
      <c r="G11" s="21"/>
      <c r="H11" s="22"/>
      <c r="I11" s="18"/>
      <c r="J11" s="69"/>
      <c r="K11" s="72"/>
    </row>
    <row r="12" spans="1:18" ht="15" customHeight="1" x14ac:dyDescent="0.3">
      <c r="A12" s="9" t="s">
        <v>81</v>
      </c>
      <c r="B12" s="16" t="s">
        <v>111</v>
      </c>
      <c r="C12" s="10" t="s">
        <v>0</v>
      </c>
      <c r="D12" s="11">
        <v>17</v>
      </c>
      <c r="E12" s="11">
        <v>4</v>
      </c>
      <c r="F12" s="12">
        <f t="shared" ref="F12:F27" si="0">D12*E12</f>
        <v>68</v>
      </c>
      <c r="G12" s="13">
        <v>40</v>
      </c>
      <c r="H12" s="74">
        <f t="shared" ref="H12:H26" si="1">SUM(F12*G12)</f>
        <v>2720</v>
      </c>
      <c r="I12" s="15">
        <v>62.21</v>
      </c>
      <c r="J12" s="70">
        <f>H12*I12</f>
        <v>169211.2</v>
      </c>
      <c r="K12" s="102"/>
    </row>
    <row r="13" spans="1:18" ht="15" customHeight="1" x14ac:dyDescent="0.3">
      <c r="A13" s="9" t="s">
        <v>81</v>
      </c>
      <c r="B13" s="16" t="s">
        <v>112</v>
      </c>
      <c r="C13" s="10" t="s">
        <v>0</v>
      </c>
      <c r="D13" s="11">
        <v>128</v>
      </c>
      <c r="E13" s="11">
        <v>3</v>
      </c>
      <c r="F13" s="12">
        <f t="shared" si="0"/>
        <v>384</v>
      </c>
      <c r="G13" s="13">
        <v>260</v>
      </c>
      <c r="H13" s="74">
        <f t="shared" si="1"/>
        <v>99840</v>
      </c>
      <c r="I13" s="15">
        <v>62.21</v>
      </c>
      <c r="J13" s="70">
        <f t="shared" ref="J13:J46" si="2">H13*I13</f>
        <v>6211046.4000000004</v>
      </c>
      <c r="K13" s="102"/>
    </row>
    <row r="14" spans="1:18" ht="15" customHeight="1" x14ac:dyDescent="0.3">
      <c r="A14" s="9" t="s">
        <v>81</v>
      </c>
      <c r="B14" s="16" t="s">
        <v>113</v>
      </c>
      <c r="C14" s="10" t="s">
        <v>0</v>
      </c>
      <c r="D14" s="11">
        <v>10</v>
      </c>
      <c r="E14" s="11">
        <v>1</v>
      </c>
      <c r="F14" s="12">
        <f t="shared" si="0"/>
        <v>10</v>
      </c>
      <c r="G14" s="13">
        <v>960</v>
      </c>
      <c r="H14" s="74">
        <f t="shared" si="1"/>
        <v>9600</v>
      </c>
      <c r="I14" s="15">
        <v>62.21</v>
      </c>
      <c r="J14" s="70">
        <f t="shared" si="2"/>
        <v>597216</v>
      </c>
      <c r="K14" s="102"/>
    </row>
    <row r="15" spans="1:18" ht="15" customHeight="1" x14ac:dyDescent="0.3">
      <c r="A15" s="9" t="s">
        <v>82</v>
      </c>
      <c r="B15" s="38" t="s">
        <v>11</v>
      </c>
      <c r="C15" s="10" t="s">
        <v>0</v>
      </c>
      <c r="D15" s="11">
        <v>155</v>
      </c>
      <c r="E15" s="11">
        <v>1</v>
      </c>
      <c r="F15" s="12">
        <f t="shared" si="0"/>
        <v>155</v>
      </c>
      <c r="G15" s="13">
        <v>40</v>
      </c>
      <c r="H15" s="74">
        <f t="shared" si="1"/>
        <v>6200</v>
      </c>
      <c r="I15" s="15">
        <v>62.21</v>
      </c>
      <c r="J15" s="70">
        <f t="shared" si="2"/>
        <v>385702</v>
      </c>
      <c r="K15" s="72"/>
    </row>
    <row r="16" spans="1:18" ht="15" customHeight="1" x14ac:dyDescent="0.3">
      <c r="A16" s="9" t="s">
        <v>83</v>
      </c>
      <c r="B16" s="38" t="s">
        <v>147</v>
      </c>
      <c r="C16" s="10" t="s">
        <v>0</v>
      </c>
      <c r="D16" s="11">
        <v>155</v>
      </c>
      <c r="E16" s="11">
        <v>1</v>
      </c>
      <c r="F16" s="12">
        <f t="shared" si="0"/>
        <v>155</v>
      </c>
      <c r="G16" s="13">
        <v>5</v>
      </c>
      <c r="H16" s="99">
        <f t="shared" si="1"/>
        <v>775</v>
      </c>
      <c r="I16" s="15">
        <v>62.21</v>
      </c>
      <c r="J16" s="70">
        <f t="shared" si="2"/>
        <v>48212.75</v>
      </c>
      <c r="K16" s="72"/>
    </row>
    <row r="17" spans="1:11" ht="15" customHeight="1" x14ac:dyDescent="0.3">
      <c r="A17" s="9" t="s">
        <v>157</v>
      </c>
      <c r="B17" s="16" t="s">
        <v>137</v>
      </c>
      <c r="C17" s="10" t="s">
        <v>0</v>
      </c>
      <c r="D17" s="11">
        <v>145</v>
      </c>
      <c r="E17" s="11">
        <v>2</v>
      </c>
      <c r="F17" s="12">
        <f t="shared" si="0"/>
        <v>290</v>
      </c>
      <c r="G17" s="13">
        <v>40</v>
      </c>
      <c r="H17" s="99">
        <f t="shared" si="1"/>
        <v>11600</v>
      </c>
      <c r="I17" s="15">
        <v>62.21</v>
      </c>
      <c r="J17" s="70">
        <f t="shared" si="2"/>
        <v>721636</v>
      </c>
      <c r="K17" s="73"/>
    </row>
    <row r="18" spans="1:11" ht="15" customHeight="1" x14ac:dyDescent="0.3">
      <c r="A18" s="9" t="s">
        <v>84</v>
      </c>
      <c r="B18" s="16" t="s">
        <v>148</v>
      </c>
      <c r="C18" s="10" t="s">
        <v>0</v>
      </c>
      <c r="D18" s="11">
        <v>155</v>
      </c>
      <c r="E18" s="11">
        <v>1</v>
      </c>
      <c r="F18" s="12">
        <f t="shared" si="0"/>
        <v>155</v>
      </c>
      <c r="G18" s="13">
        <v>10</v>
      </c>
      <c r="H18" s="99">
        <f t="shared" si="1"/>
        <v>1550</v>
      </c>
      <c r="I18" s="15">
        <v>62.21</v>
      </c>
      <c r="J18" s="70">
        <f t="shared" si="2"/>
        <v>96425.5</v>
      </c>
      <c r="K18" s="73"/>
    </row>
    <row r="19" spans="1:11" ht="15" customHeight="1" x14ac:dyDescent="0.3">
      <c r="A19" s="9" t="s">
        <v>85</v>
      </c>
      <c r="B19" s="16" t="s">
        <v>149</v>
      </c>
      <c r="C19" s="10" t="s">
        <v>0</v>
      </c>
      <c r="D19" s="11">
        <v>155</v>
      </c>
      <c r="E19" s="11">
        <v>1</v>
      </c>
      <c r="F19" s="12">
        <f t="shared" si="0"/>
        <v>155</v>
      </c>
      <c r="G19" s="13">
        <v>10</v>
      </c>
      <c r="H19" s="99">
        <f t="shared" si="1"/>
        <v>1550</v>
      </c>
      <c r="I19" s="15">
        <v>62.21</v>
      </c>
      <c r="J19" s="70">
        <f t="shared" si="2"/>
        <v>96425.5</v>
      </c>
      <c r="K19" s="73"/>
    </row>
    <row r="20" spans="1:11" ht="15" customHeight="1" x14ac:dyDescent="0.3">
      <c r="A20" s="9" t="s">
        <v>86</v>
      </c>
      <c r="B20" s="16" t="s">
        <v>150</v>
      </c>
      <c r="C20" s="10" t="s">
        <v>0</v>
      </c>
      <c r="D20" s="11">
        <v>155</v>
      </c>
      <c r="E20" s="11">
        <v>1</v>
      </c>
      <c r="F20" s="12">
        <f t="shared" si="0"/>
        <v>155</v>
      </c>
      <c r="G20" s="13">
        <v>2</v>
      </c>
      <c r="H20" s="74">
        <f>SUM(F20*G20)</f>
        <v>310</v>
      </c>
      <c r="I20" s="15">
        <v>62.21</v>
      </c>
      <c r="J20" s="70">
        <f>H20*I20</f>
        <v>19285.099999999999</v>
      </c>
      <c r="K20" s="72"/>
    </row>
    <row r="21" spans="1:11" ht="15" customHeight="1" x14ac:dyDescent="0.3">
      <c r="A21" s="9" t="s">
        <v>87</v>
      </c>
      <c r="B21" s="16" t="s">
        <v>2</v>
      </c>
      <c r="C21" s="10" t="s">
        <v>0</v>
      </c>
      <c r="D21" s="11">
        <v>155</v>
      </c>
      <c r="E21" s="11">
        <v>1</v>
      </c>
      <c r="F21" s="12">
        <f t="shared" si="0"/>
        <v>155</v>
      </c>
      <c r="G21" s="13">
        <v>40</v>
      </c>
      <c r="H21" s="74">
        <f t="shared" si="1"/>
        <v>6200</v>
      </c>
      <c r="I21" s="15">
        <v>62.21</v>
      </c>
      <c r="J21" s="70">
        <f t="shared" si="2"/>
        <v>385702</v>
      </c>
      <c r="K21" s="72"/>
    </row>
    <row r="22" spans="1:11" ht="15" customHeight="1" x14ac:dyDescent="0.3">
      <c r="A22" s="9" t="s">
        <v>88</v>
      </c>
      <c r="B22" s="16" t="s">
        <v>7</v>
      </c>
      <c r="C22" s="10" t="s">
        <v>0</v>
      </c>
      <c r="D22" s="11">
        <v>155</v>
      </c>
      <c r="E22" s="11">
        <v>1</v>
      </c>
      <c r="F22" s="12">
        <f t="shared" si="0"/>
        <v>155</v>
      </c>
      <c r="G22" s="13">
        <v>8</v>
      </c>
      <c r="H22" s="74">
        <f t="shared" si="1"/>
        <v>1240</v>
      </c>
      <c r="I22" s="15">
        <v>62.21</v>
      </c>
      <c r="J22" s="70">
        <f t="shared" si="2"/>
        <v>77140.399999999994</v>
      </c>
      <c r="K22" s="72"/>
    </row>
    <row r="23" spans="1:11" ht="15" customHeight="1" x14ac:dyDescent="0.3">
      <c r="A23" s="9" t="s">
        <v>89</v>
      </c>
      <c r="B23" s="16" t="s">
        <v>138</v>
      </c>
      <c r="C23" s="10" t="s">
        <v>0</v>
      </c>
      <c r="D23" s="11">
        <v>145</v>
      </c>
      <c r="E23" s="11">
        <v>2</v>
      </c>
      <c r="F23" s="12">
        <f t="shared" ref="F23" si="3">D23*E23</f>
        <v>290</v>
      </c>
      <c r="G23" s="13">
        <v>6</v>
      </c>
      <c r="H23" s="74">
        <f t="shared" ref="H23" si="4">SUM(F23*G23)</f>
        <v>1740</v>
      </c>
      <c r="I23" s="15">
        <v>62.21</v>
      </c>
      <c r="J23" s="70">
        <f t="shared" ref="J23" si="5">H23*I23</f>
        <v>108245.40000000001</v>
      </c>
      <c r="K23" s="72"/>
    </row>
    <row r="24" spans="1:11" ht="15" customHeight="1" x14ac:dyDescent="0.3">
      <c r="A24" s="9" t="s">
        <v>90</v>
      </c>
      <c r="B24" s="16" t="s">
        <v>8</v>
      </c>
      <c r="C24" s="10" t="s">
        <v>0</v>
      </c>
      <c r="D24" s="11">
        <v>155</v>
      </c>
      <c r="E24" s="11">
        <v>1</v>
      </c>
      <c r="F24" s="12">
        <f t="shared" si="0"/>
        <v>155</v>
      </c>
      <c r="G24" s="13">
        <v>6</v>
      </c>
      <c r="H24" s="74">
        <f t="shared" si="1"/>
        <v>930</v>
      </c>
      <c r="I24" s="15">
        <v>62.21</v>
      </c>
      <c r="J24" s="70">
        <f t="shared" si="2"/>
        <v>57855.3</v>
      </c>
      <c r="K24" s="72"/>
    </row>
    <row r="25" spans="1:11" ht="15" customHeight="1" x14ac:dyDescent="0.3">
      <c r="A25" s="9" t="s">
        <v>91</v>
      </c>
      <c r="B25" s="16" t="s">
        <v>9</v>
      </c>
      <c r="C25" s="10" t="s">
        <v>0</v>
      </c>
      <c r="D25" s="11">
        <v>155</v>
      </c>
      <c r="E25" s="11">
        <v>1</v>
      </c>
      <c r="F25" s="12">
        <f t="shared" si="0"/>
        <v>155</v>
      </c>
      <c r="G25" s="13">
        <v>6</v>
      </c>
      <c r="H25" s="74">
        <f t="shared" si="1"/>
        <v>930</v>
      </c>
      <c r="I25" s="15">
        <v>62.21</v>
      </c>
      <c r="J25" s="70">
        <f t="shared" si="2"/>
        <v>57855.3</v>
      </c>
      <c r="K25" s="72"/>
    </row>
    <row r="26" spans="1:11" ht="15" customHeight="1" x14ac:dyDescent="0.3">
      <c r="A26" s="9" t="s">
        <v>92</v>
      </c>
      <c r="B26" s="16" t="s">
        <v>139</v>
      </c>
      <c r="C26" s="10" t="s">
        <v>0</v>
      </c>
      <c r="D26" s="11">
        <v>78</v>
      </c>
      <c r="E26" s="11">
        <v>1</v>
      </c>
      <c r="F26" s="11">
        <f t="shared" si="0"/>
        <v>78</v>
      </c>
      <c r="G26" s="13">
        <v>20</v>
      </c>
      <c r="H26" s="74">
        <f t="shared" si="1"/>
        <v>1560</v>
      </c>
      <c r="I26" s="15">
        <v>62.21</v>
      </c>
      <c r="J26" s="70">
        <f t="shared" si="2"/>
        <v>97047.6</v>
      </c>
      <c r="K26" s="72"/>
    </row>
    <row r="27" spans="1:11" ht="15" customHeight="1" x14ac:dyDescent="0.3">
      <c r="A27" s="9" t="s">
        <v>93</v>
      </c>
      <c r="B27" s="16" t="s">
        <v>140</v>
      </c>
      <c r="C27" s="10" t="s">
        <v>0</v>
      </c>
      <c r="D27" s="11">
        <v>78</v>
      </c>
      <c r="E27" s="11">
        <v>2</v>
      </c>
      <c r="F27" s="11">
        <f t="shared" si="0"/>
        <v>156</v>
      </c>
      <c r="G27" s="13">
        <v>6</v>
      </c>
      <c r="H27" s="74">
        <f t="shared" ref="H27:H34" si="6">SUM(F27*G27)</f>
        <v>936</v>
      </c>
      <c r="I27" s="15">
        <v>62.21</v>
      </c>
      <c r="J27" s="70">
        <f t="shared" si="2"/>
        <v>58228.56</v>
      </c>
      <c r="K27" s="72"/>
    </row>
    <row r="28" spans="1:11" ht="15" customHeight="1" x14ac:dyDescent="0.3">
      <c r="A28" s="9" t="s">
        <v>94</v>
      </c>
      <c r="B28" s="1" t="s">
        <v>141</v>
      </c>
      <c r="C28" s="43" t="s">
        <v>0</v>
      </c>
      <c r="D28" s="44">
        <v>10</v>
      </c>
      <c r="E28" s="45">
        <v>1</v>
      </c>
      <c r="F28" s="44">
        <f>D28*E28</f>
        <v>10</v>
      </c>
      <c r="G28" s="46">
        <v>6</v>
      </c>
      <c r="H28" s="75">
        <f t="shared" si="6"/>
        <v>60</v>
      </c>
      <c r="I28" s="15">
        <v>62.21</v>
      </c>
      <c r="J28" s="70">
        <f t="shared" si="2"/>
        <v>3732.6</v>
      </c>
      <c r="K28" s="72"/>
    </row>
    <row r="29" spans="1:11" ht="15" customHeight="1" x14ac:dyDescent="0.3">
      <c r="A29" s="9" t="s">
        <v>95</v>
      </c>
      <c r="B29" s="16" t="s">
        <v>10</v>
      </c>
      <c r="C29" s="10" t="s">
        <v>0</v>
      </c>
      <c r="D29" s="11">
        <v>155</v>
      </c>
      <c r="E29" s="11">
        <v>1</v>
      </c>
      <c r="F29" s="11">
        <f>D29*E29</f>
        <v>155</v>
      </c>
      <c r="G29" s="13">
        <v>6</v>
      </c>
      <c r="H29" s="74">
        <f t="shared" si="6"/>
        <v>930</v>
      </c>
      <c r="I29" s="15">
        <v>62.21</v>
      </c>
      <c r="J29" s="70">
        <f t="shared" si="2"/>
        <v>57855.3</v>
      </c>
      <c r="K29" s="72"/>
    </row>
    <row r="30" spans="1:11" ht="15" customHeight="1" x14ac:dyDescent="0.3">
      <c r="A30" s="9" t="s">
        <v>96</v>
      </c>
      <c r="B30" s="16" t="s">
        <v>39</v>
      </c>
      <c r="C30" s="10" t="s">
        <v>0</v>
      </c>
      <c r="D30" s="11">
        <v>155</v>
      </c>
      <c r="E30" s="11">
        <v>1</v>
      </c>
      <c r="F30" s="11">
        <f>D30*E30</f>
        <v>155</v>
      </c>
      <c r="G30" s="13">
        <v>80</v>
      </c>
      <c r="H30" s="74">
        <f t="shared" si="6"/>
        <v>12400</v>
      </c>
      <c r="I30" s="15">
        <v>62.21</v>
      </c>
      <c r="J30" s="70">
        <f t="shared" si="2"/>
        <v>771404</v>
      </c>
      <c r="K30" s="72"/>
    </row>
    <row r="31" spans="1:11" ht="15" customHeight="1" x14ac:dyDescent="0.3">
      <c r="A31" s="9" t="s">
        <v>97</v>
      </c>
      <c r="B31" s="16" t="s">
        <v>142</v>
      </c>
      <c r="C31" s="10" t="s">
        <v>0</v>
      </c>
      <c r="D31" s="11">
        <v>77</v>
      </c>
      <c r="E31" s="11">
        <v>1</v>
      </c>
      <c r="F31" s="12">
        <f>D31*E31</f>
        <v>77</v>
      </c>
      <c r="G31" s="13">
        <v>15</v>
      </c>
      <c r="H31" s="74">
        <f t="shared" si="6"/>
        <v>1155</v>
      </c>
      <c r="I31" s="15">
        <v>62.21</v>
      </c>
      <c r="J31" s="70">
        <f t="shared" si="2"/>
        <v>71852.55</v>
      </c>
      <c r="K31" s="72"/>
    </row>
    <row r="32" spans="1:11" ht="15" customHeight="1" x14ac:dyDescent="0.3">
      <c r="A32" s="9" t="s">
        <v>98</v>
      </c>
      <c r="B32" s="16" t="s">
        <v>3</v>
      </c>
      <c r="C32" s="10" t="s">
        <v>0</v>
      </c>
      <c r="D32" s="11">
        <v>155</v>
      </c>
      <c r="E32" s="11">
        <v>1</v>
      </c>
      <c r="F32" s="12">
        <f t="shared" ref="F32:F46" si="7">D32*E32</f>
        <v>155</v>
      </c>
      <c r="G32" s="13">
        <v>40</v>
      </c>
      <c r="H32" s="74">
        <f t="shared" si="6"/>
        <v>6200</v>
      </c>
      <c r="I32" s="15">
        <v>62.21</v>
      </c>
      <c r="J32" s="70">
        <f t="shared" si="2"/>
        <v>385702</v>
      </c>
      <c r="K32" s="72"/>
    </row>
    <row r="33" spans="1:12" ht="15" customHeight="1" x14ac:dyDescent="0.3">
      <c r="A33" s="9" t="s">
        <v>99</v>
      </c>
      <c r="B33" s="16" t="s">
        <v>143</v>
      </c>
      <c r="C33" s="10" t="s">
        <v>0</v>
      </c>
      <c r="D33" s="47">
        <v>121</v>
      </c>
      <c r="E33" s="11">
        <v>1</v>
      </c>
      <c r="F33" s="12">
        <f t="shared" si="7"/>
        <v>121</v>
      </c>
      <c r="G33" s="48">
        <v>60</v>
      </c>
      <c r="H33" s="74">
        <f t="shared" si="6"/>
        <v>7260</v>
      </c>
      <c r="I33" s="15">
        <v>62.21</v>
      </c>
      <c r="J33" s="70">
        <f t="shared" si="2"/>
        <v>451644.60000000003</v>
      </c>
      <c r="K33" s="72"/>
    </row>
    <row r="34" spans="1:12" ht="15" customHeight="1" x14ac:dyDescent="0.3">
      <c r="A34" s="9" t="s">
        <v>100</v>
      </c>
      <c r="B34" s="16" t="s">
        <v>40</v>
      </c>
      <c r="C34" s="10" t="s">
        <v>0</v>
      </c>
      <c r="D34" s="11">
        <v>155</v>
      </c>
      <c r="E34" s="11">
        <v>1</v>
      </c>
      <c r="F34" s="12">
        <f t="shared" si="7"/>
        <v>155</v>
      </c>
      <c r="G34" s="13">
        <v>0.5</v>
      </c>
      <c r="H34" s="74">
        <f t="shared" si="6"/>
        <v>77.5</v>
      </c>
      <c r="I34" s="15">
        <v>62.21</v>
      </c>
      <c r="J34" s="70">
        <f t="shared" si="2"/>
        <v>4821.2749999999996</v>
      </c>
      <c r="K34" s="72"/>
    </row>
    <row r="35" spans="1:12" ht="15" customHeight="1" x14ac:dyDescent="0.3">
      <c r="A35" s="9" t="s">
        <v>151</v>
      </c>
      <c r="B35" s="16" t="s">
        <v>144</v>
      </c>
      <c r="C35" s="10" t="s">
        <v>0</v>
      </c>
      <c r="D35" s="11">
        <v>100</v>
      </c>
      <c r="E35" s="11">
        <v>1</v>
      </c>
      <c r="F35" s="12">
        <f t="shared" si="7"/>
        <v>100</v>
      </c>
      <c r="G35" s="13">
        <v>0.5</v>
      </c>
      <c r="H35" s="74">
        <f t="shared" ref="H35" si="8">SUM(F35*G35)</f>
        <v>50</v>
      </c>
      <c r="I35" s="15">
        <v>62.21</v>
      </c>
      <c r="J35" s="70">
        <f t="shared" si="2"/>
        <v>3110.5</v>
      </c>
      <c r="K35" s="72"/>
    </row>
    <row r="36" spans="1:12" ht="15" customHeight="1" x14ac:dyDescent="0.3">
      <c r="A36" s="9" t="s">
        <v>152</v>
      </c>
      <c r="B36" s="16" t="s">
        <v>145</v>
      </c>
      <c r="C36" s="10" t="s">
        <v>0</v>
      </c>
      <c r="D36" s="11">
        <v>20</v>
      </c>
      <c r="E36" s="11">
        <v>1</v>
      </c>
      <c r="F36" s="12">
        <f t="shared" si="7"/>
        <v>20</v>
      </c>
      <c r="G36" s="13">
        <v>10</v>
      </c>
      <c r="H36" s="74">
        <f t="shared" ref="H36:H46" si="9">SUM(F36*G36)</f>
        <v>200</v>
      </c>
      <c r="I36" s="15">
        <v>62.21</v>
      </c>
      <c r="J36" s="70">
        <f t="shared" si="2"/>
        <v>12442</v>
      </c>
      <c r="K36" s="72"/>
    </row>
    <row r="37" spans="1:12" ht="15" customHeight="1" x14ac:dyDescent="0.3">
      <c r="A37" s="9" t="s">
        <v>153</v>
      </c>
      <c r="B37" s="100" t="s">
        <v>158</v>
      </c>
      <c r="C37" s="10" t="s">
        <v>0</v>
      </c>
      <c r="D37" s="11">
        <v>155</v>
      </c>
      <c r="E37" s="11">
        <v>1</v>
      </c>
      <c r="F37" s="12">
        <f t="shared" ref="F37" si="10">D37*E37</f>
        <v>155</v>
      </c>
      <c r="G37" s="13">
        <v>1</v>
      </c>
      <c r="H37" s="74">
        <f t="shared" ref="H37" si="11">SUM(F37*G37)</f>
        <v>155</v>
      </c>
      <c r="I37" s="15">
        <v>62.21</v>
      </c>
      <c r="J37" s="70">
        <f t="shared" ref="J37" si="12">H37*I37</f>
        <v>9642.5499999999993</v>
      </c>
      <c r="K37" s="72"/>
    </row>
    <row r="38" spans="1:12" ht="15" customHeight="1" x14ac:dyDescent="0.3">
      <c r="A38" s="91"/>
      <c r="B38" s="92" t="s">
        <v>154</v>
      </c>
      <c r="C38" s="93"/>
      <c r="D38" s="94"/>
      <c r="E38" s="94"/>
      <c r="F38" s="95"/>
      <c r="G38" s="96"/>
      <c r="H38" s="97"/>
      <c r="I38" s="98"/>
      <c r="J38" s="90"/>
      <c r="K38" s="72"/>
    </row>
    <row r="39" spans="1:12" ht="15" customHeight="1" x14ac:dyDescent="0.3">
      <c r="A39" s="16" t="s">
        <v>103</v>
      </c>
      <c r="B39" s="38" t="s">
        <v>41</v>
      </c>
      <c r="C39" s="10" t="s">
        <v>0</v>
      </c>
      <c r="D39" s="15">
        <v>155</v>
      </c>
      <c r="E39" s="15">
        <v>1</v>
      </c>
      <c r="F39" s="12">
        <f t="shared" si="7"/>
        <v>155</v>
      </c>
      <c r="G39" s="13">
        <v>8</v>
      </c>
      <c r="H39" s="74">
        <f t="shared" si="9"/>
        <v>1240</v>
      </c>
      <c r="I39" s="15">
        <v>62.21</v>
      </c>
      <c r="J39" s="70">
        <f t="shared" si="2"/>
        <v>77140.399999999994</v>
      </c>
      <c r="K39" s="72"/>
      <c r="L39" s="17"/>
    </row>
    <row r="40" spans="1:12" ht="15" customHeight="1" x14ac:dyDescent="0.3">
      <c r="A40" s="16" t="s">
        <v>106</v>
      </c>
      <c r="B40" s="16" t="s">
        <v>110</v>
      </c>
      <c r="C40" s="10" t="s">
        <v>0</v>
      </c>
      <c r="D40" s="15">
        <v>155</v>
      </c>
      <c r="E40" s="15">
        <v>1</v>
      </c>
      <c r="F40" s="12">
        <f t="shared" si="7"/>
        <v>155</v>
      </c>
      <c r="G40" s="13">
        <v>10</v>
      </c>
      <c r="H40" s="74">
        <f t="shared" si="9"/>
        <v>1550</v>
      </c>
      <c r="I40" s="15">
        <v>62.21</v>
      </c>
      <c r="J40" s="70">
        <f t="shared" si="2"/>
        <v>96425.5</v>
      </c>
      <c r="K40" s="72"/>
    </row>
    <row r="41" spans="1:12" ht="15" customHeight="1" x14ac:dyDescent="0.3">
      <c r="A41" s="9" t="s">
        <v>105</v>
      </c>
      <c r="B41" s="38" t="s">
        <v>42</v>
      </c>
      <c r="C41" s="10" t="s">
        <v>0</v>
      </c>
      <c r="D41" s="11">
        <v>155</v>
      </c>
      <c r="E41" s="11">
        <v>1</v>
      </c>
      <c r="F41" s="12">
        <f t="shared" si="7"/>
        <v>155</v>
      </c>
      <c r="G41" s="13">
        <v>1</v>
      </c>
      <c r="H41" s="74">
        <f t="shared" si="9"/>
        <v>155</v>
      </c>
      <c r="I41" s="15">
        <v>62.21</v>
      </c>
      <c r="J41" s="70">
        <f t="shared" si="2"/>
        <v>9642.5499999999993</v>
      </c>
      <c r="K41" s="72"/>
    </row>
    <row r="42" spans="1:12" ht="15" customHeight="1" x14ac:dyDescent="0.3">
      <c r="A42" s="16" t="s">
        <v>107</v>
      </c>
      <c r="B42" s="16" t="s">
        <v>43</v>
      </c>
      <c r="C42" s="10" t="s">
        <v>0</v>
      </c>
      <c r="D42" s="15">
        <v>155</v>
      </c>
      <c r="E42" s="15">
        <v>1</v>
      </c>
      <c r="F42" s="12">
        <f t="shared" si="7"/>
        <v>155</v>
      </c>
      <c r="G42" s="13">
        <v>12</v>
      </c>
      <c r="H42" s="74">
        <f t="shared" si="9"/>
        <v>1860</v>
      </c>
      <c r="I42" s="15">
        <v>62.21</v>
      </c>
      <c r="J42" s="70">
        <f t="shared" si="2"/>
        <v>115710.6</v>
      </c>
      <c r="K42" s="72"/>
    </row>
    <row r="43" spans="1:12" ht="15" customHeight="1" x14ac:dyDescent="0.3">
      <c r="A43" s="16" t="s">
        <v>108</v>
      </c>
      <c r="B43" s="16" t="s">
        <v>33</v>
      </c>
      <c r="C43" s="10" t="s">
        <v>0</v>
      </c>
      <c r="D43" s="15">
        <v>155</v>
      </c>
      <c r="E43" s="15">
        <v>1</v>
      </c>
      <c r="F43" s="12">
        <f t="shared" si="7"/>
        <v>155</v>
      </c>
      <c r="G43" s="13">
        <v>11</v>
      </c>
      <c r="H43" s="74">
        <f t="shared" si="9"/>
        <v>1705</v>
      </c>
      <c r="I43" s="15">
        <v>62.21</v>
      </c>
      <c r="J43" s="70">
        <f t="shared" si="2"/>
        <v>106068.05</v>
      </c>
      <c r="K43" s="72"/>
    </row>
    <row r="44" spans="1:12" ht="15" customHeight="1" x14ac:dyDescent="0.3">
      <c r="A44" s="16" t="s">
        <v>104</v>
      </c>
      <c r="B44" s="16" t="s">
        <v>6</v>
      </c>
      <c r="C44" s="10" t="s">
        <v>0</v>
      </c>
      <c r="D44" s="15">
        <v>155</v>
      </c>
      <c r="E44" s="15">
        <v>1</v>
      </c>
      <c r="F44" s="12">
        <f t="shared" si="7"/>
        <v>155</v>
      </c>
      <c r="G44" s="13">
        <v>1</v>
      </c>
      <c r="H44" s="74">
        <f t="shared" si="9"/>
        <v>155</v>
      </c>
      <c r="I44" s="15">
        <v>62.21</v>
      </c>
      <c r="J44" s="70">
        <f t="shared" si="2"/>
        <v>9642.5499999999993</v>
      </c>
      <c r="K44" s="72"/>
    </row>
    <row r="45" spans="1:12" ht="15" customHeight="1" x14ac:dyDescent="0.3">
      <c r="A45" s="16" t="s">
        <v>104</v>
      </c>
      <c r="B45" s="16" t="s">
        <v>5</v>
      </c>
      <c r="C45" s="10" t="s">
        <v>0</v>
      </c>
      <c r="D45" s="42">
        <v>155</v>
      </c>
      <c r="E45" s="15">
        <v>1</v>
      </c>
      <c r="F45" s="12">
        <f t="shared" si="7"/>
        <v>155</v>
      </c>
      <c r="G45" s="13">
        <v>4</v>
      </c>
      <c r="H45" s="74">
        <f t="shared" si="9"/>
        <v>620</v>
      </c>
      <c r="I45" s="15">
        <v>62.21</v>
      </c>
      <c r="J45" s="70">
        <f t="shared" si="2"/>
        <v>38570.199999999997</v>
      </c>
      <c r="K45" s="72"/>
    </row>
    <row r="46" spans="1:12" ht="15" customHeight="1" x14ac:dyDescent="0.3">
      <c r="A46" s="16" t="s">
        <v>102</v>
      </c>
      <c r="B46" s="38" t="s">
        <v>34</v>
      </c>
      <c r="C46" s="10" t="s">
        <v>0</v>
      </c>
      <c r="D46" s="11">
        <v>155</v>
      </c>
      <c r="E46" s="11">
        <v>1</v>
      </c>
      <c r="F46" s="12">
        <f t="shared" si="7"/>
        <v>155</v>
      </c>
      <c r="G46" s="13">
        <v>1</v>
      </c>
      <c r="H46" s="74">
        <f t="shared" si="9"/>
        <v>155</v>
      </c>
      <c r="I46" s="15">
        <v>62.21</v>
      </c>
      <c r="J46" s="70">
        <f t="shared" si="2"/>
        <v>9642.5499999999993</v>
      </c>
      <c r="K46" s="72"/>
    </row>
    <row r="47" spans="1:12" ht="13" x14ac:dyDescent="0.3">
      <c r="B47" s="8"/>
      <c r="C47" s="5"/>
      <c r="D47" s="4"/>
      <c r="E47" s="4"/>
      <c r="F47" s="76">
        <f>SUM(F6:F46)</f>
        <v>5824</v>
      </c>
      <c r="G47" s="2"/>
      <c r="H47" s="75">
        <f>SUM(H6:H46)</f>
        <v>185513.5</v>
      </c>
      <c r="I47" s="77"/>
      <c r="J47" s="84">
        <f>SUM(J6:J46)</f>
        <v>11540794.835000006</v>
      </c>
    </row>
    <row r="48" spans="1:12" ht="13" x14ac:dyDescent="0.3">
      <c r="B48" s="8"/>
      <c r="C48" s="5"/>
      <c r="D48" s="4"/>
      <c r="E48" s="4"/>
      <c r="F48" s="3"/>
      <c r="G48" s="2"/>
      <c r="H48" s="6"/>
      <c r="I48" s="77"/>
      <c r="J48" s="77"/>
    </row>
    <row r="49" spans="2:10" ht="13" x14ac:dyDescent="0.3">
      <c r="B49" s="8"/>
      <c r="C49" s="23" t="s">
        <v>52</v>
      </c>
      <c r="D49" s="24"/>
      <c r="E49" s="24"/>
      <c r="F49" s="25">
        <f>F47</f>
        <v>5824</v>
      </c>
      <c r="G49" s="2"/>
      <c r="H49" s="6"/>
      <c r="I49" s="77"/>
      <c r="J49" s="77"/>
    </row>
    <row r="50" spans="2:10" ht="13" x14ac:dyDescent="0.3">
      <c r="C50" s="77"/>
      <c r="D50" s="105" t="s">
        <v>35</v>
      </c>
      <c r="E50" s="105"/>
      <c r="F50" s="105"/>
      <c r="G50" s="105"/>
      <c r="H50" s="78">
        <f>H47</f>
        <v>185513.5</v>
      </c>
      <c r="I50" s="77"/>
      <c r="J50" s="77"/>
    </row>
    <row r="51" spans="2:10" ht="13" x14ac:dyDescent="0.3">
      <c r="C51" s="77"/>
      <c r="D51" s="77"/>
      <c r="E51" s="77"/>
      <c r="F51" s="77"/>
      <c r="G51" s="106" t="s">
        <v>36</v>
      </c>
      <c r="H51" s="106"/>
      <c r="I51" s="106"/>
      <c r="J51" s="79">
        <f>J47</f>
        <v>11540794.835000006</v>
      </c>
    </row>
    <row r="52" spans="2:10" ht="13" x14ac:dyDescent="0.3">
      <c r="C52" s="101" t="s">
        <v>37</v>
      </c>
      <c r="D52" s="101"/>
      <c r="E52" s="101"/>
      <c r="F52" s="101"/>
      <c r="G52" s="80">
        <f>H50/F49</f>
        <v>31.853279532967033</v>
      </c>
      <c r="H52" s="77"/>
      <c r="I52" s="77"/>
      <c r="J52" s="77"/>
    </row>
  </sheetData>
  <customSheetViews>
    <customSheetView guid="{6AFC65E8-BA66-4C26-93D4-B10CF5B31ABD}">
      <pageMargins left="0" right="0" top="0" bottom="0" header="0" footer="0"/>
      <headerFooter alignWithMargins="0"/>
    </customSheetView>
    <customSheetView guid="{6D408708-B60D-4677-A8AE-FDB2202DA023}">
      <pageMargins left="0" right="0" top="0" bottom="0" header="0" footer="0"/>
      <headerFooter alignWithMargins="0"/>
    </customSheetView>
    <customSheetView guid="{824B90F9-415C-4796-9E3D-A1CDA185FF5F}">
      <pageMargins left="0" right="0" top="0" bottom="0" header="0" footer="0"/>
      <headerFooter alignWithMargins="0"/>
    </customSheetView>
    <customSheetView guid="{9C915AD1-207C-4784-8563-74210CE5FEE1}">
      <pageMargins left="0" right="0" top="0" bottom="0" header="0" footer="0"/>
      <headerFooter alignWithMargins="0"/>
    </customSheetView>
    <customSheetView guid="{F24F5730-C53C-4042-AFE4-F4859FDE2519}">
      <pageMargins left="0" right="0" top="0" bottom="0" header="0" footer="0"/>
      <headerFooter alignWithMargins="0"/>
    </customSheetView>
    <customSheetView guid="{E59731A6-E487-4216-B709-360885DF0B67}">
      <pageMargins left="0" right="0" top="0" bottom="0" header="0" footer="0"/>
      <headerFooter alignWithMargins="0"/>
    </customSheetView>
    <customSheetView guid="{37AA95CC-33E3-448E-A246-6D7C1E55B132}" showRuler="0">
      <pageMargins left="0" right="0" top="0" bottom="0" header="0" footer="0"/>
      <headerFooter alignWithMargins="0"/>
    </customSheetView>
    <customSheetView guid="{B1FFA0E4-DD65-453A-A78C-020A45C50C30}" showRuler="0">
      <pageMargins left="0" right="0" top="0" bottom="0" header="0" footer="0"/>
      <headerFooter alignWithMargins="0"/>
    </customSheetView>
    <customSheetView guid="{15C0669A-31B7-4E8C-B264-C157DFCC7314}">
      <pageMargins left="0" right="0" top="0" bottom="0" header="0" footer="0"/>
      <headerFooter alignWithMargins="0"/>
    </customSheetView>
    <customSheetView guid="{50551261-C85F-41F5-AFE5-A65BD7C7846A}">
      <pageMargins left="0" right="0" top="0" bottom="0" header="0" footer="0"/>
      <headerFooter alignWithMargins="0"/>
    </customSheetView>
    <customSheetView guid="{6D91BC3E-AAD1-45FF-B665-9358F89A956A}">
      <pageMargins left="0" right="0" top="0" bottom="0" header="0" footer="0"/>
      <headerFooter alignWithMargins="0"/>
    </customSheetView>
    <customSheetView guid="{BE69EC80-9217-49AB-A7C2-EDB5A6CB45B8}">
      <pageMargins left="0" right="0" top="0" bottom="0" header="0" footer="0"/>
      <headerFooter alignWithMargins="0"/>
    </customSheetView>
  </customSheetViews>
  <mergeCells count="6">
    <mergeCell ref="C52:F52"/>
    <mergeCell ref="K12:K14"/>
    <mergeCell ref="A1:J1"/>
    <mergeCell ref="A2:J2"/>
    <mergeCell ref="D50:G50"/>
    <mergeCell ref="G51:I5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ADB4-9072-4A5C-AF45-EC15B531BBA0}">
  <dimension ref="A1:H8"/>
  <sheetViews>
    <sheetView workbookViewId="0">
      <selection activeCell="E21" sqref="E21"/>
    </sheetView>
  </sheetViews>
  <sheetFormatPr defaultRowHeight="12.5" x14ac:dyDescent="0.25"/>
  <cols>
    <col min="1" max="1" width="30.1796875" customWidth="1"/>
    <col min="3" max="3" width="9.54296875" bestFit="1" customWidth="1"/>
  </cols>
  <sheetData>
    <row r="1" spans="1:8" ht="13" x14ac:dyDescent="0.3">
      <c r="A1" s="7" t="s">
        <v>109</v>
      </c>
    </row>
    <row r="2" spans="1:8" ht="50" x14ac:dyDescent="0.25">
      <c r="A2" s="57" t="s">
        <v>114</v>
      </c>
      <c r="B2" s="81" t="s">
        <v>53</v>
      </c>
      <c r="C2" s="81" t="s">
        <v>56</v>
      </c>
      <c r="D2" s="81" t="s">
        <v>45</v>
      </c>
      <c r="E2" s="81" t="s">
        <v>50</v>
      </c>
      <c r="F2" s="81" t="s">
        <v>51</v>
      </c>
    </row>
    <row r="3" spans="1:8" x14ac:dyDescent="0.25">
      <c r="A3" s="57" t="s">
        <v>44</v>
      </c>
      <c r="B3" s="82">
        <v>55.41</v>
      </c>
      <c r="C3" s="82">
        <f>B3*0.295</f>
        <v>16.345949999999998</v>
      </c>
      <c r="D3" s="82">
        <f>B3+C3</f>
        <v>71.755949999999999</v>
      </c>
      <c r="E3" s="41">
        <v>20</v>
      </c>
      <c r="F3" s="82">
        <f>D3*0.2</f>
        <v>14.351190000000001</v>
      </c>
      <c r="H3" s="26" t="s">
        <v>54</v>
      </c>
    </row>
    <row r="4" spans="1:8" x14ac:dyDescent="0.25">
      <c r="A4" s="57" t="s">
        <v>46</v>
      </c>
      <c r="B4" s="82">
        <v>71.17</v>
      </c>
      <c r="C4" s="82">
        <f>B4*0.295</f>
        <v>20.995149999999999</v>
      </c>
      <c r="D4" s="82">
        <f>B4+C4</f>
        <v>92.165149999999997</v>
      </c>
      <c r="E4" s="41">
        <v>10</v>
      </c>
      <c r="F4" s="82">
        <f>D4*0.1</f>
        <v>9.2165149999999993</v>
      </c>
      <c r="H4" s="26" t="s">
        <v>55</v>
      </c>
    </row>
    <row r="5" spans="1:8" x14ac:dyDescent="0.25">
      <c r="A5" s="57" t="s">
        <v>47</v>
      </c>
      <c r="B5" s="82">
        <v>51.87</v>
      </c>
      <c r="C5" s="82">
        <f>B5*0.295</f>
        <v>15.301649999999999</v>
      </c>
      <c r="D5" s="82">
        <f>B5+C5</f>
        <v>67.17165</v>
      </c>
      <c r="E5" s="41">
        <v>30</v>
      </c>
      <c r="F5" s="82">
        <f>D5*0.3</f>
        <v>20.151495000000001</v>
      </c>
    </row>
    <row r="6" spans="1:8" x14ac:dyDescent="0.25">
      <c r="A6" s="57" t="s">
        <v>48</v>
      </c>
      <c r="B6" s="82">
        <v>40.369999999999997</v>
      </c>
      <c r="C6" s="82">
        <f>B6*0.295</f>
        <v>11.909149999999999</v>
      </c>
      <c r="D6" s="82">
        <f>B6+C6</f>
        <v>52.279149999999994</v>
      </c>
      <c r="E6" s="41">
        <v>30</v>
      </c>
      <c r="F6" s="82">
        <f>D6*0.3</f>
        <v>15.683744999999998</v>
      </c>
    </row>
    <row r="7" spans="1:8" ht="13.5" customHeight="1" x14ac:dyDescent="0.25">
      <c r="A7" s="81" t="s">
        <v>49</v>
      </c>
      <c r="B7" s="82">
        <v>21.7</v>
      </c>
      <c r="C7" s="82">
        <f>B7*0.295</f>
        <v>6.4014999999999995</v>
      </c>
      <c r="D7" s="82">
        <f>B7+C7</f>
        <v>28.101499999999998</v>
      </c>
      <c r="E7" s="41">
        <v>10</v>
      </c>
      <c r="F7" s="82">
        <f>D7*0.1</f>
        <v>2.8101500000000001</v>
      </c>
    </row>
    <row r="8" spans="1:8" x14ac:dyDescent="0.25">
      <c r="A8" s="41"/>
      <c r="B8" s="41"/>
      <c r="C8" s="41"/>
      <c r="D8" s="41"/>
      <c r="E8" s="41">
        <f>SUM(E3:E7)</f>
        <v>100</v>
      </c>
      <c r="F8" s="83">
        <f>SUM(F3:F7)</f>
        <v>62.213095000000003</v>
      </c>
    </row>
  </sheetData>
  <hyperlinks>
    <hyperlink ref="H4" r:id="rId1" display="https://www.bls.gov/news.release/pdf/ecec.pdf" xr:uid="{BDA9515E-50B0-4C27-8FC1-B4F5CDFAB7B7}"/>
    <hyperlink ref="H3" r:id="rId2" display="https://www.bls.gov/oes/current/oes_nat.htm" xr:uid="{4B5DA30C-336C-4E89-9987-25FEDA42C3A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F74D-9EAC-414D-BD86-C1FEC3F697F4}">
  <dimension ref="A2:V43"/>
  <sheetViews>
    <sheetView workbookViewId="0">
      <selection activeCell="O7" sqref="O7"/>
    </sheetView>
  </sheetViews>
  <sheetFormatPr defaultRowHeight="12.5" x14ac:dyDescent="0.25"/>
  <cols>
    <col min="1" max="1" width="26.08984375" customWidth="1"/>
    <col min="2" max="2" width="14.453125" customWidth="1"/>
    <col min="3" max="3" width="10.6328125" customWidth="1"/>
    <col min="4" max="5" width="16.1796875" customWidth="1"/>
    <col min="8" max="8" width="10.54296875" bestFit="1" customWidth="1"/>
    <col min="10" max="10" width="13.81640625" bestFit="1" customWidth="1"/>
  </cols>
  <sheetData>
    <row r="2" spans="1:22" ht="13" x14ac:dyDescent="0.25">
      <c r="A2" s="57" t="s">
        <v>121</v>
      </c>
      <c r="B2" s="57" t="s">
        <v>122</v>
      </c>
      <c r="C2" s="57" t="s">
        <v>72</v>
      </c>
      <c r="D2" s="41"/>
      <c r="E2" s="41"/>
      <c r="F2" s="57" t="s">
        <v>72</v>
      </c>
      <c r="G2" s="57" t="s">
        <v>73</v>
      </c>
      <c r="H2" s="41"/>
      <c r="I2" s="57" t="s">
        <v>74</v>
      </c>
      <c r="J2" s="57" t="s">
        <v>75</v>
      </c>
      <c r="M2" s="49" t="s">
        <v>115</v>
      </c>
      <c r="N2" s="50"/>
      <c r="O2" s="50" t="s">
        <v>116</v>
      </c>
      <c r="P2" s="51"/>
      <c r="Q2" s="52"/>
      <c r="R2" s="52"/>
      <c r="S2" s="52"/>
      <c r="T2" s="53"/>
      <c r="U2" s="52"/>
      <c r="V2" s="51"/>
    </row>
    <row r="3" spans="1:22" x14ac:dyDescent="0.25">
      <c r="A3" s="57"/>
      <c r="B3" s="57"/>
      <c r="C3" s="57"/>
      <c r="D3" s="41"/>
      <c r="E3" s="41"/>
      <c r="F3" s="57"/>
      <c r="G3" s="57"/>
      <c r="H3" s="41"/>
      <c r="I3" s="57"/>
      <c r="J3" s="57"/>
      <c r="O3" s="17" t="s">
        <v>132</v>
      </c>
      <c r="R3" s="52"/>
      <c r="S3" s="52"/>
      <c r="T3" s="53"/>
      <c r="U3" s="52"/>
      <c r="V3" s="51"/>
    </row>
    <row r="4" spans="1:22" ht="13" x14ac:dyDescent="0.3">
      <c r="A4" s="107" t="s">
        <v>128</v>
      </c>
      <c r="B4" s="108"/>
      <c r="C4" s="108"/>
      <c r="D4" s="108"/>
      <c r="E4" s="108"/>
      <c r="F4" s="108"/>
      <c r="G4" s="108"/>
      <c r="H4" s="108"/>
      <c r="I4" s="108"/>
      <c r="J4" s="109"/>
      <c r="M4" s="49" t="s">
        <v>117</v>
      </c>
      <c r="N4" s="50"/>
      <c r="O4" s="26" t="s">
        <v>118</v>
      </c>
      <c r="P4" s="51"/>
      <c r="Q4" s="52"/>
      <c r="S4" s="67" t="s">
        <v>136</v>
      </c>
      <c r="T4" s="55"/>
      <c r="U4" s="54"/>
      <c r="V4" s="51"/>
    </row>
    <row r="5" spans="1:22" ht="13" x14ac:dyDescent="0.25">
      <c r="A5" s="57" t="s">
        <v>57</v>
      </c>
      <c r="B5" s="57" t="s">
        <v>123</v>
      </c>
      <c r="C5" s="56">
        <v>176458</v>
      </c>
      <c r="D5" s="58">
        <v>84.55</v>
      </c>
      <c r="E5" s="58">
        <f>D5*0.3625</f>
        <v>30.649374999999999</v>
      </c>
      <c r="F5" s="59">
        <f>D5+E5</f>
        <v>115.199375</v>
      </c>
      <c r="G5" s="57">
        <v>2</v>
      </c>
      <c r="H5" s="59">
        <f>F5*G5</f>
        <v>230.39875000000001</v>
      </c>
      <c r="I5" s="57"/>
      <c r="J5" s="57"/>
      <c r="M5" s="49" t="s">
        <v>119</v>
      </c>
      <c r="N5" s="50" t="s">
        <v>120</v>
      </c>
      <c r="O5" s="50"/>
      <c r="P5" s="51"/>
      <c r="Q5" s="52"/>
    </row>
    <row r="6" spans="1:22" x14ac:dyDescent="0.25">
      <c r="A6" s="57" t="s">
        <v>58</v>
      </c>
      <c r="B6" s="57" t="s">
        <v>123</v>
      </c>
      <c r="C6" s="56">
        <v>176458</v>
      </c>
      <c r="D6" s="58">
        <v>84.55</v>
      </c>
      <c r="E6" s="58">
        <f t="shared" ref="E6:E9" si="0">D6*0.3625</f>
        <v>30.649374999999999</v>
      </c>
      <c r="F6" s="59">
        <f t="shared" ref="F6:F9" si="1">D6+E6</f>
        <v>115.199375</v>
      </c>
      <c r="G6" s="57">
        <v>3</v>
      </c>
      <c r="H6" s="59">
        <f t="shared" ref="H6:H9" si="2">F6*G6</f>
        <v>345.59812499999998</v>
      </c>
      <c r="I6" s="57"/>
      <c r="J6" s="57"/>
    </row>
    <row r="7" spans="1:22" ht="13" x14ac:dyDescent="0.25">
      <c r="A7" s="57" t="s">
        <v>59</v>
      </c>
      <c r="B7" s="57" t="s">
        <v>124</v>
      </c>
      <c r="C7" s="56">
        <v>126949</v>
      </c>
      <c r="D7" s="58">
        <v>60.83</v>
      </c>
      <c r="E7" s="58">
        <f t="shared" si="0"/>
        <v>22.050874999999998</v>
      </c>
      <c r="F7" s="59">
        <f t="shared" si="1"/>
        <v>82.880875000000003</v>
      </c>
      <c r="G7" s="57">
        <v>6</v>
      </c>
      <c r="H7" s="59">
        <f t="shared" si="2"/>
        <v>497.28525000000002</v>
      </c>
      <c r="I7" s="57"/>
      <c r="J7" s="57"/>
      <c r="M7" s="49" t="s">
        <v>133</v>
      </c>
      <c r="O7" s="26" t="s">
        <v>134</v>
      </c>
      <c r="S7" s="17" t="s">
        <v>135</v>
      </c>
    </row>
    <row r="8" spans="1:22" x14ac:dyDescent="0.25">
      <c r="A8" s="57" t="s">
        <v>60</v>
      </c>
      <c r="B8" s="57" t="s">
        <v>124</v>
      </c>
      <c r="C8" s="56">
        <v>126949</v>
      </c>
      <c r="D8" s="58">
        <v>60.83</v>
      </c>
      <c r="E8" s="58">
        <f t="shared" si="0"/>
        <v>22.050874999999998</v>
      </c>
      <c r="F8" s="59">
        <f t="shared" si="1"/>
        <v>82.880875000000003</v>
      </c>
      <c r="G8" s="57">
        <v>5</v>
      </c>
      <c r="H8" s="59">
        <f t="shared" si="2"/>
        <v>414.40437500000002</v>
      </c>
      <c r="I8" s="57"/>
      <c r="J8" s="57"/>
    </row>
    <row r="9" spans="1:22" x14ac:dyDescent="0.25">
      <c r="A9" s="57" t="s">
        <v>68</v>
      </c>
      <c r="B9" s="57" t="s">
        <v>125</v>
      </c>
      <c r="C9" s="56">
        <v>183500</v>
      </c>
      <c r="D9" s="58">
        <v>87.93</v>
      </c>
      <c r="E9" s="58">
        <f t="shared" si="0"/>
        <v>31.874625000000002</v>
      </c>
      <c r="F9" s="59">
        <f t="shared" si="1"/>
        <v>119.80462500000002</v>
      </c>
      <c r="G9" s="57">
        <v>2</v>
      </c>
      <c r="H9" s="59">
        <f t="shared" si="2"/>
        <v>239.60925000000003</v>
      </c>
      <c r="I9" s="57"/>
      <c r="J9" s="57"/>
    </row>
    <row r="10" spans="1:22" ht="13" x14ac:dyDescent="0.3">
      <c r="A10" s="63" t="s">
        <v>64</v>
      </c>
      <c r="B10" s="57"/>
      <c r="C10" s="57"/>
      <c r="D10" s="41"/>
      <c r="E10" s="41"/>
      <c r="F10" s="57"/>
      <c r="G10" s="57">
        <f>SUM(G5:G9)</f>
        <v>18</v>
      </c>
      <c r="H10" s="59">
        <f>SUM(H5:H9)</f>
        <v>1727.2957500000002</v>
      </c>
      <c r="I10" s="57">
        <v>250</v>
      </c>
      <c r="J10" s="60">
        <f>I10*H10</f>
        <v>431823.93750000006</v>
      </c>
    </row>
    <row r="11" spans="1:22" x14ac:dyDescent="0.25">
      <c r="A11" s="57"/>
      <c r="B11" s="57"/>
      <c r="C11" s="57"/>
      <c r="D11" s="41"/>
      <c r="E11" s="41"/>
      <c r="F11" s="57"/>
      <c r="G11" s="57"/>
      <c r="H11" s="41"/>
      <c r="I11" s="57"/>
      <c r="J11" s="57"/>
    </row>
    <row r="12" spans="1:22" ht="13" x14ac:dyDescent="0.3">
      <c r="A12" s="107" t="s">
        <v>76</v>
      </c>
      <c r="B12" s="108"/>
      <c r="C12" s="108"/>
      <c r="D12" s="108"/>
      <c r="E12" s="108"/>
      <c r="F12" s="108"/>
      <c r="G12" s="108"/>
      <c r="H12" s="108"/>
      <c r="I12" s="108"/>
      <c r="J12" s="109"/>
    </row>
    <row r="13" spans="1:22" x14ac:dyDescent="0.25">
      <c r="A13" s="41" t="s">
        <v>57</v>
      </c>
      <c r="B13" s="57" t="s">
        <v>123</v>
      </c>
      <c r="C13" s="56">
        <v>176458</v>
      </c>
      <c r="D13" s="58">
        <v>84.55</v>
      </c>
      <c r="E13" s="58">
        <f>D13*0.3625</f>
        <v>30.649374999999999</v>
      </c>
      <c r="F13" s="59">
        <f>D13+E13</f>
        <v>115.199375</v>
      </c>
      <c r="G13" s="41">
        <v>45</v>
      </c>
      <c r="H13" s="59">
        <f>F13*G13</f>
        <v>5183.9718750000002</v>
      </c>
      <c r="I13" s="41"/>
      <c r="J13" s="59"/>
    </row>
    <row r="14" spans="1:22" x14ac:dyDescent="0.25">
      <c r="A14" s="41" t="s">
        <v>58</v>
      </c>
      <c r="B14" s="57" t="s">
        <v>123</v>
      </c>
      <c r="C14" s="56">
        <v>176458</v>
      </c>
      <c r="D14" s="58">
        <v>84.55</v>
      </c>
      <c r="E14" s="58">
        <f t="shared" ref="E14:E18" si="3">D14*0.3625</f>
        <v>30.649374999999999</v>
      </c>
      <c r="F14" s="59">
        <f t="shared" ref="F14:F15" si="4">D14+E14</f>
        <v>115.199375</v>
      </c>
      <c r="G14" s="41">
        <v>30</v>
      </c>
      <c r="H14" s="59">
        <f t="shared" ref="H14:H18" si="5">F14*G14</f>
        <v>3455.9812500000003</v>
      </c>
      <c r="I14" s="41"/>
      <c r="J14" s="59"/>
    </row>
    <row r="15" spans="1:22" x14ac:dyDescent="0.25">
      <c r="A15" s="41" t="s">
        <v>59</v>
      </c>
      <c r="B15" s="57" t="s">
        <v>124</v>
      </c>
      <c r="C15" s="56">
        <v>126949</v>
      </c>
      <c r="D15" s="58">
        <v>60.83</v>
      </c>
      <c r="E15" s="58">
        <f t="shared" si="3"/>
        <v>22.050874999999998</v>
      </c>
      <c r="F15" s="59">
        <f t="shared" si="4"/>
        <v>82.880875000000003</v>
      </c>
      <c r="G15" s="41">
        <v>30</v>
      </c>
      <c r="H15" s="59">
        <f t="shared" si="5"/>
        <v>2486.42625</v>
      </c>
      <c r="I15" s="41"/>
      <c r="J15" s="59"/>
    </row>
    <row r="16" spans="1:22" x14ac:dyDescent="0.25">
      <c r="A16" s="41" t="s">
        <v>61</v>
      </c>
      <c r="B16" s="57" t="s">
        <v>124</v>
      </c>
      <c r="C16" s="56">
        <v>126949</v>
      </c>
      <c r="D16" s="58">
        <v>60.83</v>
      </c>
      <c r="E16" s="58">
        <f t="shared" si="3"/>
        <v>22.050874999999998</v>
      </c>
      <c r="F16" s="59">
        <f t="shared" ref="F16:F18" si="6">D16+E16</f>
        <v>82.880875000000003</v>
      </c>
      <c r="G16" s="41">
        <v>64</v>
      </c>
      <c r="H16" s="59">
        <f t="shared" si="5"/>
        <v>5304.3760000000002</v>
      </c>
      <c r="I16" s="41"/>
      <c r="J16" s="59"/>
    </row>
    <row r="17" spans="1:10" x14ac:dyDescent="0.25">
      <c r="A17" s="41" t="s">
        <v>62</v>
      </c>
      <c r="B17" s="57" t="s">
        <v>123</v>
      </c>
      <c r="C17" s="56">
        <v>176458</v>
      </c>
      <c r="D17" s="58">
        <v>84.55</v>
      </c>
      <c r="E17" s="58">
        <f t="shared" si="3"/>
        <v>30.649374999999999</v>
      </c>
      <c r="F17" s="59">
        <f t="shared" si="6"/>
        <v>115.199375</v>
      </c>
      <c r="G17" s="41">
        <v>5</v>
      </c>
      <c r="H17" s="59">
        <f t="shared" si="5"/>
        <v>575.99687500000005</v>
      </c>
      <c r="I17" s="41"/>
      <c r="J17" s="59"/>
    </row>
    <row r="18" spans="1:10" x14ac:dyDescent="0.25">
      <c r="A18" s="41" t="s">
        <v>63</v>
      </c>
      <c r="B18" s="57" t="s">
        <v>125</v>
      </c>
      <c r="C18" s="56">
        <v>183500</v>
      </c>
      <c r="D18" s="58">
        <v>87.93</v>
      </c>
      <c r="E18" s="58">
        <f t="shared" si="3"/>
        <v>31.874625000000002</v>
      </c>
      <c r="F18" s="59">
        <f t="shared" si="6"/>
        <v>119.80462500000002</v>
      </c>
      <c r="G18" s="41">
        <v>5</v>
      </c>
      <c r="H18" s="59">
        <f t="shared" si="5"/>
        <v>599.02312500000005</v>
      </c>
      <c r="I18" s="41"/>
      <c r="J18" s="59"/>
    </row>
    <row r="19" spans="1:10" ht="13" x14ac:dyDescent="0.3">
      <c r="A19" s="63" t="s">
        <v>64</v>
      </c>
      <c r="B19" s="41"/>
      <c r="C19" s="41"/>
      <c r="D19" s="41"/>
      <c r="E19" s="41"/>
      <c r="F19" s="41"/>
      <c r="G19" s="41">
        <f>SUM(G13:G18)</f>
        <v>179</v>
      </c>
      <c r="H19" s="59">
        <f>SUM(H13:H18)</f>
        <v>17605.775375000001</v>
      </c>
      <c r="I19" s="41">
        <v>155</v>
      </c>
      <c r="J19" s="59">
        <f>H19*I19</f>
        <v>2728895.183125</v>
      </c>
    </row>
    <row r="20" spans="1:10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3" x14ac:dyDescent="0.3">
      <c r="A21" s="107" t="s">
        <v>126</v>
      </c>
      <c r="B21" s="108"/>
      <c r="C21" s="108"/>
      <c r="D21" s="108"/>
      <c r="E21" s="108"/>
      <c r="F21" s="108"/>
      <c r="G21" s="108"/>
      <c r="H21" s="108"/>
      <c r="I21" s="108"/>
      <c r="J21" s="109"/>
    </row>
    <row r="22" spans="1:10" x14ac:dyDescent="0.25">
      <c r="A22" s="41" t="s">
        <v>57</v>
      </c>
      <c r="B22" s="57" t="s">
        <v>123</v>
      </c>
      <c r="C22" s="56">
        <v>176458</v>
      </c>
      <c r="D22" s="58">
        <v>84.55</v>
      </c>
      <c r="E22" s="58">
        <f>D22*0.3625</f>
        <v>30.649374999999999</v>
      </c>
      <c r="F22" s="59">
        <f>D22+E22</f>
        <v>115.199375</v>
      </c>
      <c r="G22" s="41">
        <v>16</v>
      </c>
      <c r="H22" s="59">
        <f t="shared" ref="H22:H31" si="7">F22*G22</f>
        <v>1843.19</v>
      </c>
      <c r="I22" s="59"/>
      <c r="J22" s="41"/>
    </row>
    <row r="23" spans="1:10" x14ac:dyDescent="0.25">
      <c r="A23" s="41" t="s">
        <v>58</v>
      </c>
      <c r="B23" s="57" t="s">
        <v>123</v>
      </c>
      <c r="C23" s="56">
        <v>176458</v>
      </c>
      <c r="D23" s="58">
        <v>84.55</v>
      </c>
      <c r="E23" s="58">
        <f t="shared" ref="E23:E25" si="8">D23*0.3625</f>
        <v>30.649374999999999</v>
      </c>
      <c r="F23" s="59">
        <f t="shared" ref="F23:F25" si="9">D23+E23</f>
        <v>115.199375</v>
      </c>
      <c r="G23" s="41">
        <v>40</v>
      </c>
      <c r="H23" s="59">
        <f t="shared" si="7"/>
        <v>4607.9750000000004</v>
      </c>
      <c r="I23" s="59"/>
      <c r="J23" s="41"/>
    </row>
    <row r="24" spans="1:10" x14ac:dyDescent="0.25">
      <c r="A24" s="41" t="s">
        <v>59</v>
      </c>
      <c r="B24" s="57" t="s">
        <v>124</v>
      </c>
      <c r="C24" s="56">
        <v>126949</v>
      </c>
      <c r="D24" s="58">
        <v>60.83</v>
      </c>
      <c r="E24" s="58">
        <f t="shared" si="8"/>
        <v>22.050874999999998</v>
      </c>
      <c r="F24" s="59">
        <f t="shared" si="9"/>
        <v>82.880875000000003</v>
      </c>
      <c r="G24" s="41">
        <v>80</v>
      </c>
      <c r="H24" s="59">
        <f t="shared" si="7"/>
        <v>6630.47</v>
      </c>
      <c r="I24" s="59"/>
      <c r="J24" s="41"/>
    </row>
    <row r="25" spans="1:10" x14ac:dyDescent="0.25">
      <c r="A25" s="41" t="s">
        <v>65</v>
      </c>
      <c r="B25" s="57" t="s">
        <v>123</v>
      </c>
      <c r="C25" s="56">
        <v>176458</v>
      </c>
      <c r="D25" s="58">
        <v>84.55</v>
      </c>
      <c r="E25" s="58">
        <f t="shared" si="8"/>
        <v>30.649374999999999</v>
      </c>
      <c r="F25" s="59">
        <f t="shared" si="9"/>
        <v>115.199375</v>
      </c>
      <c r="G25" s="41">
        <v>20</v>
      </c>
      <c r="H25" s="59">
        <f t="shared" si="7"/>
        <v>2303.9875000000002</v>
      </c>
      <c r="I25" s="59"/>
      <c r="J25" s="41"/>
    </row>
    <row r="26" spans="1:10" x14ac:dyDescent="0.25">
      <c r="A26" s="64" t="s">
        <v>66</v>
      </c>
      <c r="B26" s="64"/>
      <c r="C26" s="64"/>
      <c r="D26" s="64"/>
      <c r="E26" s="64"/>
      <c r="F26" s="65">
        <v>100</v>
      </c>
      <c r="G26" s="64">
        <v>15</v>
      </c>
      <c r="H26" s="65">
        <f t="shared" si="7"/>
        <v>1500</v>
      </c>
      <c r="I26" s="59"/>
      <c r="J26" s="41"/>
    </row>
    <row r="27" spans="1:10" x14ac:dyDescent="0.25">
      <c r="A27" s="41" t="s">
        <v>67</v>
      </c>
      <c r="B27" s="57" t="s">
        <v>123</v>
      </c>
      <c r="C27" s="56">
        <v>176458</v>
      </c>
      <c r="D27" s="58">
        <v>84.55</v>
      </c>
      <c r="E27" s="58">
        <f t="shared" ref="E27:E31" si="10">D27*0.3625</f>
        <v>30.649374999999999</v>
      </c>
      <c r="F27" s="59">
        <f t="shared" ref="F27:F30" si="11">D27+E27</f>
        <v>115.199375</v>
      </c>
      <c r="G27" s="41">
        <v>10</v>
      </c>
      <c r="H27" s="59">
        <f t="shared" si="7"/>
        <v>1151.9937500000001</v>
      </c>
      <c r="I27" s="59"/>
      <c r="J27" s="41"/>
    </row>
    <row r="28" spans="1:10" x14ac:dyDescent="0.25">
      <c r="A28" s="41" t="s">
        <v>68</v>
      </c>
      <c r="B28" s="57" t="s">
        <v>125</v>
      </c>
      <c r="C28" s="56">
        <v>183500</v>
      </c>
      <c r="D28" s="58">
        <v>87.93</v>
      </c>
      <c r="E28" s="58">
        <f t="shared" si="10"/>
        <v>31.874625000000002</v>
      </c>
      <c r="F28" s="59">
        <f t="shared" si="11"/>
        <v>119.80462500000002</v>
      </c>
      <c r="G28" s="41">
        <v>10</v>
      </c>
      <c r="H28" s="59">
        <f t="shared" si="7"/>
        <v>1198.0462500000001</v>
      </c>
      <c r="I28" s="59"/>
      <c r="J28" s="41"/>
    </row>
    <row r="29" spans="1:10" x14ac:dyDescent="0.25">
      <c r="A29" s="41" t="s">
        <v>69</v>
      </c>
      <c r="B29" s="57" t="s">
        <v>125</v>
      </c>
      <c r="C29" s="56">
        <v>183500</v>
      </c>
      <c r="D29" s="58">
        <v>87.93</v>
      </c>
      <c r="E29" s="58">
        <f t="shared" si="10"/>
        <v>31.874625000000002</v>
      </c>
      <c r="F29" s="59">
        <f t="shared" si="11"/>
        <v>119.80462500000002</v>
      </c>
      <c r="G29" s="41">
        <v>1</v>
      </c>
      <c r="H29" s="59">
        <f t="shared" si="7"/>
        <v>119.80462500000002</v>
      </c>
      <c r="I29" s="59"/>
      <c r="J29" s="41"/>
    </row>
    <row r="30" spans="1:10" x14ac:dyDescent="0.25">
      <c r="A30" s="41" t="s">
        <v>70</v>
      </c>
      <c r="B30" s="57" t="s">
        <v>125</v>
      </c>
      <c r="C30" s="56">
        <v>183500</v>
      </c>
      <c r="D30" s="58">
        <v>87.93</v>
      </c>
      <c r="E30" s="58">
        <f t="shared" si="10"/>
        <v>31.874625000000002</v>
      </c>
      <c r="F30" s="59">
        <f t="shared" si="11"/>
        <v>119.80462500000002</v>
      </c>
      <c r="G30" s="41">
        <v>1</v>
      </c>
      <c r="H30" s="59">
        <f t="shared" si="7"/>
        <v>119.80462500000002</v>
      </c>
      <c r="I30" s="59"/>
      <c r="J30" s="41"/>
    </row>
    <row r="31" spans="1:10" x14ac:dyDescent="0.25">
      <c r="A31" s="41" t="s">
        <v>71</v>
      </c>
      <c r="B31" s="57" t="s">
        <v>131</v>
      </c>
      <c r="C31" s="56">
        <v>189250</v>
      </c>
      <c r="D31" s="58">
        <f t="shared" ref="D31" si="12">((C31/52)/40)</f>
        <v>90.985576923076934</v>
      </c>
      <c r="E31" s="58">
        <f t="shared" si="10"/>
        <v>32.982271634615387</v>
      </c>
      <c r="F31" s="59">
        <f t="shared" ref="F31" si="13">D31+E31</f>
        <v>123.96784855769232</v>
      </c>
      <c r="G31" s="41">
        <v>2</v>
      </c>
      <c r="H31" s="59">
        <f t="shared" si="7"/>
        <v>247.93569711538464</v>
      </c>
      <c r="I31" s="59"/>
      <c r="J31" s="41"/>
    </row>
    <row r="32" spans="1:10" ht="13" x14ac:dyDescent="0.3">
      <c r="A32" s="63" t="s">
        <v>64</v>
      </c>
      <c r="B32" s="41"/>
      <c r="C32" s="41"/>
      <c r="D32" s="41"/>
      <c r="E32" s="41"/>
      <c r="F32" s="41"/>
      <c r="G32" s="41">
        <f>SUM(G22:G31)</f>
        <v>195</v>
      </c>
      <c r="H32" s="59">
        <f>SUM(H22:H31)</f>
        <v>19723.207447115386</v>
      </c>
      <c r="I32" s="61">
        <v>155</v>
      </c>
      <c r="J32" s="62">
        <f>H32*I32</f>
        <v>3057097.1543028848</v>
      </c>
    </row>
    <row r="33" spans="1:10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</row>
    <row r="34" spans="1:10" ht="13" x14ac:dyDescent="0.3">
      <c r="A34" s="107" t="s">
        <v>127</v>
      </c>
      <c r="B34" s="108"/>
      <c r="C34" s="108"/>
      <c r="D34" s="108"/>
      <c r="E34" s="108"/>
      <c r="F34" s="108"/>
      <c r="G34" s="108"/>
      <c r="H34" s="108"/>
      <c r="I34" s="108"/>
      <c r="J34" s="109"/>
    </row>
    <row r="35" spans="1:10" x14ac:dyDescent="0.25">
      <c r="A35" s="41" t="s">
        <v>58</v>
      </c>
      <c r="B35" s="57" t="s">
        <v>123</v>
      </c>
      <c r="C35" s="56">
        <v>176458</v>
      </c>
      <c r="D35" s="58">
        <v>84.55</v>
      </c>
      <c r="E35" s="58">
        <f t="shared" ref="E35:E39" si="14">D35*0.3625</f>
        <v>30.649374999999999</v>
      </c>
      <c r="F35" s="59">
        <f t="shared" ref="F35:F39" si="15">D35+E35</f>
        <v>115.199375</v>
      </c>
      <c r="G35" s="41">
        <v>5</v>
      </c>
      <c r="H35" s="59">
        <f t="shared" ref="H35:H39" si="16">F35*G35</f>
        <v>575.99687500000005</v>
      </c>
      <c r="I35" s="59"/>
      <c r="J35" s="41"/>
    </row>
    <row r="36" spans="1:10" x14ac:dyDescent="0.25">
      <c r="A36" s="41" t="s">
        <v>59</v>
      </c>
      <c r="B36" s="57" t="s">
        <v>124</v>
      </c>
      <c r="C36" s="56">
        <v>126949</v>
      </c>
      <c r="D36" s="58">
        <v>60.83</v>
      </c>
      <c r="E36" s="58">
        <f t="shared" si="14"/>
        <v>22.050874999999998</v>
      </c>
      <c r="F36" s="59">
        <f t="shared" si="15"/>
        <v>82.880875000000003</v>
      </c>
      <c r="G36" s="41">
        <v>5</v>
      </c>
      <c r="H36" s="59">
        <f t="shared" si="16"/>
        <v>414.40437500000002</v>
      </c>
      <c r="I36" s="59"/>
      <c r="J36" s="41"/>
    </row>
    <row r="37" spans="1:10" x14ac:dyDescent="0.25">
      <c r="A37" s="41" t="s">
        <v>65</v>
      </c>
      <c r="B37" s="57" t="s">
        <v>123</v>
      </c>
      <c r="C37" s="56">
        <v>176458</v>
      </c>
      <c r="D37" s="58">
        <v>84.55</v>
      </c>
      <c r="E37" s="58">
        <f t="shared" si="14"/>
        <v>30.649374999999999</v>
      </c>
      <c r="F37" s="59">
        <f t="shared" si="15"/>
        <v>115.199375</v>
      </c>
      <c r="G37" s="41">
        <v>5</v>
      </c>
      <c r="H37" s="59">
        <f t="shared" si="16"/>
        <v>575.99687500000005</v>
      </c>
      <c r="I37" s="59"/>
      <c r="J37" s="41"/>
    </row>
    <row r="38" spans="1:10" x14ac:dyDescent="0.25">
      <c r="A38" s="41" t="s">
        <v>67</v>
      </c>
      <c r="B38" s="57" t="s">
        <v>123</v>
      </c>
      <c r="C38" s="56">
        <v>176458</v>
      </c>
      <c r="D38" s="58">
        <v>84.55</v>
      </c>
      <c r="E38" s="58">
        <f t="shared" si="14"/>
        <v>30.649374999999999</v>
      </c>
      <c r="F38" s="59">
        <f t="shared" si="15"/>
        <v>115.199375</v>
      </c>
      <c r="G38" s="41">
        <v>5</v>
      </c>
      <c r="H38" s="59">
        <f t="shared" si="16"/>
        <v>575.99687500000005</v>
      </c>
      <c r="I38" s="59"/>
      <c r="J38" s="41"/>
    </row>
    <row r="39" spans="1:10" x14ac:dyDescent="0.25">
      <c r="A39" s="41" t="s">
        <v>68</v>
      </c>
      <c r="B39" s="57" t="s">
        <v>125</v>
      </c>
      <c r="C39" s="56">
        <v>183500</v>
      </c>
      <c r="D39" s="58">
        <v>87.93</v>
      </c>
      <c r="E39" s="58">
        <f t="shared" si="14"/>
        <v>31.874625000000002</v>
      </c>
      <c r="F39" s="59">
        <f t="shared" si="15"/>
        <v>119.80462500000002</v>
      </c>
      <c r="G39" s="41">
        <v>5</v>
      </c>
      <c r="H39" s="59">
        <f t="shared" si="16"/>
        <v>599.02312500000005</v>
      </c>
      <c r="I39" s="59"/>
      <c r="J39" s="41"/>
    </row>
    <row r="40" spans="1:10" ht="13" x14ac:dyDescent="0.3">
      <c r="A40" s="63" t="s">
        <v>64</v>
      </c>
      <c r="B40" s="41"/>
      <c r="C40" s="41"/>
      <c r="D40" s="41"/>
      <c r="E40" s="41"/>
      <c r="F40" s="41"/>
      <c r="G40" s="41">
        <f>SUM(G35:G39)</f>
        <v>25</v>
      </c>
      <c r="H40" s="59">
        <f>SUM(H35:H39)</f>
        <v>2741.4181250000006</v>
      </c>
      <c r="I40" s="61">
        <v>155</v>
      </c>
      <c r="J40" s="62">
        <f>H40*I40</f>
        <v>424919.80937500007</v>
      </c>
    </row>
    <row r="41" spans="1:10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3" x14ac:dyDescent="0.3">
      <c r="A42" s="63" t="s">
        <v>129</v>
      </c>
      <c r="B42" s="41"/>
      <c r="C42" s="41"/>
      <c r="D42" s="41"/>
      <c r="E42" s="41"/>
      <c r="F42" s="41"/>
      <c r="G42" s="41">
        <f>G40+G32+G19+G10</f>
        <v>417</v>
      </c>
      <c r="H42" s="59"/>
      <c r="I42" s="41"/>
      <c r="J42" s="66">
        <f>J40+J32+J19+J10</f>
        <v>6642736.0843028855</v>
      </c>
    </row>
    <row r="43" spans="1:10" ht="13" x14ac:dyDescent="0.3">
      <c r="A43" s="63" t="s">
        <v>130</v>
      </c>
      <c r="B43" s="41"/>
      <c r="C43" s="41"/>
      <c r="D43" s="41"/>
      <c r="E43" s="41"/>
      <c r="F43" s="41"/>
      <c r="G43" s="41">
        <f>G42-G26</f>
        <v>402</v>
      </c>
      <c r="H43" s="41"/>
      <c r="I43" s="41"/>
      <c r="J43" s="66">
        <f>J42-(1500*155)</f>
        <v>6410236.0843028855</v>
      </c>
    </row>
  </sheetData>
  <mergeCells count="4">
    <mergeCell ref="A4:J4"/>
    <mergeCell ref="A12:J12"/>
    <mergeCell ref="A21:J21"/>
    <mergeCell ref="A34:J34"/>
  </mergeCells>
  <hyperlinks>
    <hyperlink ref="O2" r:id="rId1" xr:uid="{D3BBD836-4D39-41DF-8D4C-55E323B774A1}"/>
    <hyperlink ref="O4" r:id="rId2" display="https://www.opm.gov/policy-data-oversight/pay-leave/salaries-wages/2023/executive-senior-level" xr:uid="{7CE26C20-5FBD-42DB-8748-622B30E49738}"/>
    <hyperlink ref="N5" r:id="rId3" xr:uid="{BE6CD729-6669-47D3-9E7F-8980B334DB79}"/>
    <hyperlink ref="O7" r:id="rId4" display="https://www.opm.gov/policy-data-oversight/pay-leave/salaries-wages/salary-tables/pdf/2023/EX.pdf" xr:uid="{CBBCCAF6-E88A-494E-8DC2-9C93DAB6FD63}"/>
  </hyperlinks>
  <pageMargins left="0.7" right="0.7" top="0.75" bottom="0.75" header="0.3" footer="0.3"/>
  <pageSetup orientation="portrait" horizontalDpi="1200" verticalDpi="120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AD7B-3976-42EE-B306-3F63F7EBA2DD}">
  <dimension ref="A1:R52"/>
  <sheetViews>
    <sheetView tabSelected="1" zoomScale="120" zoomScaleNormal="120" workbookViewId="0">
      <pane ySplit="3" topLeftCell="A4" activePane="bottomLeft" state="frozen"/>
      <selection pane="bottomLeft" activeCell="G7" sqref="G7"/>
    </sheetView>
  </sheetViews>
  <sheetFormatPr defaultRowHeight="12.5" x14ac:dyDescent="0.25"/>
  <cols>
    <col min="1" max="1" width="16.54296875" customWidth="1"/>
    <col min="2" max="2" width="40.81640625" customWidth="1"/>
    <col min="3" max="3" width="12.81640625" customWidth="1"/>
    <col min="4" max="4" width="12" customWidth="1"/>
    <col min="5" max="5" width="7.453125" bestFit="1" customWidth="1"/>
    <col min="6" max="6" width="11.453125" customWidth="1"/>
    <col min="7" max="7" width="10.1796875" customWidth="1"/>
    <col min="8" max="8" width="10.1796875" bestFit="1" customWidth="1"/>
    <col min="9" max="9" width="6.54296875" bestFit="1" customWidth="1"/>
    <col min="10" max="10" width="12.1796875" bestFit="1" customWidth="1"/>
    <col min="11" max="11" width="60.1796875" customWidth="1"/>
  </cols>
  <sheetData>
    <row r="1" spans="1:18" ht="13" x14ac:dyDescent="0.3">
      <c r="A1" s="103" t="s">
        <v>38</v>
      </c>
      <c r="B1" s="103"/>
      <c r="C1" s="103"/>
      <c r="D1" s="103"/>
      <c r="E1" s="103"/>
      <c r="F1" s="103"/>
      <c r="G1" s="103"/>
      <c r="H1" s="103"/>
      <c r="I1" s="103"/>
      <c r="J1" s="103"/>
      <c r="K1" s="1"/>
    </row>
    <row r="2" spans="1:18" ht="13" x14ac:dyDescent="0.3">
      <c r="A2" s="104" t="s">
        <v>12</v>
      </c>
      <c r="B2" s="104"/>
      <c r="C2" s="104"/>
      <c r="D2" s="104"/>
      <c r="E2" s="104"/>
      <c r="F2" s="104"/>
      <c r="G2" s="104"/>
      <c r="H2" s="104"/>
      <c r="I2" s="104"/>
      <c r="J2" s="104"/>
      <c r="K2" s="1"/>
    </row>
    <row r="3" spans="1:18" ht="52" x14ac:dyDescent="0.3">
      <c r="A3" s="28" t="s">
        <v>13</v>
      </c>
      <c r="B3" s="29" t="s">
        <v>14</v>
      </c>
      <c r="C3" s="30" t="s">
        <v>15</v>
      </c>
      <c r="D3" s="30" t="s">
        <v>16</v>
      </c>
      <c r="E3" s="30" t="s">
        <v>17</v>
      </c>
      <c r="F3" s="30" t="s">
        <v>18</v>
      </c>
      <c r="G3" s="31" t="s">
        <v>19</v>
      </c>
      <c r="H3" s="30" t="s">
        <v>20</v>
      </c>
      <c r="I3" s="30" t="s">
        <v>21</v>
      </c>
      <c r="J3" s="32" t="s">
        <v>22</v>
      </c>
      <c r="K3" s="1"/>
    </row>
    <row r="4" spans="1:18" ht="13" x14ac:dyDescent="0.3">
      <c r="A4" s="33" t="s">
        <v>23</v>
      </c>
      <c r="B4" s="34" t="s">
        <v>24</v>
      </c>
      <c r="C4" s="34" t="s">
        <v>25</v>
      </c>
      <c r="D4" s="34" t="s">
        <v>26</v>
      </c>
      <c r="E4" s="34" t="s">
        <v>27</v>
      </c>
      <c r="F4" s="34" t="s">
        <v>28</v>
      </c>
      <c r="G4" s="35" t="s">
        <v>29</v>
      </c>
      <c r="H4" s="34" t="s">
        <v>30</v>
      </c>
      <c r="I4" s="36" t="s">
        <v>31</v>
      </c>
      <c r="J4" s="37" t="s">
        <v>32</v>
      </c>
      <c r="K4" s="1"/>
    </row>
    <row r="5" spans="1:18" ht="15" customHeight="1" x14ac:dyDescent="0.3">
      <c r="A5" s="85"/>
      <c r="B5" s="86" t="s">
        <v>155</v>
      </c>
      <c r="C5" s="86"/>
      <c r="D5" s="87"/>
      <c r="E5" s="88"/>
      <c r="F5" s="87"/>
      <c r="G5" s="89"/>
      <c r="H5" s="87"/>
      <c r="I5" s="88"/>
      <c r="J5" s="90"/>
      <c r="K5" s="71"/>
    </row>
    <row r="6" spans="1:18" ht="28.5" customHeight="1" x14ac:dyDescent="0.3">
      <c r="A6" s="9" t="s">
        <v>159</v>
      </c>
      <c r="B6" s="38" t="s">
        <v>160</v>
      </c>
      <c r="C6" s="110" t="s">
        <v>161</v>
      </c>
      <c r="D6" s="11">
        <v>250</v>
      </c>
      <c r="E6" s="11">
        <v>1</v>
      </c>
      <c r="F6" s="12">
        <f>D6*E6</f>
        <v>250</v>
      </c>
      <c r="G6" s="13">
        <v>1</v>
      </c>
      <c r="H6" s="74">
        <f>SUM(F6*G6)</f>
        <v>250</v>
      </c>
      <c r="I6" s="15">
        <v>62.21</v>
      </c>
      <c r="J6" s="70">
        <f>H6*I6</f>
        <v>15552.5</v>
      </c>
      <c r="K6" s="72"/>
      <c r="R6" s="17"/>
    </row>
    <row r="7" spans="1:18" ht="15" customHeight="1" x14ac:dyDescent="0.3">
      <c r="A7" s="9"/>
      <c r="B7" s="38"/>
      <c r="C7" s="15"/>
      <c r="D7" s="11"/>
      <c r="E7" s="11"/>
      <c r="F7" s="12"/>
      <c r="G7" s="13"/>
      <c r="H7" s="74"/>
      <c r="I7" s="15"/>
      <c r="J7" s="70"/>
      <c r="K7" s="72"/>
    </row>
    <row r="8" spans="1:18" ht="15" customHeight="1" x14ac:dyDescent="0.3">
      <c r="A8" s="27"/>
      <c r="B8" s="39"/>
      <c r="C8" s="18"/>
      <c r="D8" s="19"/>
      <c r="E8" s="19"/>
      <c r="F8" s="20"/>
      <c r="G8" s="21"/>
      <c r="H8" s="22"/>
      <c r="I8" s="18"/>
      <c r="J8" s="69"/>
      <c r="K8" s="72"/>
    </row>
    <row r="9" spans="1:18" ht="15" customHeight="1" x14ac:dyDescent="0.3">
      <c r="A9" s="9"/>
      <c r="B9" s="38"/>
      <c r="C9" s="10"/>
      <c r="D9" s="11"/>
      <c r="E9" s="11"/>
      <c r="F9" s="12"/>
      <c r="G9" s="13"/>
      <c r="H9" s="14"/>
      <c r="I9" s="15"/>
      <c r="J9" s="70"/>
      <c r="K9" s="72"/>
    </row>
    <row r="10" spans="1:18" ht="15" customHeight="1" x14ac:dyDescent="0.3">
      <c r="A10" s="9"/>
      <c r="B10" s="38"/>
      <c r="C10" s="10"/>
      <c r="D10" s="11"/>
      <c r="E10" s="11"/>
      <c r="F10" s="12"/>
      <c r="G10" s="13"/>
      <c r="H10" s="14"/>
      <c r="I10" s="15"/>
      <c r="J10" s="70"/>
      <c r="K10" s="72"/>
    </row>
    <row r="11" spans="1:18" ht="15" customHeight="1" x14ac:dyDescent="0.3">
      <c r="A11" s="27"/>
      <c r="B11" s="40"/>
      <c r="C11" s="68"/>
      <c r="D11" s="19"/>
      <c r="E11" s="19"/>
      <c r="F11" s="20"/>
      <c r="G11" s="21"/>
      <c r="H11" s="22"/>
      <c r="I11" s="18"/>
      <c r="J11" s="69"/>
      <c r="K11" s="72"/>
    </row>
    <row r="12" spans="1:18" ht="15" customHeight="1" x14ac:dyDescent="0.3">
      <c r="A12" s="9"/>
      <c r="B12" s="16"/>
      <c r="C12" s="10"/>
      <c r="D12" s="11"/>
      <c r="E12" s="11"/>
      <c r="F12" s="12"/>
      <c r="G12" s="13"/>
      <c r="H12" s="74"/>
      <c r="I12" s="15"/>
      <c r="J12" s="70"/>
      <c r="K12" s="102"/>
    </row>
    <row r="13" spans="1:18" ht="15" customHeight="1" x14ac:dyDescent="0.3">
      <c r="A13" s="9"/>
      <c r="B13" s="16"/>
      <c r="C13" s="10"/>
      <c r="D13" s="11"/>
      <c r="E13" s="11"/>
      <c r="F13" s="12"/>
      <c r="G13" s="13"/>
      <c r="H13" s="74"/>
      <c r="I13" s="15"/>
      <c r="J13" s="70"/>
      <c r="K13" s="102"/>
    </row>
    <row r="14" spans="1:18" ht="15" customHeight="1" x14ac:dyDescent="0.3">
      <c r="A14" s="9"/>
      <c r="B14" s="16"/>
      <c r="C14" s="10"/>
      <c r="D14" s="11"/>
      <c r="E14" s="11"/>
      <c r="F14" s="12"/>
      <c r="G14" s="13"/>
      <c r="H14" s="74"/>
      <c r="I14" s="15"/>
      <c r="J14" s="70"/>
      <c r="K14" s="102"/>
    </row>
    <row r="15" spans="1:18" ht="15" customHeight="1" x14ac:dyDescent="0.3">
      <c r="A15" s="9"/>
      <c r="B15" s="38"/>
      <c r="C15" s="10"/>
      <c r="D15" s="11"/>
      <c r="E15" s="11"/>
      <c r="F15" s="12"/>
      <c r="G15" s="13"/>
      <c r="H15" s="74"/>
      <c r="I15" s="15"/>
      <c r="J15" s="70"/>
      <c r="K15" s="72"/>
    </row>
    <row r="16" spans="1:18" ht="15" customHeight="1" x14ac:dyDescent="0.3">
      <c r="A16" s="9"/>
      <c r="B16" s="38"/>
      <c r="C16" s="10"/>
      <c r="D16" s="11"/>
      <c r="E16" s="11"/>
      <c r="F16" s="12"/>
      <c r="G16" s="13"/>
      <c r="H16" s="99"/>
      <c r="I16" s="15"/>
      <c r="J16" s="70"/>
      <c r="K16" s="72"/>
    </row>
    <row r="17" spans="1:11" ht="15" customHeight="1" x14ac:dyDescent="0.3">
      <c r="A17" s="9"/>
      <c r="B17" s="16"/>
      <c r="C17" s="10"/>
      <c r="D17" s="11"/>
      <c r="E17" s="11"/>
      <c r="F17" s="12"/>
      <c r="G17" s="13"/>
      <c r="H17" s="99"/>
      <c r="I17" s="15"/>
      <c r="J17" s="70"/>
      <c r="K17" s="73"/>
    </row>
    <row r="18" spans="1:11" ht="15" customHeight="1" x14ac:dyDescent="0.3">
      <c r="A18" s="9"/>
      <c r="B18" s="16"/>
      <c r="C18" s="10"/>
      <c r="D18" s="11"/>
      <c r="E18" s="11"/>
      <c r="F18" s="12"/>
      <c r="G18" s="13"/>
      <c r="H18" s="99"/>
      <c r="I18" s="15"/>
      <c r="J18" s="70"/>
      <c r="K18" s="73"/>
    </row>
    <row r="19" spans="1:11" ht="15" customHeight="1" x14ac:dyDescent="0.3">
      <c r="A19" s="9"/>
      <c r="B19" s="16"/>
      <c r="C19" s="10"/>
      <c r="D19" s="11"/>
      <c r="E19" s="11"/>
      <c r="F19" s="12"/>
      <c r="G19" s="13"/>
      <c r="H19" s="99"/>
      <c r="I19" s="15"/>
      <c r="J19" s="70"/>
      <c r="K19" s="73"/>
    </row>
    <row r="20" spans="1:11" ht="15" customHeight="1" x14ac:dyDescent="0.3">
      <c r="A20" s="9"/>
      <c r="B20" s="16"/>
      <c r="C20" s="10"/>
      <c r="D20" s="11"/>
      <c r="E20" s="11"/>
      <c r="F20" s="12"/>
      <c r="G20" s="13"/>
      <c r="H20" s="74"/>
      <c r="I20" s="15"/>
      <c r="J20" s="70"/>
      <c r="K20" s="72"/>
    </row>
    <row r="21" spans="1:11" ht="15" customHeight="1" x14ac:dyDescent="0.3">
      <c r="A21" s="9"/>
      <c r="B21" s="16"/>
      <c r="C21" s="10"/>
      <c r="D21" s="11"/>
      <c r="E21" s="11"/>
      <c r="F21" s="12"/>
      <c r="G21" s="13"/>
      <c r="H21" s="74"/>
      <c r="I21" s="15"/>
      <c r="J21" s="70"/>
      <c r="K21" s="72"/>
    </row>
    <row r="22" spans="1:11" ht="15" customHeight="1" x14ac:dyDescent="0.3">
      <c r="A22" s="9"/>
      <c r="B22" s="16"/>
      <c r="C22" s="10"/>
      <c r="D22" s="11"/>
      <c r="E22" s="11"/>
      <c r="F22" s="12"/>
      <c r="G22" s="13"/>
      <c r="H22" s="74"/>
      <c r="I22" s="15"/>
      <c r="J22" s="70"/>
      <c r="K22" s="72"/>
    </row>
    <row r="23" spans="1:11" ht="15" customHeight="1" x14ac:dyDescent="0.3">
      <c r="A23" s="9"/>
      <c r="B23" s="16"/>
      <c r="C23" s="10"/>
      <c r="D23" s="11"/>
      <c r="E23" s="11"/>
      <c r="F23" s="12"/>
      <c r="G23" s="13"/>
      <c r="H23" s="74"/>
      <c r="I23" s="15"/>
      <c r="J23" s="70"/>
      <c r="K23" s="72"/>
    </row>
    <row r="24" spans="1:11" ht="15" customHeight="1" x14ac:dyDescent="0.3">
      <c r="A24" s="9"/>
      <c r="B24" s="16"/>
      <c r="C24" s="10"/>
      <c r="D24" s="11"/>
      <c r="E24" s="11"/>
      <c r="F24" s="12"/>
      <c r="G24" s="13"/>
      <c r="H24" s="74"/>
      <c r="I24" s="15"/>
      <c r="J24" s="70"/>
      <c r="K24" s="72"/>
    </row>
    <row r="25" spans="1:11" ht="15" customHeight="1" x14ac:dyDescent="0.3">
      <c r="A25" s="9"/>
      <c r="B25" s="16"/>
      <c r="C25" s="10"/>
      <c r="D25" s="11"/>
      <c r="E25" s="11"/>
      <c r="F25" s="12"/>
      <c r="G25" s="13"/>
      <c r="H25" s="74"/>
      <c r="I25" s="15"/>
      <c r="J25" s="70"/>
      <c r="K25" s="72"/>
    </row>
    <row r="26" spans="1:11" ht="15" customHeight="1" x14ac:dyDescent="0.3">
      <c r="A26" s="9"/>
      <c r="B26" s="16"/>
      <c r="C26" s="10"/>
      <c r="D26" s="11"/>
      <c r="E26" s="11"/>
      <c r="F26" s="11"/>
      <c r="G26" s="13"/>
      <c r="H26" s="74"/>
      <c r="I26" s="15"/>
      <c r="J26" s="70"/>
      <c r="K26" s="72"/>
    </row>
    <row r="27" spans="1:11" ht="15" customHeight="1" x14ac:dyDescent="0.3">
      <c r="A27" s="9"/>
      <c r="B27" s="16"/>
      <c r="C27" s="10"/>
      <c r="D27" s="11"/>
      <c r="E27" s="11"/>
      <c r="F27" s="11"/>
      <c r="G27" s="13"/>
      <c r="H27" s="74"/>
      <c r="I27" s="15"/>
      <c r="J27" s="70"/>
      <c r="K27" s="72"/>
    </row>
    <row r="28" spans="1:11" ht="15" customHeight="1" x14ac:dyDescent="0.3">
      <c r="A28" s="9"/>
      <c r="B28" s="1"/>
      <c r="C28" s="43"/>
      <c r="D28" s="44"/>
      <c r="E28" s="45"/>
      <c r="F28" s="44"/>
      <c r="G28" s="46"/>
      <c r="H28" s="75"/>
      <c r="I28" s="15"/>
      <c r="J28" s="70"/>
      <c r="K28" s="72"/>
    </row>
    <row r="29" spans="1:11" ht="15" customHeight="1" x14ac:dyDescent="0.3">
      <c r="A29" s="9"/>
      <c r="B29" s="16"/>
      <c r="C29" s="10"/>
      <c r="D29" s="11"/>
      <c r="E29" s="11"/>
      <c r="F29" s="11"/>
      <c r="G29" s="13"/>
      <c r="H29" s="74"/>
      <c r="I29" s="15"/>
      <c r="J29" s="70"/>
      <c r="K29" s="72"/>
    </row>
    <row r="30" spans="1:11" ht="15" customHeight="1" x14ac:dyDescent="0.3">
      <c r="A30" s="9"/>
      <c r="B30" s="16"/>
      <c r="C30" s="10"/>
      <c r="D30" s="11"/>
      <c r="E30" s="11"/>
      <c r="F30" s="11"/>
      <c r="G30" s="13"/>
      <c r="H30" s="74"/>
      <c r="I30" s="15"/>
      <c r="J30" s="70"/>
      <c r="K30" s="72"/>
    </row>
    <row r="31" spans="1:11" ht="15" customHeight="1" x14ac:dyDescent="0.3">
      <c r="A31" s="9"/>
      <c r="B31" s="16"/>
      <c r="C31" s="10"/>
      <c r="D31" s="11"/>
      <c r="E31" s="11"/>
      <c r="F31" s="12"/>
      <c r="G31" s="13"/>
      <c r="H31" s="74"/>
      <c r="I31" s="15"/>
      <c r="J31" s="70"/>
      <c r="K31" s="72"/>
    </row>
    <row r="32" spans="1:11" ht="15" customHeight="1" x14ac:dyDescent="0.3">
      <c r="A32" s="9"/>
      <c r="B32" s="16"/>
      <c r="C32" s="10"/>
      <c r="D32" s="11"/>
      <c r="E32" s="11"/>
      <c r="F32" s="12"/>
      <c r="G32" s="13"/>
      <c r="H32" s="74"/>
      <c r="I32" s="15"/>
      <c r="J32" s="70"/>
      <c r="K32" s="72"/>
    </row>
    <row r="33" spans="1:12" ht="15" customHeight="1" x14ac:dyDescent="0.3">
      <c r="A33" s="9"/>
      <c r="B33" s="16"/>
      <c r="C33" s="10"/>
      <c r="D33" s="47"/>
      <c r="E33" s="11"/>
      <c r="F33" s="12"/>
      <c r="G33" s="48"/>
      <c r="H33" s="74"/>
      <c r="I33" s="15"/>
      <c r="J33" s="70"/>
      <c r="K33" s="72"/>
    </row>
    <row r="34" spans="1:12" ht="15" customHeight="1" x14ac:dyDescent="0.3">
      <c r="A34" s="9"/>
      <c r="B34" s="16"/>
      <c r="C34" s="10"/>
      <c r="D34" s="11"/>
      <c r="E34" s="11"/>
      <c r="F34" s="12"/>
      <c r="G34" s="13"/>
      <c r="H34" s="74"/>
      <c r="I34" s="15"/>
      <c r="J34" s="70"/>
      <c r="K34" s="72"/>
    </row>
    <row r="35" spans="1:12" ht="15" customHeight="1" x14ac:dyDescent="0.3">
      <c r="A35" s="9"/>
      <c r="B35" s="16"/>
      <c r="C35" s="10"/>
      <c r="D35" s="11"/>
      <c r="E35" s="11"/>
      <c r="F35" s="12"/>
      <c r="G35" s="13"/>
      <c r="H35" s="74"/>
      <c r="I35" s="15"/>
      <c r="J35" s="70"/>
      <c r="K35" s="72"/>
    </row>
    <row r="36" spans="1:12" ht="15" customHeight="1" x14ac:dyDescent="0.3">
      <c r="A36" s="9"/>
      <c r="B36" s="16"/>
      <c r="C36" s="10"/>
      <c r="D36" s="11"/>
      <c r="E36" s="11"/>
      <c r="F36" s="12"/>
      <c r="G36" s="13"/>
      <c r="H36" s="74"/>
      <c r="I36" s="15"/>
      <c r="J36" s="70"/>
      <c r="K36" s="72"/>
    </row>
    <row r="37" spans="1:12" ht="15" customHeight="1" x14ac:dyDescent="0.3">
      <c r="A37" s="9"/>
      <c r="B37" s="100"/>
      <c r="C37" s="10"/>
      <c r="D37" s="11"/>
      <c r="E37" s="11"/>
      <c r="F37" s="12"/>
      <c r="G37" s="13"/>
      <c r="H37" s="74"/>
      <c r="I37" s="15"/>
      <c r="J37" s="70"/>
      <c r="K37" s="72"/>
    </row>
    <row r="38" spans="1:12" ht="15" customHeight="1" x14ac:dyDescent="0.3">
      <c r="A38" s="91"/>
      <c r="B38" s="92"/>
      <c r="C38" s="93"/>
      <c r="D38" s="94"/>
      <c r="E38" s="94"/>
      <c r="F38" s="95"/>
      <c r="G38" s="96"/>
      <c r="H38" s="97"/>
      <c r="I38" s="98"/>
      <c r="J38" s="90"/>
      <c r="K38" s="72"/>
    </row>
    <row r="39" spans="1:12" ht="15" customHeight="1" x14ac:dyDescent="0.3">
      <c r="A39" s="16"/>
      <c r="B39" s="38"/>
      <c r="C39" s="10"/>
      <c r="D39" s="15"/>
      <c r="E39" s="15"/>
      <c r="F39" s="12"/>
      <c r="G39" s="13"/>
      <c r="H39" s="74"/>
      <c r="I39" s="15"/>
      <c r="J39" s="70"/>
      <c r="K39" s="72"/>
      <c r="L39" s="17"/>
    </row>
    <row r="40" spans="1:12" ht="15" customHeight="1" x14ac:dyDescent="0.3">
      <c r="A40" s="16"/>
      <c r="B40" s="16"/>
      <c r="C40" s="10"/>
      <c r="D40" s="15"/>
      <c r="E40" s="15"/>
      <c r="F40" s="12"/>
      <c r="G40" s="13"/>
      <c r="H40" s="74"/>
      <c r="I40" s="15"/>
      <c r="J40" s="70"/>
      <c r="K40" s="72"/>
    </row>
    <row r="41" spans="1:12" ht="15" customHeight="1" x14ac:dyDescent="0.3">
      <c r="A41" s="9"/>
      <c r="B41" s="38"/>
      <c r="C41" s="10"/>
      <c r="D41" s="11"/>
      <c r="E41" s="11"/>
      <c r="F41" s="12"/>
      <c r="G41" s="13"/>
      <c r="H41" s="74"/>
      <c r="I41" s="15"/>
      <c r="J41" s="70"/>
      <c r="K41" s="72"/>
    </row>
    <row r="42" spans="1:12" ht="15" customHeight="1" x14ac:dyDescent="0.3">
      <c r="A42" s="16"/>
      <c r="B42" s="16"/>
      <c r="C42" s="10"/>
      <c r="D42" s="15"/>
      <c r="E42" s="15"/>
      <c r="F42" s="12"/>
      <c r="G42" s="13"/>
      <c r="H42" s="74"/>
      <c r="I42" s="15"/>
      <c r="J42" s="70"/>
      <c r="K42" s="72"/>
    </row>
    <row r="43" spans="1:12" ht="15" customHeight="1" x14ac:dyDescent="0.3">
      <c r="A43" s="16"/>
      <c r="B43" s="16"/>
      <c r="C43" s="10"/>
      <c r="D43" s="15"/>
      <c r="E43" s="15"/>
      <c r="F43" s="12"/>
      <c r="G43" s="13"/>
      <c r="H43" s="74"/>
      <c r="I43" s="15"/>
      <c r="J43" s="70"/>
      <c r="K43" s="72"/>
    </row>
    <row r="44" spans="1:12" ht="15" customHeight="1" x14ac:dyDescent="0.3">
      <c r="A44" s="16"/>
      <c r="B44" s="16"/>
      <c r="C44" s="10"/>
      <c r="D44" s="15"/>
      <c r="E44" s="15"/>
      <c r="F44" s="12"/>
      <c r="G44" s="13"/>
      <c r="H44" s="74"/>
      <c r="I44" s="15"/>
      <c r="J44" s="70"/>
      <c r="K44" s="72"/>
    </row>
    <row r="45" spans="1:12" ht="15" customHeight="1" x14ac:dyDescent="0.3">
      <c r="A45" s="16"/>
      <c r="B45" s="16"/>
      <c r="C45" s="10"/>
      <c r="D45" s="42"/>
      <c r="E45" s="15"/>
      <c r="F45" s="12"/>
      <c r="G45" s="13"/>
      <c r="H45" s="74"/>
      <c r="I45" s="15"/>
      <c r="J45" s="70"/>
      <c r="K45" s="72"/>
    </row>
    <row r="46" spans="1:12" ht="15" customHeight="1" x14ac:dyDescent="0.3">
      <c r="A46" s="16"/>
      <c r="B46" s="38"/>
      <c r="C46" s="10"/>
      <c r="D46" s="11"/>
      <c r="E46" s="11"/>
      <c r="F46" s="12"/>
      <c r="G46" s="13"/>
      <c r="H46" s="74"/>
      <c r="I46" s="15"/>
      <c r="J46" s="70"/>
      <c r="K46" s="72"/>
    </row>
    <row r="47" spans="1:12" ht="13" x14ac:dyDescent="0.3">
      <c r="B47" s="8"/>
      <c r="C47" s="5"/>
      <c r="D47" s="4"/>
      <c r="E47" s="4"/>
      <c r="F47" s="76">
        <f>SUM(F6:F46)</f>
        <v>250</v>
      </c>
      <c r="G47" s="2"/>
      <c r="H47" s="75">
        <f>SUM(H6:H46)</f>
        <v>250</v>
      </c>
      <c r="I47" s="77"/>
      <c r="J47" s="84">
        <f>SUM(J6:J46)</f>
        <v>15552.5</v>
      </c>
    </row>
    <row r="48" spans="1:12" ht="13" x14ac:dyDescent="0.3">
      <c r="B48" s="8"/>
      <c r="C48" s="5"/>
      <c r="D48" s="4"/>
      <c r="E48" s="4"/>
      <c r="F48" s="3"/>
      <c r="G48" s="2"/>
      <c r="H48" s="6"/>
      <c r="I48" s="77"/>
      <c r="J48" s="77"/>
    </row>
    <row r="49" spans="2:10" ht="13" x14ac:dyDescent="0.3">
      <c r="B49" s="8"/>
      <c r="C49" s="23" t="s">
        <v>52</v>
      </c>
      <c r="D49" s="24"/>
      <c r="E49" s="24"/>
      <c r="F49" s="25">
        <f>F47</f>
        <v>250</v>
      </c>
      <c r="G49" s="2"/>
      <c r="H49" s="6"/>
      <c r="I49" s="77"/>
      <c r="J49" s="77"/>
    </row>
    <row r="50" spans="2:10" ht="13" x14ac:dyDescent="0.3">
      <c r="C50" s="77"/>
      <c r="D50" s="105" t="s">
        <v>35</v>
      </c>
      <c r="E50" s="105"/>
      <c r="F50" s="105"/>
      <c r="G50" s="105"/>
      <c r="H50" s="78">
        <f>H47</f>
        <v>250</v>
      </c>
      <c r="I50" s="77"/>
      <c r="J50" s="77"/>
    </row>
    <row r="51" spans="2:10" ht="13" x14ac:dyDescent="0.3">
      <c r="C51" s="77"/>
      <c r="D51" s="77"/>
      <c r="E51" s="77"/>
      <c r="F51" s="77"/>
      <c r="G51" s="106" t="s">
        <v>36</v>
      </c>
      <c r="H51" s="106"/>
      <c r="I51" s="106"/>
      <c r="J51" s="79">
        <f>J47</f>
        <v>15552.5</v>
      </c>
    </row>
    <row r="52" spans="2:10" ht="13" x14ac:dyDescent="0.3">
      <c r="C52" s="101" t="s">
        <v>37</v>
      </c>
      <c r="D52" s="101"/>
      <c r="E52" s="101"/>
      <c r="F52" s="101"/>
      <c r="G52" s="80">
        <f>H50/F49</f>
        <v>1</v>
      </c>
      <c r="H52" s="77"/>
      <c r="I52" s="77"/>
      <c r="J52" s="77"/>
    </row>
  </sheetData>
  <mergeCells count="6">
    <mergeCell ref="A1:J1"/>
    <mergeCell ref="A2:J2"/>
    <mergeCell ref="K12:K14"/>
    <mergeCell ref="D50:G50"/>
    <mergeCell ref="G51:I51"/>
    <mergeCell ref="C52:F52"/>
  </mergeCells>
  <pageMargins left="0.75" right="0.75" top="1" bottom="1" header="0.5" footer="0.5"/>
  <pageSetup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F5A518127CF4F96EB2E7538598CA4" ma:contentTypeVersion="4" ma:contentTypeDescription="Create a new document." ma:contentTypeScope="" ma:versionID="1f6b3a38e84a0b326536a49a7d5a78e5">
  <xsd:schema xmlns:xsd="http://www.w3.org/2001/XMLSchema" xmlns:xs="http://www.w3.org/2001/XMLSchema" xmlns:p="http://schemas.microsoft.com/office/2006/metadata/properties" xmlns:ns2="6061c280-582e-4cb5-ae4d-994e2881fbff" xmlns:ns3="d1071829-2d69-497a-b889-99a3f08522e8" targetNamespace="http://schemas.microsoft.com/office/2006/metadata/properties" ma:root="true" ma:fieldsID="cc238f091033c8e8a19ec38599e7968c" ns2:_="" ns3:_="">
    <xsd:import namespace="6061c280-582e-4cb5-ae4d-994e2881fbff"/>
    <xsd:import namespace="d1071829-2d69-497a-b889-99a3f08522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1c280-582e-4cb5-ae4d-994e2881fb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71829-2d69-497a-b889-99a3f08522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EBB7E5-D6D4-4207-BC5C-853E0756C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1c280-582e-4cb5-ae4d-994e2881fbff"/>
    <ds:schemaRef ds:uri="d1071829-2d69-497a-b889-99a3f08522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AB75E-4479-4E81-8BA5-F6A1AFB9A047}">
  <ds:schemaRefs>
    <ds:schemaRef ds:uri="http://purl.org/dc/terms/"/>
    <ds:schemaRef ds:uri="http://schemas.openxmlformats.org/package/2006/metadata/core-properties"/>
    <ds:schemaRef ds:uri="6061c280-582e-4cb5-ae4d-994e2881fbf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d1071829-2d69-497a-b889-99a3f08522e8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ERA Burden</vt:lpstr>
      <vt:lpstr>Weighted Wage Rate</vt:lpstr>
      <vt:lpstr>Federal Cost</vt:lpstr>
      <vt:lpstr>Not in Burden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Dawn Wolfgang</dc:creator>
  <cp:keywords/>
  <dc:description/>
  <cp:lastModifiedBy>Bennett, Pamela - RD, Washington, DC</cp:lastModifiedBy>
  <cp:revision/>
  <dcterms:created xsi:type="dcterms:W3CDTF">1999-05-21T13:07:41Z</dcterms:created>
  <dcterms:modified xsi:type="dcterms:W3CDTF">2023-08-16T10:53:18Z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0x010100ABDF5A518127CF4F96EB2E7538598CA4</vt:lpwstr>
  </property>
</Properties>
</file>