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19"/>
  <workbookPr defaultThemeVersion="124226"/>
  <mc:AlternateContent xmlns:mc="http://schemas.openxmlformats.org/markup-compatibility/2006">
    <mc:Choice Requires="x15">
      <x15ac:absPath xmlns:x15ac="http://schemas.microsoft.com/office/spreadsheetml/2010/11/ac" url="https://usepa.sharepoint.com/sites/LegacyFleetIncentivesAssessmentCenterLFIAC/Shared Documents/Clean School Bus Program/Grants/ICR/Final edits Emergency ICR/"/>
    </mc:Choice>
  </mc:AlternateContent>
  <xr:revisionPtr revIDLastSave="267" documentId="8_{0B322D9A-8807-4251-989A-929A8F6DAD25}" xr6:coauthVersionLast="47" xr6:coauthVersionMax="47" xr10:uidLastSave="{67974A9F-9ECF-4B26-A084-9BE79801FC94}"/>
  <bookViews>
    <workbookView xWindow="13770" yWindow="0" windowWidth="14775" windowHeight="15480" tabRatio="877" firstSheet="2" activeTab="4" xr2:uid="{00000000-000D-0000-FFFF-FFFF00000000}"/>
  </bookViews>
  <sheets>
    <sheet name="Wages" sheetId="1" r:id="rId1"/>
    <sheet name="Reporting Burden" sheetId="9" r:id="rId2"/>
    <sheet name="Burden and Cost Tables" sheetId="7" r:id="rId3"/>
    <sheet name="Respondents" sheetId="15" r:id="rId4"/>
    <sheet name=" EPA burden" sheetId="8" r:id="rId5"/>
    <sheet name="Sources" sheetId="12" r:id="rId6"/>
    <sheet name="Tester #1" sheetId="13" r:id="rId7"/>
    <sheet name="Tester #2" sheetId="16" r:id="rId8"/>
    <sheet name="Tester #3" sheetId="17" r:id="rId9"/>
    <sheet name="Tester #4" sheetId="18" r:id="rId10"/>
    <sheet name="Compiled Tester Time" sheetId="19" r:id="rId11"/>
  </sheets>
  <definedNames>
    <definedName name="cler_private">Wages!$E$36</definedName>
    <definedName name="cler_state_local">Wages!$E$29</definedName>
    <definedName name="man_private">Wages!$E$34</definedName>
    <definedName name="man_state_local">Wages!$E$27</definedName>
    <definedName name="_xlnm.Print_Area" localSheetId="4">' EPA burden'!$B$1:$L$8</definedName>
    <definedName name="_xlnm.Print_Area" localSheetId="2">'Burden and Cost Tables'!#REF!</definedName>
    <definedName name="_xlnm.Print_Area" localSheetId="1">'Reporting Burden'!$B$12:$E$15</definedName>
    <definedName name="_xlnm.Print_Area" localSheetId="0">Wages!$B$22:$F$39</definedName>
    <definedName name="task1_local">#REF!</definedName>
    <definedName name="task1_local_hours">#REF!</definedName>
    <definedName name="task1_private">#REF!</definedName>
    <definedName name="task1_private_hours">#REF!</definedName>
    <definedName name="task1_state">'Reporting Burden'!#REF!</definedName>
    <definedName name="task1_state_hours">'Reporting Burden'!#REF!</definedName>
    <definedName name="task2_local">#REF!</definedName>
    <definedName name="task2_local_hours">#REF!</definedName>
    <definedName name="task2_private">#REF!</definedName>
    <definedName name="task2_private_hours">#REF!</definedName>
    <definedName name="task2_state">'Reporting Burden'!#REF!</definedName>
    <definedName name="task2_state_hours">'Reporting Burden'!#REF!</definedName>
    <definedName name="tech_private">Wages!$E$35</definedName>
    <definedName name="tech_state_local">Wages!$E$28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5" l="1"/>
  <c r="N36" i="7"/>
  <c r="N38" i="7"/>
  <c r="N37" i="7"/>
  <c r="M36" i="7"/>
  <c r="H43" i="7"/>
  <c r="G43" i="7"/>
  <c r="G37" i="7"/>
  <c r="H37" i="7"/>
  <c r="I46" i="7"/>
  <c r="H46" i="7"/>
  <c r="I45" i="7"/>
  <c r="H45" i="7"/>
  <c r="I44" i="7"/>
  <c r="H44" i="7"/>
  <c r="M37" i="7"/>
  <c r="I40" i="7"/>
  <c r="H40" i="7"/>
  <c r="I39" i="7"/>
  <c r="H39" i="7"/>
  <c r="I38" i="7"/>
  <c r="H38" i="7"/>
  <c r="M5" i="1"/>
  <c r="H47" i="7" l="1"/>
  <c r="I43" i="7"/>
  <c r="I47" i="7" s="1"/>
  <c r="G44" i="7"/>
  <c r="J44" i="7" s="1"/>
  <c r="G45" i="7"/>
  <c r="J45" i="7" s="1"/>
  <c r="G46" i="7"/>
  <c r="J46" i="7" s="1"/>
  <c r="H41" i="7"/>
  <c r="I37" i="7"/>
  <c r="I41" i="7" s="1"/>
  <c r="G38" i="7"/>
  <c r="J38" i="7" s="1"/>
  <c r="G39" i="7"/>
  <c r="J39" i="7" s="1"/>
  <c r="G40" i="7"/>
  <c r="J40" i="7" s="1"/>
  <c r="E17" i="18"/>
  <c r="D15" i="18"/>
  <c r="D8" i="18"/>
  <c r="E16" i="17"/>
  <c r="D15" i="17"/>
  <c r="D8" i="17"/>
  <c r="E17" i="16"/>
  <c r="D17" i="16"/>
  <c r="C17" i="16"/>
  <c r="E16" i="16"/>
  <c r="D16" i="16"/>
  <c r="C16" i="16"/>
  <c r="E15" i="16"/>
  <c r="C15" i="16"/>
  <c r="D8" i="16"/>
  <c r="D15" i="16" s="1"/>
  <c r="E16" i="13"/>
  <c r="D15" i="13"/>
  <c r="E11" i="13"/>
  <c r="C11" i="13"/>
  <c r="D8" i="13"/>
  <c r="D11" i="13" s="1"/>
  <c r="G41" i="7" l="1"/>
  <c r="G47" i="7"/>
  <c r="J43" i="7"/>
  <c r="J47" i="7" s="1"/>
  <c r="O38" i="7" s="1"/>
  <c r="J37" i="7"/>
  <c r="J41" i="7" s="1"/>
  <c r="D16" i="19"/>
  <c r="E16" i="19"/>
  <c r="D14" i="19"/>
  <c r="E14" i="19"/>
  <c r="C14" i="19"/>
  <c r="C8" i="19"/>
  <c r="D8" i="19"/>
  <c r="E8" i="19"/>
  <c r="C9" i="19"/>
  <c r="D9" i="19"/>
  <c r="E9" i="19"/>
  <c r="C10" i="19"/>
  <c r="D10" i="19"/>
  <c r="E10" i="19"/>
  <c r="D7" i="19"/>
  <c r="E7" i="19"/>
  <c r="C7" i="19"/>
  <c r="D18" i="16"/>
  <c r="E17" i="19"/>
  <c r="D17" i="19"/>
  <c r="C17" i="19"/>
  <c r="C18" i="16"/>
  <c r="E18" i="16"/>
  <c r="D15" i="19"/>
  <c r="C15" i="19"/>
  <c r="O36" i="7" l="1"/>
  <c r="O39" i="7" s="1" a="1"/>
  <c r="O39" i="7" s="1"/>
  <c r="O37" i="7"/>
  <c r="Q37" i="7" s="1"/>
  <c r="P37" i="7"/>
  <c r="P36" i="7"/>
  <c r="C16" i="19"/>
  <c r="E15" i="19"/>
  <c r="M8" i="7"/>
  <c r="M13" i="7" s="1"/>
  <c r="M7" i="7"/>
  <c r="M12" i="7" s="1"/>
  <c r="M6" i="7"/>
  <c r="M11" i="7" s="1"/>
  <c r="Q36" i="7" l="1"/>
  <c r="M14" i="7"/>
  <c r="C24" i="9"/>
  <c r="D24" i="9"/>
  <c r="E24" i="9"/>
  <c r="C25" i="9"/>
  <c r="D25" i="9"/>
  <c r="E25" i="9"/>
  <c r="C26" i="9"/>
  <c r="D26" i="9"/>
  <c r="E26" i="9"/>
  <c r="D23" i="9"/>
  <c r="E23" i="9"/>
  <c r="C23" i="9"/>
  <c r="C18" i="9"/>
  <c r="C14" i="7" s="1"/>
  <c r="D18" i="9"/>
  <c r="D14" i="7" s="1"/>
  <c r="H14" i="7" s="1"/>
  <c r="E18" i="9"/>
  <c r="E14" i="7" s="1"/>
  <c r="I14" i="7" s="1"/>
  <c r="C19" i="9"/>
  <c r="C15" i="7" s="1"/>
  <c r="D19" i="9"/>
  <c r="D15" i="7" s="1"/>
  <c r="H15" i="7" s="1"/>
  <c r="E19" i="9"/>
  <c r="E15" i="7" s="1"/>
  <c r="I15" i="7" s="1"/>
  <c r="C20" i="9"/>
  <c r="C10" i="7" s="1"/>
  <c r="D20" i="9"/>
  <c r="D10" i="7" s="1"/>
  <c r="H10" i="7" s="1"/>
  <c r="E20" i="9"/>
  <c r="E10" i="7" s="1"/>
  <c r="I10" i="7" s="1"/>
  <c r="D17" i="9"/>
  <c r="D13" i="7" s="1"/>
  <c r="H13" i="7" s="1"/>
  <c r="E17" i="9"/>
  <c r="E13" i="7" s="1"/>
  <c r="I13" i="7" s="1"/>
  <c r="C17" i="9"/>
  <c r="C13" i="7" s="1"/>
  <c r="B17" i="19"/>
  <c r="B16" i="19"/>
  <c r="B15" i="19"/>
  <c r="E18" i="19"/>
  <c r="D18" i="19"/>
  <c r="C18" i="19"/>
  <c r="B14" i="19"/>
  <c r="B10" i="19"/>
  <c r="B9" i="19"/>
  <c r="B8" i="19"/>
  <c r="E11" i="19"/>
  <c r="D11" i="19"/>
  <c r="C11" i="19"/>
  <c r="B7" i="19"/>
  <c r="E18" i="18"/>
  <c r="D18" i="18"/>
  <c r="C18" i="18"/>
  <c r="B17" i="18"/>
  <c r="I17" i="19" s="1"/>
  <c r="B16" i="18"/>
  <c r="I16" i="19" s="1"/>
  <c r="B15" i="18"/>
  <c r="I15" i="19" s="1"/>
  <c r="B14" i="18"/>
  <c r="E11" i="18"/>
  <c r="D11" i="18"/>
  <c r="C11" i="18"/>
  <c r="B10" i="18"/>
  <c r="I10" i="19" s="1"/>
  <c r="B9" i="18"/>
  <c r="I9" i="19" s="1"/>
  <c r="B8" i="18"/>
  <c r="I8" i="19" s="1"/>
  <c r="B7" i="18"/>
  <c r="E18" i="17"/>
  <c r="D18" i="17"/>
  <c r="C18" i="17"/>
  <c r="B17" i="17"/>
  <c r="H17" i="19" s="1"/>
  <c r="B16" i="17"/>
  <c r="H16" i="19" s="1"/>
  <c r="B15" i="17"/>
  <c r="H15" i="19" s="1"/>
  <c r="B14" i="17"/>
  <c r="E11" i="17"/>
  <c r="D11" i="17"/>
  <c r="C11" i="17"/>
  <c r="B10" i="17"/>
  <c r="H10" i="19" s="1"/>
  <c r="B9" i="17"/>
  <c r="H9" i="19" s="1"/>
  <c r="B8" i="17"/>
  <c r="B7" i="17"/>
  <c r="H7" i="19" s="1"/>
  <c r="B17" i="16"/>
  <c r="G17" i="19" s="1"/>
  <c r="B16" i="16"/>
  <c r="G16" i="19" s="1"/>
  <c r="B15" i="16"/>
  <c r="G15" i="19" s="1"/>
  <c r="E11" i="16"/>
  <c r="D11" i="16"/>
  <c r="C11" i="16"/>
  <c r="B10" i="16"/>
  <c r="G10" i="19" s="1"/>
  <c r="B9" i="16"/>
  <c r="G9" i="19" s="1"/>
  <c r="B8" i="16"/>
  <c r="G8" i="19" s="1"/>
  <c r="B7" i="16"/>
  <c r="G7" i="19" s="1"/>
  <c r="E18" i="13"/>
  <c r="D18" i="13"/>
  <c r="C18" i="13"/>
  <c r="B17" i="13"/>
  <c r="F17" i="19" s="1"/>
  <c r="B16" i="13"/>
  <c r="F16" i="19" s="1"/>
  <c r="B15" i="13"/>
  <c r="B14" i="13"/>
  <c r="F14" i="19" s="1"/>
  <c r="B10" i="13"/>
  <c r="B9" i="13"/>
  <c r="F9" i="19" s="1"/>
  <c r="B8" i="13"/>
  <c r="F8" i="19" s="1"/>
  <c r="B7" i="13"/>
  <c r="F7" i="19" s="1"/>
  <c r="D7" i="15"/>
  <c r="D29" i="7" l="1"/>
  <c r="H29" i="7" s="1"/>
  <c r="D23" i="7"/>
  <c r="H23" i="7" s="1"/>
  <c r="C23" i="7"/>
  <c r="C29" i="7"/>
  <c r="F15" i="7"/>
  <c r="G15" i="7"/>
  <c r="J15" i="7" s="1"/>
  <c r="E28" i="7"/>
  <c r="I28" i="7" s="1"/>
  <c r="E22" i="7"/>
  <c r="I22" i="7" s="1"/>
  <c r="D28" i="7"/>
  <c r="H28" i="7" s="1"/>
  <c r="D22" i="7"/>
  <c r="H22" i="7" s="1"/>
  <c r="C21" i="7"/>
  <c r="C27" i="7"/>
  <c r="F14" i="7"/>
  <c r="G14" i="7"/>
  <c r="J14" i="7" s="1"/>
  <c r="C20" i="7"/>
  <c r="C26" i="7"/>
  <c r="C22" i="7"/>
  <c r="C28" i="7"/>
  <c r="G13" i="7"/>
  <c r="J13" i="7" s="1"/>
  <c r="F13" i="7"/>
  <c r="F10" i="7"/>
  <c r="G10" i="7"/>
  <c r="J10" i="7" s="1"/>
  <c r="E26" i="7"/>
  <c r="E20" i="7"/>
  <c r="E27" i="7"/>
  <c r="I27" i="7" s="1"/>
  <c r="E21" i="7"/>
  <c r="I21" i="7" s="1"/>
  <c r="E29" i="7"/>
  <c r="I29" i="7" s="1"/>
  <c r="E23" i="7"/>
  <c r="I23" i="7" s="1"/>
  <c r="D26" i="7"/>
  <c r="D20" i="7"/>
  <c r="D27" i="7"/>
  <c r="H27" i="7" s="1"/>
  <c r="D21" i="7"/>
  <c r="H21" i="7" s="1"/>
  <c r="B18" i="19"/>
  <c r="D4" i="8"/>
  <c r="B18" i="18"/>
  <c r="I18" i="19" s="1"/>
  <c r="I14" i="19"/>
  <c r="B11" i="18"/>
  <c r="I11" i="19" s="1"/>
  <c r="I7" i="19"/>
  <c r="B11" i="16"/>
  <c r="G11" i="19" s="1"/>
  <c r="B18" i="13"/>
  <c r="F18" i="19" s="1"/>
  <c r="F15" i="19"/>
  <c r="B11" i="13"/>
  <c r="F11" i="19" s="1"/>
  <c r="F10" i="19"/>
  <c r="B11" i="19"/>
  <c r="D8" i="7"/>
  <c r="H8" i="7" s="1"/>
  <c r="C9" i="7"/>
  <c r="C8" i="7"/>
  <c r="E16" i="7"/>
  <c r="I16" i="7" s="1"/>
  <c r="D16" i="7"/>
  <c r="H16" i="7" s="1"/>
  <c r="E9" i="7"/>
  <c r="I9" i="7" s="1"/>
  <c r="E8" i="7"/>
  <c r="I8" i="7" s="1"/>
  <c r="F20" i="9"/>
  <c r="C16" i="7"/>
  <c r="D9" i="7"/>
  <c r="H9" i="7" s="1"/>
  <c r="E7" i="7"/>
  <c r="D7" i="7"/>
  <c r="B18" i="17"/>
  <c r="H18" i="19" s="1"/>
  <c r="H14" i="19"/>
  <c r="B11" i="17"/>
  <c r="H11" i="19" s="1"/>
  <c r="H8" i="19"/>
  <c r="C7" i="7"/>
  <c r="F23" i="9"/>
  <c r="F19" i="9"/>
  <c r="F18" i="9"/>
  <c r="C27" i="9"/>
  <c r="C21" i="9"/>
  <c r="C28" i="9" s="1"/>
  <c r="C30" i="9" s="1"/>
  <c r="E27" i="9"/>
  <c r="E21" i="9"/>
  <c r="D27" i="9"/>
  <c r="F26" i="9"/>
  <c r="D21" i="9"/>
  <c r="F17" i="9"/>
  <c r="F25" i="9"/>
  <c r="F24" i="9"/>
  <c r="B14" i="16"/>
  <c r="E4" i="8"/>
  <c r="E28" i="9" l="1"/>
  <c r="E30" i="9" s="1"/>
  <c r="C11" i="7"/>
  <c r="E30" i="7"/>
  <c r="I26" i="7"/>
  <c r="I30" i="7" s="1"/>
  <c r="C24" i="7"/>
  <c r="F20" i="7"/>
  <c r="G20" i="7"/>
  <c r="D30" i="7"/>
  <c r="H26" i="7"/>
  <c r="H30" i="7" s="1"/>
  <c r="F26" i="7"/>
  <c r="G26" i="7"/>
  <c r="C30" i="7"/>
  <c r="D24" i="7"/>
  <c r="H20" i="7"/>
  <c r="H24" i="7" s="1"/>
  <c r="F27" i="7"/>
  <c r="G27" i="7"/>
  <c r="J27" i="7" s="1"/>
  <c r="F29" i="7"/>
  <c r="G29" i="7"/>
  <c r="J29" i="7" s="1"/>
  <c r="D11" i="7"/>
  <c r="F21" i="7"/>
  <c r="G21" i="7"/>
  <c r="J21" i="7" s="1"/>
  <c r="F23" i="7"/>
  <c r="G23" i="7"/>
  <c r="J23" i="7" s="1"/>
  <c r="F28" i="7"/>
  <c r="G28" i="7"/>
  <c r="J28" i="7" s="1"/>
  <c r="E24" i="7"/>
  <c r="I20" i="7"/>
  <c r="I24" i="7" s="1"/>
  <c r="D28" i="9"/>
  <c r="D30" i="9" s="1"/>
  <c r="E11" i="7"/>
  <c r="F22" i="7"/>
  <c r="G22" i="7"/>
  <c r="J22" i="7" s="1"/>
  <c r="B18" i="16"/>
  <c r="G18" i="19" s="1"/>
  <c r="G14" i="19"/>
  <c r="G8" i="7"/>
  <c r="J8" i="7" s="1"/>
  <c r="F8" i="7"/>
  <c r="F16" i="7"/>
  <c r="G16" i="7"/>
  <c r="J16" i="7" s="1"/>
  <c r="G9" i="7"/>
  <c r="J9" i="7" s="1"/>
  <c r="F9" i="7"/>
  <c r="H7" i="7"/>
  <c r="H11" i="7" s="1"/>
  <c r="I17" i="7"/>
  <c r="E17" i="7"/>
  <c r="I7" i="7"/>
  <c r="I11" i="7" s="1"/>
  <c r="H17" i="7"/>
  <c r="D17" i="7"/>
  <c r="C17" i="7"/>
  <c r="G7" i="7"/>
  <c r="F7" i="7"/>
  <c r="F27" i="9"/>
  <c r="F21" i="9"/>
  <c r="F28" i="9" l="1"/>
  <c r="F30" i="9" s="1"/>
  <c r="F30" i="7"/>
  <c r="N13" i="7" s="1"/>
  <c r="P13" i="7" s="1"/>
  <c r="F11" i="7"/>
  <c r="N6" i="7" s="1"/>
  <c r="P6" i="7" s="1"/>
  <c r="G24" i="7"/>
  <c r="J20" i="7"/>
  <c r="J24" i="7" s="1"/>
  <c r="F24" i="7"/>
  <c r="G11" i="7"/>
  <c r="G30" i="7"/>
  <c r="J26" i="7"/>
  <c r="J30" i="7" s="1"/>
  <c r="O13" i="7" s="1"/>
  <c r="Q13" i="7" s="1"/>
  <c r="F17" i="7"/>
  <c r="N8" i="7" s="1"/>
  <c r="P8" i="7" s="1"/>
  <c r="J7" i="7"/>
  <c r="J11" i="7" s="1"/>
  <c r="J17" i="7"/>
  <c r="O8" i="7" s="1"/>
  <c r="Q8" i="7" s="1"/>
  <c r="G17" i="7"/>
  <c r="O5" i="1"/>
  <c r="P5" i="1" s="1"/>
  <c r="N12" i="7" l="1"/>
  <c r="P12" i="7" s="1"/>
  <c r="N11" i="7"/>
  <c r="P11" i="7" s="1"/>
  <c r="O11" i="7"/>
  <c r="Q11" i="7" s="1"/>
  <c r="O12" i="7"/>
  <c r="Q12" i="7" s="1"/>
  <c r="N7" i="7"/>
  <c r="P7" i="7" s="1"/>
  <c r="P9" i="7" s="1"/>
  <c r="O7" i="7"/>
  <c r="Q7" i="7" s="1"/>
  <c r="O6" i="7"/>
  <c r="Q6" i="7" s="1"/>
  <c r="R5" i="1"/>
  <c r="S5" i="1" s="1"/>
  <c r="F4" i="8" s="1"/>
  <c r="E13" i="1"/>
  <c r="E12" i="1"/>
  <c r="E11" i="1"/>
  <c r="E8" i="1"/>
  <c r="E7" i="1"/>
  <c r="E6" i="1"/>
  <c r="P15" i="7" l="1"/>
  <c r="P14" i="7"/>
  <c r="Q14" i="7"/>
  <c r="Q9" i="7"/>
  <c r="M9" i="7"/>
  <c r="G13" i="1"/>
  <c r="H13" i="1" s="1"/>
  <c r="G11" i="1"/>
  <c r="H11" i="1" s="1"/>
  <c r="G12" i="1"/>
  <c r="H12" i="1" s="1"/>
  <c r="G7" i="1"/>
  <c r="H7" i="1" s="1"/>
  <c r="G8" i="1"/>
  <c r="H8" i="1" s="1"/>
  <c r="G6" i="1"/>
  <c r="H6" i="1" s="1"/>
  <c r="Q15" i="7" l="1"/>
  <c r="D17" i="15" l="1"/>
  <c r="M38" i="7"/>
  <c r="Q38" i="7"/>
  <c r="Q39" i="7"/>
  <c r="Q43" i="7"/>
  <c r="P38" i="7" l="1"/>
  <c r="P39" i="7" s="1"/>
  <c r="P43" i="7" s="1"/>
  <c r="M39"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<sst xmlns="http://schemas.openxmlformats.org/spreadsheetml/2006/main" count="320" uniqueCount="134">
  <si>
    <t>State, Local, Private Loaded Wage Rates (2022$)</t>
  </si>
  <si>
    <t>Agency Wage Rates (2022$)</t>
  </si>
  <si>
    <t>Labor Category</t>
  </si>
  <si>
    <r>
      <t>Wage</t>
    </r>
    <r>
      <rPr>
        <b/>
        <vertAlign val="superscript"/>
        <sz val="9"/>
        <color rgb="FF000000"/>
        <rFont val="Arial Narrow"/>
        <family val="2"/>
      </rPr>
      <t>1</t>
    </r>
  </si>
  <si>
    <r>
      <t>Fringe Benefit</t>
    </r>
    <r>
      <rPr>
        <b/>
        <vertAlign val="superscript"/>
        <sz val="9"/>
        <color rgb="FF000000"/>
        <rFont val="Arial Narrow"/>
        <family val="2"/>
      </rPr>
      <t>1</t>
    </r>
  </si>
  <si>
    <t>Total Compensation</t>
  </si>
  <si>
    <r>
      <t>Over-head % wage</t>
    </r>
    <r>
      <rPr>
        <b/>
        <vertAlign val="superscript"/>
        <sz val="9"/>
        <color rgb="FF000000"/>
        <rFont val="Arial Narrow"/>
        <family val="2"/>
      </rPr>
      <t>2</t>
    </r>
  </si>
  <si>
    <t>Overhead</t>
  </si>
  <si>
    <r>
      <t>Hourly Loaded Wages</t>
    </r>
    <r>
      <rPr>
        <b/>
        <vertAlign val="superscript"/>
        <sz val="9"/>
        <color rgb="FF000000"/>
        <rFont val="Arial Narrow"/>
        <family val="2"/>
      </rPr>
      <t>3</t>
    </r>
  </si>
  <si>
    <t>BLS Occupational Group</t>
  </si>
  <si>
    <t>Data Source for Wage Information</t>
  </si>
  <si>
    <t>Wage ($/hour)</t>
  </si>
  <si>
    <r>
      <t>Fringes as % wage</t>
    </r>
    <r>
      <rPr>
        <b/>
        <vertAlign val="superscript"/>
        <sz val="9"/>
        <color theme="1"/>
        <rFont val="Arial Narrow"/>
        <family val="2"/>
      </rPr>
      <t>2</t>
    </r>
  </si>
  <si>
    <t>Fringe Benefit</t>
  </si>
  <si>
    <r>
      <t>Overhead as % of Total Compensation</t>
    </r>
    <r>
      <rPr>
        <b/>
        <vertAlign val="superscript"/>
        <sz val="9"/>
        <color theme="1"/>
        <rFont val="Arial Narrow"/>
        <family val="2"/>
      </rPr>
      <t>3</t>
    </r>
  </si>
  <si>
    <t>Loaded Wage ($/hour)</t>
  </si>
  <si>
    <t>(a)</t>
  </si>
  <si>
    <t>(b)</t>
  </si>
  <si>
    <t>(c) =(a)+ (b)</t>
  </si>
  <si>
    <t>(d)</t>
  </si>
  <si>
    <t>(e)= (c) *(d)</t>
  </si>
  <si>
    <t>(f)=(c)+(e)</t>
  </si>
  <si>
    <t>(c) = (a)*(b)</t>
  </si>
  <si>
    <t xml:space="preserve">(d)= (a)+ (c) </t>
  </si>
  <si>
    <t>(e)</t>
  </si>
  <si>
    <t xml:space="preserve">(f) = (d) * (e) </t>
  </si>
  <si>
    <t>(g) = (d) + (f)</t>
  </si>
  <si>
    <t>State &amp; local governments (including schools)</t>
  </si>
  <si>
    <t>Technical</t>
  </si>
  <si>
    <r>
      <t>GS-13 Step 10 pay rates</t>
    </r>
    <r>
      <rPr>
        <vertAlign val="superscript"/>
        <sz val="9"/>
        <color theme="1"/>
        <rFont val="Arial Narrow"/>
        <family val="2"/>
      </rPr>
      <t>1</t>
    </r>
  </si>
  <si>
    <t>Managerial</t>
  </si>
  <si>
    <t>State and Local Government Workers: Management, Professional, and Related</t>
  </si>
  <si>
    <t>Professional / Technical</t>
  </si>
  <si>
    <t>State and Local Government Workers: Public Administration</t>
  </si>
  <si>
    <t>Footnotes:</t>
  </si>
  <si>
    <t>Clerical</t>
  </si>
  <si>
    <t>State and Local Government Workers: Office and Administrative Support</t>
  </si>
  <si>
    <t>Source: U.S. Office of Personnel Management (2022), Washington-Baltimore-Northern Virginia, DC-MD-PA-VA-WV area. Retrieved June 7, 2023 from https://www.opm.gov/policy-data-oversight/pay-leave/salaries-wages/salary-tables/pdf/2022/DCB.pdf</t>
  </si>
  <si>
    <r>
      <t xml:space="preserve">EPA’s </t>
    </r>
    <r>
      <rPr>
        <i/>
        <sz val="9"/>
        <color theme="1"/>
        <rFont val="Calibri"/>
        <family val="2"/>
      </rPr>
      <t>Handbook on Valuing Changes in Time Use Induced by Regulatory Requirements and Other EPA Actions</t>
    </r>
    <r>
      <rPr>
        <sz val="9"/>
        <color theme="1"/>
        <rFont val="Calibri"/>
        <family val="2"/>
      </rPr>
      <t xml:space="preserve"> recommends a study by the Congressional Budget Office for estimating benefit values for federal government workers. The study reports that total benefits account for 63.9 percent of average wages in the federal government sector. Therefore, 63.9 percent of the wage is used to calculate the fringe in the derivation of Agency wage rates. </t>
    </r>
  </si>
  <si>
    <t>Private fleets</t>
  </si>
  <si>
    <r>
      <t xml:space="preserve">An overhead rate of 20% is used based on assumptions in </t>
    </r>
    <r>
      <rPr>
        <i/>
        <sz val="9"/>
        <color theme="1"/>
        <rFont val="Calibri"/>
        <family val="2"/>
        <scheme val="minor"/>
      </rPr>
      <t>Handbook on Valuing Changes in Time Use Induced by Regulatory Requirements and Other U.S. EPA Action</t>
    </r>
    <r>
      <rPr>
        <sz val="9"/>
        <color theme="1"/>
        <rFont val="Calibri"/>
        <family val="2"/>
        <scheme val="minor"/>
      </rPr>
      <t>s.</t>
    </r>
  </si>
  <si>
    <t>Service Providing Industries: Management, Professional, and Related Occupations</t>
  </si>
  <si>
    <t>Service Providing Industries: Transportation and Material Moving Occupations</t>
  </si>
  <si>
    <t>Service Providing Industries: Office and Adminstrative Support Occupations</t>
  </si>
  <si>
    <r>
      <rPr>
        <vertAlign val="superscript"/>
        <sz val="9"/>
        <color theme="1"/>
        <rFont val="Calibri"/>
        <family val="2"/>
      </rPr>
      <t>1</t>
    </r>
    <r>
      <rPr>
        <sz val="9"/>
        <color theme="1"/>
        <rFont val="Calibri"/>
        <family val="2"/>
      </rPr>
      <t>Source: 
State and Local Governments - Bureau of Labor Statistics Economic News Release Table 3. State and local government, by occupational and industry group, December 2022. http://www.bls.gov/news.release/ecec.t03.htm 
Private Fleets - Bureau of Labor Statistics Economic News Release Table 4. Private industry workers by occupational and industry group, December 2022. https://www.bls.gov/news.release/ecec.t04.htm</t>
    </r>
  </si>
  <si>
    <r>
      <rPr>
        <vertAlign val="superscript"/>
        <sz val="9"/>
        <color theme="1"/>
        <rFont val="Calibri"/>
        <family val="2"/>
      </rPr>
      <t>2</t>
    </r>
    <r>
      <rPr>
        <sz val="9"/>
        <color theme="1"/>
        <rFont val="Calibri"/>
        <family val="2"/>
      </rPr>
      <t xml:space="preserve">An overhead rate of 20% is used based on assumptions in </t>
    </r>
    <r>
      <rPr>
        <i/>
        <sz val="9"/>
        <color theme="1"/>
        <rFont val="Calibri"/>
        <family val="2"/>
      </rPr>
      <t>Handbook on Valuing Changes in Time Use Induced by Regulatory Requirements and other U.S. EPA Actions</t>
    </r>
    <r>
      <rPr>
        <sz val="9"/>
        <color theme="1"/>
        <rFont val="Calibri"/>
        <family val="2"/>
      </rPr>
      <t>.</t>
    </r>
  </si>
  <si>
    <r>
      <rPr>
        <vertAlign val="superscript"/>
        <sz val="9"/>
        <color theme="1"/>
        <rFont val="Calibri"/>
        <family val="2"/>
      </rPr>
      <t>3</t>
    </r>
    <r>
      <rPr>
        <sz val="9"/>
        <color theme="1"/>
        <rFont val="Calibri"/>
        <family val="2"/>
      </rPr>
      <t>Values may not sum due to rounding. Wage rates are rounded to the nearest cent.</t>
    </r>
  </si>
  <si>
    <t>Table 1a: Application Form Respondent Burden for State, Local and Private Entity Burden Calculation (per Response)</t>
  </si>
  <si>
    <t>Task</t>
  </si>
  <si>
    <t>Contribution of Each Worker to the Task</t>
  </si>
  <si>
    <t>Estimated Time to Complete (hours)</t>
  </si>
  <si>
    <t>Management (hours)</t>
  </si>
  <si>
    <t>Technical (hours)</t>
  </si>
  <si>
    <t>Clerical (hours)</t>
  </si>
  <si>
    <t>One Bus - Twenty five  Per Approved Applicant</t>
  </si>
  <si>
    <t>Review instructions</t>
  </si>
  <si>
    <t xml:space="preserve">Gather information </t>
  </si>
  <si>
    <t>Fill out Close Out forms (incremental information)</t>
  </si>
  <si>
    <t>Record keeping</t>
  </si>
  <si>
    <t xml:space="preserve">Total for Application </t>
  </si>
  <si>
    <t>Table 1b: Close-out Form Respondent Burden for State, Local and Private Entity Burden Calculation (per Response)</t>
  </si>
  <si>
    <t>One Bus Per Approved Applicant</t>
  </si>
  <si>
    <t>Total</t>
  </si>
  <si>
    <t>25 Buses Per Approved Applicant</t>
  </si>
  <si>
    <t xml:space="preserve">Total Average of burden hours for Close-out Form </t>
  </si>
  <si>
    <t>Sum of Burden Hours for Application and Close-out Form</t>
  </si>
  <si>
    <t>Table 3b: Close-Out Form Estimated Unit Burden and Cost to Respondents</t>
  </si>
  <si>
    <t>Table 4b: Close-out Form Estimated Total Burden and Cost to Respondents</t>
  </si>
  <si>
    <t>Hours</t>
  </si>
  <si>
    <t>Costs (2022$)</t>
  </si>
  <si>
    <t>Respondent Type</t>
  </si>
  <si>
    <t>Number of Respondents/
Responses</t>
  </si>
  <si>
    <t>Unit Burden and Cost</t>
  </si>
  <si>
    <t>Total Burden and Cost over Emergency ICR Period</t>
  </si>
  <si>
    <t>Respondent Type/Activity</t>
  </si>
  <si>
    <t>Management</t>
  </si>
  <si>
    <t xml:space="preserve">Technical </t>
  </si>
  <si>
    <t>Cost (2022$)</t>
  </si>
  <si>
    <t>State governments (includes tribal) and Local governments (includes school districts)</t>
  </si>
  <si>
    <t>State governments (includes tribal)</t>
  </si>
  <si>
    <t>Local governments (includes school districts)</t>
  </si>
  <si>
    <t>Private Fleets</t>
  </si>
  <si>
    <t xml:space="preserve">Total Average Burden and Cost for Close-out Form </t>
  </si>
  <si>
    <t>Table 3a: Application  Form Estimated Unit Burden and Cost to Respondents</t>
  </si>
  <si>
    <t>Table 4a: Application  Form Estimated Total Burden and Cost to Respondents</t>
  </si>
  <si>
    <t>One to 25 Bus Per Applicant</t>
  </si>
  <si>
    <t>Fill out Application (incremental information)</t>
  </si>
  <si>
    <t>Total for Application</t>
  </si>
  <si>
    <t xml:space="preserve">Total Sum of Application and Close-out Form Burden and Costs: </t>
  </si>
  <si>
    <t>Approved Applicant</t>
  </si>
  <si>
    <t>Count</t>
  </si>
  <si>
    <t>Bus Dealer or Organization that Arrange Financing for Bus Purchases</t>
  </si>
  <si>
    <t>Indian Tribe or Tribal Organization or Tribally Controlled School Not a Local Education Agency</t>
  </si>
  <si>
    <t>Local Education Agency</t>
  </si>
  <si>
    <t>State Government</t>
  </si>
  <si>
    <t>Total*</t>
  </si>
  <si>
    <t>Source: Business Automation Platform (BAP) query of Approved Applicant Types by Grant Jones (OTAQ/EPA) May 10, 2023.</t>
  </si>
  <si>
    <t xml:space="preserve">* the number of applicants is expected to change as selectees withdraw after the query date </t>
  </si>
  <si>
    <t>CSB Rebate Applicant</t>
  </si>
  <si>
    <t xml:space="preserve">Private Fleet </t>
  </si>
  <si>
    <t>Source: Based on FY22 Rebate Program Applicant data query of Applicant Types</t>
  </si>
  <si>
    <t xml:space="preserve">* the number of applicants is an estimate based on Program applicant pool  </t>
  </si>
  <si>
    <t>Table 5: Estimated Burden and Cost to the Agency</t>
  </si>
  <si>
    <t>Collection Activity</t>
  </si>
  <si>
    <t>Reporting Burden per Response</t>
  </si>
  <si>
    <t xml:space="preserve">Number of Responses </t>
  </si>
  <si>
    <t>Total Agency Burden Over the Emergency ICR Period</t>
  </si>
  <si>
    <t>Total Agency Cost Over the Emergency ICR Period (2022$)</t>
  </si>
  <si>
    <r>
      <t>Process new close out data fields</t>
    </r>
    <r>
      <rPr>
        <vertAlign val="superscript"/>
        <sz val="9"/>
        <color theme="1"/>
        <rFont val="Arial"/>
        <family val="2"/>
      </rPr>
      <t>1</t>
    </r>
  </si>
  <si>
    <r>
      <rPr>
        <vertAlign val="superscript"/>
        <sz val="8"/>
        <color theme="1"/>
        <rFont val="Arial Narrow"/>
        <family val="2"/>
      </rPr>
      <t xml:space="preserve">1 </t>
    </r>
    <r>
      <rPr>
        <sz val="8"/>
        <color theme="1"/>
        <rFont val="Arial Narrow"/>
        <family val="2"/>
      </rPr>
      <t xml:space="preserve">Time estimate provided by EPA/OTAQ (Tim Thomas) via email on 4/28/2023: Estimated 2.5 – 3.0 hours per application depending on amount of buses, infrastructure and errors on the form. </t>
    </r>
  </si>
  <si>
    <t>Sources:</t>
  </si>
  <si>
    <t>U.S. Bureau of Labor Statistics (BLS) (2023a). "Employer Costs for Employee Compensation for state and local government workers by occupation and industry group Table3 - December 2022." http://www.bls.gov/news.release/ecec.t03.htm</t>
  </si>
  <si>
    <t>U.S. Bureau of Labor Statistics (BLS) (2023b). "Employer Costs for Employee Compensation for private industry workers by occupational and industry group Table 4 - December 2022." https://www.bls.gov/news.release/ecec.t04.htm</t>
  </si>
  <si>
    <t>U.S. Environmental Protection Agency (EPA) (2020). Handbook on Valuing Changes in Time Use Induced by Regulatory Requirements and Other EPA Actions. EPA-236-B-15-001. National Center for Environmental Economics.</t>
  </si>
  <si>
    <t xml:space="preserve"> U.S. Office of Personnel Management (2022), Washington-Baltimore-Northern Virginia, DC-MD-PA-VA-WV area. Retrieved June 7, 2023 from https://www.opm.gov/policy-data-oversight/pay-leave/salaries-wages/salary-tables/pdf/2022/DCB.pdf</t>
  </si>
  <si>
    <t>Tester #1 for Close-out Form</t>
  </si>
  <si>
    <t>Estimated Time to Complete (hr)</t>
  </si>
  <si>
    <t>Incremental Tasks Due to New Close Out Data Fields (1 bus per approved applicant)</t>
  </si>
  <si>
    <t xml:space="preserve"> Gather information </t>
  </si>
  <si>
    <t xml:space="preserve"> Record keeping</t>
  </si>
  <si>
    <t>Incremental Tasks Due to New Close Out Data Fields (25 buses per approved applicant)</t>
  </si>
  <si>
    <t>Tester #2 for Close-out Form</t>
  </si>
  <si>
    <t>Tester #3 for Close-out Form</t>
  </si>
  <si>
    <t xml:space="preserve"> Incremental Tasks Due to New Close Out Data Fields (1 bus per approved applicant)</t>
  </si>
  <si>
    <t>Tester #4 for Close-out Form</t>
  </si>
  <si>
    <t>Compiled Tester time for Close-out Form</t>
  </si>
  <si>
    <t>Average Estimated Time to Complete (hr)</t>
  </si>
  <si>
    <t>Total - Tester #1 (hours)</t>
  </si>
  <si>
    <t>Total - Tester #2 (hours)</t>
  </si>
  <si>
    <t>Total - Tester #3 (hours)</t>
  </si>
  <si>
    <t>Total - Tester #4 (hours)</t>
  </si>
  <si>
    <t>Management (Average)</t>
  </si>
  <si>
    <t>Technical (Average)</t>
  </si>
  <si>
    <t>Clerical (Average)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</si>
</sst>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8" formatCode="&quot;$&quot;#,##0.00_);[Red]\(&quot;$&quot;#,##0.00\)"/>
    <numFmt numFmtId="44" formatCode="_(&quot;$&quot;* #,##0.00_);_(&quot;$&quot;* \(#,##0.00\);_(&quot;$&quot;* &quot;-&quot;??_);_(@_)"/>
    <numFmt numFmtId="43" formatCode="_(* #,##0.00_);_(* \(#,##0.00\);_(* &quot;-&quot;??_);_(@_)"/>
    <numFmt numFmtId="164" formatCode="&quot;$&quot;#,##0.00"/>
    <numFmt numFmtId="165" formatCode="0.0%"/>
    <numFmt numFmtId="166" formatCode="_(* #,##0_);_(* \(#,##0\);_(* &quot;-&quot;??_);_(@_)"/>
    <numFmt numFmtId="167" formatCode="_(&quot;$&quot;* #,##0_);_(&quot;$&quot;* \(#,##0\);_(&quot;$&quot;* &quot;-&quot;??_);_(@_)"/>
  </numFmts>
  <fonts count="39">
    <font>
      <sz val="11"/>
      <color theme="1"/>
      <name val="Calibri"/>
      <family val="2"/>
      <scheme val="minor"/>
    </font>
    <font>
      <b/>
      <sz val="11"/>
      <color theme="1"/>
      <name val="Calibri"/>
      <family val="2"/>
      <scheme val="minor"/>
    </font>
    <font>
      <sz val="8"/>
      <color theme="1"/>
      <name val="Arial"/>
      <family val="2"/>
    </font>
    <font>
      <sz val="10"/>
      <color theme="1"/>
      <name val="Arial"/>
      <family val="2"/>
    </font>
    <font>
      <b/>
      <sz val="9"/>
      <color theme="1"/>
      <name val="Arial"/>
      <family val="2"/>
    </font>
    <font>
      <sz val="9"/>
      <color theme="1"/>
      <name val="Arial"/>
      <family val="2"/>
    </font>
    <font>
      <b/>
      <sz val="9"/>
      <color theme="0"/>
      <name val="Arial"/>
      <family val="2"/>
    </font>
    <font>
      <sz val="11"/>
      <color theme="1"/>
      <name val="Calibri"/>
      <family val="2"/>
      <scheme val="minor"/>
    </font>
    <font>
      <sz val="10"/>
      <name val="Arial"/>
      <family val="2"/>
    </font>
    <font>
      <b/>
      <sz val="8"/>
      <color theme="1"/>
      <name val="Arial"/>
      <family val="2"/>
    </font>
    <font>
      <sz val="11"/>
      <color theme="1"/>
      <name val="Calibri"/>
      <family val="2"/>
    </font>
    <font>
      <vertAlign val="superscript"/>
      <sz val="11"/>
      <color theme="1"/>
      <name val="Calibri"/>
      <family val="2"/>
    </font>
    <font>
      <sz val="9"/>
      <color theme="1"/>
      <name val="Calibri"/>
      <family val="2"/>
    </font>
    <font>
      <sz val="9"/>
      <color theme="1"/>
      <name val="Arial Narrow"/>
      <family val="2"/>
    </font>
    <font>
      <sz val="11"/>
      <color indexed="8"/>
      <name val="Calibri"/>
      <family val="2"/>
    </font>
    <font>
      <vertAlign val="superscript"/>
      <sz val="11"/>
      <color indexed="8"/>
      <name val="Calibri"/>
      <family val="2"/>
    </font>
    <font>
      <sz val="9"/>
      <color theme="1"/>
      <name val="Calibri"/>
      <family val="2"/>
      <scheme val="minor"/>
    </font>
    <font>
      <vertAlign val="superscript"/>
      <sz val="9"/>
      <color theme="1"/>
      <name val="Arial Narrow"/>
      <family val="2"/>
    </font>
    <font>
      <b/>
      <sz val="9"/>
      <color theme="1"/>
      <name val="Arial Narrow"/>
      <family val="2"/>
    </font>
    <font>
      <b/>
      <sz val="9"/>
      <color rgb="FF000000"/>
      <name val="Arial Narrow"/>
      <family val="2"/>
    </font>
    <font>
      <b/>
      <vertAlign val="superscript"/>
      <sz val="9"/>
      <color rgb="FF000000"/>
      <name val="Arial Narrow"/>
      <family val="2"/>
    </font>
    <font>
      <b/>
      <i/>
      <sz val="9"/>
      <color rgb="FF000000"/>
      <name val="Arial Narrow"/>
      <family val="2"/>
    </font>
    <font>
      <sz val="9"/>
      <color rgb="FF000000"/>
      <name val="Arial Narrow"/>
      <family val="2"/>
    </font>
    <font>
      <vertAlign val="superscript"/>
      <sz val="9"/>
      <color theme="1"/>
      <name val="Calibri"/>
      <family val="2"/>
    </font>
    <font>
      <b/>
      <vertAlign val="superscript"/>
      <sz val="9"/>
      <color theme="1"/>
      <name val="Arial Narrow"/>
      <family val="2"/>
    </font>
    <font>
      <i/>
      <sz val="9"/>
      <color theme="1"/>
      <name val="Arial Narrow"/>
      <family val="2"/>
    </font>
    <font>
      <sz val="10"/>
      <color theme="1"/>
      <name val="Calibri"/>
      <family val="2"/>
      <scheme val="minor"/>
    </font>
    <font>
      <vertAlign val="superscript"/>
      <sz val="9"/>
      <color theme="1"/>
      <name val="Arial"/>
      <family val="2"/>
    </font>
    <font>
      <sz val="8"/>
      <color theme="1"/>
      <name val="Arial Narrow"/>
      <family val="2"/>
    </font>
    <font>
      <vertAlign val="superscript"/>
      <sz val="8"/>
      <color theme="1"/>
      <name val="Arial Narrow"/>
      <family val="2"/>
    </font>
    <font>
      <i/>
      <sz val="9"/>
      <color theme="1"/>
      <name val="Calibri"/>
      <family val="2"/>
      <scheme val="minor"/>
    </font>
    <font>
      <i/>
      <sz val="9"/>
      <color theme="1"/>
      <name val="Calibri"/>
      <family val="2"/>
    </font>
    <font>
      <b/>
      <sz val="11"/>
      <color rgb="FFFF0000"/>
      <name val="Calibri"/>
      <family val="2"/>
      <scheme val="minor"/>
    </font>
    <font>
      <sz val="9"/>
      <color theme="1"/>
      <name val="Arial"/>
      <family val="2"/>
      <charset val="1"/>
    </font>
    <font>
      <b/>
      <sz val="9"/>
      <color theme="1"/>
      <name val="Arial"/>
      <family val="2"/>
      <charset val="1"/>
    </font>
    <font>
      <b/>
      <sz val="9"/>
      <color rgb="FFFF0000"/>
      <name val="Arial"/>
      <family val="2"/>
    </font>
    <font>
      <b/>
      <sz val="9"/>
      <name val="Arial"/>
      <family val="2"/>
    </font>
    <font>
      <b/>
      <sz val="11"/>
      <name val="Calibri"/>
      <family val="2"/>
      <scheme val="minor"/>
    </font>
    <font>
      <sz val="11"/>
      <color rgb="FFFFFFFF"/>
      <name val="Calibri"/>
      <family val="2"/>
      <scheme val="minor"/>
    </font>
  </fonts>
  <fills count="8">
    <fill>
      <patternFill patternType="none"/>
    </fill>
    <fill>
      <patternFill patternType="gray125"/>
    </fill>
    <fill>
      <patternFill patternType="solid">
        <fgColor theme="0" tint="-0.34998626667073579"/>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right style="thin">
        <color auto="1"/>
      </right>
      <top/>
      <bottom/>
      <diagonal/>
    </border>
  </borders>
  <cellStyleXfs count="6">
    <xf numFmtId="0" fontId="0" fillId="0" borderId="0"/>
    <xf numFmtId="0" fontId="7" fillId="0" borderId="0"/>
    <xf numFmtId="0" fontId="8" fillId="0" borderId="0"/>
    <xf numFmtId="44"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cellStyleXfs>
  <cellXfs count="168">
    <xf numFmtId="0" fontId="0" fillId="0" borderId="0" xfId="0"/>
    <xf numFmtId="0" fontId="3" fillId="0" borderId="0" xfId="0" applyFont="1"/>
    <xf numFmtId="0" fontId="1" fillId="0" borderId="0" xfId="0" applyFont="1"/>
    <xf numFmtId="0" fontId="2" fillId="3" borderId="1" xfId="0" applyFont="1" applyFill="1" applyBorder="1"/>
    <xf numFmtId="0" fontId="4" fillId="3" borderId="1" xfId="0" applyFont="1" applyFill="1" applyBorder="1"/>
    <xf numFmtId="2" fontId="4" fillId="0" borderId="1" xfId="0" applyNumberFormat="1" applyFont="1" applyBorder="1" applyAlignment="1">
      <alignment horizontal="center"/>
    </xf>
    <xf numFmtId="164" fontId="4" fillId="0" borderId="1" xfId="0" applyNumberFormat="1" applyFont="1" applyBorder="1" applyAlignment="1">
      <alignment horizontal="center"/>
    </xf>
    <xf numFmtId="0" fontId="5" fillId="0" borderId="0" xfId="0" applyFont="1"/>
    <xf numFmtId="2" fontId="5" fillId="0" borderId="0" xfId="0" applyNumberFormat="1" applyFont="1" applyAlignment="1">
      <alignment horizontal="center"/>
    </xf>
    <xf numFmtId="164" fontId="5" fillId="0" borderId="0" xfId="0" applyNumberFormat="1" applyFont="1" applyAlignment="1">
      <alignment horizontal="center"/>
    </xf>
    <xf numFmtId="0" fontId="4" fillId="0" borderId="0" xfId="0" applyFont="1"/>
    <xf numFmtId="0" fontId="5" fillId="0" borderId="0" xfId="0" applyFont="1" applyAlignment="1">
      <alignment horizontal="center"/>
    </xf>
    <xf numFmtId="0" fontId="3" fillId="0" borderId="0" xfId="1" applyFont="1"/>
    <xf numFmtId="2" fontId="4" fillId="0" borderId="1" xfId="1" applyNumberFormat="1" applyFont="1" applyBorder="1" applyAlignment="1">
      <alignment horizontal="center"/>
    </xf>
    <xf numFmtId="164" fontId="4" fillId="0" borderId="1" xfId="1" applyNumberFormat="1" applyFont="1" applyBorder="1" applyAlignment="1">
      <alignment horizontal="center"/>
    </xf>
    <xf numFmtId="0" fontId="5" fillId="0" borderId="0" xfId="1" applyFont="1"/>
    <xf numFmtId="2" fontId="5" fillId="0" borderId="0" xfId="1" applyNumberFormat="1" applyFont="1" applyAlignment="1">
      <alignment horizontal="center"/>
    </xf>
    <xf numFmtId="164" fontId="5" fillId="0" borderId="0" xfId="1" applyNumberFormat="1" applyFont="1" applyAlignment="1">
      <alignment horizontal="center"/>
    </xf>
    <xf numFmtId="0" fontId="4" fillId="0" borderId="1" xfId="1" applyFont="1" applyBorder="1" applyAlignment="1">
      <alignment horizontal="center"/>
    </xf>
    <xf numFmtId="0" fontId="1" fillId="0" borderId="1" xfId="0" applyFont="1" applyBorder="1"/>
    <xf numFmtId="2" fontId="5" fillId="0" borderId="1" xfId="0" applyNumberFormat="1" applyFont="1" applyBorder="1" applyAlignment="1">
      <alignment horizontal="center"/>
    </xf>
    <xf numFmtId="0" fontId="4" fillId="0" borderId="0" xfId="1" applyFont="1" applyAlignment="1">
      <alignment horizontal="center"/>
    </xf>
    <xf numFmtId="0" fontId="13" fillId="0" borderId="1" xfId="0" applyFont="1" applyBorder="1"/>
    <xf numFmtId="0" fontId="1" fillId="0" borderId="0" xfId="0" applyFont="1" applyAlignment="1">
      <alignment vertical="top"/>
    </xf>
    <xf numFmtId="0" fontId="0" fillId="0" borderId="0" xfId="0" applyAlignment="1">
      <alignment vertical="top"/>
    </xf>
    <xf numFmtId="0" fontId="15" fillId="0" borderId="13" xfId="0" applyFont="1" applyBorder="1" applyAlignment="1">
      <alignment vertical="top" wrapText="1"/>
    </xf>
    <xf numFmtId="0" fontId="11" fillId="0" borderId="13" xfId="0" applyFont="1" applyBorder="1" applyAlignment="1">
      <alignment vertical="top"/>
    </xf>
    <xf numFmtId="0" fontId="11" fillId="0" borderId="5" xfId="0" applyFont="1" applyBorder="1" applyAlignment="1">
      <alignment vertical="top"/>
    </xf>
    <xf numFmtId="2" fontId="4" fillId="0" borderId="0" xfId="1" applyNumberFormat="1" applyFont="1" applyAlignment="1">
      <alignment horizontal="center"/>
    </xf>
    <xf numFmtId="164" fontId="4" fillId="0" borderId="0" xfId="1" applyNumberFormat="1" applyFont="1" applyAlignment="1">
      <alignment horizontal="center"/>
    </xf>
    <xf numFmtId="0" fontId="2" fillId="0" borderId="0" xfId="1" applyFont="1" applyAlignment="1">
      <alignment horizontal="center"/>
    </xf>
    <xf numFmtId="0" fontId="5" fillId="0" borderId="0" xfId="1" applyFont="1" applyAlignment="1">
      <alignment horizontal="center"/>
    </xf>
    <xf numFmtId="0" fontId="4" fillId="0" borderId="0" xfId="1" applyFont="1"/>
    <xf numFmtId="0" fontId="13" fillId="0" borderId="1" xfId="0" applyFont="1" applyBorder="1" applyAlignment="1">
      <alignment vertical="top" wrapText="1"/>
    </xf>
    <xf numFmtId="0" fontId="13" fillId="0" borderId="1" xfId="0" applyFont="1" applyBorder="1" applyAlignment="1">
      <alignment wrapText="1"/>
    </xf>
    <xf numFmtId="0" fontId="21" fillId="4" borderId="1" xfId="0" applyFont="1" applyFill="1" applyBorder="1" applyAlignment="1">
      <alignment horizontal="center" wrapText="1"/>
    </xf>
    <xf numFmtId="0" fontId="22" fillId="0" borderId="1" xfId="0" applyFont="1" applyBorder="1" applyAlignment="1">
      <alignment vertical="center" wrapText="1"/>
    </xf>
    <xf numFmtId="8" fontId="22" fillId="0" borderId="1"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164" fontId="22" fillId="0" borderId="1" xfId="3" applyNumberFormat="1" applyFont="1" applyBorder="1" applyAlignment="1">
      <alignment horizontal="center" vertical="center" wrapText="1"/>
    </xf>
    <xf numFmtId="0" fontId="22" fillId="0" borderId="10" xfId="0" applyFont="1" applyBorder="1" applyAlignment="1">
      <alignment vertical="center" wrapText="1"/>
    </xf>
    <xf numFmtId="8" fontId="22" fillId="0" borderId="11"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164" fontId="22" fillId="0" borderId="11" xfId="3" applyNumberFormat="1" applyFont="1" applyBorder="1" applyAlignment="1">
      <alignment horizontal="center" vertical="center" wrapText="1"/>
    </xf>
    <xf numFmtId="8" fontId="22" fillId="0" borderId="12" xfId="0" applyNumberFormat="1" applyFont="1" applyBorder="1" applyAlignment="1">
      <alignment horizontal="center" vertical="center" wrapText="1"/>
    </xf>
    <xf numFmtId="0" fontId="4" fillId="0" borderId="1" xfId="0" applyFont="1" applyBorder="1"/>
    <xf numFmtId="0" fontId="13" fillId="0" borderId="0" xfId="1" applyFont="1"/>
    <xf numFmtId="164" fontId="13" fillId="0" borderId="1" xfId="0" applyNumberFormat="1" applyFont="1" applyBorder="1" applyAlignment="1">
      <alignment horizontal="right" vertical="top" wrapText="1"/>
    </xf>
    <xf numFmtId="165" fontId="13" fillId="0" borderId="1" xfId="4" applyNumberFormat="1" applyFont="1" applyBorder="1" applyAlignment="1">
      <alignment vertical="top" wrapText="1"/>
    </xf>
    <xf numFmtId="9" fontId="13" fillId="0" borderId="1" xfId="0" applyNumberFormat="1" applyFont="1" applyBorder="1" applyAlignment="1">
      <alignment horizontal="right" vertical="top" wrapText="1"/>
    </xf>
    <xf numFmtId="0" fontId="13" fillId="0" borderId="2" xfId="0" applyFont="1" applyBorder="1" applyAlignment="1">
      <alignment vertical="top" wrapText="1"/>
    </xf>
    <xf numFmtId="0" fontId="13" fillId="0" borderId="9" xfId="0" applyFont="1" applyBorder="1" applyAlignment="1">
      <alignment vertical="top" wrapText="1"/>
    </xf>
    <xf numFmtId="0" fontId="13" fillId="0" borderId="3" xfId="0" applyFont="1" applyBorder="1" applyAlignment="1">
      <alignment vertical="top" wrapText="1"/>
    </xf>
    <xf numFmtId="0" fontId="0" fillId="0" borderId="1" xfId="0" applyBorder="1"/>
    <xf numFmtId="0" fontId="0" fillId="0" borderId="0" xfId="0" applyAlignment="1">
      <alignment horizontal="center" wrapText="1"/>
    </xf>
    <xf numFmtId="0" fontId="13" fillId="0" borderId="1" xfId="0" applyFont="1" applyBorder="1" applyAlignment="1">
      <alignment horizontal="left"/>
    </xf>
    <xf numFmtId="0" fontId="18" fillId="6" borderId="1" xfId="0" applyFont="1" applyFill="1" applyBorder="1"/>
    <xf numFmtId="164" fontId="18" fillId="6" borderId="1" xfId="0" applyNumberFormat="1" applyFont="1" applyFill="1" applyBorder="1" applyAlignment="1">
      <alignment horizontal="center"/>
    </xf>
    <xf numFmtId="164" fontId="13" fillId="0" borderId="1" xfId="0" applyNumberFormat="1" applyFont="1" applyBorder="1" applyAlignment="1">
      <alignment horizontal="center"/>
    </xf>
    <xf numFmtId="0" fontId="2" fillId="0" borderId="0" xfId="1" applyFont="1" applyAlignment="1">
      <alignment horizontal="left" wrapText="1"/>
    </xf>
    <xf numFmtId="0" fontId="4" fillId="4" borderId="1" xfId="1" applyFont="1" applyFill="1" applyBorder="1"/>
    <xf numFmtId="2" fontId="4" fillId="4" borderId="1" xfId="1" applyNumberFormat="1" applyFont="1" applyFill="1" applyBorder="1" applyAlignment="1">
      <alignment horizontal="center" wrapText="1"/>
    </xf>
    <xf numFmtId="0" fontId="4" fillId="4" borderId="1" xfId="1" applyFont="1" applyFill="1" applyBorder="1" applyAlignment="1">
      <alignment horizontal="center" wrapText="1"/>
    </xf>
    <xf numFmtId="164" fontId="4" fillId="4" borderId="1" xfId="1" applyNumberFormat="1" applyFont="1" applyFill="1" applyBorder="1" applyAlignment="1">
      <alignment horizontal="center" wrapText="1"/>
    </xf>
    <xf numFmtId="166" fontId="4" fillId="0" borderId="1" xfId="1" applyNumberFormat="1" applyFont="1" applyBorder="1" applyAlignment="1">
      <alignment horizontal="center"/>
    </xf>
    <xf numFmtId="0" fontId="0" fillId="4" borderId="1" xfId="0" applyFill="1" applyBorder="1"/>
    <xf numFmtId="0" fontId="9" fillId="0" borderId="0" xfId="1" applyFont="1"/>
    <xf numFmtId="164" fontId="5" fillId="0" borderId="0" xfId="0" applyNumberFormat="1" applyFont="1" applyAlignment="1">
      <alignment horizontal="center" wrapText="1"/>
    </xf>
    <xf numFmtId="0" fontId="5" fillId="0" borderId="0" xfId="0" quotePrefix="1" applyFont="1" applyAlignment="1">
      <alignment vertical="center" wrapText="1"/>
    </xf>
    <xf numFmtId="2" fontId="3" fillId="0" borderId="1" xfId="0" applyNumberFormat="1" applyFont="1" applyBorder="1" applyAlignment="1">
      <alignment horizontal="center"/>
    </xf>
    <xf numFmtId="2" fontId="13" fillId="0" borderId="1" xfId="0" applyNumberFormat="1" applyFont="1" applyBorder="1" applyAlignment="1">
      <alignment horizontal="center"/>
    </xf>
    <xf numFmtId="0" fontId="2" fillId="0" borderId="1" xfId="0" applyFont="1" applyBorder="1"/>
    <xf numFmtId="164" fontId="13" fillId="0" borderId="1" xfId="0" applyNumberFormat="1" applyFont="1" applyBorder="1"/>
    <xf numFmtId="8" fontId="13" fillId="0" borderId="1" xfId="0" applyNumberFormat="1" applyFont="1" applyBorder="1" applyAlignment="1">
      <alignment horizontal="center"/>
    </xf>
    <xf numFmtId="2" fontId="13" fillId="0" borderId="1" xfId="0" applyNumberFormat="1" applyFont="1" applyBorder="1"/>
    <xf numFmtId="43" fontId="13" fillId="0" borderId="1" xfId="5" applyFont="1" applyBorder="1"/>
    <xf numFmtId="0" fontId="18" fillId="0" borderId="1" xfId="0" applyFont="1" applyBorder="1" applyAlignment="1">
      <alignment horizontal="left"/>
    </xf>
    <xf numFmtId="0" fontId="18" fillId="0" borderId="1" xfId="0" applyFont="1" applyBorder="1"/>
    <xf numFmtId="43" fontId="18" fillId="0" borderId="1" xfId="5" applyFont="1" applyBorder="1"/>
    <xf numFmtId="164" fontId="18" fillId="0" borderId="1" xfId="0" applyNumberFormat="1" applyFont="1" applyBorder="1"/>
    <xf numFmtId="0" fontId="25" fillId="0" borderId="0" xfId="0" applyFont="1" applyAlignment="1">
      <alignment horizontal="center"/>
    </xf>
    <xf numFmtId="2" fontId="0" fillId="0" borderId="0" xfId="0" applyNumberFormat="1"/>
    <xf numFmtId="0" fontId="26" fillId="0" borderId="0" xfId="0" applyFont="1"/>
    <xf numFmtId="0" fontId="5" fillId="0" borderId="1" xfId="1" applyFont="1" applyBorder="1"/>
    <xf numFmtId="0" fontId="4" fillId="0" borderId="0" xfId="0" applyFont="1" applyAlignment="1">
      <alignment horizontal="left"/>
    </xf>
    <xf numFmtId="0" fontId="33" fillId="0" borderId="8" xfId="0" applyFont="1" applyBorder="1"/>
    <xf numFmtId="0" fontId="34" fillId="0" borderId="8" xfId="0" applyFont="1" applyBorder="1"/>
    <xf numFmtId="0" fontId="36" fillId="0" borderId="0" xfId="0" applyFont="1"/>
    <xf numFmtId="2" fontId="36" fillId="0" borderId="0" xfId="0" applyNumberFormat="1" applyFont="1" applyAlignment="1">
      <alignment horizontal="center"/>
    </xf>
    <xf numFmtId="0" fontId="35" fillId="7" borderId="0" xfId="0" applyFont="1" applyFill="1" applyAlignment="1">
      <alignment wrapText="1"/>
    </xf>
    <xf numFmtId="2" fontId="35" fillId="7" borderId="0" xfId="0" applyNumberFormat="1" applyFont="1" applyFill="1" applyAlignment="1">
      <alignment horizontal="center"/>
    </xf>
    <xf numFmtId="0" fontId="32" fillId="7" borderId="0" xfId="0" applyFont="1" applyFill="1"/>
    <xf numFmtId="0" fontId="37" fillId="0" borderId="0" xfId="0" applyFont="1"/>
    <xf numFmtId="0" fontId="38" fillId="0" borderId="0" xfId="0" applyFont="1"/>
    <xf numFmtId="0" fontId="19" fillId="4" borderId="1" xfId="0" applyFont="1" applyFill="1" applyBorder="1" applyAlignment="1">
      <alignment horizontal="center" wrapText="1"/>
    </xf>
    <xf numFmtId="0" fontId="4" fillId="0" borderId="0" xfId="0" applyFont="1" applyAlignment="1">
      <alignment horizontal="right" wrapText="1"/>
    </xf>
    <xf numFmtId="2" fontId="4" fillId="4" borderId="1" xfId="0" applyNumberFormat="1" applyFont="1" applyFill="1" applyBorder="1" applyAlignment="1">
      <alignment horizontal="center" wrapText="1"/>
    </xf>
    <xf numFmtId="0" fontId="13" fillId="5" borderId="2" xfId="0" applyFont="1" applyFill="1" applyBorder="1" applyAlignment="1">
      <alignment horizontal="left"/>
    </xf>
    <xf numFmtId="0" fontId="13" fillId="5" borderId="9" xfId="0" applyFont="1" applyFill="1" applyBorder="1" applyAlignment="1">
      <alignment horizontal="left"/>
    </xf>
    <xf numFmtId="0" fontId="13" fillId="5" borderId="3" xfId="0" applyFont="1" applyFill="1" applyBorder="1" applyAlignment="1">
      <alignment horizontal="left"/>
    </xf>
    <xf numFmtId="0" fontId="18" fillId="6" borderId="1" xfId="0" applyFont="1" applyFill="1" applyBorder="1" applyAlignment="1">
      <alignment horizontal="center"/>
    </xf>
    <xf numFmtId="2" fontId="4" fillId="2" borderId="1" xfId="0" applyNumberFormat="1" applyFont="1" applyFill="1" applyBorder="1" applyAlignment="1">
      <alignment horizontal="center" wrapText="1"/>
    </xf>
    <xf numFmtId="2" fontId="4" fillId="2" borderId="1" xfId="0" applyNumberFormat="1" applyFont="1" applyFill="1" applyBorder="1" applyAlignment="1">
      <alignment horizontal="center"/>
    </xf>
    <xf numFmtId="166" fontId="32" fillId="7" borderId="0" xfId="0" applyNumberFormat="1" applyFont="1" applyFill="1"/>
    <xf numFmtId="167" fontId="32" fillId="7" borderId="0" xfId="3" applyNumberFormat="1" applyFont="1" applyFill="1"/>
    <xf numFmtId="166" fontId="18" fillId="0" borderId="1" xfId="5" applyNumberFormat="1" applyFont="1" applyBorder="1"/>
    <xf numFmtId="44" fontId="37" fillId="0" borderId="0" xfId="3" applyFont="1" applyAlignment="1">
      <alignment horizontal="left"/>
    </xf>
    <xf numFmtId="166" fontId="37" fillId="0" borderId="0" xfId="0" applyNumberFormat="1" applyFont="1"/>
    <xf numFmtId="0" fontId="4" fillId="0" borderId="0" xfId="0" applyFont="1" applyAlignment="1">
      <alignment horizontal="right" wrapText="1"/>
    </xf>
    <xf numFmtId="0" fontId="5" fillId="0" borderId="0" xfId="0" applyFont="1" applyAlignment="1">
      <alignment horizontal="left" vertical="top" wrapText="1"/>
    </xf>
    <xf numFmtId="0" fontId="4" fillId="0" borderId="0" xfId="0" applyFont="1" applyAlignment="1">
      <alignment horizontal="center"/>
    </xf>
    <xf numFmtId="0" fontId="6" fillId="0" borderId="0" xfId="0" applyFont="1" applyAlignment="1">
      <alignment vertical="center"/>
    </xf>
    <xf numFmtId="0" fontId="6" fillId="0" borderId="0" xfId="0" applyFont="1" applyAlignment="1">
      <alignment horizontal="center" vertical="center" wrapText="1"/>
    </xf>
    <xf numFmtId="0" fontId="4" fillId="0" borderId="0" xfId="0" applyFont="1" applyAlignment="1">
      <alignment vertical="center"/>
    </xf>
    <xf numFmtId="0" fontId="4" fillId="0" borderId="0" xfId="0" applyFont="1" applyAlignment="1">
      <alignment vertical="center" wrapText="1"/>
    </xf>
    <xf numFmtId="0" fontId="19" fillId="4" borderId="1" xfId="0" applyFont="1" applyFill="1" applyBorder="1" applyAlignment="1">
      <alignment horizontal="center" wrapText="1"/>
    </xf>
    <xf numFmtId="0" fontId="18" fillId="5" borderId="2" xfId="0" applyFont="1" applyFill="1" applyBorder="1" applyAlignment="1">
      <alignment horizontal="left" vertical="center"/>
    </xf>
    <xf numFmtId="0" fontId="18" fillId="5" borderId="9" xfId="0" applyFont="1" applyFill="1" applyBorder="1" applyAlignment="1">
      <alignment horizontal="left" vertical="center"/>
    </xf>
    <xf numFmtId="0" fontId="18" fillId="5" borderId="3" xfId="0" applyFont="1" applyFill="1" applyBorder="1" applyAlignment="1">
      <alignment horizontal="left" vertical="center"/>
    </xf>
    <xf numFmtId="0" fontId="18" fillId="5" borderId="2" xfId="0" applyFont="1" applyFill="1" applyBorder="1" applyAlignment="1">
      <alignment horizontal="left" vertical="center" wrapText="1"/>
    </xf>
    <xf numFmtId="0" fontId="18" fillId="5" borderId="9" xfId="0" applyFont="1" applyFill="1" applyBorder="1" applyAlignment="1">
      <alignment horizontal="left" vertical="center" wrapText="1"/>
    </xf>
    <xf numFmtId="0" fontId="18" fillId="5" borderId="3" xfId="0" applyFont="1" applyFill="1" applyBorder="1" applyAlignment="1">
      <alignment horizontal="left" vertical="center" wrapText="1"/>
    </xf>
    <xf numFmtId="0" fontId="12" fillId="0" borderId="13" xfId="0" applyFont="1" applyBorder="1" applyAlignment="1">
      <alignment horizontal="left" vertical="top" wrapText="1"/>
    </xf>
    <xf numFmtId="0" fontId="12" fillId="0" borderId="0" xfId="0" applyFont="1" applyAlignment="1">
      <alignment horizontal="left" vertical="top" wrapText="1"/>
    </xf>
    <xf numFmtId="0" fontId="12" fillId="0" borderId="14" xfId="0" applyFont="1" applyBorder="1" applyAlignment="1">
      <alignment horizontal="left" vertical="top" wrapText="1"/>
    </xf>
    <xf numFmtId="0" fontId="12" fillId="0" borderId="5" xfId="0" applyFont="1" applyBorder="1" applyAlignment="1">
      <alignment horizontal="left" vertical="top" wrapText="1"/>
    </xf>
    <xf numFmtId="0" fontId="12" fillId="0" borderId="4" xfId="0" applyFont="1" applyBorder="1" applyAlignment="1">
      <alignment horizontal="left" vertical="top" wrapText="1"/>
    </xf>
    <xf numFmtId="0" fontId="12" fillId="0" borderId="8" xfId="0" applyFont="1" applyBorder="1" applyAlignment="1">
      <alignment horizontal="left" vertical="top" wrapText="1"/>
    </xf>
    <xf numFmtId="0" fontId="1" fillId="0" borderId="0" xfId="0" applyFont="1" applyAlignment="1">
      <alignment horizontal="center"/>
    </xf>
    <xf numFmtId="0" fontId="13" fillId="0" borderId="10" xfId="0" applyFont="1" applyBorder="1" applyAlignment="1">
      <alignment horizontal="left" vertical="top" wrapText="1"/>
    </xf>
    <xf numFmtId="0" fontId="13" fillId="0" borderId="11" xfId="0" applyFont="1" applyBorder="1" applyAlignment="1">
      <alignment horizontal="left" vertical="top" wrapText="1"/>
    </xf>
    <xf numFmtId="0" fontId="13" fillId="0" borderId="12" xfId="0" applyFont="1" applyBorder="1" applyAlignment="1">
      <alignment horizontal="left" vertical="top" wrapText="1"/>
    </xf>
    <xf numFmtId="0" fontId="16" fillId="0" borderId="4" xfId="0" applyFont="1" applyBorder="1" applyAlignment="1">
      <alignment horizontal="left" wrapText="1"/>
    </xf>
    <xf numFmtId="0" fontId="16" fillId="0" borderId="8" xfId="0" applyFont="1" applyBorder="1" applyAlignment="1">
      <alignment horizontal="left" wrapText="1"/>
    </xf>
    <xf numFmtId="0" fontId="14" fillId="0" borderId="10" xfId="0" applyFont="1" applyBorder="1" applyAlignment="1">
      <alignment vertical="top" wrapText="1"/>
    </xf>
    <xf numFmtId="0" fontId="10" fillId="0" borderId="11" xfId="0" applyFont="1" applyBorder="1" applyAlignment="1">
      <alignment vertical="top" wrapText="1"/>
    </xf>
    <xf numFmtId="0" fontId="10" fillId="0" borderId="12" xfId="0" applyFont="1" applyBorder="1" applyAlignment="1">
      <alignment vertical="top" wrapText="1"/>
    </xf>
    <xf numFmtId="0" fontId="4" fillId="4" borderId="1" xfId="0" applyFont="1" applyFill="1" applyBorder="1" applyAlignment="1"/>
    <xf numFmtId="2" fontId="4" fillId="4" borderId="1" xfId="0" applyNumberFormat="1" applyFont="1" applyFill="1" applyBorder="1" applyAlignment="1">
      <alignment horizontal="center"/>
    </xf>
    <xf numFmtId="2" fontId="4" fillId="4" borderId="1" xfId="0" applyNumberFormat="1" applyFont="1" applyFill="1" applyBorder="1" applyAlignment="1">
      <alignment horizontal="center" wrapText="1"/>
    </xf>
    <xf numFmtId="0" fontId="25" fillId="0" borderId="1" xfId="0" applyFont="1" applyBorder="1" applyAlignment="1">
      <alignment horizontal="center"/>
    </xf>
    <xf numFmtId="0" fontId="25" fillId="0" borderId="2" xfId="0" applyFont="1" applyBorder="1" applyAlignment="1">
      <alignment horizontal="center"/>
    </xf>
    <xf numFmtId="0" fontId="25" fillId="0" borderId="9" xfId="0" applyFont="1" applyBorder="1" applyAlignment="1">
      <alignment horizontal="center"/>
    </xf>
    <xf numFmtId="0" fontId="25" fillId="0" borderId="3" xfId="0" applyFont="1" applyBorder="1" applyAlignment="1">
      <alignment horizontal="center"/>
    </xf>
    <xf numFmtId="0" fontId="18" fillId="6" borderId="6" xfId="0" applyFont="1" applyFill="1" applyBorder="1" applyAlignment="1">
      <alignment horizontal="center"/>
    </xf>
    <xf numFmtId="0" fontId="18" fillId="6" borderId="7" xfId="0" applyFont="1" applyFill="1" applyBorder="1" applyAlignment="1">
      <alignment horizontal="center"/>
    </xf>
    <xf numFmtId="0" fontId="18" fillId="6" borderId="1" xfId="0" applyFont="1" applyFill="1" applyBorder="1" applyAlignment="1">
      <alignment horizontal="center" wrapText="1"/>
    </xf>
    <xf numFmtId="0" fontId="18" fillId="6" borderId="1" xfId="0" applyFont="1" applyFill="1" applyBorder="1" applyAlignment="1">
      <alignment horizontal="center"/>
    </xf>
    <xf numFmtId="0" fontId="13" fillId="5" borderId="2" xfId="0" applyFont="1" applyFill="1" applyBorder="1" applyAlignment="1">
      <alignment horizontal="left"/>
    </xf>
    <xf numFmtId="0" fontId="13" fillId="5" borderId="9" xfId="0" applyFont="1" applyFill="1" applyBorder="1" applyAlignment="1">
      <alignment horizontal="left"/>
    </xf>
    <xf numFmtId="0" fontId="13" fillId="5" borderId="3" xfId="0" applyFont="1" applyFill="1" applyBorder="1" applyAlignment="1">
      <alignment horizontal="left"/>
    </xf>
    <xf numFmtId="0" fontId="28" fillId="0" borderId="11" xfId="1" applyFont="1" applyBorder="1" applyAlignment="1">
      <alignment horizontal="left" wrapText="1"/>
    </xf>
    <xf numFmtId="0" fontId="4" fillId="0" borderId="4" xfId="1" applyFont="1" applyBorder="1" applyAlignment="1">
      <alignment horizontal="left"/>
    </xf>
    <xf numFmtId="0" fontId="5" fillId="0" borderId="1" xfId="0" applyFont="1" applyBorder="1" applyAlignment="1">
      <alignment horizontal="center"/>
    </xf>
    <xf numFmtId="0" fontId="4" fillId="3" borderId="1" xfId="0" applyFont="1" applyFill="1" applyBorder="1" applyAlignment="1">
      <alignment horizontal="left"/>
    </xf>
    <xf numFmtId="0" fontId="4" fillId="2" borderId="1" xfId="0" applyFont="1" applyFill="1" applyBorder="1" applyAlignment="1"/>
    <xf numFmtId="2" fontId="4" fillId="2" borderId="1" xfId="0" applyNumberFormat="1" applyFont="1" applyFill="1" applyBorder="1" applyAlignment="1">
      <alignment horizontal="center" wrapText="1"/>
    </xf>
    <xf numFmtId="2" fontId="4" fillId="2" borderId="1" xfId="0" applyNumberFormat="1" applyFont="1" applyFill="1" applyBorder="1" applyAlignment="1">
      <alignment horizontal="center"/>
    </xf>
    <xf numFmtId="0" fontId="5" fillId="0" borderId="2" xfId="0" applyFont="1" applyBorder="1" applyAlignment="1">
      <alignment horizontal="center"/>
    </xf>
    <xf numFmtId="0" fontId="5" fillId="0" borderId="9" xfId="0" applyFont="1" applyBorder="1" applyAlignment="1">
      <alignment horizontal="center"/>
    </xf>
    <xf numFmtId="0" fontId="5" fillId="0" borderId="3" xfId="0" applyFont="1" applyBorder="1" applyAlignment="1">
      <alignment horizontal="center"/>
    </xf>
    <xf numFmtId="0" fontId="4" fillId="3" borderId="2" xfId="0" applyFont="1" applyFill="1" applyBorder="1" applyAlignment="1">
      <alignment horizontal="left"/>
    </xf>
    <xf numFmtId="0" fontId="4" fillId="3" borderId="9" xfId="0" applyFont="1" applyFill="1" applyBorder="1" applyAlignment="1">
      <alignment horizontal="left"/>
    </xf>
    <xf numFmtId="0" fontId="4" fillId="3" borderId="3" xfId="0" applyFont="1" applyFill="1" applyBorder="1" applyAlignment="1">
      <alignment horizontal="left"/>
    </xf>
    <xf numFmtId="0" fontId="5" fillId="0" borderId="2" xfId="0" applyFont="1" applyBorder="1" applyAlignment="1">
      <alignment horizontal="left"/>
    </xf>
    <xf numFmtId="0" fontId="5" fillId="0" borderId="9" xfId="0" applyFont="1" applyBorder="1" applyAlignment="1">
      <alignment horizontal="left"/>
    </xf>
    <xf numFmtId="0" fontId="5" fillId="0" borderId="3" xfId="0" applyFont="1" applyBorder="1" applyAlignment="1">
      <alignment horizontal="left"/>
    </xf>
    <xf numFmtId="164" fontId="4" fillId="2" borderId="1" xfId="0" applyNumberFormat="1" applyFont="1" applyFill="1" applyBorder="1" applyAlignment="1">
      <alignment horizontal="center" wrapText="1"/>
    </xf>
  </cellXfs>
  <cellStyles count="6">
    <cellStyle name="Comma" xfId="5" builtinId="3"/>
    <cellStyle name="Currency" xfId="3" builtinId="4"/>
    <cellStyle name="Normal" xfId="0" builtinId="0"/>
    <cellStyle name="Normal 2" xfId="1" xr:uid="{00000000-0005-0000-0000-000002000000}"/>
    <cellStyle name="Normal 3" xfId="2" xr:uid="{00000000-0005-0000-0000-000003000000}"/>
    <cellStyle name="Percent" xfId="4" builtinId="5"/>
  </cellStyles>
  <dxfs count="0"/>
  <tableStyles count="1" defaultTableStyle="TableStyleMedium9" defaultPivotStyle="PivotStyleLight16">
    <tableStyle name="Invisible" pivot="0" table="0" count="0" xr9:uid="{AE615061-D4A3-46FD-9142-E2E4A3C20CD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S60"/>
  <sheetViews>
    <sheetView zoomScale="115" zoomScaleNormal="115" workbookViewId="0">
      <selection activeCell="H6" sqref="H6"/>
    </sheetView>
  </sheetViews>
  <sheetFormatPr defaultRowHeight="15"/>
  <cols>
    <col min="1" max="1" width="4.28515625" customWidth="1"/>
    <col min="2" max="2" width="13.140625" customWidth="1"/>
    <col min="3" max="3" width="7.28515625" customWidth="1"/>
    <col min="4" max="4" width="8.7109375" customWidth="1"/>
    <col min="5" max="5" width="13.28515625" customWidth="1"/>
    <col min="6" max="6" width="9.140625" customWidth="1"/>
    <col min="7" max="7" width="9" customWidth="1"/>
    <col min="8" max="8" width="13.42578125" customWidth="1"/>
    <col min="9" max="9" width="21.7109375" customWidth="1"/>
    <col min="10" max="10" width="18" bestFit="1" customWidth="1"/>
    <col min="11" max="11" width="14.28515625" customWidth="1"/>
    <col min="12" max="12" width="17" customWidth="1"/>
    <col min="16" max="16" width="11.5703125" customWidth="1"/>
    <col min="17" max="17" width="15.5703125" customWidth="1"/>
    <col min="18" max="18" width="9.140625" customWidth="1"/>
  </cols>
  <sheetData>
    <row r="2" spans="2:19">
      <c r="B2" s="2" t="s">
        <v>0</v>
      </c>
      <c r="K2" s="23" t="s">
        <v>1</v>
      </c>
      <c r="L2" s="24"/>
      <c r="M2" s="24"/>
      <c r="N2" s="24"/>
      <c r="O2" s="24"/>
      <c r="P2" s="24"/>
      <c r="Q2" s="24"/>
      <c r="R2" s="24"/>
      <c r="S2" s="24"/>
    </row>
    <row r="3" spans="2:19" ht="29.25">
      <c r="B3" s="115" t="s">
        <v>2</v>
      </c>
      <c r="C3" s="94" t="s">
        <v>3</v>
      </c>
      <c r="D3" s="94" t="s">
        <v>4</v>
      </c>
      <c r="E3" s="94" t="s">
        <v>5</v>
      </c>
      <c r="F3" s="94" t="s">
        <v>6</v>
      </c>
      <c r="G3" s="94" t="s">
        <v>7</v>
      </c>
      <c r="H3" s="94" t="s">
        <v>8</v>
      </c>
      <c r="I3" s="115" t="s">
        <v>9</v>
      </c>
      <c r="K3" s="115" t="s">
        <v>2</v>
      </c>
      <c r="L3" s="115" t="s">
        <v>10</v>
      </c>
      <c r="M3" s="115" t="s">
        <v>11</v>
      </c>
      <c r="N3" s="115" t="s">
        <v>12</v>
      </c>
      <c r="O3" s="115" t="s">
        <v>13</v>
      </c>
      <c r="P3" s="115" t="s">
        <v>5</v>
      </c>
      <c r="Q3" s="115" t="s">
        <v>14</v>
      </c>
      <c r="R3" s="115" t="s">
        <v>7</v>
      </c>
      <c r="S3" s="115" t="s">
        <v>15</v>
      </c>
    </row>
    <row r="4" spans="2:19">
      <c r="B4" s="115"/>
      <c r="C4" s="35" t="s">
        <v>16</v>
      </c>
      <c r="D4" s="35" t="s">
        <v>17</v>
      </c>
      <c r="E4" s="35" t="s">
        <v>18</v>
      </c>
      <c r="F4" s="35" t="s">
        <v>19</v>
      </c>
      <c r="G4" s="35" t="s">
        <v>20</v>
      </c>
      <c r="H4" s="35" t="s">
        <v>21</v>
      </c>
      <c r="I4" s="115"/>
      <c r="K4" s="115"/>
      <c r="L4" s="115"/>
      <c r="M4" s="115" t="s">
        <v>16</v>
      </c>
      <c r="N4" s="115" t="s">
        <v>17</v>
      </c>
      <c r="O4" s="115" t="s">
        <v>22</v>
      </c>
      <c r="P4" s="115" t="s">
        <v>23</v>
      </c>
      <c r="Q4" s="115" t="s">
        <v>24</v>
      </c>
      <c r="R4" s="115" t="s">
        <v>25</v>
      </c>
      <c r="S4" s="115" t="s">
        <v>26</v>
      </c>
    </row>
    <row r="5" spans="2:19" ht="15.75">
      <c r="B5" s="116" t="s">
        <v>27</v>
      </c>
      <c r="C5" s="117"/>
      <c r="D5" s="117"/>
      <c r="E5" s="117"/>
      <c r="F5" s="117"/>
      <c r="G5" s="117"/>
      <c r="H5" s="117"/>
      <c r="I5" s="118"/>
      <c r="K5" s="33" t="s">
        <v>28</v>
      </c>
      <c r="L5" s="33" t="s">
        <v>29</v>
      </c>
      <c r="M5" s="47">
        <f>138868/2080</f>
        <v>66.763461538461542</v>
      </c>
      <c r="N5" s="48">
        <v>0.63900000000000001</v>
      </c>
      <c r="O5" s="47">
        <f>M5*N5</f>
        <v>42.661851923076924</v>
      </c>
      <c r="P5" s="47">
        <f>M5+O5</f>
        <v>109.42531346153847</v>
      </c>
      <c r="Q5" s="49">
        <v>0.2</v>
      </c>
      <c r="R5" s="47">
        <f>P5*Q5</f>
        <v>21.885062692307695</v>
      </c>
      <c r="S5" s="47">
        <f>P5+R5</f>
        <v>131.31037615384616</v>
      </c>
    </row>
    <row r="6" spans="2:19" ht="40.5">
      <c r="B6" s="36" t="s">
        <v>30</v>
      </c>
      <c r="C6" s="37">
        <v>43.87</v>
      </c>
      <c r="D6" s="37">
        <v>24.7</v>
      </c>
      <c r="E6" s="37">
        <f>C6+D6</f>
        <v>68.569999999999993</v>
      </c>
      <c r="F6" s="38">
        <v>0.2</v>
      </c>
      <c r="G6" s="39">
        <f>E6*F6</f>
        <v>13.713999999999999</v>
      </c>
      <c r="H6" s="37">
        <f>E6+G6</f>
        <v>82.283999999999992</v>
      </c>
      <c r="I6" s="34" t="s">
        <v>31</v>
      </c>
      <c r="K6" s="50"/>
      <c r="L6" s="51"/>
      <c r="M6" s="51"/>
      <c r="N6" s="51"/>
      <c r="O6" s="51"/>
      <c r="P6" s="51"/>
      <c r="Q6" s="51"/>
      <c r="R6" s="51"/>
      <c r="S6" s="52"/>
    </row>
    <row r="7" spans="2:19" ht="27">
      <c r="B7" s="36" t="s">
        <v>32</v>
      </c>
      <c r="C7" s="37">
        <v>32.32</v>
      </c>
      <c r="D7" s="37">
        <v>23.56</v>
      </c>
      <c r="E7" s="37">
        <f t="shared" ref="E7:E8" si="0">C7+D7</f>
        <v>55.879999999999995</v>
      </c>
      <c r="F7" s="38">
        <v>0.2</v>
      </c>
      <c r="G7" s="39">
        <f t="shared" ref="G7:G8" si="1">E7*F7</f>
        <v>11.176</v>
      </c>
      <c r="H7" s="37">
        <f t="shared" ref="H7:H8" si="2">E7+G7</f>
        <v>67.055999999999997</v>
      </c>
      <c r="I7" s="34" t="s">
        <v>33</v>
      </c>
      <c r="K7" s="134" t="s">
        <v>34</v>
      </c>
      <c r="L7" s="135"/>
      <c r="M7" s="135"/>
      <c r="N7" s="135"/>
      <c r="O7" s="135"/>
      <c r="P7" s="135"/>
      <c r="Q7" s="135"/>
      <c r="R7" s="135"/>
      <c r="S7" s="136"/>
    </row>
    <row r="8" spans="2:19" ht="40.5">
      <c r="B8" s="36" t="s">
        <v>35</v>
      </c>
      <c r="C8" s="37">
        <v>23.05</v>
      </c>
      <c r="D8" s="37">
        <v>17.18</v>
      </c>
      <c r="E8" s="37">
        <f t="shared" si="0"/>
        <v>40.230000000000004</v>
      </c>
      <c r="F8" s="38">
        <v>0.2</v>
      </c>
      <c r="G8" s="39">
        <f t="shared" si="1"/>
        <v>8.0460000000000012</v>
      </c>
      <c r="H8" s="37">
        <f t="shared" si="2"/>
        <v>48.276000000000003</v>
      </c>
      <c r="I8" s="34" t="s">
        <v>36</v>
      </c>
      <c r="K8" s="25">
        <v>1</v>
      </c>
      <c r="L8" s="123" t="s">
        <v>37</v>
      </c>
      <c r="M8" s="123"/>
      <c r="N8" s="123"/>
      <c r="O8" s="123"/>
      <c r="P8" s="123"/>
      <c r="Q8" s="123"/>
      <c r="R8" s="123"/>
      <c r="S8" s="124"/>
    </row>
    <row r="9" spans="2:19" ht="53.25" customHeight="1">
      <c r="B9" s="40"/>
      <c r="C9" s="41"/>
      <c r="D9" s="41"/>
      <c r="E9" s="41"/>
      <c r="F9" s="42"/>
      <c r="G9" s="43"/>
      <c r="H9" s="44"/>
      <c r="I9" s="22"/>
      <c r="K9" s="26">
        <v>2</v>
      </c>
      <c r="L9" s="123" t="s">
        <v>38</v>
      </c>
      <c r="M9" s="123"/>
      <c r="N9" s="123"/>
      <c r="O9" s="123"/>
      <c r="P9" s="123"/>
      <c r="Q9" s="123"/>
      <c r="R9" s="123"/>
      <c r="S9" s="124"/>
    </row>
    <row r="10" spans="2:19" ht="23.25" customHeight="1">
      <c r="B10" s="119" t="s">
        <v>39</v>
      </c>
      <c r="C10" s="120"/>
      <c r="D10" s="120"/>
      <c r="E10" s="120"/>
      <c r="F10" s="120"/>
      <c r="G10" s="120"/>
      <c r="H10" s="120"/>
      <c r="I10" s="121"/>
      <c r="K10" s="27">
        <v>3</v>
      </c>
      <c r="L10" s="132" t="s">
        <v>40</v>
      </c>
      <c r="M10" s="132"/>
      <c r="N10" s="132"/>
      <c r="O10" s="132"/>
      <c r="P10" s="132"/>
      <c r="Q10" s="132"/>
      <c r="R10" s="132"/>
      <c r="S10" s="133"/>
    </row>
    <row r="11" spans="2:19" ht="40.5">
      <c r="B11" s="36" t="s">
        <v>30</v>
      </c>
      <c r="C11" s="37">
        <v>46.7</v>
      </c>
      <c r="D11" s="37">
        <v>20.55</v>
      </c>
      <c r="E11" s="37">
        <f>C11+D11</f>
        <v>67.25</v>
      </c>
      <c r="F11" s="38">
        <v>0.2</v>
      </c>
      <c r="G11" s="39">
        <f>E11*F11</f>
        <v>13.450000000000001</v>
      </c>
      <c r="H11" s="37">
        <f>E11+G11</f>
        <v>80.7</v>
      </c>
      <c r="I11" s="34" t="s">
        <v>41</v>
      </c>
    </row>
    <row r="12" spans="2:19" ht="40.5">
      <c r="B12" s="36" t="s">
        <v>32</v>
      </c>
      <c r="C12" s="37">
        <v>22.66</v>
      </c>
      <c r="D12" s="37">
        <v>10.35</v>
      </c>
      <c r="E12" s="37">
        <f t="shared" ref="E12:E13" si="3">C12+D12</f>
        <v>33.01</v>
      </c>
      <c r="F12" s="38">
        <v>0.2</v>
      </c>
      <c r="G12" s="39">
        <f t="shared" ref="G12:G13" si="4">E12*F12</f>
        <v>6.6020000000000003</v>
      </c>
      <c r="H12" s="37">
        <f t="shared" ref="H12:H13" si="5">E12+G12</f>
        <v>39.611999999999995</v>
      </c>
      <c r="I12" s="34" t="s">
        <v>42</v>
      </c>
    </row>
    <row r="13" spans="2:19" ht="40.5">
      <c r="B13" s="36" t="s">
        <v>35</v>
      </c>
      <c r="C13" s="37">
        <v>21.63</v>
      </c>
      <c r="D13" s="37">
        <v>9.43</v>
      </c>
      <c r="E13" s="37">
        <f t="shared" si="3"/>
        <v>31.06</v>
      </c>
      <c r="F13" s="38">
        <v>0.2</v>
      </c>
      <c r="G13" s="39">
        <f t="shared" si="4"/>
        <v>6.2119999999999997</v>
      </c>
      <c r="H13" s="37">
        <f t="shared" si="5"/>
        <v>37.271999999999998</v>
      </c>
      <c r="I13" s="34" t="s">
        <v>43</v>
      </c>
    </row>
    <row r="14" spans="2:19">
      <c r="B14" s="129" t="s">
        <v>34</v>
      </c>
      <c r="C14" s="130"/>
      <c r="D14" s="130"/>
      <c r="E14" s="130"/>
      <c r="F14" s="130"/>
      <c r="G14" s="130"/>
      <c r="H14" s="130"/>
      <c r="I14" s="131"/>
    </row>
    <row r="15" spans="2:19" ht="69.75" customHeight="1">
      <c r="B15" s="122" t="s">
        <v>44</v>
      </c>
      <c r="C15" s="123"/>
      <c r="D15" s="123"/>
      <c r="E15" s="123"/>
      <c r="F15" s="123"/>
      <c r="G15" s="123"/>
      <c r="H15" s="123"/>
      <c r="I15" s="124"/>
    </row>
    <row r="16" spans="2:19" ht="30" customHeight="1">
      <c r="B16" s="122" t="s">
        <v>45</v>
      </c>
      <c r="C16" s="123"/>
      <c r="D16" s="123"/>
      <c r="E16" s="123"/>
      <c r="F16" s="123"/>
      <c r="G16" s="123"/>
      <c r="H16" s="123"/>
      <c r="I16" s="124"/>
    </row>
    <row r="17" spans="2:12" ht="17.25" customHeight="1">
      <c r="B17" s="125" t="s">
        <v>46</v>
      </c>
      <c r="C17" s="126"/>
      <c r="D17" s="126"/>
      <c r="E17" s="126"/>
      <c r="F17" s="126"/>
      <c r="G17" s="126"/>
      <c r="H17" s="126"/>
      <c r="I17" s="127"/>
    </row>
    <row r="21" spans="2:12">
      <c r="C21" s="128"/>
      <c r="D21" s="128"/>
    </row>
    <row r="22" spans="2:12">
      <c r="B22" s="110"/>
      <c r="C22" s="110"/>
      <c r="D22" s="110"/>
      <c r="E22" s="110"/>
      <c r="F22" s="110"/>
      <c r="H22" s="110"/>
      <c r="I22" s="110"/>
      <c r="J22" s="110"/>
      <c r="K22" s="110"/>
      <c r="L22" s="110"/>
    </row>
    <row r="23" spans="2:12">
      <c r="H23" s="2"/>
      <c r="I23" s="2"/>
    </row>
    <row r="24" spans="2:12">
      <c r="B24" s="112"/>
      <c r="C24" s="112"/>
      <c r="D24" s="112"/>
      <c r="E24" s="112"/>
      <c r="F24" s="111"/>
      <c r="H24" s="66"/>
      <c r="I24" s="16"/>
      <c r="J24" s="16"/>
      <c r="K24" s="16"/>
      <c r="L24" s="17"/>
    </row>
    <row r="25" spans="2:12">
      <c r="B25" s="112"/>
      <c r="C25" s="112"/>
      <c r="D25" s="112"/>
      <c r="E25" s="112"/>
      <c r="F25" s="111"/>
      <c r="H25" s="46"/>
      <c r="I25" s="16"/>
      <c r="J25" s="16"/>
      <c r="K25" s="16"/>
      <c r="L25" s="17"/>
    </row>
    <row r="26" spans="2:12">
      <c r="B26" s="113"/>
      <c r="C26" s="113"/>
      <c r="D26" s="113"/>
      <c r="E26" s="113"/>
      <c r="F26" s="113"/>
      <c r="H26" s="113"/>
      <c r="I26" s="113"/>
      <c r="J26" s="113"/>
      <c r="K26" s="113"/>
      <c r="L26" s="113"/>
    </row>
    <row r="27" spans="2:12">
      <c r="B27" s="95"/>
      <c r="C27" s="67"/>
      <c r="D27" s="67"/>
      <c r="E27" s="67"/>
      <c r="F27" s="68"/>
      <c r="H27" s="95"/>
      <c r="I27" s="67"/>
      <c r="J27" s="67"/>
      <c r="K27" s="67"/>
      <c r="L27" s="68"/>
    </row>
    <row r="28" spans="2:12" ht="37.5" customHeight="1">
      <c r="B28" s="95"/>
      <c r="C28" s="67"/>
      <c r="D28" s="67"/>
      <c r="E28" s="67"/>
      <c r="F28" s="68"/>
      <c r="H28" s="95"/>
      <c r="I28" s="67"/>
      <c r="J28" s="67"/>
      <c r="K28" s="67"/>
      <c r="L28" s="68"/>
    </row>
    <row r="29" spans="2:12">
      <c r="B29" s="95"/>
      <c r="C29" s="67"/>
      <c r="D29" s="67"/>
      <c r="E29" s="67"/>
      <c r="F29" s="68"/>
      <c r="H29" s="95"/>
      <c r="I29" s="67"/>
      <c r="J29" s="67"/>
      <c r="K29" s="67"/>
      <c r="L29" s="68"/>
    </row>
    <row r="30" spans="2:12">
      <c r="B30" s="109"/>
      <c r="C30" s="109"/>
      <c r="D30" s="109"/>
      <c r="E30" s="109"/>
      <c r="F30" s="109"/>
      <c r="H30" s="109"/>
      <c r="I30" s="109"/>
      <c r="J30" s="109"/>
      <c r="K30" s="109"/>
      <c r="L30" s="109"/>
    </row>
    <row r="31" spans="2:12">
      <c r="B31" s="109"/>
      <c r="C31" s="109"/>
      <c r="D31" s="109"/>
      <c r="E31" s="109"/>
      <c r="F31" s="109"/>
      <c r="H31" s="109"/>
      <c r="I31" s="109"/>
      <c r="J31" s="109"/>
      <c r="K31" s="109"/>
      <c r="L31" s="109"/>
    </row>
    <row r="32" spans="2:12">
      <c r="B32" s="108"/>
      <c r="C32" s="108"/>
      <c r="D32" s="108"/>
      <c r="E32" s="108"/>
      <c r="F32" s="108"/>
      <c r="H32" s="108"/>
      <c r="I32" s="108"/>
      <c r="J32" s="108"/>
      <c r="K32" s="108"/>
      <c r="L32" s="108"/>
    </row>
    <row r="33" spans="2:12">
      <c r="B33" s="114"/>
      <c r="C33" s="114"/>
      <c r="D33" s="114"/>
      <c r="E33" s="114"/>
      <c r="F33" s="114"/>
      <c r="H33" s="114"/>
      <c r="I33" s="114"/>
      <c r="J33" s="114"/>
      <c r="K33" s="114"/>
      <c r="L33" s="114"/>
    </row>
    <row r="34" spans="2:12">
      <c r="B34" s="95"/>
      <c r="C34" s="67"/>
      <c r="D34" s="67"/>
      <c r="E34" s="67"/>
      <c r="F34" s="68"/>
      <c r="H34" s="95"/>
      <c r="I34" s="67"/>
      <c r="J34" s="67"/>
      <c r="K34" s="67"/>
      <c r="L34" s="68"/>
    </row>
    <row r="35" spans="2:12">
      <c r="B35" s="95"/>
      <c r="C35" s="67"/>
      <c r="D35" s="67"/>
      <c r="E35" s="67"/>
      <c r="F35" s="68"/>
      <c r="H35" s="95"/>
      <c r="I35" s="67"/>
      <c r="J35" s="67"/>
      <c r="K35" s="67"/>
      <c r="L35" s="68"/>
    </row>
    <row r="36" spans="2:12">
      <c r="B36" s="95"/>
      <c r="C36" s="67"/>
      <c r="D36" s="67"/>
      <c r="E36" s="67"/>
      <c r="F36" s="68"/>
      <c r="H36" s="95"/>
      <c r="I36" s="67"/>
      <c r="J36" s="67"/>
      <c r="K36" s="67"/>
      <c r="L36" s="68"/>
    </row>
    <row r="37" spans="2:12">
      <c r="B37" s="109"/>
      <c r="C37" s="109"/>
      <c r="D37" s="109"/>
      <c r="E37" s="109"/>
      <c r="F37" s="109"/>
      <c r="H37" s="109"/>
      <c r="I37" s="109"/>
      <c r="J37" s="109"/>
      <c r="K37" s="109"/>
      <c r="L37" s="109"/>
    </row>
    <row r="38" spans="2:12">
      <c r="B38" s="109"/>
      <c r="C38" s="109"/>
      <c r="D38" s="109"/>
      <c r="E38" s="109"/>
      <c r="F38" s="109"/>
      <c r="H38" s="109"/>
      <c r="I38" s="109"/>
      <c r="J38" s="109"/>
      <c r="K38" s="109"/>
      <c r="L38" s="109"/>
    </row>
    <row r="39" spans="2:12">
      <c r="B39" s="108"/>
      <c r="C39" s="108"/>
      <c r="D39" s="108"/>
      <c r="E39" s="108"/>
      <c r="F39" s="108"/>
      <c r="H39" s="108"/>
      <c r="I39" s="108"/>
      <c r="J39" s="108"/>
      <c r="K39" s="108"/>
      <c r="L39" s="108"/>
    </row>
    <row r="46" spans="2:12" ht="45" customHeight="1"/>
    <row r="58" ht="66" customHeight="1"/>
    <row r="59" ht="27.75" customHeight="1"/>
    <row r="60" ht="17.25" customHeight="1"/>
  </sheetData>
  <mergeCells count="41">
    <mergeCell ref="S3:S4"/>
    <mergeCell ref="B3:B4"/>
    <mergeCell ref="N3:N4"/>
    <mergeCell ref="O3:O4"/>
    <mergeCell ref="P3:P4"/>
    <mergeCell ref="Q3:Q4"/>
    <mergeCell ref="R3:R4"/>
    <mergeCell ref="H39:L39"/>
    <mergeCell ref="H26:L26"/>
    <mergeCell ref="H30:L31"/>
    <mergeCell ref="H32:L32"/>
    <mergeCell ref="H33:L33"/>
    <mergeCell ref="H37:L38"/>
    <mergeCell ref="H22:L22"/>
    <mergeCell ref="I3:I4"/>
    <mergeCell ref="B5:I5"/>
    <mergeCell ref="B10:I10"/>
    <mergeCell ref="B15:I15"/>
    <mergeCell ref="B16:I16"/>
    <mergeCell ref="B17:I17"/>
    <mergeCell ref="C21:D21"/>
    <mergeCell ref="B14:I14"/>
    <mergeCell ref="L10:S10"/>
    <mergeCell ref="K3:K4"/>
    <mergeCell ref="L3:L4"/>
    <mergeCell ref="K7:S7"/>
    <mergeCell ref="L8:S8"/>
    <mergeCell ref="L9:S9"/>
    <mergeCell ref="M3:M4"/>
    <mergeCell ref="B39:F39"/>
    <mergeCell ref="B32:F32"/>
    <mergeCell ref="B37:F38"/>
    <mergeCell ref="B30:F31"/>
    <mergeCell ref="B22:F22"/>
    <mergeCell ref="F24:F25"/>
    <mergeCell ref="D24:D25"/>
    <mergeCell ref="B26:F26"/>
    <mergeCell ref="E24:E25"/>
    <mergeCell ref="B24:B25"/>
    <mergeCell ref="C24:C25"/>
    <mergeCell ref="B33:F33"/>
  </mergeCells>
  <pageMargins left="0.7" right="0.7" top="0.75" bottom="0.75" header="0.3" footer="0.3"/>
  <pageSetup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8B02A-4E69-41F9-B50D-C42B4B49F119}">
  <dimension ref="A1:E18"/>
  <sheetViews>
    <sheetView workbookViewId="0">
      <selection activeCell="B28" sqref="B28"/>
    </sheetView>
  </sheetViews>
  <sheetFormatPr defaultRowHeight="15"/>
  <cols>
    <col min="1" max="1" width="38.7109375" customWidth="1"/>
    <col min="2" max="2" width="15.140625" customWidth="1"/>
    <col min="3" max="3" width="16.42578125" customWidth="1"/>
    <col min="4" max="4" width="19.85546875" customWidth="1"/>
    <col min="5" max="5" width="21.28515625" customWidth="1"/>
  </cols>
  <sheetData>
    <row r="1" spans="1:5">
      <c r="B1" s="84"/>
      <c r="C1" s="84"/>
      <c r="D1" s="84"/>
      <c r="E1" s="84"/>
    </row>
    <row r="2" spans="1:5">
      <c r="A2" s="84" t="s">
        <v>124</v>
      </c>
      <c r="C2" s="8"/>
      <c r="D2" s="8"/>
      <c r="E2" s="8"/>
    </row>
    <row r="3" spans="1:5">
      <c r="A3" s="155" t="s">
        <v>48</v>
      </c>
      <c r="B3" s="156" t="s">
        <v>116</v>
      </c>
      <c r="C3" s="157" t="s">
        <v>49</v>
      </c>
      <c r="D3" s="157"/>
      <c r="E3" s="157"/>
    </row>
    <row r="4" spans="1:5" ht="54" customHeight="1">
      <c r="A4" s="155"/>
      <c r="B4" s="156"/>
      <c r="C4" s="102" t="s">
        <v>75</v>
      </c>
      <c r="D4" s="102" t="s">
        <v>28</v>
      </c>
      <c r="E4" s="102" t="s">
        <v>35</v>
      </c>
    </row>
    <row r="5" spans="1:5">
      <c r="A5" s="158"/>
      <c r="B5" s="159"/>
      <c r="C5" s="159"/>
      <c r="D5" s="159"/>
      <c r="E5" s="160"/>
    </row>
    <row r="6" spans="1:5">
      <c r="A6" s="161" t="s">
        <v>117</v>
      </c>
      <c r="B6" s="162"/>
      <c r="C6" s="162"/>
      <c r="D6" s="162"/>
      <c r="E6" s="163"/>
    </row>
    <row r="7" spans="1:5">
      <c r="A7" s="3" t="s">
        <v>55</v>
      </c>
      <c r="B7" s="20">
        <f>SUM(C7:E7)</f>
        <v>0.4</v>
      </c>
      <c r="C7" s="20">
        <v>0</v>
      </c>
      <c r="D7" s="20">
        <v>0</v>
      </c>
      <c r="E7" s="20">
        <v>0.4</v>
      </c>
    </row>
    <row r="8" spans="1:5">
      <c r="A8" s="3" t="s">
        <v>118</v>
      </c>
      <c r="B8" s="20">
        <f t="shared" ref="B8:B10" si="0">SUM(C8:E8)</f>
        <v>1.6666666666666667</v>
      </c>
      <c r="C8" s="20">
        <v>0</v>
      </c>
      <c r="D8" s="20">
        <f>1+10/60</f>
        <v>1.1666666666666667</v>
      </c>
      <c r="E8" s="20">
        <v>0.5</v>
      </c>
    </row>
    <row r="9" spans="1:5">
      <c r="A9" s="3" t="s">
        <v>57</v>
      </c>
      <c r="B9" s="20">
        <f t="shared" si="0"/>
        <v>0.8</v>
      </c>
      <c r="C9" s="20">
        <v>0.3</v>
      </c>
      <c r="D9" s="20">
        <v>0</v>
      </c>
      <c r="E9" s="20">
        <v>0.5</v>
      </c>
    </row>
    <row r="10" spans="1:5">
      <c r="A10" s="3" t="s">
        <v>119</v>
      </c>
      <c r="B10" s="20">
        <f t="shared" si="0"/>
        <v>0.35</v>
      </c>
      <c r="C10" s="20">
        <v>0.1</v>
      </c>
      <c r="D10" s="20">
        <v>0</v>
      </c>
      <c r="E10" s="20">
        <v>0.25</v>
      </c>
    </row>
    <row r="11" spans="1:5">
      <c r="A11" s="4" t="s">
        <v>62</v>
      </c>
      <c r="B11" s="20">
        <f>SUM(B7:B10)</f>
        <v>3.2166666666666672</v>
      </c>
      <c r="C11" s="20">
        <f t="shared" ref="C11:E11" si="1">SUM(C7:C10)</f>
        <v>0.4</v>
      </c>
      <c r="D11" s="20">
        <f t="shared" si="1"/>
        <v>1.1666666666666667</v>
      </c>
      <c r="E11" s="20">
        <f t="shared" si="1"/>
        <v>1.65</v>
      </c>
    </row>
    <row r="12" spans="1:5">
      <c r="A12" s="164"/>
      <c r="B12" s="165"/>
      <c r="C12" s="165"/>
      <c r="D12" s="165"/>
      <c r="E12" s="166"/>
    </row>
    <row r="13" spans="1:5">
      <c r="A13" s="161" t="s">
        <v>120</v>
      </c>
      <c r="B13" s="162"/>
      <c r="C13" s="162"/>
      <c r="D13" s="162"/>
      <c r="E13" s="163"/>
    </row>
    <row r="14" spans="1:5">
      <c r="A14" s="3" t="s">
        <v>55</v>
      </c>
      <c r="B14" s="20">
        <f>SUM(C14:E14)</f>
        <v>0.4</v>
      </c>
      <c r="C14" s="20">
        <v>0</v>
      </c>
      <c r="D14" s="20">
        <v>0</v>
      </c>
      <c r="E14" s="20">
        <v>0.4</v>
      </c>
    </row>
    <row r="15" spans="1:5">
      <c r="A15" s="3" t="s">
        <v>118</v>
      </c>
      <c r="B15" s="20">
        <f t="shared" ref="B15:B17" si="2">SUM(C15:E15)</f>
        <v>6.25</v>
      </c>
      <c r="C15" s="20">
        <v>0</v>
      </c>
      <c r="D15" s="20">
        <f>3.5+0.75</f>
        <v>4.25</v>
      </c>
      <c r="E15" s="20">
        <v>2</v>
      </c>
    </row>
    <row r="16" spans="1:5">
      <c r="A16" s="3" t="s">
        <v>57</v>
      </c>
      <c r="B16" s="20">
        <f t="shared" si="2"/>
        <v>4.5</v>
      </c>
      <c r="C16" s="20">
        <v>3</v>
      </c>
      <c r="D16" s="20">
        <v>0</v>
      </c>
      <c r="E16" s="20">
        <v>1.5</v>
      </c>
    </row>
    <row r="17" spans="1:5">
      <c r="A17" s="3" t="s">
        <v>119</v>
      </c>
      <c r="B17" s="20">
        <f t="shared" si="2"/>
        <v>1.2</v>
      </c>
      <c r="C17" s="20">
        <v>0.2</v>
      </c>
      <c r="D17" s="20">
        <v>0</v>
      </c>
      <c r="E17" s="20">
        <f>0.5+0.5</f>
        <v>1</v>
      </c>
    </row>
    <row r="18" spans="1:5">
      <c r="A18" s="4" t="s">
        <v>62</v>
      </c>
      <c r="B18" s="20">
        <f>SUM(B14:B17)</f>
        <v>12.35</v>
      </c>
      <c r="C18" s="20">
        <f t="shared" ref="C18:E18" si="3">SUM(C14:C17)</f>
        <v>3.2</v>
      </c>
      <c r="D18" s="20">
        <f t="shared" si="3"/>
        <v>4.25</v>
      </c>
      <c r="E18" s="20">
        <f t="shared" si="3"/>
        <v>4.9000000000000004</v>
      </c>
    </row>
  </sheetData>
  <mergeCells count="7">
    <mergeCell ref="A5:E5"/>
    <mergeCell ref="A6:E6"/>
    <mergeCell ref="A12:E12"/>
    <mergeCell ref="A13:E13"/>
    <mergeCell ref="A3:A4"/>
    <mergeCell ref="B3:B4"/>
    <mergeCell ref="C3:E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57CC2-C751-45C3-BF73-7B984E0825DD}">
  <dimension ref="A1:J18"/>
  <sheetViews>
    <sheetView workbookViewId="0">
      <selection activeCell="A24" sqref="A24"/>
    </sheetView>
  </sheetViews>
  <sheetFormatPr defaultRowHeight="15"/>
  <cols>
    <col min="1" max="1" width="38.85546875" customWidth="1"/>
    <col min="2" max="2" width="16.42578125" customWidth="1"/>
    <col min="3" max="3" width="16.85546875" customWidth="1"/>
    <col min="4" max="4" width="12.85546875" customWidth="1"/>
    <col min="5" max="5" width="11.140625" customWidth="1"/>
    <col min="6" max="6" width="11" customWidth="1"/>
    <col min="7" max="7" width="11.7109375" customWidth="1"/>
    <col min="8" max="8" width="11.140625" customWidth="1"/>
    <col min="9" max="9" width="11.7109375" customWidth="1"/>
  </cols>
  <sheetData>
    <row r="1" spans="1:10">
      <c r="B1" s="10"/>
      <c r="C1" s="10"/>
      <c r="D1" s="10"/>
      <c r="E1" s="10"/>
      <c r="F1" s="10"/>
      <c r="G1" s="10"/>
      <c r="H1" s="10"/>
      <c r="I1" s="10"/>
    </row>
    <row r="2" spans="1:10">
      <c r="A2" s="10" t="s">
        <v>125</v>
      </c>
      <c r="B2" s="8"/>
      <c r="C2" s="8"/>
      <c r="D2" s="8"/>
      <c r="E2" s="8"/>
      <c r="F2" s="1"/>
      <c r="G2" s="1"/>
      <c r="H2" s="1"/>
      <c r="I2" s="1"/>
    </row>
    <row r="3" spans="1:10" ht="15" customHeight="1">
      <c r="A3" s="155" t="s">
        <v>48</v>
      </c>
      <c r="B3" s="156" t="s">
        <v>126</v>
      </c>
      <c r="C3" s="157" t="s">
        <v>49</v>
      </c>
      <c r="D3" s="157"/>
      <c r="E3" s="157"/>
      <c r="F3" s="167" t="s">
        <v>127</v>
      </c>
      <c r="G3" s="167" t="s">
        <v>128</v>
      </c>
      <c r="H3" s="167" t="s">
        <v>129</v>
      </c>
      <c r="I3" s="167" t="s">
        <v>130</v>
      </c>
    </row>
    <row r="4" spans="1:10" ht="39" customHeight="1">
      <c r="A4" s="155"/>
      <c r="B4" s="156"/>
      <c r="C4" s="102" t="s">
        <v>131</v>
      </c>
      <c r="D4" s="101" t="s">
        <v>132</v>
      </c>
      <c r="E4" s="101" t="s">
        <v>133</v>
      </c>
      <c r="F4" s="167"/>
      <c r="G4" s="167"/>
      <c r="H4" s="167"/>
      <c r="I4" s="167"/>
    </row>
    <row r="5" spans="1:10">
      <c r="A5" s="158"/>
      <c r="B5" s="159"/>
      <c r="C5" s="159"/>
      <c r="D5" s="159"/>
      <c r="E5" s="159"/>
      <c r="F5" s="159"/>
      <c r="G5" s="159"/>
      <c r="H5" s="159"/>
      <c r="I5" s="160"/>
    </row>
    <row r="6" spans="1:10">
      <c r="A6" s="161" t="s">
        <v>117</v>
      </c>
      <c r="B6" s="162"/>
      <c r="C6" s="162"/>
      <c r="D6" s="162"/>
      <c r="E6" s="162"/>
      <c r="F6" s="162"/>
      <c r="G6" s="162"/>
      <c r="H6" s="162"/>
      <c r="I6" s="163"/>
    </row>
    <row r="7" spans="1:10">
      <c r="A7" s="3" t="s">
        <v>55</v>
      </c>
      <c r="B7" s="20">
        <f>SUM(C7:E7)</f>
        <v>0.61250000000000004</v>
      </c>
      <c r="C7" s="20">
        <f>('Tester #1'!C7+'Tester #2'!C7+'Tester #3'!C7+'Tester #4'!C7)/4</f>
        <v>0.125</v>
      </c>
      <c r="D7" s="20">
        <f>('Tester #1'!D7+'Tester #2'!D7+'Tester #3'!D7+'Tester #4'!D7)/4</f>
        <v>0</v>
      </c>
      <c r="E7" s="20">
        <f>('Tester #1'!E7+'Tester #2'!E7+'Tester #3'!E7+'Tester #4'!E7)/4</f>
        <v>0.48750000000000004</v>
      </c>
      <c r="F7" s="69">
        <f>'Tester #1'!B7</f>
        <v>0.5</v>
      </c>
      <c r="G7" s="69">
        <f>'Tester #2'!B7</f>
        <v>1.25</v>
      </c>
      <c r="H7" s="69">
        <f>'Tester #3'!B7</f>
        <v>0.3</v>
      </c>
      <c r="I7" s="69">
        <f>'Tester #4'!B7</f>
        <v>0.4</v>
      </c>
      <c r="J7" s="81"/>
    </row>
    <row r="8" spans="1:10">
      <c r="A8" s="3" t="s">
        <v>118</v>
      </c>
      <c r="B8" s="20">
        <f t="shared" ref="B8:B10" si="0">SUM(C8:E8)</f>
        <v>1.2291666666666665</v>
      </c>
      <c r="C8" s="20">
        <f>('Tester #1'!C8+'Tester #2'!C8+'Tester #3'!C8+'Tester #4'!C8)/4</f>
        <v>0</v>
      </c>
      <c r="D8" s="20">
        <f>('Tester #1'!D8+'Tester #2'!D8+'Tester #3'!D8+'Tester #4'!D8)/4</f>
        <v>0.52916666666666667</v>
      </c>
      <c r="E8" s="20">
        <f>('Tester #1'!E8+'Tester #2'!E8+'Tester #3'!E8+'Tester #4'!E8)/4</f>
        <v>0.7</v>
      </c>
      <c r="F8" s="69">
        <f>'Tester #1'!B8</f>
        <v>0.91666666666666663</v>
      </c>
      <c r="G8" s="69">
        <f>'Tester #2'!B8</f>
        <v>1.1666666666666667</v>
      </c>
      <c r="H8" s="69">
        <f>'Tester #3'!B8</f>
        <v>1.1666666666666667</v>
      </c>
      <c r="I8" s="69">
        <f>'Tester #4'!B8</f>
        <v>1.6666666666666667</v>
      </c>
      <c r="J8" s="81"/>
    </row>
    <row r="9" spans="1:10">
      <c r="A9" s="3" t="s">
        <v>57</v>
      </c>
      <c r="B9" s="20">
        <f t="shared" si="0"/>
        <v>0.96250000000000002</v>
      </c>
      <c r="C9" s="20">
        <f>('Tester #1'!C9+'Tester #2'!C9+'Tester #3'!C9+'Tester #4'!C9)/4</f>
        <v>0.33750000000000002</v>
      </c>
      <c r="D9" s="20">
        <f>('Tester #1'!D9+'Tester #2'!D9+'Tester #3'!D9+'Tester #4'!D9)/4</f>
        <v>0.125</v>
      </c>
      <c r="E9" s="20">
        <f>('Tester #1'!E9+'Tester #2'!E9+'Tester #3'!E9+'Tester #4'!E9)/4</f>
        <v>0.5</v>
      </c>
      <c r="F9" s="69">
        <f>'Tester #1'!B9</f>
        <v>1</v>
      </c>
      <c r="G9" s="69">
        <f>'Tester #2'!B9</f>
        <v>1.75</v>
      </c>
      <c r="H9" s="69">
        <f>'Tester #3'!B9</f>
        <v>0.3</v>
      </c>
      <c r="I9" s="69">
        <f>'Tester #4'!B9</f>
        <v>0.8</v>
      </c>
      <c r="J9" s="81"/>
    </row>
    <row r="10" spans="1:10">
      <c r="A10" s="3" t="s">
        <v>119</v>
      </c>
      <c r="B10" s="20">
        <f t="shared" si="0"/>
        <v>0.26250000000000001</v>
      </c>
      <c r="C10" s="20">
        <f>('Tester #1'!C10+'Tester #2'!C10+'Tester #3'!C10+'Tester #4'!C10)/4</f>
        <v>2.5000000000000001E-2</v>
      </c>
      <c r="D10" s="20">
        <f>('Tester #1'!D10+'Tester #2'!D10+'Tester #3'!D10+'Tester #4'!D10)/4</f>
        <v>0</v>
      </c>
      <c r="E10" s="20">
        <f>('Tester #1'!E10+'Tester #2'!E10+'Tester #3'!E10+'Tester #4'!E10)/4</f>
        <v>0.23749999999999999</v>
      </c>
      <c r="F10" s="69">
        <f>'Tester #1'!B10</f>
        <v>0.1</v>
      </c>
      <c r="G10" s="69">
        <f>'Tester #2'!B10</f>
        <v>0.5</v>
      </c>
      <c r="H10" s="69">
        <f>'Tester #3'!B10</f>
        <v>0.1</v>
      </c>
      <c r="I10" s="69">
        <f>'Tester #4'!B10</f>
        <v>0.35</v>
      </c>
      <c r="J10" s="81"/>
    </row>
    <row r="11" spans="1:10">
      <c r="A11" s="4" t="s">
        <v>62</v>
      </c>
      <c r="B11" s="5">
        <f>SUM(B7:B10)</f>
        <v>3.0666666666666669</v>
      </c>
      <c r="C11" s="5">
        <f>SUM(C7:C10)</f>
        <v>0.48750000000000004</v>
      </c>
      <c r="D11" s="5">
        <f>SUM(D7:D10)</f>
        <v>0.65416666666666667</v>
      </c>
      <c r="E11" s="5">
        <f>SUM(E7:E10)</f>
        <v>1.925</v>
      </c>
      <c r="F11" s="69">
        <f>'Tester #1'!B11</f>
        <v>2.5166666666666666</v>
      </c>
      <c r="G11" s="69">
        <f>'Tester #2'!B11</f>
        <v>4.666666666666667</v>
      </c>
      <c r="H11" s="69">
        <f>'Tester #3'!B11</f>
        <v>1.8666666666666669</v>
      </c>
      <c r="I11" s="69">
        <f>'Tester #4'!B11</f>
        <v>3.2166666666666672</v>
      </c>
      <c r="J11" s="81"/>
    </row>
    <row r="12" spans="1:10">
      <c r="A12" s="158"/>
      <c r="B12" s="159"/>
      <c r="C12" s="159"/>
      <c r="D12" s="159"/>
      <c r="E12" s="159"/>
      <c r="F12" s="159"/>
      <c r="G12" s="159"/>
      <c r="H12" s="159"/>
      <c r="I12" s="160"/>
    </row>
    <row r="13" spans="1:10">
      <c r="A13" s="161" t="s">
        <v>120</v>
      </c>
      <c r="B13" s="162"/>
      <c r="C13" s="162"/>
      <c r="D13" s="162"/>
      <c r="E13" s="162"/>
      <c r="F13" s="162"/>
      <c r="G13" s="162"/>
      <c r="H13" s="162"/>
      <c r="I13" s="163"/>
    </row>
    <row r="14" spans="1:10">
      <c r="A14" s="3" t="s">
        <v>55</v>
      </c>
      <c r="B14" s="20">
        <f>SUM(C14:E14)</f>
        <v>0.61250000000000004</v>
      </c>
      <c r="C14" s="20">
        <f>('Tester #1'!C14+'Tester #2'!C14+'Tester #3'!C14+'Tester #4'!C14)/4</f>
        <v>0.125</v>
      </c>
      <c r="D14" s="20">
        <f>('Tester #1'!D14+'Tester #2'!D14+'Tester #3'!D14+'Tester #4'!D14)/4</f>
        <v>0</v>
      </c>
      <c r="E14" s="20">
        <f>('Tester #1'!E14+'Tester #2'!E14+'Tester #3'!E14+'Tester #4'!E14)/4</f>
        <v>0.48750000000000004</v>
      </c>
      <c r="F14" s="69">
        <f>'Tester #1'!B14</f>
        <v>0.5</v>
      </c>
      <c r="G14" s="69">
        <f>'Tester #2'!B14</f>
        <v>1.25</v>
      </c>
      <c r="H14" s="69">
        <f>'Tester #3'!B14</f>
        <v>0.3</v>
      </c>
      <c r="I14" s="69">
        <f>'Tester #4'!B14</f>
        <v>0.4</v>
      </c>
      <c r="J14" s="81"/>
    </row>
    <row r="15" spans="1:10">
      <c r="A15" s="3" t="s">
        <v>118</v>
      </c>
      <c r="B15" s="20">
        <f t="shared" ref="B15:B17" si="1">SUM(C15:E15)</f>
        <v>4.125</v>
      </c>
      <c r="C15" s="20">
        <f>('Tester #1'!C15+'Tester #2'!C15+'Tester #3'!C15+'Tester #4'!C15)/4</f>
        <v>0</v>
      </c>
      <c r="D15" s="20">
        <f>('Tester #1'!D15+'Tester #2'!D15+'Tester #3'!D15+'Tester #4'!D15)/4</f>
        <v>2.125</v>
      </c>
      <c r="E15" s="20">
        <f>('Tester #1'!E15+'Tester #2'!E15+'Tester #3'!E15+'Tester #4'!E15)/4</f>
        <v>2</v>
      </c>
      <c r="F15" s="69">
        <f>'Tester #1'!B15</f>
        <v>2.25</v>
      </c>
      <c r="G15" s="69">
        <f>'Tester #2'!B15</f>
        <v>4.25</v>
      </c>
      <c r="H15" s="69">
        <f>'Tester #3'!B15</f>
        <v>3.75</v>
      </c>
      <c r="I15" s="69">
        <f>'Tester #4'!B15</f>
        <v>6.25</v>
      </c>
      <c r="J15" s="81"/>
    </row>
    <row r="16" spans="1:10">
      <c r="A16" s="3" t="s">
        <v>57</v>
      </c>
      <c r="B16" s="20">
        <f t="shared" si="1"/>
        <v>4.4375</v>
      </c>
      <c r="C16" s="20">
        <f>('Tester #1'!C16+'Tester #2'!C16+'Tester #3'!C16+'Tester #4'!C16)/4</f>
        <v>1.8125</v>
      </c>
      <c r="D16" s="20">
        <f>('Tester #1'!D16+'Tester #2'!D16+'Tester #3'!D16+'Tester #4'!D16)/4</f>
        <v>0.625</v>
      </c>
      <c r="E16" s="20">
        <f>('Tester #1'!E16+'Tester #2'!E16+'Tester #3'!E16+'Tester #4'!E16)/4</f>
        <v>2</v>
      </c>
      <c r="F16" s="69">
        <f>'Tester #1'!B16</f>
        <v>5</v>
      </c>
      <c r="G16" s="69">
        <f>'Tester #2'!B16</f>
        <v>5.75</v>
      </c>
      <c r="H16" s="69">
        <f>'Tester #3'!B16</f>
        <v>2.5</v>
      </c>
      <c r="I16" s="69">
        <f>'Tester #4'!B16</f>
        <v>4.5</v>
      </c>
      <c r="J16" s="81"/>
    </row>
    <row r="17" spans="1:10">
      <c r="A17" s="3" t="s">
        <v>119</v>
      </c>
      <c r="B17" s="20">
        <f t="shared" si="1"/>
        <v>0.77500000000000002</v>
      </c>
      <c r="C17" s="20">
        <f>('Tester #1'!C17+'Tester #2'!C17+'Tester #3'!C17+'Tester #4'!C17)/4</f>
        <v>0.05</v>
      </c>
      <c r="D17" s="20">
        <f>('Tester #1'!D17+'Tester #2'!D17+'Tester #3'!D17+'Tester #4'!D17)/4</f>
        <v>0</v>
      </c>
      <c r="E17" s="20">
        <f>('Tester #1'!E17+'Tester #2'!E17+'Tester #3'!E17+'Tester #4'!E17)/4</f>
        <v>0.72499999999999998</v>
      </c>
      <c r="F17" s="69">
        <f>'Tester #1'!B17</f>
        <v>0.2</v>
      </c>
      <c r="G17" s="69">
        <f>'Tester #2'!B17</f>
        <v>1.5</v>
      </c>
      <c r="H17" s="69">
        <f>'Tester #3'!B17</f>
        <v>0.2</v>
      </c>
      <c r="I17" s="69">
        <f>'Tester #4'!B17</f>
        <v>1.2</v>
      </c>
      <c r="J17" s="81"/>
    </row>
    <row r="18" spans="1:10">
      <c r="A18" s="4" t="s">
        <v>62</v>
      </c>
      <c r="B18" s="5">
        <f>SUM(B14:B17)</f>
        <v>9.9500000000000011</v>
      </c>
      <c r="C18" s="5">
        <f>SUM(C14:C17)</f>
        <v>1.9875</v>
      </c>
      <c r="D18" s="5">
        <f>SUM(D14:D17)</f>
        <v>2.75</v>
      </c>
      <c r="E18" s="5">
        <f>SUM(E14:E17)</f>
        <v>5.2124999999999995</v>
      </c>
      <c r="F18" s="69">
        <f>'Tester #1'!B18</f>
        <v>7.95</v>
      </c>
      <c r="G18" s="69">
        <f>'Tester #2'!B18</f>
        <v>12.75</v>
      </c>
      <c r="H18" s="69">
        <f>'Tester #3'!B18</f>
        <v>6.75</v>
      </c>
      <c r="I18" s="69">
        <f>'Tester #4'!B18</f>
        <v>12.35</v>
      </c>
      <c r="J18" s="81"/>
    </row>
  </sheetData>
  <mergeCells count="11">
    <mergeCell ref="A5:I5"/>
    <mergeCell ref="A6:I6"/>
    <mergeCell ref="A12:I12"/>
    <mergeCell ref="A13:I13"/>
    <mergeCell ref="A3:A4"/>
    <mergeCell ref="B3:B4"/>
    <mergeCell ref="C3:E3"/>
    <mergeCell ref="F3:F4"/>
    <mergeCell ref="G3:G4"/>
    <mergeCell ref="H3:H4"/>
    <mergeCell ref="I3:I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J43"/>
  <sheetViews>
    <sheetView topLeftCell="A6" workbookViewId="0">
      <selection activeCell="B30" sqref="B30"/>
    </sheetView>
  </sheetViews>
  <sheetFormatPr defaultColWidth="9.140625" defaultRowHeight="15" customHeight="1"/>
  <cols>
    <col min="1" max="1" width="4" style="1" customWidth="1"/>
    <col min="2" max="2" width="40.42578125" style="7" customWidth="1"/>
    <col min="3" max="3" width="14.7109375" style="8" customWidth="1"/>
    <col min="4" max="4" width="12.7109375" style="8" customWidth="1"/>
    <col min="5" max="5" width="10.85546875" style="8" customWidth="1"/>
    <col min="6" max="6" width="17.7109375" style="1" customWidth="1"/>
    <col min="7" max="16384" width="9.140625" style="1"/>
  </cols>
  <sheetData>
    <row r="2" spans="2:10" ht="15" customHeight="1">
      <c r="B2" s="10" t="s">
        <v>47</v>
      </c>
    </row>
    <row r="3" spans="2:10" ht="15" customHeight="1">
      <c r="B3" s="137" t="s">
        <v>48</v>
      </c>
      <c r="C3" s="138" t="s">
        <v>49</v>
      </c>
      <c r="D3" s="138"/>
      <c r="E3" s="138"/>
      <c r="F3" s="139" t="s">
        <v>50</v>
      </c>
    </row>
    <row r="4" spans="2:10" ht="15" customHeight="1">
      <c r="B4" s="137"/>
      <c r="C4" s="96" t="s">
        <v>51</v>
      </c>
      <c r="D4" s="96" t="s">
        <v>52</v>
      </c>
      <c r="E4" s="96" t="s">
        <v>53</v>
      </c>
      <c r="F4" s="139"/>
    </row>
    <row r="5" spans="2:10" ht="15" customHeight="1">
      <c r="B5" s="140" t="s">
        <v>54</v>
      </c>
      <c r="C5" s="140"/>
      <c r="D5" s="140"/>
      <c r="E5" s="140"/>
      <c r="F5" s="140"/>
    </row>
    <row r="6" spans="2:10" ht="15" customHeight="1">
      <c r="B6" s="71" t="s">
        <v>55</v>
      </c>
      <c r="C6" s="85">
        <v>0.15</v>
      </c>
      <c r="D6" s="85">
        <v>0.15</v>
      </c>
      <c r="E6" s="85">
        <v>0.1</v>
      </c>
      <c r="F6" s="85">
        <v>0.4</v>
      </c>
    </row>
    <row r="7" spans="2:10" ht="15" customHeight="1">
      <c r="B7" s="71" t="s">
        <v>56</v>
      </c>
      <c r="C7" s="85">
        <v>0</v>
      </c>
      <c r="D7" s="85">
        <v>0.75</v>
      </c>
      <c r="E7" s="85">
        <v>0</v>
      </c>
      <c r="F7" s="85">
        <v>0.75</v>
      </c>
    </row>
    <row r="8" spans="2:10" ht="15" customHeight="1">
      <c r="B8" s="71" t="s">
        <v>57</v>
      </c>
      <c r="C8" s="85">
        <v>0.25</v>
      </c>
      <c r="D8" s="85">
        <v>0.5</v>
      </c>
      <c r="E8" s="85">
        <v>0.1</v>
      </c>
      <c r="F8" s="85">
        <v>0.85</v>
      </c>
    </row>
    <row r="9" spans="2:10" ht="15" customHeight="1">
      <c r="B9" s="71" t="s">
        <v>58</v>
      </c>
      <c r="C9" s="85">
        <v>0</v>
      </c>
      <c r="D9" s="85">
        <v>0</v>
      </c>
      <c r="E9" s="85">
        <v>0</v>
      </c>
      <c r="F9" s="85">
        <v>0</v>
      </c>
    </row>
    <row r="10" spans="2:10" ht="15" customHeight="1">
      <c r="B10" s="45" t="s">
        <v>59</v>
      </c>
      <c r="C10" s="86">
        <v>0.4</v>
      </c>
      <c r="D10" s="86">
        <v>1.4</v>
      </c>
      <c r="E10" s="86">
        <v>0.2</v>
      </c>
      <c r="F10" s="86">
        <v>2</v>
      </c>
    </row>
    <row r="12" spans="2:10" ht="15" customHeight="1">
      <c r="B12" s="110"/>
      <c r="C12" s="110"/>
      <c r="D12" s="110"/>
      <c r="E12" s="110"/>
    </row>
    <row r="13" spans="2:10" ht="15" customHeight="1">
      <c r="B13" s="10" t="s">
        <v>60</v>
      </c>
    </row>
    <row r="14" spans="2:10" ht="22.5" customHeight="1">
      <c r="B14" s="137" t="s">
        <v>48</v>
      </c>
      <c r="C14" s="138" t="s">
        <v>49</v>
      </c>
      <c r="D14" s="138"/>
      <c r="E14" s="138"/>
      <c r="F14" s="139" t="s">
        <v>50</v>
      </c>
    </row>
    <row r="15" spans="2:10" ht="38.25" customHeight="1">
      <c r="B15" s="137"/>
      <c r="C15" s="96" t="s">
        <v>51</v>
      </c>
      <c r="D15" s="96" t="s">
        <v>52</v>
      </c>
      <c r="E15" s="96" t="s">
        <v>53</v>
      </c>
      <c r="F15" s="139"/>
    </row>
    <row r="16" spans="2:10" ht="17.25" customHeight="1">
      <c r="B16" s="140" t="s">
        <v>61</v>
      </c>
      <c r="C16" s="140"/>
      <c r="D16" s="140"/>
      <c r="E16" s="140"/>
      <c r="F16" s="140"/>
      <c r="G16" s="80"/>
      <c r="H16" s="80"/>
      <c r="I16" s="80"/>
      <c r="J16" s="80"/>
    </row>
    <row r="17" spans="2:6" ht="15" customHeight="1">
      <c r="B17" s="71" t="s">
        <v>55</v>
      </c>
      <c r="C17" s="20">
        <f>'Compiled Tester Time'!C7</f>
        <v>0.125</v>
      </c>
      <c r="D17" s="20">
        <f>'Compiled Tester Time'!D7</f>
        <v>0</v>
      </c>
      <c r="E17" s="20">
        <f>'Compiled Tester Time'!E7</f>
        <v>0.48750000000000004</v>
      </c>
      <c r="F17" s="20">
        <f>SUM(C17:E17)</f>
        <v>0.61250000000000004</v>
      </c>
    </row>
    <row r="18" spans="2:6" ht="15" customHeight="1">
      <c r="B18" s="71" t="s">
        <v>56</v>
      </c>
      <c r="C18" s="20">
        <f>'Compiled Tester Time'!C8</f>
        <v>0</v>
      </c>
      <c r="D18" s="20">
        <f>'Compiled Tester Time'!D8</f>
        <v>0.52916666666666667</v>
      </c>
      <c r="E18" s="20">
        <f>'Compiled Tester Time'!E8</f>
        <v>0.7</v>
      </c>
      <c r="F18" s="20">
        <f>SUM(C18:E18)</f>
        <v>1.2291666666666665</v>
      </c>
    </row>
    <row r="19" spans="2:6" ht="15" customHeight="1">
      <c r="B19" s="71" t="s">
        <v>57</v>
      </c>
      <c r="C19" s="20">
        <f>'Compiled Tester Time'!C9</f>
        <v>0.33750000000000002</v>
      </c>
      <c r="D19" s="20">
        <f>'Compiled Tester Time'!D9</f>
        <v>0.125</v>
      </c>
      <c r="E19" s="20">
        <f>'Compiled Tester Time'!E9</f>
        <v>0.5</v>
      </c>
      <c r="F19" s="20">
        <f>SUM(C19:E19)</f>
        <v>0.96250000000000002</v>
      </c>
    </row>
    <row r="20" spans="2:6" ht="15" customHeight="1">
      <c r="B20" s="71" t="s">
        <v>58</v>
      </c>
      <c r="C20" s="20">
        <f>'Compiled Tester Time'!C10</f>
        <v>2.5000000000000001E-2</v>
      </c>
      <c r="D20" s="20">
        <f>'Compiled Tester Time'!D10</f>
        <v>0</v>
      </c>
      <c r="E20" s="20">
        <f>'Compiled Tester Time'!E10</f>
        <v>0.23749999999999999</v>
      </c>
      <c r="F20" s="20">
        <f>SUM(C20:E20)</f>
        <v>0.26250000000000001</v>
      </c>
    </row>
    <row r="21" spans="2:6" ht="15" customHeight="1">
      <c r="B21" s="45" t="s">
        <v>62</v>
      </c>
      <c r="C21" s="5">
        <f>SUM(C17:C20)</f>
        <v>0.48750000000000004</v>
      </c>
      <c r="D21" s="5">
        <f t="shared" ref="D21:E21" si="0">SUM(D17:D20)</f>
        <v>0.65416666666666667</v>
      </c>
      <c r="E21" s="5">
        <f t="shared" si="0"/>
        <v>1.925</v>
      </c>
      <c r="F21" s="5">
        <f>SUM(C21:E21)</f>
        <v>3.0666666666666664</v>
      </c>
    </row>
    <row r="22" spans="2:6" ht="15.75" customHeight="1">
      <c r="B22" s="140" t="s">
        <v>63</v>
      </c>
      <c r="C22" s="140"/>
      <c r="D22" s="140"/>
      <c r="E22" s="140"/>
      <c r="F22" s="140"/>
    </row>
    <row r="23" spans="2:6" ht="15" customHeight="1">
      <c r="B23" s="71" t="s">
        <v>55</v>
      </c>
      <c r="C23" s="20">
        <f>'Compiled Tester Time'!C14</f>
        <v>0.125</v>
      </c>
      <c r="D23" s="20">
        <f>'Compiled Tester Time'!D14</f>
        <v>0</v>
      </c>
      <c r="E23" s="20">
        <f>'Compiled Tester Time'!E14</f>
        <v>0.48750000000000004</v>
      </c>
      <c r="F23" s="20">
        <f>SUM(C23:E23)</f>
        <v>0.61250000000000004</v>
      </c>
    </row>
    <row r="24" spans="2:6" ht="15" customHeight="1">
      <c r="B24" s="71" t="s">
        <v>56</v>
      </c>
      <c r="C24" s="20">
        <f>'Compiled Tester Time'!C15</f>
        <v>0</v>
      </c>
      <c r="D24" s="20">
        <f>'Compiled Tester Time'!D15</f>
        <v>2.125</v>
      </c>
      <c r="E24" s="20">
        <f>'Compiled Tester Time'!E15</f>
        <v>2</v>
      </c>
      <c r="F24" s="20">
        <f>SUM(C24:E24)</f>
        <v>4.125</v>
      </c>
    </row>
    <row r="25" spans="2:6" ht="15" customHeight="1">
      <c r="B25" s="71" t="s">
        <v>57</v>
      </c>
      <c r="C25" s="20">
        <f>'Compiled Tester Time'!C16</f>
        <v>1.8125</v>
      </c>
      <c r="D25" s="20">
        <f>'Compiled Tester Time'!D16</f>
        <v>0.625</v>
      </c>
      <c r="E25" s="20">
        <f>'Compiled Tester Time'!E16</f>
        <v>2</v>
      </c>
      <c r="F25" s="20">
        <f>SUM(C25:E25)</f>
        <v>4.4375</v>
      </c>
    </row>
    <row r="26" spans="2:6" ht="15" customHeight="1">
      <c r="B26" s="71" t="s">
        <v>58</v>
      </c>
      <c r="C26" s="20">
        <f>'Compiled Tester Time'!C17</f>
        <v>0.05</v>
      </c>
      <c r="D26" s="20">
        <f>'Compiled Tester Time'!D17</f>
        <v>0</v>
      </c>
      <c r="E26" s="20">
        <f>'Compiled Tester Time'!E17</f>
        <v>0.72499999999999998</v>
      </c>
      <c r="F26" s="20">
        <f>SUM(C26:E26)</f>
        <v>0.77500000000000002</v>
      </c>
    </row>
    <row r="27" spans="2:6" ht="15" customHeight="1">
      <c r="B27" s="45" t="s">
        <v>62</v>
      </c>
      <c r="C27" s="5">
        <f>SUM(C23:C26)</f>
        <v>1.9875</v>
      </c>
      <c r="D27" s="5">
        <f t="shared" ref="D27:E27" si="1">SUM(D23:D26)</f>
        <v>2.75</v>
      </c>
      <c r="E27" s="5">
        <f t="shared" si="1"/>
        <v>5.2124999999999995</v>
      </c>
      <c r="F27" s="5">
        <f>SUM(C27:E27)</f>
        <v>9.9499999999999993</v>
      </c>
    </row>
    <row r="28" spans="2:6" ht="15" customHeight="1">
      <c r="B28" s="87" t="s">
        <v>64</v>
      </c>
      <c r="C28" s="88">
        <f>AVERAGE(C21,C27)</f>
        <v>1.2375</v>
      </c>
      <c r="D28" s="88">
        <f t="shared" ref="D28:F28" si="2">AVERAGE(D21,D27)</f>
        <v>1.7020833333333334</v>
      </c>
      <c r="E28" s="88">
        <f t="shared" si="2"/>
        <v>3.5687499999999996</v>
      </c>
      <c r="F28" s="88">
        <f t="shared" si="2"/>
        <v>6.5083333333333329</v>
      </c>
    </row>
    <row r="29" spans="2:6" ht="15" customHeight="1">
      <c r="B29" s="87"/>
      <c r="C29" s="88"/>
      <c r="D29" s="88"/>
      <c r="E29" s="88"/>
      <c r="F29" s="88"/>
    </row>
    <row r="30" spans="2:6" ht="43.5" customHeight="1">
      <c r="B30" s="89" t="s">
        <v>65</v>
      </c>
      <c r="C30" s="90">
        <f>SUM(C10+C28)</f>
        <v>1.6375000000000002</v>
      </c>
      <c r="D30" s="90">
        <f>SUM(D10+D28)</f>
        <v>3.1020833333333333</v>
      </c>
      <c r="E30" s="90">
        <f>SUM(E10+E28)</f>
        <v>3.7687499999999998</v>
      </c>
      <c r="F30" s="90">
        <f>SUM(F10+F28)</f>
        <v>8.5083333333333329</v>
      </c>
    </row>
    <row r="32" spans="2:6" ht="15" customHeight="1">
      <c r="B32" s="1"/>
      <c r="C32" s="1"/>
      <c r="D32" s="1"/>
      <c r="E32" s="1"/>
    </row>
    <row r="33" s="1" customFormat="1" ht="15" customHeight="1"/>
    <row r="34" s="1" customFormat="1" ht="26.25" customHeight="1"/>
    <row r="35" s="1" customFormat="1" ht="15" customHeight="1"/>
    <row r="36" s="1" customFormat="1" ht="15" customHeight="1"/>
    <row r="37" s="1" customFormat="1" ht="15" customHeight="1"/>
    <row r="38" s="1" customFormat="1" ht="15" customHeight="1"/>
    <row r="39" s="1" customFormat="1" ht="15" customHeight="1"/>
    <row r="40" s="1" customFormat="1" ht="15" customHeight="1"/>
    <row r="41" s="1" customFormat="1" ht="15" customHeight="1"/>
    <row r="42" s="1" customFormat="1" ht="15" customHeight="1"/>
    <row r="43" s="1" customFormat="1" ht="15" customHeight="1"/>
  </sheetData>
  <mergeCells count="10">
    <mergeCell ref="F14:F15"/>
    <mergeCell ref="C14:E14"/>
    <mergeCell ref="B14:B15"/>
    <mergeCell ref="B16:F16"/>
    <mergeCell ref="B22:F22"/>
    <mergeCell ref="B3:B4"/>
    <mergeCell ref="C3:E3"/>
    <mergeCell ref="F3:F4"/>
    <mergeCell ref="B5:F5"/>
    <mergeCell ref="B12:E12"/>
  </mergeCells>
  <pageMargins left="0.7" right="0.7" top="0.75" bottom="0.75" header="0.3" footer="0.3"/>
  <pageSetup paperSize="5" scale="7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Q47"/>
  <sheetViews>
    <sheetView topLeftCell="A11" zoomScaleNormal="100" workbookViewId="0">
      <selection activeCell="P15" sqref="P15"/>
    </sheetView>
  </sheetViews>
  <sheetFormatPr defaultRowHeight="15"/>
  <cols>
    <col min="1" max="1" width="4.85546875" customWidth="1"/>
    <col min="2" max="2" width="30.42578125" style="7" customWidth="1"/>
    <col min="3" max="3" width="13.28515625" style="11" customWidth="1"/>
    <col min="4" max="4" width="14.28515625" style="11" customWidth="1"/>
    <col min="5" max="5" width="14" style="9" customWidth="1"/>
    <col min="6" max="6" width="12.28515625" style="9" customWidth="1"/>
    <col min="7" max="7" width="14.28515625" style="9" customWidth="1"/>
    <col min="8" max="8" width="13.140625" bestFit="1" customWidth="1"/>
    <col min="9" max="10" width="13.140625" customWidth="1"/>
    <col min="11" max="11" width="6" customWidth="1"/>
    <col min="12" max="12" width="30.5703125" customWidth="1"/>
    <col min="13" max="13" width="12.42578125" customWidth="1"/>
    <col min="15" max="15" width="10" customWidth="1"/>
    <col min="16" max="16" width="10" bestFit="1" customWidth="1"/>
    <col min="17" max="17" width="15.140625" customWidth="1"/>
  </cols>
  <sheetData>
    <row r="2" spans="2:17">
      <c r="B2" s="10" t="s">
        <v>66</v>
      </c>
      <c r="L2" s="2" t="s">
        <v>67</v>
      </c>
      <c r="Q2" s="54"/>
    </row>
    <row r="3" spans="2:17" ht="40.5" customHeight="1">
      <c r="B3" s="56"/>
      <c r="C3" s="147" t="s">
        <v>68</v>
      </c>
      <c r="D3" s="147"/>
      <c r="E3" s="147"/>
      <c r="F3" s="147"/>
      <c r="G3" s="147" t="s">
        <v>69</v>
      </c>
      <c r="H3" s="147"/>
      <c r="I3" s="147"/>
      <c r="J3" s="147"/>
      <c r="L3" s="144" t="s">
        <v>70</v>
      </c>
      <c r="M3" s="146" t="s">
        <v>71</v>
      </c>
      <c r="N3" s="147" t="s">
        <v>72</v>
      </c>
      <c r="O3" s="147"/>
      <c r="P3" s="146" t="s">
        <v>73</v>
      </c>
      <c r="Q3" s="146"/>
    </row>
    <row r="4" spans="2:17">
      <c r="B4" s="56" t="s">
        <v>74</v>
      </c>
      <c r="C4" s="100" t="s">
        <v>75</v>
      </c>
      <c r="D4" s="100" t="s">
        <v>76</v>
      </c>
      <c r="E4" s="57" t="s">
        <v>35</v>
      </c>
      <c r="F4" s="57" t="s">
        <v>62</v>
      </c>
      <c r="G4" s="100" t="s">
        <v>75</v>
      </c>
      <c r="H4" s="100" t="s">
        <v>76</v>
      </c>
      <c r="I4" s="57" t="s">
        <v>35</v>
      </c>
      <c r="J4" s="57" t="s">
        <v>62</v>
      </c>
      <c r="L4" s="145"/>
      <c r="M4" s="146"/>
      <c r="N4" s="100" t="s">
        <v>68</v>
      </c>
      <c r="O4" s="100" t="s">
        <v>77</v>
      </c>
      <c r="P4" s="100" t="s">
        <v>68</v>
      </c>
      <c r="Q4" s="100" t="s">
        <v>77</v>
      </c>
    </row>
    <row r="5" spans="2:17">
      <c r="B5" s="141" t="s">
        <v>61</v>
      </c>
      <c r="C5" s="142"/>
      <c r="D5" s="142"/>
      <c r="E5" s="142"/>
      <c r="F5" s="142"/>
      <c r="G5" s="142"/>
      <c r="H5" s="142"/>
      <c r="I5" s="142"/>
      <c r="J5" s="143"/>
      <c r="L5" s="141" t="s">
        <v>61</v>
      </c>
      <c r="M5" s="142"/>
      <c r="N5" s="142"/>
      <c r="O5" s="142"/>
      <c r="P5" s="142"/>
      <c r="Q5" s="143"/>
    </row>
    <row r="6" spans="2:17">
      <c r="B6" s="148" t="s">
        <v>78</v>
      </c>
      <c r="C6" s="149"/>
      <c r="D6" s="149"/>
      <c r="E6" s="149"/>
      <c r="F6" s="149"/>
      <c r="G6" s="149"/>
      <c r="H6" s="149"/>
      <c r="I6" s="149"/>
      <c r="J6" s="150"/>
      <c r="L6" s="55" t="s">
        <v>79</v>
      </c>
      <c r="M6" s="22">
        <f>Respondents!D6+Respondents!D4</f>
        <v>25</v>
      </c>
      <c r="N6" s="74">
        <f>F11</f>
        <v>3.0666666666666669</v>
      </c>
      <c r="O6" s="72">
        <f>J11</f>
        <v>176.91055</v>
      </c>
      <c r="P6" s="74">
        <f>M6*N6</f>
        <v>76.666666666666671</v>
      </c>
      <c r="Q6" s="72">
        <f>M6*O6</f>
        <v>4422.7637500000001</v>
      </c>
    </row>
    <row r="7" spans="2:17">
      <c r="B7" s="22" t="s">
        <v>55</v>
      </c>
      <c r="C7" s="70">
        <f>'Reporting Burden'!C17</f>
        <v>0.125</v>
      </c>
      <c r="D7" s="70">
        <f>'Reporting Burden'!D17</f>
        <v>0</v>
      </c>
      <c r="E7" s="70">
        <f>'Reporting Burden'!E17</f>
        <v>0.48750000000000004</v>
      </c>
      <c r="F7" s="70">
        <f>SUM(C7:E7)</f>
        <v>0.61250000000000004</v>
      </c>
      <c r="G7" s="58">
        <f>C7*Wages!H$6</f>
        <v>10.285499999999999</v>
      </c>
      <c r="H7" s="73">
        <f>D7*Wages!H$7</f>
        <v>0</v>
      </c>
      <c r="I7" s="73">
        <f>E7*Wages!H$8</f>
        <v>23.534550000000003</v>
      </c>
      <c r="J7" s="58">
        <f>SUM(G7:I7)</f>
        <v>33.820050000000002</v>
      </c>
      <c r="L7" s="55" t="s">
        <v>80</v>
      </c>
      <c r="M7" s="22">
        <f>Respondents!D5</f>
        <v>191</v>
      </c>
      <c r="N7" s="74">
        <f>F11</f>
        <v>3.0666666666666669</v>
      </c>
      <c r="O7" s="72">
        <f>J11</f>
        <v>176.91055</v>
      </c>
      <c r="P7" s="74">
        <f t="shared" ref="P7:P8" si="0">M7*N7</f>
        <v>585.73333333333335</v>
      </c>
      <c r="Q7" s="72">
        <f t="shared" ref="Q7:Q8" si="1">M7*O7</f>
        <v>33789.915050000003</v>
      </c>
    </row>
    <row r="8" spans="2:17">
      <c r="B8" s="22" t="s">
        <v>56</v>
      </c>
      <c r="C8" s="70">
        <f>'Reporting Burden'!C18</f>
        <v>0</v>
      </c>
      <c r="D8" s="70">
        <f>'Reporting Burden'!D18</f>
        <v>0.52916666666666667</v>
      </c>
      <c r="E8" s="70">
        <f>'Reporting Burden'!E18</f>
        <v>0.7</v>
      </c>
      <c r="F8" s="70">
        <f t="shared" ref="F8:F10" si="2">SUM(C8:E8)</f>
        <v>1.2291666666666665</v>
      </c>
      <c r="G8" s="58">
        <f>C8*Wages!H$6</f>
        <v>0</v>
      </c>
      <c r="H8" s="73">
        <f>D8*Wages!H$7</f>
        <v>35.483800000000002</v>
      </c>
      <c r="I8" s="73">
        <f>E8*Wages!H$8</f>
        <v>33.793199999999999</v>
      </c>
      <c r="J8" s="58">
        <f t="shared" ref="J8:J10" si="3">SUM(G8:I8)</f>
        <v>69.277000000000001</v>
      </c>
      <c r="L8" s="55" t="s">
        <v>81</v>
      </c>
      <c r="M8" s="22">
        <f>Respondents!D3</f>
        <v>183</v>
      </c>
      <c r="N8" s="74">
        <f>F17</f>
        <v>3.0666666666666669</v>
      </c>
      <c r="O8" s="72">
        <f>J17</f>
        <v>137.0027</v>
      </c>
      <c r="P8" s="74">
        <f t="shared" si="0"/>
        <v>561.20000000000005</v>
      </c>
      <c r="Q8" s="72">
        <f t="shared" si="1"/>
        <v>25071.4941</v>
      </c>
    </row>
    <row r="9" spans="2:17">
      <c r="B9" s="22" t="s">
        <v>57</v>
      </c>
      <c r="C9" s="70">
        <f>'Reporting Burden'!C19</f>
        <v>0.33750000000000002</v>
      </c>
      <c r="D9" s="70">
        <f>'Reporting Burden'!D19</f>
        <v>0.125</v>
      </c>
      <c r="E9" s="70">
        <f>'Reporting Burden'!E19</f>
        <v>0.5</v>
      </c>
      <c r="F9" s="70">
        <f t="shared" si="2"/>
        <v>0.96250000000000002</v>
      </c>
      <c r="G9" s="58">
        <f>C9*Wages!H$6</f>
        <v>27.770849999999999</v>
      </c>
      <c r="H9" s="73">
        <f>D9*Wages!H$7</f>
        <v>8.3819999999999997</v>
      </c>
      <c r="I9" s="73">
        <f>E9*Wages!H$8</f>
        <v>24.138000000000002</v>
      </c>
      <c r="J9" s="58">
        <f t="shared" si="3"/>
        <v>60.290850000000006</v>
      </c>
      <c r="L9" s="76" t="s">
        <v>62</v>
      </c>
      <c r="M9" s="77">
        <f>SUM(M6:M8)</f>
        <v>399</v>
      </c>
      <c r="N9" s="77"/>
      <c r="O9" s="77"/>
      <c r="P9" s="78">
        <f>SUM(P6:P8)</f>
        <v>1223.5999999999999</v>
      </c>
      <c r="Q9" s="79">
        <f>SUM(Q6:Q8)</f>
        <v>63284.172900000005</v>
      </c>
    </row>
    <row r="10" spans="2:17">
      <c r="B10" s="22" t="s">
        <v>58</v>
      </c>
      <c r="C10" s="70">
        <f>'Reporting Burden'!C20</f>
        <v>2.5000000000000001E-2</v>
      </c>
      <c r="D10" s="70">
        <f>'Reporting Burden'!D20</f>
        <v>0</v>
      </c>
      <c r="E10" s="70">
        <f>'Reporting Burden'!E20</f>
        <v>0.23749999999999999</v>
      </c>
      <c r="F10" s="70">
        <f t="shared" si="2"/>
        <v>0.26250000000000001</v>
      </c>
      <c r="G10" s="58">
        <f>C10*Wages!H$6</f>
        <v>2.0570999999999997</v>
      </c>
      <c r="H10" s="73">
        <f>D10*Wages!H$7</f>
        <v>0</v>
      </c>
      <c r="I10" s="73">
        <f>E10*Wages!H$8</f>
        <v>11.46555</v>
      </c>
      <c r="J10" s="58">
        <f t="shared" si="3"/>
        <v>13.522650000000001</v>
      </c>
      <c r="L10" s="141" t="s">
        <v>63</v>
      </c>
      <c r="M10" s="142"/>
      <c r="N10" s="142"/>
      <c r="O10" s="142"/>
      <c r="P10" s="142"/>
      <c r="Q10" s="143"/>
    </row>
    <row r="11" spans="2:17">
      <c r="B11" s="45" t="s">
        <v>62</v>
      </c>
      <c r="C11" s="5">
        <f>SUM(C7:C10)</f>
        <v>0.48750000000000004</v>
      </c>
      <c r="D11" s="5">
        <f t="shared" ref="D11:J11" si="4">SUM(D7:D10)</f>
        <v>0.65416666666666667</v>
      </c>
      <c r="E11" s="5">
        <f t="shared" si="4"/>
        <v>1.925</v>
      </c>
      <c r="F11" s="5">
        <f t="shared" si="4"/>
        <v>3.0666666666666669</v>
      </c>
      <c r="G11" s="6">
        <f t="shared" si="4"/>
        <v>40.113449999999993</v>
      </c>
      <c r="H11" s="6">
        <f t="shared" si="4"/>
        <v>43.8658</v>
      </c>
      <c r="I11" s="6">
        <f t="shared" si="4"/>
        <v>92.931299999999993</v>
      </c>
      <c r="J11" s="6">
        <f t="shared" si="4"/>
        <v>176.91055</v>
      </c>
      <c r="L11" s="55" t="s">
        <v>79</v>
      </c>
      <c r="M11" s="22">
        <f>M6</f>
        <v>25</v>
      </c>
      <c r="N11" s="74">
        <f>F24</f>
        <v>9.9500000000000011</v>
      </c>
      <c r="O11" s="72">
        <f>J24</f>
        <v>599.58209999999985</v>
      </c>
      <c r="P11" s="75">
        <f>M11*N11</f>
        <v>248.75000000000003</v>
      </c>
      <c r="Q11" s="72">
        <f>M11*O11</f>
        <v>14989.552499999996</v>
      </c>
    </row>
    <row r="12" spans="2:17">
      <c r="B12" s="148" t="s">
        <v>81</v>
      </c>
      <c r="C12" s="149"/>
      <c r="D12" s="149"/>
      <c r="E12" s="149"/>
      <c r="F12" s="149"/>
      <c r="G12" s="149"/>
      <c r="H12" s="149"/>
      <c r="I12" s="149"/>
      <c r="J12" s="150"/>
      <c r="L12" s="55" t="s">
        <v>80</v>
      </c>
      <c r="M12" s="22">
        <f t="shared" ref="M12:M13" si="5">M7</f>
        <v>191</v>
      </c>
      <c r="N12" s="74">
        <f>F24</f>
        <v>9.9500000000000011</v>
      </c>
      <c r="O12" s="72">
        <f>J24</f>
        <v>599.58209999999985</v>
      </c>
      <c r="P12" s="75">
        <f t="shared" ref="P12:P13" si="6">M12*N12</f>
        <v>1900.4500000000003</v>
      </c>
      <c r="Q12" s="72">
        <f t="shared" ref="Q12:Q13" si="7">M12*O12</f>
        <v>114520.18109999997</v>
      </c>
    </row>
    <row r="13" spans="2:17">
      <c r="B13" s="22" t="s">
        <v>55</v>
      </c>
      <c r="C13" s="70">
        <f>'Reporting Burden'!C17</f>
        <v>0.125</v>
      </c>
      <c r="D13" s="70">
        <f>'Reporting Burden'!D17</f>
        <v>0</v>
      </c>
      <c r="E13" s="70">
        <f>'Reporting Burden'!E17</f>
        <v>0.48750000000000004</v>
      </c>
      <c r="F13" s="70">
        <f>SUM(C13:E13)</f>
        <v>0.61250000000000004</v>
      </c>
      <c r="G13" s="58">
        <f>C13*Wages!H$11</f>
        <v>10.0875</v>
      </c>
      <c r="H13" s="73">
        <f>D13*Wages!H$12</f>
        <v>0</v>
      </c>
      <c r="I13" s="73">
        <f>E13*Wages!H$13</f>
        <v>18.170100000000001</v>
      </c>
      <c r="J13" s="58">
        <f>SUM(G13:I13)</f>
        <v>28.257600000000004</v>
      </c>
      <c r="L13" s="55" t="s">
        <v>81</v>
      </c>
      <c r="M13" s="22">
        <f t="shared" si="5"/>
        <v>183</v>
      </c>
      <c r="N13" s="74">
        <f>F30</f>
        <v>9.9500000000000011</v>
      </c>
      <c r="O13" s="72">
        <f>J30</f>
        <v>463.60454999999996</v>
      </c>
      <c r="P13" s="75">
        <f t="shared" si="6"/>
        <v>1820.8500000000001</v>
      </c>
      <c r="Q13" s="72">
        <f t="shared" si="7"/>
        <v>84839.63265</v>
      </c>
    </row>
    <row r="14" spans="2:17">
      <c r="B14" s="22" t="s">
        <v>56</v>
      </c>
      <c r="C14" s="70">
        <f>'Reporting Burden'!C18</f>
        <v>0</v>
      </c>
      <c r="D14" s="70">
        <f>'Reporting Burden'!D18</f>
        <v>0.52916666666666667</v>
      </c>
      <c r="E14" s="70">
        <f>'Reporting Burden'!E18</f>
        <v>0.7</v>
      </c>
      <c r="F14" s="70">
        <f t="shared" ref="F14:F16" si="8">SUM(C14:E14)</f>
        <v>1.2291666666666665</v>
      </c>
      <c r="G14" s="58">
        <f>C14*Wages!H$11</f>
        <v>0</v>
      </c>
      <c r="H14" s="73">
        <f>D14*Wages!H$12</f>
        <v>20.961349999999996</v>
      </c>
      <c r="I14" s="73">
        <f>E14*Wages!H$13</f>
        <v>26.090399999999999</v>
      </c>
      <c r="J14" s="58">
        <f t="shared" ref="J14:J16" si="9">SUM(G14:I14)</f>
        <v>47.051749999999998</v>
      </c>
      <c r="L14" s="76" t="s">
        <v>62</v>
      </c>
      <c r="M14" s="77">
        <f>SUM(M11:M13)</f>
        <v>399</v>
      </c>
      <c r="N14" s="77"/>
      <c r="O14" s="77"/>
      <c r="P14" s="78">
        <f>SUM(P11:P13)</f>
        <v>3970.05</v>
      </c>
      <c r="Q14" s="79">
        <f>SUM(Q11:Q13)</f>
        <v>214349.36624999996</v>
      </c>
    </row>
    <row r="15" spans="2:17">
      <c r="B15" s="22" t="s">
        <v>57</v>
      </c>
      <c r="C15" s="70">
        <f>'Reporting Burden'!C19</f>
        <v>0.33750000000000002</v>
      </c>
      <c r="D15" s="70">
        <f>'Reporting Burden'!D19</f>
        <v>0.125</v>
      </c>
      <c r="E15" s="70">
        <f>'Reporting Burden'!E19</f>
        <v>0.5</v>
      </c>
      <c r="F15" s="70">
        <f t="shared" si="8"/>
        <v>0.96250000000000002</v>
      </c>
      <c r="G15" s="58">
        <f>C15*Wages!H$11</f>
        <v>27.236250000000002</v>
      </c>
      <c r="H15" s="73">
        <f>D15*Wages!H$12</f>
        <v>4.9514999999999993</v>
      </c>
      <c r="I15" s="73">
        <f>E15*Wages!H$13</f>
        <v>18.635999999999999</v>
      </c>
      <c r="J15" s="58">
        <f t="shared" si="9"/>
        <v>50.823750000000004</v>
      </c>
      <c r="L15" s="92" t="s">
        <v>82</v>
      </c>
      <c r="M15" s="92"/>
      <c r="N15" s="92"/>
      <c r="O15" s="92"/>
      <c r="P15" s="107">
        <f>AVERAGE(P9,P14)</f>
        <v>2596.8249999999998</v>
      </c>
      <c r="Q15" s="106">
        <f>AVERAGE(Q9,Q14)</f>
        <v>138816.76957499998</v>
      </c>
    </row>
    <row r="16" spans="2:17">
      <c r="B16" s="22" t="s">
        <v>58</v>
      </c>
      <c r="C16" s="70">
        <f>'Reporting Burden'!C20</f>
        <v>2.5000000000000001E-2</v>
      </c>
      <c r="D16" s="70">
        <f>'Reporting Burden'!D20</f>
        <v>0</v>
      </c>
      <c r="E16" s="70">
        <f>'Reporting Burden'!E20</f>
        <v>0.23749999999999999</v>
      </c>
      <c r="F16" s="70">
        <f t="shared" si="8"/>
        <v>0.26250000000000001</v>
      </c>
      <c r="G16" s="58">
        <f>C16*Wages!H$11</f>
        <v>2.0175000000000001</v>
      </c>
      <c r="H16" s="73">
        <f>D16*Wages!H$12</f>
        <v>0</v>
      </c>
      <c r="I16" s="73">
        <f>E16*Wages!H$13</f>
        <v>8.8521000000000001</v>
      </c>
      <c r="J16" s="58">
        <f t="shared" si="9"/>
        <v>10.8696</v>
      </c>
    </row>
    <row r="17" spans="2:17">
      <c r="B17" s="45" t="s">
        <v>62</v>
      </c>
      <c r="C17" s="5">
        <f t="shared" ref="C17:J17" si="10">SUM(C13:C16)</f>
        <v>0.48750000000000004</v>
      </c>
      <c r="D17" s="5">
        <f t="shared" si="10"/>
        <v>0.65416666666666667</v>
      </c>
      <c r="E17" s="5">
        <f t="shared" si="10"/>
        <v>1.925</v>
      </c>
      <c r="F17" s="5">
        <f t="shared" si="10"/>
        <v>3.0666666666666669</v>
      </c>
      <c r="G17" s="6">
        <f t="shared" si="10"/>
        <v>39.341250000000002</v>
      </c>
      <c r="H17" s="6">
        <f t="shared" si="10"/>
        <v>25.912849999999995</v>
      </c>
      <c r="I17" s="6">
        <f t="shared" si="10"/>
        <v>71.74860000000001</v>
      </c>
      <c r="J17" s="6">
        <f t="shared" si="10"/>
        <v>137.0027</v>
      </c>
    </row>
    <row r="18" spans="2:17">
      <c r="B18" s="141" t="s">
        <v>63</v>
      </c>
      <c r="C18" s="142"/>
      <c r="D18" s="142"/>
      <c r="E18" s="142"/>
      <c r="F18" s="142"/>
      <c r="G18" s="142"/>
      <c r="H18" s="142"/>
      <c r="I18" s="142"/>
      <c r="J18" s="143"/>
    </row>
    <row r="19" spans="2:17">
      <c r="B19" s="97" t="s">
        <v>78</v>
      </c>
      <c r="C19" s="98"/>
      <c r="D19" s="98"/>
      <c r="E19" s="98"/>
      <c r="F19" s="98"/>
      <c r="G19" s="98"/>
      <c r="H19" s="98"/>
      <c r="I19" s="98"/>
      <c r="J19" s="99"/>
    </row>
    <row r="20" spans="2:17">
      <c r="B20" s="22" t="s">
        <v>55</v>
      </c>
      <c r="C20" s="70">
        <f>'Reporting Burden'!C23</f>
        <v>0.125</v>
      </c>
      <c r="D20" s="70">
        <f>'Reporting Burden'!D23</f>
        <v>0</v>
      </c>
      <c r="E20" s="70">
        <f>'Reporting Burden'!E23</f>
        <v>0.48750000000000004</v>
      </c>
      <c r="F20" s="70">
        <f>SUM(C20:E20)</f>
        <v>0.61250000000000004</v>
      </c>
      <c r="G20" s="58">
        <f>C20*Wages!H$6</f>
        <v>10.285499999999999</v>
      </c>
      <c r="H20" s="73">
        <f>D20*Wages!H$7</f>
        <v>0</v>
      </c>
      <c r="I20" s="73">
        <f>E20*Wages!H$8</f>
        <v>23.534550000000003</v>
      </c>
      <c r="J20" s="58">
        <f>SUM(G20:I20)</f>
        <v>33.820050000000002</v>
      </c>
    </row>
    <row r="21" spans="2:17">
      <c r="B21" s="22" t="s">
        <v>56</v>
      </c>
      <c r="C21" s="70">
        <f>'Reporting Burden'!C24</f>
        <v>0</v>
      </c>
      <c r="D21" s="70">
        <f>'Reporting Burden'!D24</f>
        <v>2.125</v>
      </c>
      <c r="E21" s="70">
        <f>'Reporting Burden'!E24</f>
        <v>2</v>
      </c>
      <c r="F21" s="70">
        <f t="shared" ref="F21:F23" si="11">SUM(C21:E21)</f>
        <v>4.125</v>
      </c>
      <c r="G21" s="58">
        <f>C21*Wages!H$6</f>
        <v>0</v>
      </c>
      <c r="H21" s="73">
        <f>D21*Wages!H$7</f>
        <v>142.494</v>
      </c>
      <c r="I21" s="73">
        <f>E21*Wages!H$8</f>
        <v>96.552000000000007</v>
      </c>
      <c r="J21" s="58">
        <f t="shared" ref="J21:J23" si="12">SUM(G21:I21)</f>
        <v>239.04599999999999</v>
      </c>
    </row>
    <row r="22" spans="2:17">
      <c r="B22" s="22" t="s">
        <v>57</v>
      </c>
      <c r="C22" s="70">
        <f>'Reporting Burden'!C25</f>
        <v>1.8125</v>
      </c>
      <c r="D22" s="70">
        <f>'Reporting Burden'!D25</f>
        <v>0.625</v>
      </c>
      <c r="E22" s="70">
        <f>'Reporting Burden'!E25</f>
        <v>2</v>
      </c>
      <c r="F22" s="70">
        <f t="shared" si="11"/>
        <v>4.4375</v>
      </c>
      <c r="G22" s="58">
        <f>C22*Wages!H$6</f>
        <v>149.13974999999999</v>
      </c>
      <c r="H22" s="73">
        <f>D22*Wages!H$7</f>
        <v>41.91</v>
      </c>
      <c r="I22" s="73">
        <f>E22*Wages!H$8</f>
        <v>96.552000000000007</v>
      </c>
      <c r="J22" s="58">
        <f t="shared" si="12"/>
        <v>287.60174999999998</v>
      </c>
    </row>
    <row r="23" spans="2:17">
      <c r="B23" s="22" t="s">
        <v>58</v>
      </c>
      <c r="C23" s="70">
        <f>'Reporting Burden'!C26</f>
        <v>0.05</v>
      </c>
      <c r="D23" s="70">
        <f>'Reporting Burden'!D26</f>
        <v>0</v>
      </c>
      <c r="E23" s="70">
        <f>'Reporting Burden'!E26</f>
        <v>0.72499999999999998</v>
      </c>
      <c r="F23" s="70">
        <f t="shared" si="11"/>
        <v>0.77500000000000002</v>
      </c>
      <c r="G23" s="58">
        <f>C23*Wages!H$6</f>
        <v>4.1141999999999994</v>
      </c>
      <c r="H23" s="73">
        <f>D23*Wages!H$7</f>
        <v>0</v>
      </c>
      <c r="I23" s="73">
        <f>E23*Wages!H$8</f>
        <v>35.000100000000003</v>
      </c>
      <c r="J23" s="58">
        <f t="shared" si="12"/>
        <v>39.1143</v>
      </c>
    </row>
    <row r="24" spans="2:17">
      <c r="B24" s="45" t="s">
        <v>62</v>
      </c>
      <c r="C24" s="5">
        <f>SUM(C20:C23)</f>
        <v>1.9875</v>
      </c>
      <c r="D24" s="5">
        <f t="shared" ref="D24" si="13">SUM(D20:D23)</f>
        <v>2.75</v>
      </c>
      <c r="E24" s="5">
        <f t="shared" ref="E24" si="14">SUM(E20:E23)</f>
        <v>5.2124999999999995</v>
      </c>
      <c r="F24" s="5">
        <f t="shared" ref="F24" si="15">SUM(F20:F23)</f>
        <v>9.9500000000000011</v>
      </c>
      <c r="G24" s="6">
        <f>SUM(G20:G23)</f>
        <v>163.53945000000002</v>
      </c>
      <c r="H24" s="6">
        <f t="shared" ref="H24" si="16">SUM(H20:H23)</f>
        <v>184.404</v>
      </c>
      <c r="I24" s="6">
        <f t="shared" ref="I24" si="17">SUM(I20:I23)</f>
        <v>251.63865000000001</v>
      </c>
      <c r="J24" s="6">
        <f t="shared" ref="J24" si="18">SUM(J20:J23)</f>
        <v>599.58209999999985</v>
      </c>
    </row>
    <row r="25" spans="2:17">
      <c r="B25" s="97" t="s">
        <v>81</v>
      </c>
      <c r="C25" s="98"/>
      <c r="D25" s="98"/>
      <c r="E25" s="98"/>
      <c r="F25" s="98"/>
      <c r="G25" s="98"/>
      <c r="H25" s="98"/>
      <c r="I25" s="98"/>
      <c r="J25" s="99"/>
    </row>
    <row r="26" spans="2:17">
      <c r="B26" s="22" t="s">
        <v>55</v>
      </c>
      <c r="C26" s="70">
        <f>'Reporting Burden'!C23</f>
        <v>0.125</v>
      </c>
      <c r="D26" s="70">
        <f>'Reporting Burden'!D23</f>
        <v>0</v>
      </c>
      <c r="E26" s="70">
        <f>'Reporting Burden'!E23</f>
        <v>0.48750000000000004</v>
      </c>
      <c r="F26" s="70">
        <f>SUM(C26:E26)</f>
        <v>0.61250000000000004</v>
      </c>
      <c r="G26" s="58">
        <f>C26*Wages!H$11</f>
        <v>10.0875</v>
      </c>
      <c r="H26" s="73">
        <f>D26*Wages!H$12</f>
        <v>0</v>
      </c>
      <c r="I26" s="73">
        <f>E26*Wages!H$13</f>
        <v>18.170100000000001</v>
      </c>
      <c r="J26" s="58">
        <f>SUM(G26:I26)</f>
        <v>28.257600000000004</v>
      </c>
    </row>
    <row r="27" spans="2:17">
      <c r="B27" s="22" t="s">
        <v>56</v>
      </c>
      <c r="C27" s="70">
        <f>'Reporting Burden'!C24</f>
        <v>0</v>
      </c>
      <c r="D27" s="70">
        <f>'Reporting Burden'!D24</f>
        <v>2.125</v>
      </c>
      <c r="E27" s="70">
        <f>'Reporting Burden'!E24</f>
        <v>2</v>
      </c>
      <c r="F27" s="70">
        <f t="shared" ref="F27:F29" si="19">SUM(C27:E27)</f>
        <v>4.125</v>
      </c>
      <c r="G27" s="58">
        <f>C27*Wages!H$11</f>
        <v>0</v>
      </c>
      <c r="H27" s="73">
        <f>D27*Wages!H$12</f>
        <v>84.175499999999985</v>
      </c>
      <c r="I27" s="73">
        <f>E27*Wages!H$13</f>
        <v>74.543999999999997</v>
      </c>
      <c r="J27" s="58">
        <f t="shared" ref="J27:J29" si="20">SUM(G27:I27)</f>
        <v>158.71949999999998</v>
      </c>
    </row>
    <row r="28" spans="2:17">
      <c r="B28" s="22" t="s">
        <v>57</v>
      </c>
      <c r="C28" s="70">
        <f>'Reporting Burden'!C25</f>
        <v>1.8125</v>
      </c>
      <c r="D28" s="70">
        <f>'Reporting Burden'!D25</f>
        <v>0.625</v>
      </c>
      <c r="E28" s="70">
        <f>'Reporting Burden'!E25</f>
        <v>2</v>
      </c>
      <c r="F28" s="70">
        <f t="shared" si="19"/>
        <v>4.4375</v>
      </c>
      <c r="G28" s="58">
        <f>C28*Wages!H$11</f>
        <v>146.26875000000001</v>
      </c>
      <c r="H28" s="73">
        <f>D28*Wages!H$12</f>
        <v>24.757499999999997</v>
      </c>
      <c r="I28" s="73">
        <f>E28*Wages!H$13</f>
        <v>74.543999999999997</v>
      </c>
      <c r="J28" s="58">
        <f t="shared" si="20"/>
        <v>245.57024999999999</v>
      </c>
    </row>
    <row r="29" spans="2:17">
      <c r="B29" s="22" t="s">
        <v>58</v>
      </c>
      <c r="C29" s="70">
        <f>'Reporting Burden'!C26</f>
        <v>0.05</v>
      </c>
      <c r="D29" s="70">
        <f>'Reporting Burden'!D26</f>
        <v>0</v>
      </c>
      <c r="E29" s="70">
        <f>'Reporting Burden'!E26</f>
        <v>0.72499999999999998</v>
      </c>
      <c r="F29" s="70">
        <f t="shared" si="19"/>
        <v>0.77500000000000002</v>
      </c>
      <c r="G29" s="58">
        <f>C29*Wages!H$11</f>
        <v>4.0350000000000001</v>
      </c>
      <c r="H29" s="73">
        <f>D29*Wages!H$12</f>
        <v>0</v>
      </c>
      <c r="I29" s="73">
        <f>E29*Wages!H$13</f>
        <v>27.022199999999998</v>
      </c>
      <c r="J29" s="58">
        <f t="shared" si="20"/>
        <v>31.057199999999998</v>
      </c>
    </row>
    <row r="30" spans="2:17">
      <c r="B30" s="45" t="s">
        <v>62</v>
      </c>
      <c r="C30" s="5">
        <f>SUM(C26:C29)</f>
        <v>1.9875</v>
      </c>
      <c r="D30" s="5">
        <f t="shared" ref="D30" si="21">SUM(D26:D29)</f>
        <v>2.75</v>
      </c>
      <c r="E30" s="5">
        <f t="shared" ref="E30" si="22">SUM(E26:E29)</f>
        <v>5.2124999999999995</v>
      </c>
      <c r="F30" s="5">
        <f t="shared" ref="F30" si="23">SUM(F26:F29)</f>
        <v>9.9500000000000011</v>
      </c>
      <c r="G30" s="6">
        <f t="shared" ref="G30" si="24">SUM(G26:G29)</f>
        <v>160.39125000000001</v>
      </c>
      <c r="H30" s="6">
        <f t="shared" ref="H30" si="25">SUM(H26:H29)</f>
        <v>108.93299999999998</v>
      </c>
      <c r="I30" s="6">
        <f t="shared" ref="I30" si="26">SUM(I26:I29)</f>
        <v>194.28030000000001</v>
      </c>
      <c r="J30" s="6">
        <f t="shared" ref="J30" si="27">SUM(J26:J29)</f>
        <v>463.60454999999996</v>
      </c>
    </row>
    <row r="32" spans="2:17">
      <c r="B32" s="10" t="s">
        <v>83</v>
      </c>
      <c r="L32" s="2" t="s">
        <v>84</v>
      </c>
      <c r="Q32" s="54"/>
    </row>
    <row r="33" spans="2:17">
      <c r="B33" s="56"/>
      <c r="C33" s="147" t="s">
        <v>68</v>
      </c>
      <c r="D33" s="147"/>
      <c r="E33" s="147"/>
      <c r="F33" s="147"/>
      <c r="G33" s="147" t="s">
        <v>69</v>
      </c>
      <c r="H33" s="147"/>
      <c r="I33" s="147"/>
      <c r="J33" s="147"/>
      <c r="L33" s="144" t="s">
        <v>70</v>
      </c>
      <c r="M33" s="146" t="s">
        <v>71</v>
      </c>
      <c r="N33" s="147" t="s">
        <v>72</v>
      </c>
      <c r="O33" s="147"/>
      <c r="P33" s="146" t="s">
        <v>73</v>
      </c>
      <c r="Q33" s="146"/>
    </row>
    <row r="34" spans="2:17">
      <c r="B34" s="56" t="s">
        <v>74</v>
      </c>
      <c r="C34" s="100" t="s">
        <v>75</v>
      </c>
      <c r="D34" s="100" t="s">
        <v>76</v>
      </c>
      <c r="E34" s="57" t="s">
        <v>35</v>
      </c>
      <c r="F34" s="57" t="s">
        <v>62</v>
      </c>
      <c r="G34" s="100" t="s">
        <v>75</v>
      </c>
      <c r="H34" s="100" t="s">
        <v>76</v>
      </c>
      <c r="I34" s="57" t="s">
        <v>35</v>
      </c>
      <c r="J34" s="57" t="s">
        <v>62</v>
      </c>
      <c r="L34" s="145"/>
      <c r="M34" s="146"/>
      <c r="N34" s="100" t="s">
        <v>68</v>
      </c>
      <c r="O34" s="100" t="s">
        <v>77</v>
      </c>
      <c r="P34" s="100" t="s">
        <v>68</v>
      </c>
      <c r="Q34" s="100" t="s">
        <v>77</v>
      </c>
    </row>
    <row r="35" spans="2:17">
      <c r="B35" s="141" t="s">
        <v>85</v>
      </c>
      <c r="C35" s="142"/>
      <c r="D35" s="142"/>
      <c r="E35" s="142"/>
      <c r="F35" s="142"/>
      <c r="G35" s="142"/>
      <c r="H35" s="142"/>
      <c r="I35" s="142"/>
      <c r="J35" s="143"/>
      <c r="L35" s="141" t="s">
        <v>85</v>
      </c>
      <c r="M35" s="142"/>
      <c r="N35" s="142"/>
      <c r="O35" s="142"/>
      <c r="P35" s="142"/>
      <c r="Q35" s="143"/>
    </row>
    <row r="36" spans="2:17">
      <c r="B36" s="148" t="s">
        <v>78</v>
      </c>
      <c r="C36" s="149"/>
      <c r="D36" s="149"/>
      <c r="E36" s="149"/>
      <c r="F36" s="149"/>
      <c r="G36" s="149"/>
      <c r="H36" s="149"/>
      <c r="I36" s="149"/>
      <c r="J36" s="150"/>
      <c r="L36" s="55" t="s">
        <v>79</v>
      </c>
      <c r="M36" s="22">
        <f>Respondents!D16+Respondents!D13</f>
        <v>125</v>
      </c>
      <c r="N36" s="74">
        <f>F41</f>
        <v>2</v>
      </c>
      <c r="O36" s="72">
        <f>J41</f>
        <v>136.44720000000001</v>
      </c>
      <c r="P36" s="74">
        <f>M36*N36</f>
        <v>250</v>
      </c>
      <c r="Q36" s="72">
        <f>M36*O36</f>
        <v>17055.900000000001</v>
      </c>
    </row>
    <row r="37" spans="2:17">
      <c r="B37" s="22" t="s">
        <v>55</v>
      </c>
      <c r="C37" s="85">
        <v>0.15</v>
      </c>
      <c r="D37" s="85">
        <v>0.15</v>
      </c>
      <c r="E37" s="85">
        <v>0.1</v>
      </c>
      <c r="F37" s="85">
        <v>0.4</v>
      </c>
      <c r="G37" s="58">
        <f>C37*Wages!H$6</f>
        <v>12.342599999999999</v>
      </c>
      <c r="H37" s="73">
        <f>D37*Wages!H$7</f>
        <v>10.058399999999999</v>
      </c>
      <c r="I37" s="73">
        <f>E37*Wages!H$8</f>
        <v>4.8276000000000003</v>
      </c>
      <c r="J37" s="58">
        <f>SUM(G37:I37)</f>
        <v>27.228599999999997</v>
      </c>
      <c r="L37" s="55" t="s">
        <v>80</v>
      </c>
      <c r="M37" s="22">
        <f>Respondents!D14</f>
        <v>955</v>
      </c>
      <c r="N37" s="74">
        <f>F41</f>
        <v>2</v>
      </c>
      <c r="O37" s="72">
        <f>J41</f>
        <v>136.44720000000001</v>
      </c>
      <c r="P37" s="74">
        <f t="shared" ref="P37:P38" si="28">M37*N37</f>
        <v>1910</v>
      </c>
      <c r="Q37" s="72">
        <f t="shared" ref="Q37:Q38" si="29">M37*O37</f>
        <v>130307.07600000002</v>
      </c>
    </row>
    <row r="38" spans="2:17">
      <c r="B38" s="22" t="s">
        <v>56</v>
      </c>
      <c r="C38" s="85">
        <v>0</v>
      </c>
      <c r="D38" s="85">
        <v>0.75</v>
      </c>
      <c r="E38" s="85">
        <v>0</v>
      </c>
      <c r="F38" s="85">
        <v>0.75</v>
      </c>
      <c r="G38" s="58">
        <f>C38*Wages!H$6</f>
        <v>0</v>
      </c>
      <c r="H38" s="73">
        <f>D38*Wages!H$7</f>
        <v>50.292000000000002</v>
      </c>
      <c r="I38" s="73">
        <f>E38*Wages!H$8</f>
        <v>0</v>
      </c>
      <c r="J38" s="58">
        <f t="shared" ref="J38:J39" si="30">SUM(G38:I38)</f>
        <v>50.292000000000002</v>
      </c>
      <c r="L38" s="55" t="s">
        <v>81</v>
      </c>
      <c r="M38" s="22">
        <f>Respondents!D12+Respondents!D15</f>
        <v>1320</v>
      </c>
      <c r="N38" s="74">
        <f>F47</f>
        <v>2</v>
      </c>
      <c r="O38" s="72">
        <f>J47</f>
        <v>95.191199999999981</v>
      </c>
      <c r="P38" s="74">
        <f t="shared" si="28"/>
        <v>2640</v>
      </c>
      <c r="Q38" s="72">
        <f t="shared" si="29"/>
        <v>125652.38399999998</v>
      </c>
    </row>
    <row r="39" spans="2:17">
      <c r="B39" s="22" t="s">
        <v>86</v>
      </c>
      <c r="C39" s="85">
        <v>0.25</v>
      </c>
      <c r="D39" s="85">
        <v>0.5</v>
      </c>
      <c r="E39" s="85">
        <v>0.1</v>
      </c>
      <c r="F39" s="85">
        <v>0.85</v>
      </c>
      <c r="G39" s="58">
        <f>C39*Wages!H$6</f>
        <v>20.570999999999998</v>
      </c>
      <c r="H39" s="73">
        <f>D39*Wages!H$7</f>
        <v>33.527999999999999</v>
      </c>
      <c r="I39" s="73">
        <f>E39*Wages!H$8</f>
        <v>4.8276000000000003</v>
      </c>
      <c r="J39" s="58">
        <f t="shared" si="30"/>
        <v>58.926599999999993</v>
      </c>
      <c r="L39" s="76" t="s">
        <v>87</v>
      </c>
      <c r="M39" s="77">
        <f>SUM(M36:M38)</f>
        <v>2400</v>
      </c>
      <c r="N39" s="74"/>
      <c r="O39" s="79" cm="1">
        <f t="array" ref="O39:O41">O36:O38</f>
        <v>136.44720000000001</v>
      </c>
      <c r="P39" s="105">
        <f>SUM(P36:P38)</f>
        <v>4800</v>
      </c>
      <c r="Q39" s="79">
        <f>SUM(Q36:Q38)</f>
        <v>273015.36</v>
      </c>
    </row>
    <row r="40" spans="2:17">
      <c r="B40" s="22" t="s">
        <v>58</v>
      </c>
      <c r="C40" s="85">
        <v>0</v>
      </c>
      <c r="D40" s="85">
        <v>0</v>
      </c>
      <c r="E40" s="85">
        <v>0</v>
      </c>
      <c r="F40" s="85">
        <v>0</v>
      </c>
      <c r="G40" s="58">
        <f>C40*Wages!H$11</f>
        <v>0</v>
      </c>
      <c r="H40" s="73">
        <f>D40*Wages!H$12</f>
        <v>0</v>
      </c>
      <c r="I40" s="73">
        <f>E40*Wages!H$13</f>
        <v>0</v>
      </c>
      <c r="J40" s="58">
        <f t="shared" ref="J40" si="31">SUM(G40:I40)</f>
        <v>0</v>
      </c>
      <c r="O40" s="93">
        <v>136.44720000000001</v>
      </c>
    </row>
    <row r="41" spans="2:17">
      <c r="B41" s="45" t="s">
        <v>62</v>
      </c>
      <c r="C41" s="86">
        <v>0.4</v>
      </c>
      <c r="D41" s="86">
        <v>1.4</v>
      </c>
      <c r="E41" s="86">
        <v>0.2</v>
      </c>
      <c r="F41" s="86">
        <v>2</v>
      </c>
      <c r="G41" s="6">
        <f>SUM(G37:G40)</f>
        <v>32.913599999999995</v>
      </c>
      <c r="H41" s="6">
        <f>SUM(H37:H40)</f>
        <v>93.878399999999999</v>
      </c>
      <c r="I41" s="6">
        <f t="shared" ref="I41:J41" si="32">SUM(I37:I40)</f>
        <v>9.6552000000000007</v>
      </c>
      <c r="J41" s="6">
        <f t="shared" si="32"/>
        <v>136.44720000000001</v>
      </c>
      <c r="O41" s="93">
        <v>95.191199999999981</v>
      </c>
    </row>
    <row r="42" spans="2:17">
      <c r="B42" s="148" t="s">
        <v>81</v>
      </c>
      <c r="C42" s="149"/>
      <c r="D42" s="149"/>
      <c r="E42" s="149"/>
      <c r="F42" s="149"/>
      <c r="G42" s="149"/>
      <c r="H42" s="149"/>
      <c r="I42" s="149"/>
      <c r="J42" s="150"/>
    </row>
    <row r="43" spans="2:17">
      <c r="B43" s="22" t="s">
        <v>55</v>
      </c>
      <c r="C43" s="85">
        <v>0.15</v>
      </c>
      <c r="D43" s="85">
        <v>0.15</v>
      </c>
      <c r="E43" s="85">
        <v>0.1</v>
      </c>
      <c r="F43" s="85">
        <v>0.4</v>
      </c>
      <c r="G43" s="58">
        <f>C43*Wages!H$11</f>
        <v>12.105</v>
      </c>
      <c r="H43" s="73">
        <f>D43*Wages!H$12</f>
        <v>5.9417999999999989</v>
      </c>
      <c r="I43" s="73">
        <f>E43*Wages!H$13</f>
        <v>3.7271999999999998</v>
      </c>
      <c r="J43" s="58">
        <f>SUM(G43:I43)</f>
        <v>21.773999999999997</v>
      </c>
      <c r="L43" s="91" t="s">
        <v>88</v>
      </c>
      <c r="M43" s="91"/>
      <c r="N43" s="91"/>
      <c r="O43" s="91"/>
      <c r="P43" s="103">
        <f>SUM(P15+P39)</f>
        <v>7396.8249999999998</v>
      </c>
      <c r="Q43" s="104">
        <f>SUM(Q15+Q39)</f>
        <v>411832.12957499997</v>
      </c>
    </row>
    <row r="44" spans="2:17">
      <c r="B44" s="22" t="s">
        <v>56</v>
      </c>
      <c r="C44" s="85">
        <v>0</v>
      </c>
      <c r="D44" s="85">
        <v>0.75</v>
      </c>
      <c r="E44" s="85">
        <v>0</v>
      </c>
      <c r="F44" s="85">
        <v>0.75</v>
      </c>
      <c r="G44" s="58">
        <f>C44*Wages!H$11</f>
        <v>0</v>
      </c>
      <c r="H44" s="73">
        <f>D44*Wages!H$12</f>
        <v>29.708999999999996</v>
      </c>
      <c r="I44" s="73">
        <f>E44*Wages!H$13</f>
        <v>0</v>
      </c>
      <c r="J44" s="58">
        <f t="shared" ref="J44:J46" si="33">SUM(G44:I44)</f>
        <v>29.708999999999996</v>
      </c>
    </row>
    <row r="45" spans="2:17">
      <c r="B45" s="22" t="s">
        <v>86</v>
      </c>
      <c r="C45" s="85">
        <v>0.25</v>
      </c>
      <c r="D45" s="85">
        <v>0.5</v>
      </c>
      <c r="E45" s="85">
        <v>0.1</v>
      </c>
      <c r="F45" s="85">
        <v>0.85</v>
      </c>
      <c r="G45" s="58">
        <f>C45*Wages!H$11</f>
        <v>20.175000000000001</v>
      </c>
      <c r="H45" s="73">
        <f>D45*Wages!H$12</f>
        <v>19.805999999999997</v>
      </c>
      <c r="I45" s="73">
        <f>E45*Wages!H$13</f>
        <v>3.7271999999999998</v>
      </c>
      <c r="J45" s="58">
        <f t="shared" si="33"/>
        <v>43.708199999999991</v>
      </c>
    </row>
    <row r="46" spans="2:17">
      <c r="B46" s="22" t="s">
        <v>58</v>
      </c>
      <c r="C46" s="85">
        <v>0</v>
      </c>
      <c r="D46" s="85">
        <v>0</v>
      </c>
      <c r="E46" s="85">
        <v>0</v>
      </c>
      <c r="F46" s="85">
        <v>0</v>
      </c>
      <c r="G46" s="58">
        <f>C46*Wages!H$11</f>
        <v>0</v>
      </c>
      <c r="H46" s="73">
        <f>D46*Wages!H$12</f>
        <v>0</v>
      </c>
      <c r="I46" s="73">
        <f>E46*Wages!H$13</f>
        <v>0</v>
      </c>
      <c r="J46" s="58">
        <f t="shared" si="33"/>
        <v>0</v>
      </c>
    </row>
    <row r="47" spans="2:17">
      <c r="B47" s="45" t="s">
        <v>62</v>
      </c>
      <c r="C47" s="86">
        <v>0.4</v>
      </c>
      <c r="D47" s="86">
        <v>1.4</v>
      </c>
      <c r="E47" s="86">
        <v>0.2</v>
      </c>
      <c r="F47" s="86">
        <v>2</v>
      </c>
      <c r="G47" s="6">
        <f>SUM(G43:G46)</f>
        <v>32.28</v>
      </c>
      <c r="H47" s="6">
        <f>SUM(H43:H46)</f>
        <v>55.456799999999994</v>
      </c>
      <c r="I47" s="6">
        <f>SUM(I43:I46)</f>
        <v>7.4543999999999997</v>
      </c>
      <c r="J47" s="6">
        <f>SUM(J43:J46)</f>
        <v>95.191199999999981</v>
      </c>
    </row>
  </sheetData>
  <mergeCells count="22">
    <mergeCell ref="B42:J42"/>
    <mergeCell ref="L10:Q10"/>
    <mergeCell ref="P33:Q33"/>
    <mergeCell ref="B35:J35"/>
    <mergeCell ref="L35:Q35"/>
    <mergeCell ref="B36:J36"/>
    <mergeCell ref="C33:F33"/>
    <mergeCell ref="G33:J33"/>
    <mergeCell ref="L33:L34"/>
    <mergeCell ref="M33:M34"/>
    <mergeCell ref="N33:O33"/>
    <mergeCell ref="B18:J18"/>
    <mergeCell ref="C3:F3"/>
    <mergeCell ref="G3:J3"/>
    <mergeCell ref="B5:J5"/>
    <mergeCell ref="B6:J6"/>
    <mergeCell ref="B12:J12"/>
    <mergeCell ref="L5:Q5"/>
    <mergeCell ref="L3:L4"/>
    <mergeCell ref="M3:M4"/>
    <mergeCell ref="N3:O3"/>
    <mergeCell ref="P3:Q3"/>
  </mergeCells>
  <pageMargins left="0.7" right="0.7" top="0.75" bottom="0.75" header="0.3" footer="0.3"/>
  <pageSetup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5892F-4EAD-4AD8-BDBD-790916A9BF68}">
  <dimension ref="C2:D19"/>
  <sheetViews>
    <sheetView workbookViewId="0">
      <selection activeCell="D7" sqref="D7"/>
    </sheetView>
  </sheetViews>
  <sheetFormatPr defaultRowHeight="15"/>
  <cols>
    <col min="3" max="3" width="83.42578125" customWidth="1"/>
    <col min="4" max="4" width="13.85546875" customWidth="1"/>
  </cols>
  <sheetData>
    <row r="2" spans="3:4">
      <c r="C2" s="65" t="s">
        <v>89</v>
      </c>
      <c r="D2" s="65" t="s">
        <v>90</v>
      </c>
    </row>
    <row r="3" spans="3:4">
      <c r="C3" s="53" t="s">
        <v>91</v>
      </c>
      <c r="D3" s="53">
        <v>183</v>
      </c>
    </row>
    <row r="4" spans="3:4">
      <c r="C4" s="53" t="s">
        <v>92</v>
      </c>
      <c r="D4" s="53">
        <v>3</v>
      </c>
    </row>
    <row r="5" spans="3:4">
      <c r="C5" s="53" t="s">
        <v>93</v>
      </c>
      <c r="D5" s="53">
        <v>191</v>
      </c>
    </row>
    <row r="6" spans="3:4">
      <c r="C6" s="53" t="s">
        <v>94</v>
      </c>
      <c r="D6" s="53">
        <v>22</v>
      </c>
    </row>
    <row r="7" spans="3:4">
      <c r="C7" s="19" t="s">
        <v>95</v>
      </c>
      <c r="D7" s="19">
        <f>SUM(D3:D6)</f>
        <v>399</v>
      </c>
    </row>
    <row r="8" spans="3:4">
      <c r="C8" s="82" t="s">
        <v>96</v>
      </c>
    </row>
    <row r="9" spans="3:4">
      <c r="C9" t="s">
        <v>97</v>
      </c>
    </row>
    <row r="11" spans="3:4">
      <c r="C11" s="65" t="s">
        <v>98</v>
      </c>
      <c r="D11" s="65" t="s">
        <v>90</v>
      </c>
    </row>
    <row r="12" spans="3:4">
      <c r="C12" s="53" t="s">
        <v>91</v>
      </c>
      <c r="D12" s="53">
        <v>915</v>
      </c>
    </row>
    <row r="13" spans="3:4">
      <c r="C13" s="53" t="s">
        <v>92</v>
      </c>
      <c r="D13" s="53">
        <v>15</v>
      </c>
    </row>
    <row r="14" spans="3:4">
      <c r="C14" s="53" t="s">
        <v>93</v>
      </c>
      <c r="D14" s="53">
        <v>955</v>
      </c>
    </row>
    <row r="15" spans="3:4">
      <c r="C15" s="53" t="s">
        <v>99</v>
      </c>
      <c r="D15" s="53">
        <f>2400-(D12+D13+D14+D16)</f>
        <v>405</v>
      </c>
    </row>
    <row r="16" spans="3:4">
      <c r="C16" s="53" t="s">
        <v>94</v>
      </c>
      <c r="D16" s="53">
        <v>110</v>
      </c>
    </row>
    <row r="17" spans="3:4">
      <c r="C17" s="19" t="s">
        <v>95</v>
      </c>
      <c r="D17" s="19">
        <f>SUM(D12:D16)</f>
        <v>2400</v>
      </c>
    </row>
    <row r="18" spans="3:4">
      <c r="C18" s="82" t="s">
        <v>100</v>
      </c>
    </row>
    <row r="19" spans="3:4">
      <c r="C19" t="s">
        <v>101</v>
      </c>
    </row>
  </sheetData>
  <pageMargins left="0.7" right="0.7" top="0.75" bottom="0.75" header="0.3" footer="0.3"/>
  <pageSetup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L18"/>
  <sheetViews>
    <sheetView tabSelected="1" zoomScale="115" zoomScaleNormal="115" workbookViewId="0">
      <selection activeCell="F4" sqref="F4"/>
    </sheetView>
  </sheetViews>
  <sheetFormatPr defaultColWidth="9.140625" defaultRowHeight="15" customHeight="1"/>
  <cols>
    <col min="1" max="1" width="1.85546875" style="12" customWidth="1"/>
    <col min="2" max="2" width="27.7109375" style="15" customWidth="1"/>
    <col min="3" max="5" width="12.140625" style="16" customWidth="1"/>
    <col min="6" max="6" width="12.140625" style="17" customWidth="1"/>
    <col min="7" max="7" width="15.7109375" style="12" bestFit="1" customWidth="1"/>
    <col min="8" max="8" width="10.7109375" style="12" customWidth="1"/>
    <col min="9" max="9" width="12.140625" style="12" customWidth="1"/>
    <col min="10" max="10" width="15.7109375" style="12" customWidth="1"/>
    <col min="11" max="11" width="12.140625" style="12" customWidth="1"/>
    <col min="12" max="12" width="20" style="12" customWidth="1"/>
    <col min="13" max="16384" width="9.140625" style="12"/>
  </cols>
  <sheetData>
    <row r="1" spans="2:12" ht="15" customHeight="1">
      <c r="B1" s="32"/>
      <c r="C1" s="28"/>
      <c r="D1" s="21"/>
      <c r="E1" s="21"/>
      <c r="F1" s="29"/>
      <c r="G1" s="30"/>
      <c r="H1" s="31"/>
      <c r="I1" s="31"/>
      <c r="J1" s="31"/>
      <c r="K1" s="31"/>
      <c r="L1" s="31"/>
    </row>
    <row r="2" spans="2:12" ht="15" customHeight="1">
      <c r="B2" s="152" t="s">
        <v>102</v>
      </c>
      <c r="C2" s="152"/>
      <c r="D2" s="152"/>
      <c r="E2" s="152"/>
      <c r="F2" s="152"/>
      <c r="G2" s="30"/>
      <c r="H2" s="31"/>
      <c r="I2" s="31"/>
      <c r="J2" s="31"/>
      <c r="K2" s="31"/>
      <c r="L2" s="31"/>
    </row>
    <row r="3" spans="2:12" ht="80.25" customHeight="1">
      <c r="B3" s="60" t="s">
        <v>103</v>
      </c>
      <c r="C3" s="61" t="s">
        <v>104</v>
      </c>
      <c r="D3" s="62" t="s">
        <v>105</v>
      </c>
      <c r="E3" s="62" t="s">
        <v>106</v>
      </c>
      <c r="F3" s="63" t="s">
        <v>107</v>
      </c>
      <c r="G3" s="59"/>
      <c r="H3" s="31"/>
      <c r="I3" s="31"/>
      <c r="J3" s="31"/>
      <c r="K3" s="31"/>
      <c r="L3" s="31"/>
    </row>
    <row r="4" spans="2:12" ht="15" customHeight="1">
      <c r="B4" s="83" t="s">
        <v>108</v>
      </c>
      <c r="C4" s="13">
        <v>3</v>
      </c>
      <c r="D4" s="18">
        <f>Respondents!D7</f>
        <v>399</v>
      </c>
      <c r="E4" s="64">
        <f>C4*D4</f>
        <v>1197</v>
      </c>
      <c r="F4" s="14">
        <f>E4*Wages!S5</f>
        <v>157178.52025615386</v>
      </c>
      <c r="G4" s="30"/>
      <c r="H4" s="31"/>
      <c r="I4" s="31"/>
      <c r="J4" s="31"/>
      <c r="K4" s="31"/>
      <c r="L4" s="31"/>
    </row>
    <row r="5" spans="2:12" ht="32.25" customHeight="1">
      <c r="B5" s="151" t="s">
        <v>109</v>
      </c>
      <c r="C5" s="151"/>
      <c r="D5" s="151"/>
      <c r="E5" s="151"/>
      <c r="F5" s="151"/>
      <c r="G5" s="30"/>
      <c r="H5" s="31"/>
      <c r="I5" s="31"/>
      <c r="J5" s="31"/>
      <c r="K5" s="31"/>
      <c r="L5" s="31"/>
    </row>
    <row r="6" spans="2:12" ht="15" customHeight="1">
      <c r="B6" s="32"/>
      <c r="C6" s="28"/>
      <c r="D6" s="21"/>
      <c r="E6" s="21"/>
      <c r="F6" s="29"/>
      <c r="G6" s="30"/>
      <c r="H6" s="31"/>
      <c r="I6" s="31"/>
      <c r="J6" s="31"/>
      <c r="K6" s="31"/>
      <c r="L6" s="31"/>
    </row>
    <row r="7" spans="2:12" ht="15" customHeight="1">
      <c r="B7" s="32"/>
      <c r="C7" s="28"/>
      <c r="D7" s="21"/>
      <c r="E7" s="21"/>
      <c r="F7" s="29"/>
      <c r="G7" s="30"/>
      <c r="H7" s="31"/>
      <c r="I7" s="31"/>
      <c r="J7" s="31"/>
      <c r="K7" s="31"/>
      <c r="L7" s="31"/>
    </row>
    <row r="8" spans="2:12" ht="15" customHeight="1">
      <c r="B8" s="32"/>
      <c r="C8" s="28"/>
      <c r="D8" s="21"/>
      <c r="E8" s="21"/>
      <c r="F8" s="29"/>
      <c r="G8" s="30"/>
      <c r="H8" s="31"/>
      <c r="I8" s="31"/>
      <c r="J8" s="31"/>
      <c r="K8" s="31"/>
      <c r="L8" s="31"/>
    </row>
    <row r="11" spans="2:12" ht="83.25" customHeight="1"/>
    <row r="13" spans="2:12" ht="35.25" customHeight="1"/>
    <row r="18" ht="26.25" customHeight="1"/>
  </sheetData>
  <mergeCells count="2">
    <mergeCell ref="B5:F5"/>
    <mergeCell ref="B2:F2"/>
  </mergeCells>
  <pageMargins left="0.7" right="0.7" top="0.75" bottom="0.75" header="0.3" footer="0.3"/>
  <pageSetup paperSize="5" scale="8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7D8AB-466D-4D88-A8C6-84D66C1EADE2}">
  <dimension ref="B1:C10"/>
  <sheetViews>
    <sheetView workbookViewId="0">
      <selection activeCell="C10" sqref="C10"/>
    </sheetView>
  </sheetViews>
  <sheetFormatPr defaultRowHeight="15"/>
  <cols>
    <col min="1" max="1" width="2" customWidth="1"/>
    <col min="2" max="2" width="3.85546875" customWidth="1"/>
  </cols>
  <sheetData>
    <row r="1" spans="2:3">
      <c r="C1" s="2" t="s">
        <v>110</v>
      </c>
    </row>
    <row r="2" spans="2:3">
      <c r="B2">
        <v>1</v>
      </c>
      <c r="C2" t="s">
        <v>111</v>
      </c>
    </row>
    <row r="4" spans="2:3">
      <c r="B4">
        <v>2</v>
      </c>
      <c r="C4" t="s">
        <v>112</v>
      </c>
    </row>
    <row r="6" spans="2:3">
      <c r="B6">
        <v>3</v>
      </c>
      <c r="C6" t="s">
        <v>113</v>
      </c>
    </row>
    <row r="8" spans="2:3">
      <c r="B8">
        <v>4</v>
      </c>
      <c r="C8" t="s">
        <v>114</v>
      </c>
    </row>
    <row r="10" spans="2:3">
      <c r="B10">
        <v>5</v>
      </c>
      <c r="C10" t="s">
        <v>96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1804C-EC24-4F36-8C82-E90C61CAB1E3}">
  <dimension ref="A1:E18"/>
  <sheetViews>
    <sheetView workbookViewId="0">
      <selection activeCell="B26" sqref="B26"/>
    </sheetView>
  </sheetViews>
  <sheetFormatPr defaultRowHeight="15"/>
  <cols>
    <col min="1" max="1" width="36.7109375" customWidth="1"/>
    <col min="2" max="2" width="15.28515625" customWidth="1"/>
    <col min="3" max="3" width="17.42578125" customWidth="1"/>
    <col min="4" max="4" width="12.42578125" customWidth="1"/>
    <col min="5" max="5" width="13.42578125" customWidth="1"/>
  </cols>
  <sheetData>
    <row r="1" spans="1:5">
      <c r="B1" s="10"/>
      <c r="C1" s="10"/>
      <c r="D1" s="10"/>
      <c r="E1" s="10"/>
    </row>
    <row r="2" spans="1:5">
      <c r="A2" s="10" t="s">
        <v>115</v>
      </c>
      <c r="B2" s="8"/>
      <c r="C2" s="8"/>
      <c r="D2" s="8"/>
      <c r="E2" s="8"/>
    </row>
    <row r="3" spans="1:5">
      <c r="A3" s="155" t="s">
        <v>48</v>
      </c>
      <c r="B3" s="156" t="s">
        <v>116</v>
      </c>
      <c r="C3" s="157" t="s">
        <v>49</v>
      </c>
      <c r="D3" s="157"/>
      <c r="E3" s="157"/>
    </row>
    <row r="4" spans="1:5" ht="38.25" customHeight="1">
      <c r="A4" s="155"/>
      <c r="B4" s="156"/>
      <c r="C4" s="102" t="s">
        <v>75</v>
      </c>
      <c r="D4" s="102" t="s">
        <v>28</v>
      </c>
      <c r="E4" s="102" t="s">
        <v>35</v>
      </c>
    </row>
    <row r="5" spans="1:5">
      <c r="A5" s="153"/>
      <c r="B5" s="153"/>
      <c r="C5" s="153"/>
      <c r="D5" s="153"/>
      <c r="E5" s="153"/>
    </row>
    <row r="6" spans="1:5">
      <c r="A6" s="154" t="s">
        <v>117</v>
      </c>
      <c r="B6" s="154"/>
      <c r="C6" s="154"/>
      <c r="D6" s="154"/>
      <c r="E6" s="154"/>
    </row>
    <row r="7" spans="1:5">
      <c r="A7" s="3" t="s">
        <v>55</v>
      </c>
      <c r="B7" s="20">
        <f>SUM(C7:E7)</f>
        <v>0.5</v>
      </c>
      <c r="C7" s="20">
        <v>0</v>
      </c>
      <c r="D7" s="20">
        <v>0</v>
      </c>
      <c r="E7" s="20">
        <v>0.5</v>
      </c>
    </row>
    <row r="8" spans="1:5">
      <c r="A8" s="3" t="s">
        <v>118</v>
      </c>
      <c r="B8" s="20">
        <f>SUM(C8:E8)</f>
        <v>0.91666666666666663</v>
      </c>
      <c r="C8" s="20">
        <v>0</v>
      </c>
      <c r="D8" s="20">
        <f>0.25+10/60</f>
        <v>0.41666666666666663</v>
      </c>
      <c r="E8" s="20">
        <v>0.5</v>
      </c>
    </row>
    <row r="9" spans="1:5">
      <c r="A9" s="3" t="s">
        <v>57</v>
      </c>
      <c r="B9" s="20">
        <f>SUM(C9:E9)</f>
        <v>1</v>
      </c>
      <c r="C9" s="20">
        <v>0</v>
      </c>
      <c r="D9" s="20">
        <v>0</v>
      </c>
      <c r="E9" s="20">
        <v>1</v>
      </c>
    </row>
    <row r="10" spans="1:5">
      <c r="A10" s="3" t="s">
        <v>119</v>
      </c>
      <c r="B10" s="20">
        <f>SUM(C10:E10)</f>
        <v>0.1</v>
      </c>
      <c r="C10" s="20">
        <v>0</v>
      </c>
      <c r="D10" s="20">
        <v>0</v>
      </c>
      <c r="E10" s="20">
        <v>0.1</v>
      </c>
    </row>
    <row r="11" spans="1:5">
      <c r="A11" s="4" t="s">
        <v>62</v>
      </c>
      <c r="B11" s="20">
        <f>SUM(B7:B10)</f>
        <v>2.5166666666666666</v>
      </c>
      <c r="C11" s="20">
        <f t="shared" ref="C11:E11" si="0">SUM(C7:C10)</f>
        <v>0</v>
      </c>
      <c r="D11" s="20">
        <f t="shared" si="0"/>
        <v>0.41666666666666663</v>
      </c>
      <c r="E11" s="20">
        <f t="shared" si="0"/>
        <v>2.1</v>
      </c>
    </row>
    <row r="12" spans="1:5">
      <c r="A12" s="153"/>
      <c r="B12" s="153"/>
      <c r="C12" s="153"/>
      <c r="D12" s="153"/>
      <c r="E12" s="153"/>
    </row>
    <row r="13" spans="1:5">
      <c r="A13" s="154" t="s">
        <v>120</v>
      </c>
      <c r="B13" s="154"/>
      <c r="C13" s="154"/>
      <c r="D13" s="154"/>
      <c r="E13" s="154"/>
    </row>
    <row r="14" spans="1:5">
      <c r="A14" s="3" t="s">
        <v>55</v>
      </c>
      <c r="B14" s="20">
        <f>SUM(C14:E14)</f>
        <v>0.5</v>
      </c>
      <c r="C14" s="20">
        <v>0</v>
      </c>
      <c r="D14" s="20">
        <v>0</v>
      </c>
      <c r="E14" s="20">
        <v>0.5</v>
      </c>
    </row>
    <row r="15" spans="1:5">
      <c r="A15" s="3" t="s">
        <v>118</v>
      </c>
      <c r="B15" s="20">
        <f>SUM(C15:E15)</f>
        <v>2.25</v>
      </c>
      <c r="C15" s="20">
        <v>0</v>
      </c>
      <c r="D15" s="20">
        <f>0.5+0.75</f>
        <v>1.25</v>
      </c>
      <c r="E15" s="20">
        <v>1</v>
      </c>
    </row>
    <row r="16" spans="1:5">
      <c r="A16" s="3" t="s">
        <v>57</v>
      </c>
      <c r="B16" s="20">
        <f>SUM(C16:E16)</f>
        <v>5</v>
      </c>
      <c r="C16" s="20">
        <v>1</v>
      </c>
      <c r="D16" s="20">
        <v>1</v>
      </c>
      <c r="E16" s="20">
        <f>2.5+0.5</f>
        <v>3</v>
      </c>
    </row>
    <row r="17" spans="1:5">
      <c r="A17" s="3" t="s">
        <v>119</v>
      </c>
      <c r="B17" s="20">
        <f>SUM(C17:E17)</f>
        <v>0.2</v>
      </c>
      <c r="C17" s="20">
        <v>0</v>
      </c>
      <c r="D17" s="20">
        <v>0</v>
      </c>
      <c r="E17" s="20">
        <v>0.2</v>
      </c>
    </row>
    <row r="18" spans="1:5">
      <c r="A18" s="4" t="s">
        <v>62</v>
      </c>
      <c r="B18" s="20">
        <f>SUM(B14:B17)</f>
        <v>7.95</v>
      </c>
      <c r="C18" s="20">
        <f t="shared" ref="C18:E18" si="1">SUM(C14:C17)</f>
        <v>1</v>
      </c>
      <c r="D18" s="20">
        <f t="shared" si="1"/>
        <v>2.25</v>
      </c>
      <c r="E18" s="20">
        <f t="shared" si="1"/>
        <v>4.7</v>
      </c>
    </row>
  </sheetData>
  <mergeCells count="7">
    <mergeCell ref="A5:E5"/>
    <mergeCell ref="A6:E6"/>
    <mergeCell ref="A12:E12"/>
    <mergeCell ref="A13:E13"/>
    <mergeCell ref="A3:A4"/>
    <mergeCell ref="B3:B4"/>
    <mergeCell ref="C3:E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F38E1-6F5F-4D75-9D35-11FDDF0140D1}">
  <dimension ref="A1:E18"/>
  <sheetViews>
    <sheetView workbookViewId="0">
      <selection activeCell="A13" sqref="A13:E13"/>
    </sheetView>
  </sheetViews>
  <sheetFormatPr defaultRowHeight="15"/>
  <cols>
    <col min="1" max="1" width="38" customWidth="1"/>
    <col min="2" max="2" width="15.7109375" customWidth="1"/>
    <col min="3" max="3" width="12.28515625" customWidth="1"/>
    <col min="4" max="4" width="14.28515625" customWidth="1"/>
    <col min="5" max="5" width="16.140625" customWidth="1"/>
  </cols>
  <sheetData>
    <row r="1" spans="1:5">
      <c r="B1" s="10"/>
      <c r="C1" s="10"/>
      <c r="D1" s="10"/>
      <c r="E1" s="10"/>
    </row>
    <row r="2" spans="1:5">
      <c r="A2" s="10" t="s">
        <v>121</v>
      </c>
      <c r="B2" s="8"/>
      <c r="C2" s="8"/>
      <c r="D2" s="8"/>
      <c r="E2" s="8"/>
    </row>
    <row r="3" spans="1:5">
      <c r="A3" s="155" t="s">
        <v>48</v>
      </c>
      <c r="B3" s="156" t="s">
        <v>116</v>
      </c>
      <c r="C3" s="157" t="s">
        <v>49</v>
      </c>
      <c r="D3" s="157"/>
      <c r="E3" s="157"/>
    </row>
    <row r="4" spans="1:5" ht="43.5" customHeight="1">
      <c r="A4" s="155"/>
      <c r="B4" s="156"/>
      <c r="C4" s="102" t="s">
        <v>75</v>
      </c>
      <c r="D4" s="102" t="s">
        <v>28</v>
      </c>
      <c r="E4" s="102" t="s">
        <v>35</v>
      </c>
    </row>
    <row r="5" spans="1:5">
      <c r="A5" s="158"/>
      <c r="B5" s="159"/>
      <c r="C5" s="159"/>
      <c r="D5" s="159"/>
      <c r="E5" s="160"/>
    </row>
    <row r="6" spans="1:5">
      <c r="A6" s="161" t="s">
        <v>117</v>
      </c>
      <c r="B6" s="162"/>
      <c r="C6" s="162"/>
      <c r="D6" s="162"/>
      <c r="E6" s="163"/>
    </row>
    <row r="7" spans="1:5">
      <c r="A7" s="3" t="s">
        <v>55</v>
      </c>
      <c r="B7" s="20">
        <f>SUM(C7:E7)</f>
        <v>1.25</v>
      </c>
      <c r="C7" s="20">
        <v>0.5</v>
      </c>
      <c r="D7" s="20">
        <v>0</v>
      </c>
      <c r="E7" s="20">
        <v>0.75</v>
      </c>
    </row>
    <row r="8" spans="1:5">
      <c r="A8" s="3" t="s">
        <v>118</v>
      </c>
      <c r="B8" s="20">
        <f>SUM(C8:E8)</f>
        <v>1.1666666666666667</v>
      </c>
      <c r="C8" s="20">
        <v>0</v>
      </c>
      <c r="D8" s="20">
        <f>10/60</f>
        <v>0.16666666666666666</v>
      </c>
      <c r="E8" s="20">
        <v>1</v>
      </c>
    </row>
    <row r="9" spans="1:5">
      <c r="A9" s="3" t="s">
        <v>57</v>
      </c>
      <c r="B9" s="20">
        <f>SUM(C9:E9)</f>
        <v>1.75</v>
      </c>
      <c r="C9" s="20">
        <v>0.75</v>
      </c>
      <c r="D9" s="20">
        <v>0.5</v>
      </c>
      <c r="E9" s="20">
        <v>0.5</v>
      </c>
    </row>
    <row r="10" spans="1:5">
      <c r="A10" s="3" t="s">
        <v>119</v>
      </c>
      <c r="B10" s="20">
        <f>SUM(C10:E10)</f>
        <v>0.5</v>
      </c>
      <c r="C10" s="20">
        <v>0</v>
      </c>
      <c r="D10" s="20">
        <v>0</v>
      </c>
      <c r="E10" s="20">
        <v>0.5</v>
      </c>
    </row>
    <row r="11" spans="1:5">
      <c r="A11" s="4" t="s">
        <v>62</v>
      </c>
      <c r="B11" s="20">
        <f>SUM(B7:B10)</f>
        <v>4.666666666666667</v>
      </c>
      <c r="C11" s="20">
        <f t="shared" ref="C11:E11" si="0">SUM(C7:C10)</f>
        <v>1.25</v>
      </c>
      <c r="D11" s="20">
        <f t="shared" si="0"/>
        <v>0.66666666666666663</v>
      </c>
      <c r="E11" s="20">
        <f t="shared" si="0"/>
        <v>2.75</v>
      </c>
    </row>
    <row r="12" spans="1:5">
      <c r="A12" s="158"/>
      <c r="B12" s="159"/>
      <c r="C12" s="159"/>
      <c r="D12" s="159"/>
      <c r="E12" s="160"/>
    </row>
    <row r="13" spans="1:5">
      <c r="A13" s="161" t="s">
        <v>120</v>
      </c>
      <c r="B13" s="162"/>
      <c r="C13" s="162"/>
      <c r="D13" s="162"/>
      <c r="E13" s="163"/>
    </row>
    <row r="14" spans="1:5">
      <c r="A14" s="3" t="s">
        <v>55</v>
      </c>
      <c r="B14" s="20">
        <f>SUM(C14:E14)</f>
        <v>1.25</v>
      </c>
      <c r="C14" s="20">
        <v>0.5</v>
      </c>
      <c r="D14" s="20">
        <v>0</v>
      </c>
      <c r="E14" s="20">
        <v>0.75</v>
      </c>
    </row>
    <row r="15" spans="1:5">
      <c r="A15" s="3" t="s">
        <v>118</v>
      </c>
      <c r="B15" s="20">
        <f>SUM(C15:E15)</f>
        <v>4.25</v>
      </c>
      <c r="C15" s="20">
        <f>C8*3</f>
        <v>0</v>
      </c>
      <c r="D15" s="20">
        <f>D8*3+0.75</f>
        <v>1.25</v>
      </c>
      <c r="E15" s="20">
        <f t="shared" ref="E15" si="1">E8*3</f>
        <v>3</v>
      </c>
    </row>
    <row r="16" spans="1:5">
      <c r="A16" s="3" t="s">
        <v>57</v>
      </c>
      <c r="B16" s="20">
        <f>SUM(C16:E16)</f>
        <v>5.75</v>
      </c>
      <c r="C16" s="20">
        <f>C9*3</f>
        <v>2.25</v>
      </c>
      <c r="D16" s="20">
        <f t="shared" ref="D16:E17" si="2">D9*3</f>
        <v>1.5</v>
      </c>
      <c r="E16" s="20">
        <f>E9*3+0.5</f>
        <v>2</v>
      </c>
    </row>
    <row r="17" spans="1:5">
      <c r="A17" s="3" t="s">
        <v>119</v>
      </c>
      <c r="B17" s="20">
        <f>SUM(C17:E17)</f>
        <v>1.5</v>
      </c>
      <c r="C17" s="20">
        <f>C10*3</f>
        <v>0</v>
      </c>
      <c r="D17" s="20">
        <f t="shared" si="2"/>
        <v>0</v>
      </c>
      <c r="E17" s="20">
        <f t="shared" si="2"/>
        <v>1.5</v>
      </c>
    </row>
    <row r="18" spans="1:5">
      <c r="A18" s="4" t="s">
        <v>62</v>
      </c>
      <c r="B18" s="20">
        <f>SUM(B14:B17)</f>
        <v>12.75</v>
      </c>
      <c r="C18" s="20">
        <f t="shared" ref="C18:E18" si="3">SUM(C14:C17)</f>
        <v>2.75</v>
      </c>
      <c r="D18" s="20">
        <f t="shared" si="3"/>
        <v>2.75</v>
      </c>
      <c r="E18" s="20">
        <f t="shared" si="3"/>
        <v>7.25</v>
      </c>
    </row>
  </sheetData>
  <mergeCells count="7">
    <mergeCell ref="A5:E5"/>
    <mergeCell ref="A6:E6"/>
    <mergeCell ref="A12:E12"/>
    <mergeCell ref="A13:E13"/>
    <mergeCell ref="A3:A4"/>
    <mergeCell ref="B3:B4"/>
    <mergeCell ref="C3:E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C0305-3C45-4CB7-B35B-B6F26DDAB4F1}">
  <dimension ref="A2:E18"/>
  <sheetViews>
    <sheetView workbookViewId="0">
      <selection activeCell="A13" sqref="A13:E13"/>
    </sheetView>
  </sheetViews>
  <sheetFormatPr defaultRowHeight="15"/>
  <cols>
    <col min="1" max="1" width="37.7109375" customWidth="1"/>
    <col min="2" max="3" width="14.42578125" customWidth="1"/>
    <col min="4" max="4" width="16" customWidth="1"/>
    <col min="5" max="5" width="20.140625" customWidth="1"/>
  </cols>
  <sheetData>
    <row r="2" spans="1:5">
      <c r="A2" s="2" t="s">
        <v>122</v>
      </c>
      <c r="B2" s="8"/>
      <c r="C2" s="8"/>
      <c r="D2" s="8"/>
      <c r="E2" s="8"/>
    </row>
    <row r="3" spans="1:5">
      <c r="A3" s="155" t="s">
        <v>48</v>
      </c>
      <c r="B3" s="156" t="s">
        <v>116</v>
      </c>
      <c r="C3" s="157" t="s">
        <v>49</v>
      </c>
      <c r="D3" s="157"/>
      <c r="E3" s="157"/>
    </row>
    <row r="4" spans="1:5" ht="43.5" customHeight="1">
      <c r="A4" s="155"/>
      <c r="B4" s="156"/>
      <c r="C4" s="102" t="s">
        <v>75</v>
      </c>
      <c r="D4" s="102" t="s">
        <v>28</v>
      </c>
      <c r="E4" s="102" t="s">
        <v>35</v>
      </c>
    </row>
    <row r="5" spans="1:5">
      <c r="A5" s="164"/>
      <c r="B5" s="165"/>
      <c r="C5" s="165"/>
      <c r="D5" s="165"/>
      <c r="E5" s="166"/>
    </row>
    <row r="6" spans="1:5">
      <c r="A6" s="161" t="s">
        <v>123</v>
      </c>
      <c r="B6" s="162"/>
      <c r="C6" s="162"/>
      <c r="D6" s="162"/>
      <c r="E6" s="163"/>
    </row>
    <row r="7" spans="1:5">
      <c r="A7" s="3" t="s">
        <v>55</v>
      </c>
      <c r="B7" s="20">
        <f>SUM(C7:E7)</f>
        <v>0.3</v>
      </c>
      <c r="C7" s="20">
        <v>0</v>
      </c>
      <c r="D7" s="20">
        <v>0</v>
      </c>
      <c r="E7" s="20">
        <v>0.3</v>
      </c>
    </row>
    <row r="8" spans="1:5">
      <c r="A8" s="3" t="s">
        <v>118</v>
      </c>
      <c r="B8" s="20">
        <f>SUM(C8:E8)</f>
        <v>1.1666666666666667</v>
      </c>
      <c r="C8" s="20">
        <v>0</v>
      </c>
      <c r="D8" s="20">
        <f>0.2+10/60</f>
        <v>0.3666666666666667</v>
      </c>
      <c r="E8" s="20">
        <v>0.8</v>
      </c>
    </row>
    <row r="9" spans="1:5">
      <c r="A9" s="3" t="s">
        <v>57</v>
      </c>
      <c r="B9" s="20">
        <f>SUM(C9:E9)</f>
        <v>0.3</v>
      </c>
      <c r="C9" s="20">
        <v>0.3</v>
      </c>
      <c r="D9" s="20">
        <v>0</v>
      </c>
      <c r="E9" s="20">
        <v>0</v>
      </c>
    </row>
    <row r="10" spans="1:5">
      <c r="A10" s="3" t="s">
        <v>119</v>
      </c>
      <c r="B10" s="20">
        <f>SUM(C10:E10)</f>
        <v>0.1</v>
      </c>
      <c r="C10" s="20">
        <v>0</v>
      </c>
      <c r="D10" s="20">
        <v>0</v>
      </c>
      <c r="E10" s="20">
        <v>0.1</v>
      </c>
    </row>
    <row r="11" spans="1:5">
      <c r="A11" s="4" t="s">
        <v>62</v>
      </c>
      <c r="B11" s="20">
        <f>SUM(B7:B10)</f>
        <v>1.8666666666666669</v>
      </c>
      <c r="C11" s="20">
        <f t="shared" ref="C11:E11" si="0">SUM(C7:C10)</f>
        <v>0.3</v>
      </c>
      <c r="D11" s="20">
        <f t="shared" si="0"/>
        <v>0.3666666666666667</v>
      </c>
      <c r="E11" s="20">
        <f t="shared" si="0"/>
        <v>1.2000000000000002</v>
      </c>
    </row>
    <row r="12" spans="1:5">
      <c r="A12" s="164"/>
      <c r="B12" s="165"/>
      <c r="C12" s="165"/>
      <c r="D12" s="165"/>
      <c r="E12" s="166"/>
    </row>
    <row r="13" spans="1:5">
      <c r="A13" s="161" t="s">
        <v>120</v>
      </c>
      <c r="B13" s="162"/>
      <c r="C13" s="162"/>
      <c r="D13" s="162"/>
      <c r="E13" s="163"/>
    </row>
    <row r="14" spans="1:5">
      <c r="A14" s="3" t="s">
        <v>55</v>
      </c>
      <c r="B14" s="20">
        <f>SUM(C14:E14)</f>
        <v>0.3</v>
      </c>
      <c r="C14" s="20">
        <v>0</v>
      </c>
      <c r="D14" s="20">
        <v>0</v>
      </c>
      <c r="E14" s="20">
        <v>0.3</v>
      </c>
    </row>
    <row r="15" spans="1:5">
      <c r="A15" s="3" t="s">
        <v>118</v>
      </c>
      <c r="B15" s="20">
        <f>SUM(C15:E15)</f>
        <v>3.75</v>
      </c>
      <c r="C15" s="20">
        <v>0</v>
      </c>
      <c r="D15" s="20">
        <f>1+0.75</f>
        <v>1.75</v>
      </c>
      <c r="E15" s="20">
        <v>2</v>
      </c>
    </row>
    <row r="16" spans="1:5">
      <c r="A16" s="3" t="s">
        <v>57</v>
      </c>
      <c r="B16" s="20">
        <f>SUM(C16:E16)</f>
        <v>2.5</v>
      </c>
      <c r="C16" s="20">
        <v>1</v>
      </c>
      <c r="D16" s="20">
        <v>0</v>
      </c>
      <c r="E16" s="20">
        <f>1+0.5</f>
        <v>1.5</v>
      </c>
    </row>
    <row r="17" spans="1:5">
      <c r="A17" s="3" t="s">
        <v>119</v>
      </c>
      <c r="B17" s="20">
        <f>SUM(C17:E17)</f>
        <v>0.2</v>
      </c>
      <c r="C17" s="20">
        <v>0</v>
      </c>
      <c r="D17" s="20">
        <v>0</v>
      </c>
      <c r="E17" s="20">
        <v>0.2</v>
      </c>
    </row>
    <row r="18" spans="1:5">
      <c r="A18" s="4" t="s">
        <v>62</v>
      </c>
      <c r="B18" s="20">
        <f>SUM(B14:B17)</f>
        <v>6.75</v>
      </c>
      <c r="C18" s="20">
        <f t="shared" ref="C18:E18" si="1">SUM(C14:C17)</f>
        <v>1</v>
      </c>
      <c r="D18" s="20">
        <f t="shared" si="1"/>
        <v>1.75</v>
      </c>
      <c r="E18" s="20">
        <f t="shared" si="1"/>
        <v>4</v>
      </c>
    </row>
  </sheetData>
  <mergeCells count="7">
    <mergeCell ref="A12:E12"/>
    <mergeCell ref="A13:E13"/>
    <mergeCell ref="A3:A4"/>
    <mergeCell ref="B3:B4"/>
    <mergeCell ref="C3:E3"/>
    <mergeCell ref="A5:E5"/>
    <mergeCell ref="A6:E6"/>
  </mergeCells>
  <pageMargins left="0.7" right="0.7" top="0.75" bottom="0.75" header="0.3" footer="0.3"/>
  <pageSetup orientation="portrait" horizontalDpi="360" verticalDpi="36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F6F5E0477126478E62287FA2D110D3" ma:contentTypeVersion="20" ma:contentTypeDescription="Create a new document." ma:contentTypeScope="" ma:versionID="d0777799e0a09197cf2e3ac584ca150c">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8faf114f-24f1-482f-9773-8f0d7d5925f2" xmlns:ns6="29a45733-a9b9-4c02-8fe0-94fe8fccf802" targetNamespace="http://schemas.microsoft.com/office/2006/metadata/properties" ma:root="true" ma:fieldsID="b6379eb694aba0138114408b90ee37ea" ns1:_="" ns2:_="" ns3:_="" ns4:_="" ns5:_="" ns6:_="">
    <xsd:import namespace="http://schemas.microsoft.com/sharepoint/v3"/>
    <xsd:import namespace="4ffa91fb-a0ff-4ac5-b2db-65c790d184a4"/>
    <xsd:import namespace="http://schemas.microsoft.com/sharepoint.v3"/>
    <xsd:import namespace="http://schemas.microsoft.com/sharepoint/v3/fields"/>
    <xsd:import namespace="8faf114f-24f1-482f-9773-8f0d7d5925f2"/>
    <xsd:import namespace="29a45733-a9b9-4c02-8fe0-94fe8fccf802"/>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GenerationTime" minOccurs="0"/>
                <xsd:element ref="ns5:MediaServiceEventHashCode" minOccurs="0"/>
                <xsd:element ref="ns5:MediaServiceDateTaken" minOccurs="0"/>
                <xsd:element ref="ns5:MediaServiceLocation" minOccurs="0"/>
                <xsd:element ref="ns5:MediaLengthInSeconds" minOccurs="0"/>
                <xsd:element ref="ns1:_ip_UnifiedCompliancePolicyProperties" minOccurs="0"/>
                <xsd:element ref="ns1:_ip_UnifiedCompliancePolicyUIAction" minOccurs="0"/>
                <xsd:element ref="ns5:lcf76f155ced4ddcb4097134ff3c332f" minOccurs="0"/>
                <xsd:element ref="ns5:FileDescription" minOccurs="0"/>
                <xsd:element ref="ns5:Shorthand" minOccurs="0"/>
                <xsd:element ref="ns5: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9" nillable="true" ma:displayName="Unified Compliance Policy Properties" ma:hidden="true" ma:internalName="_ip_UnifiedCompliancePolicyProperties">
      <xsd:simpleType>
        <xsd:restriction base="dms:Note"/>
      </xsd:simpleType>
    </xsd:element>
    <xsd:element name="_ip_UnifiedCompliancePolicyUIAction" ma:index="4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81496ec5-003c-4747-86a2-890b1475f6bc}" ma:internalName="TaxCatchAllLabel" ma:readOnly="true" ma:showField="CatchAllDataLabel" ma:web="29a45733-a9b9-4c02-8fe0-94fe8fccf802">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81496ec5-003c-4747-86a2-890b1475f6bc}" ma:internalName="TaxCatchAll" ma:showField="CatchAllData" ma:web="29a45733-a9b9-4c02-8fe0-94fe8fccf80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af114f-24f1-482f-9773-8f0d7d5925f2"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2" nillable="true" ma:displayName="Tags" ma:internalName="MediaServiceAutoTags"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MediaLengthInSeconds" ma:index="38" nillable="true" ma:displayName="MediaLengthInSeconds" ma:hidden="true" ma:internalName="MediaLengthInSeconds" ma:readOnly="true">
      <xsd:simpleType>
        <xsd:restriction base="dms:Unknown"/>
      </xsd:simpleType>
    </xsd:element>
    <xsd:element name="lcf76f155ced4ddcb4097134ff3c332f" ma:index="42"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FileDescription" ma:index="43" nillable="true" ma:displayName="File Description" ma:format="Dropdown" ma:internalName="FileDescription">
      <xsd:simpleType>
        <xsd:restriction base="dms:Note">
          <xsd:maxLength value="255"/>
        </xsd:restriction>
      </xsd:simpleType>
    </xsd:element>
    <xsd:element name="Shorthand" ma:index="44" nillable="true" ma:displayName="Record Category" ma:format="RadioButtons" ma:internalName="Shorthand">
      <xsd:simpleType>
        <xsd:restriction base="dms:Choice">
          <xsd:enumeration value="Input File"/>
          <xsd:enumeration value="QA File"/>
          <xsd:enumeration value="Lottery &amp; Selection Workbook"/>
          <xsd:enumeration value="Output File"/>
          <xsd:enumeration value="Recording"/>
        </xsd:restriction>
      </xsd:simpleType>
    </xsd:element>
    <xsd:element name="MediaServiceObjectDetectorVersions" ma:index="4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9a45733-a9b9-4c02-8fe0-94fe8fccf802"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29f62856-1543-49d4-a736-4569d363f533"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Record xmlns="4ffa91fb-a0ff-4ac5-b2db-65c790d184a4">Shared</Record>
    <Language xmlns="http://schemas.microsoft.com/sharepoint/v3">English</Language>
    <Document_x0020_Creation_x0020_Date xmlns="4ffa91fb-a0ff-4ac5-b2db-65c790d184a4">2021-12-27T11:24:16+00:00</Document_x0020_Creation_x0020_Date>
    <_Source xmlns="http://schemas.microsoft.com/sharepoint/v3/fields"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ights xmlns="4ffa91fb-a0ff-4ac5-b2db-65c790d184a4" xsi:nil="tru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_ip_UnifiedCompliancePolicyUIAction xmlns="http://schemas.microsoft.com/sharepoint/v3" xsi:nil="true"/>
    <_ip_UnifiedCompliancePolicyProperties xmlns="http://schemas.microsoft.com/sharepoint/v3" xsi:nil="true"/>
    <lcf76f155ced4ddcb4097134ff3c332f xmlns="8faf114f-24f1-482f-9773-8f0d7d5925f2">
      <Terms xmlns="http://schemas.microsoft.com/office/infopath/2007/PartnerControls"/>
    </lcf76f155ced4ddcb4097134ff3c332f>
    <Shorthand xmlns="8faf114f-24f1-482f-9773-8f0d7d5925f2" xsi:nil="true"/>
    <FileDescription xmlns="8faf114f-24f1-482f-9773-8f0d7d5925f2" xsi:nil="true"/>
  </documentManagement>
</p:properties>
</file>

<file path=customXml/itemProps1.xml><?xml version="1.0" encoding="utf-8"?>
<ds:datastoreItem xmlns:ds="http://schemas.openxmlformats.org/officeDocument/2006/customXml" ds:itemID="{21AF82F3-C1BE-49C9-A7BF-726235724EFD}"/>
</file>

<file path=customXml/itemProps2.xml><?xml version="1.0" encoding="utf-8"?>
<ds:datastoreItem xmlns:ds="http://schemas.openxmlformats.org/officeDocument/2006/customXml" ds:itemID="{9BAB07D5-1FFA-4586-AB03-6FAE1409DB7B}"/>
</file>

<file path=customXml/itemProps3.xml><?xml version="1.0" encoding="utf-8"?>
<ds:datastoreItem xmlns:ds="http://schemas.openxmlformats.org/officeDocument/2006/customXml" ds:itemID="{5255DD58-939B-467E-B167-039ADD1ECAFF}"/>
</file>

<file path=customXml/itemProps4.xml><?xml version="1.0" encoding="utf-8"?>
<ds:datastoreItem xmlns:ds="http://schemas.openxmlformats.org/officeDocument/2006/customXml" ds:itemID="{B8A76866-8EB1-41BE-84FF-55545276E8FC}"/>
</file>

<file path=docProps/app.xml><?xml version="1.0" encoding="utf-8"?>
<Properties xmlns="http://schemas.openxmlformats.org/officeDocument/2006/extended-properties" xmlns:vt="http://schemas.openxmlformats.org/officeDocument/2006/docPropsVTypes">
  <Application>Microsoft Excel Online</Application>
  <Manager/>
  <Company>US-EPA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OAR-OTAQ</dc:creator>
  <cp:keywords/>
  <dc:description/>
  <cp:lastModifiedBy>Thomas, Tim</cp:lastModifiedBy>
  <cp:revision/>
  <dcterms:created xsi:type="dcterms:W3CDTF">2012-01-12T14:29:35Z</dcterms:created>
  <dcterms:modified xsi:type="dcterms:W3CDTF">2023-08-01T14:50:26Z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0x010100B0F6F5E0477126478E62287FA2D110D3</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y fmtid="{D5CDD505-2E9C-101B-9397-08002B2CF9AE}" pid="8" name="MediaServiceImageTags">
    <vt:lpwstr/>
  </property>
</Properties>
</file>